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gráficos!$A$7:$A$2640</f>
              <numCache>
                <formatCode>General</formatCode>
                <ptCount val="26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</numCache>
            </numRef>
          </xVal>
          <yVal>
            <numRef>
              <f>gráficos!$B$7:$B$2640</f>
              <numCache>
                <formatCode>General</formatCode>
                <ptCount val="26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2.2839</v>
      </c>
      <c r="E2" t="n">
        <v>43.79</v>
      </c>
      <c r="F2" t="n">
        <v>29.56</v>
      </c>
      <c r="G2" t="n">
        <v>5.89</v>
      </c>
      <c r="H2" t="n">
        <v>0.09</v>
      </c>
      <c r="I2" t="n">
        <v>301</v>
      </c>
      <c r="J2" t="n">
        <v>194.77</v>
      </c>
      <c r="K2" t="n">
        <v>54.38</v>
      </c>
      <c r="L2" t="n">
        <v>1</v>
      </c>
      <c r="M2" t="n">
        <v>299</v>
      </c>
      <c r="N2" t="n">
        <v>39.4</v>
      </c>
      <c r="O2" t="n">
        <v>24256.19</v>
      </c>
      <c r="P2" t="n">
        <v>418.34</v>
      </c>
      <c r="Q2" t="n">
        <v>610.08</v>
      </c>
      <c r="R2" t="n">
        <v>239.55</v>
      </c>
      <c r="S2" t="n">
        <v>46.36</v>
      </c>
      <c r="T2" t="n">
        <v>94816.2</v>
      </c>
      <c r="U2" t="n">
        <v>0.19</v>
      </c>
      <c r="V2" t="n">
        <v>0.72</v>
      </c>
      <c r="W2" t="n">
        <v>9.66</v>
      </c>
      <c r="X2" t="n">
        <v>6.16</v>
      </c>
      <c r="Y2" t="n">
        <v>1</v>
      </c>
      <c r="Z2" t="n">
        <v>10</v>
      </c>
      <c r="AA2" t="n">
        <v>1957.3369166517</v>
      </c>
      <c r="AB2" t="n">
        <v>2678.114720973228</v>
      </c>
      <c r="AC2" t="n">
        <v>2422.519210761161</v>
      </c>
      <c r="AD2" t="n">
        <v>1957336.9166517</v>
      </c>
      <c r="AE2" t="n">
        <v>2678114.720973228</v>
      </c>
      <c r="AF2" t="n">
        <v>9.012264391095159e-07</v>
      </c>
      <c r="AG2" t="n">
        <v>38.01215277777778</v>
      </c>
      <c r="AH2" t="n">
        <v>2422519.210761161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2.5389</v>
      </c>
      <c r="E3" t="n">
        <v>39.39</v>
      </c>
      <c r="F3" t="n">
        <v>28</v>
      </c>
      <c r="G3" t="n">
        <v>7.37</v>
      </c>
      <c r="H3" t="n">
        <v>0.11</v>
      </c>
      <c r="I3" t="n">
        <v>228</v>
      </c>
      <c r="J3" t="n">
        <v>195.16</v>
      </c>
      <c r="K3" t="n">
        <v>54.38</v>
      </c>
      <c r="L3" t="n">
        <v>1.25</v>
      </c>
      <c r="M3" t="n">
        <v>226</v>
      </c>
      <c r="N3" t="n">
        <v>39.53</v>
      </c>
      <c r="O3" t="n">
        <v>24303.87</v>
      </c>
      <c r="P3" t="n">
        <v>396.05</v>
      </c>
      <c r="Q3" t="n">
        <v>609.58</v>
      </c>
      <c r="R3" t="n">
        <v>191.71</v>
      </c>
      <c r="S3" t="n">
        <v>46.36</v>
      </c>
      <c r="T3" t="n">
        <v>71262.32000000001</v>
      </c>
      <c r="U3" t="n">
        <v>0.24</v>
      </c>
      <c r="V3" t="n">
        <v>0.76</v>
      </c>
      <c r="W3" t="n">
        <v>9.529999999999999</v>
      </c>
      <c r="X3" t="n">
        <v>4.61</v>
      </c>
      <c r="Y3" t="n">
        <v>1</v>
      </c>
      <c r="Z3" t="n">
        <v>10</v>
      </c>
      <c r="AA3" t="n">
        <v>1694.581636402131</v>
      </c>
      <c r="AB3" t="n">
        <v>2318.601354590921</v>
      </c>
      <c r="AC3" t="n">
        <v>2097.317295486203</v>
      </c>
      <c r="AD3" t="n">
        <v>1694581.636402131</v>
      </c>
      <c r="AE3" t="n">
        <v>2318601.354590921</v>
      </c>
      <c r="AF3" t="n">
        <v>1.001849383184531e-06</v>
      </c>
      <c r="AG3" t="n">
        <v>34.19270833333334</v>
      </c>
      <c r="AH3" t="n">
        <v>2097317.295486202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2.7177</v>
      </c>
      <c r="E4" t="n">
        <v>36.8</v>
      </c>
      <c r="F4" t="n">
        <v>27.12</v>
      </c>
      <c r="G4" t="n">
        <v>8.84</v>
      </c>
      <c r="H4" t="n">
        <v>0.14</v>
      </c>
      <c r="I4" t="n">
        <v>184</v>
      </c>
      <c r="J4" t="n">
        <v>195.55</v>
      </c>
      <c r="K4" t="n">
        <v>54.38</v>
      </c>
      <c r="L4" t="n">
        <v>1.5</v>
      </c>
      <c r="M4" t="n">
        <v>182</v>
      </c>
      <c r="N4" t="n">
        <v>39.67</v>
      </c>
      <c r="O4" t="n">
        <v>24351.61</v>
      </c>
      <c r="P4" t="n">
        <v>383.34</v>
      </c>
      <c r="Q4" t="n">
        <v>609.66</v>
      </c>
      <c r="R4" t="n">
        <v>163.19</v>
      </c>
      <c r="S4" t="n">
        <v>46.36</v>
      </c>
      <c r="T4" t="n">
        <v>57224.38</v>
      </c>
      <c r="U4" t="n">
        <v>0.28</v>
      </c>
      <c r="V4" t="n">
        <v>0.79</v>
      </c>
      <c r="W4" t="n">
        <v>9.49</v>
      </c>
      <c r="X4" t="n">
        <v>3.73</v>
      </c>
      <c r="Y4" t="n">
        <v>1</v>
      </c>
      <c r="Z4" t="n">
        <v>10</v>
      </c>
      <c r="AA4" t="n">
        <v>1553.173128449349</v>
      </c>
      <c r="AB4" t="n">
        <v>2125.119995506846</v>
      </c>
      <c r="AC4" t="n">
        <v>1922.301525760318</v>
      </c>
      <c r="AD4" t="n">
        <v>1553173.128449349</v>
      </c>
      <c r="AE4" t="n">
        <v>2125119.995506846</v>
      </c>
      <c r="AF4" t="n">
        <v>1.072403823971247e-06</v>
      </c>
      <c r="AG4" t="n">
        <v>31.94444444444444</v>
      </c>
      <c r="AH4" t="n">
        <v>1922301.525760318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2.8602</v>
      </c>
      <c r="E5" t="n">
        <v>34.96</v>
      </c>
      <c r="F5" t="n">
        <v>26.46</v>
      </c>
      <c r="G5" t="n">
        <v>10.31</v>
      </c>
      <c r="H5" t="n">
        <v>0.16</v>
      </c>
      <c r="I5" t="n">
        <v>154</v>
      </c>
      <c r="J5" t="n">
        <v>195.93</v>
      </c>
      <c r="K5" t="n">
        <v>54.38</v>
      </c>
      <c r="L5" t="n">
        <v>1.75</v>
      </c>
      <c r="M5" t="n">
        <v>152</v>
      </c>
      <c r="N5" t="n">
        <v>39.81</v>
      </c>
      <c r="O5" t="n">
        <v>24399.39</v>
      </c>
      <c r="P5" t="n">
        <v>373.56</v>
      </c>
      <c r="Q5" t="n">
        <v>609.5700000000001</v>
      </c>
      <c r="R5" t="n">
        <v>143.64</v>
      </c>
      <c r="S5" t="n">
        <v>46.36</v>
      </c>
      <c r="T5" t="n">
        <v>47598.38</v>
      </c>
      <c r="U5" t="n">
        <v>0.32</v>
      </c>
      <c r="V5" t="n">
        <v>0.8100000000000001</v>
      </c>
      <c r="W5" t="n">
        <v>9.41</v>
      </c>
      <c r="X5" t="n">
        <v>3.07</v>
      </c>
      <c r="Y5" t="n">
        <v>1</v>
      </c>
      <c r="Z5" t="n">
        <v>10</v>
      </c>
      <c r="AA5" t="n">
        <v>1445.292793926109</v>
      </c>
      <c r="AB5" t="n">
        <v>1977.513362467687</v>
      </c>
      <c r="AC5" t="n">
        <v>1788.782262611206</v>
      </c>
      <c r="AD5" t="n">
        <v>1445292.793926109</v>
      </c>
      <c r="AE5" t="n">
        <v>1977513.362467687</v>
      </c>
      <c r="AF5" t="n">
        <v>1.128634292719049e-06</v>
      </c>
      <c r="AG5" t="n">
        <v>30.34722222222222</v>
      </c>
      <c r="AH5" t="n">
        <v>1788782.262611206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2.9632</v>
      </c>
      <c r="E6" t="n">
        <v>33.75</v>
      </c>
      <c r="F6" t="n">
        <v>26.06</v>
      </c>
      <c r="G6" t="n">
        <v>11.76</v>
      </c>
      <c r="H6" t="n">
        <v>0.18</v>
      </c>
      <c r="I6" t="n">
        <v>133</v>
      </c>
      <c r="J6" t="n">
        <v>196.32</v>
      </c>
      <c r="K6" t="n">
        <v>54.38</v>
      </c>
      <c r="L6" t="n">
        <v>2</v>
      </c>
      <c r="M6" t="n">
        <v>131</v>
      </c>
      <c r="N6" t="n">
        <v>39.95</v>
      </c>
      <c r="O6" t="n">
        <v>24447.22</v>
      </c>
      <c r="P6" t="n">
        <v>367.61</v>
      </c>
      <c r="Q6" t="n">
        <v>609.47</v>
      </c>
      <c r="R6" t="n">
        <v>130.41</v>
      </c>
      <c r="S6" t="n">
        <v>46.36</v>
      </c>
      <c r="T6" t="n">
        <v>41087.93</v>
      </c>
      <c r="U6" t="n">
        <v>0.36</v>
      </c>
      <c r="V6" t="n">
        <v>0.82</v>
      </c>
      <c r="W6" t="n">
        <v>9.4</v>
      </c>
      <c r="X6" t="n">
        <v>2.68</v>
      </c>
      <c r="Y6" t="n">
        <v>1</v>
      </c>
      <c r="Z6" t="n">
        <v>10</v>
      </c>
      <c r="AA6" t="n">
        <v>1386.665250876412</v>
      </c>
      <c r="AB6" t="n">
        <v>1897.296571602436</v>
      </c>
      <c r="AC6" t="n">
        <v>1716.221249681162</v>
      </c>
      <c r="AD6" t="n">
        <v>1386665.250876412</v>
      </c>
      <c r="AE6" t="n">
        <v>1897296.571602436</v>
      </c>
      <c r="AF6" t="n">
        <v>1.169278070129742e-06</v>
      </c>
      <c r="AG6" t="n">
        <v>29.296875</v>
      </c>
      <c r="AH6" t="n">
        <v>1716221.249681162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3.051</v>
      </c>
      <c r="E7" t="n">
        <v>32.78</v>
      </c>
      <c r="F7" t="n">
        <v>25.71</v>
      </c>
      <c r="G7" t="n">
        <v>13.18</v>
      </c>
      <c r="H7" t="n">
        <v>0.2</v>
      </c>
      <c r="I7" t="n">
        <v>117</v>
      </c>
      <c r="J7" t="n">
        <v>196.71</v>
      </c>
      <c r="K7" t="n">
        <v>54.38</v>
      </c>
      <c r="L7" t="n">
        <v>2.25</v>
      </c>
      <c r="M7" t="n">
        <v>115</v>
      </c>
      <c r="N7" t="n">
        <v>40.08</v>
      </c>
      <c r="O7" t="n">
        <v>24495.09</v>
      </c>
      <c r="P7" t="n">
        <v>362.31</v>
      </c>
      <c r="Q7" t="n">
        <v>609.23</v>
      </c>
      <c r="R7" t="n">
        <v>120.22</v>
      </c>
      <c r="S7" t="n">
        <v>46.36</v>
      </c>
      <c r="T7" t="n">
        <v>36074.64</v>
      </c>
      <c r="U7" t="n">
        <v>0.39</v>
      </c>
      <c r="V7" t="n">
        <v>0.83</v>
      </c>
      <c r="W7" t="n">
        <v>9.359999999999999</v>
      </c>
      <c r="X7" t="n">
        <v>2.33</v>
      </c>
      <c r="Y7" t="n">
        <v>1</v>
      </c>
      <c r="Z7" t="n">
        <v>10</v>
      </c>
      <c r="AA7" t="n">
        <v>1337.201322777622</v>
      </c>
      <c r="AB7" t="n">
        <v>1829.617842983175</v>
      </c>
      <c r="AC7" t="n">
        <v>1655.001683933631</v>
      </c>
      <c r="AD7" t="n">
        <v>1337201.322777622</v>
      </c>
      <c r="AE7" t="n">
        <v>1829617.842983175</v>
      </c>
      <c r="AF7" t="n">
        <v>1.203923930874002e-06</v>
      </c>
      <c r="AG7" t="n">
        <v>28.45486111111111</v>
      </c>
      <c r="AH7" t="n">
        <v>1655001.683933631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3.124</v>
      </c>
      <c r="E8" t="n">
        <v>32.01</v>
      </c>
      <c r="F8" t="n">
        <v>25.45</v>
      </c>
      <c r="G8" t="n">
        <v>14.68</v>
      </c>
      <c r="H8" t="n">
        <v>0.23</v>
      </c>
      <c r="I8" t="n">
        <v>104</v>
      </c>
      <c r="J8" t="n">
        <v>197.1</v>
      </c>
      <c r="K8" t="n">
        <v>54.38</v>
      </c>
      <c r="L8" t="n">
        <v>2.5</v>
      </c>
      <c r="M8" t="n">
        <v>102</v>
      </c>
      <c r="N8" t="n">
        <v>40.22</v>
      </c>
      <c r="O8" t="n">
        <v>24543.01</v>
      </c>
      <c r="P8" t="n">
        <v>358.27</v>
      </c>
      <c r="Q8" t="n">
        <v>609.1799999999999</v>
      </c>
      <c r="R8" t="n">
        <v>111.94</v>
      </c>
      <c r="S8" t="n">
        <v>46.36</v>
      </c>
      <c r="T8" t="n">
        <v>31999.67</v>
      </c>
      <c r="U8" t="n">
        <v>0.41</v>
      </c>
      <c r="V8" t="n">
        <v>0.84</v>
      </c>
      <c r="W8" t="n">
        <v>9.34</v>
      </c>
      <c r="X8" t="n">
        <v>2.07</v>
      </c>
      <c r="Y8" t="n">
        <v>1</v>
      </c>
      <c r="Z8" t="n">
        <v>10</v>
      </c>
      <c r="AA8" t="n">
        <v>1297.033841399707</v>
      </c>
      <c r="AB8" t="n">
        <v>1774.6589228977</v>
      </c>
      <c r="AC8" t="n">
        <v>1605.287966045784</v>
      </c>
      <c r="AD8" t="n">
        <v>1297033.841399707</v>
      </c>
      <c r="AE8" t="n">
        <v>1774658.9228977</v>
      </c>
      <c r="AF8" t="n">
        <v>1.232729714864104e-06</v>
      </c>
      <c r="AG8" t="n">
        <v>27.78645833333333</v>
      </c>
      <c r="AH8" t="n">
        <v>1605287.966045784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3.1822</v>
      </c>
      <c r="E9" t="n">
        <v>31.42</v>
      </c>
      <c r="F9" t="n">
        <v>25.25</v>
      </c>
      <c r="G9" t="n">
        <v>16.12</v>
      </c>
      <c r="H9" t="n">
        <v>0.25</v>
      </c>
      <c r="I9" t="n">
        <v>94</v>
      </c>
      <c r="J9" t="n">
        <v>197.49</v>
      </c>
      <c r="K9" t="n">
        <v>54.38</v>
      </c>
      <c r="L9" t="n">
        <v>2.75</v>
      </c>
      <c r="M9" t="n">
        <v>92</v>
      </c>
      <c r="N9" t="n">
        <v>40.36</v>
      </c>
      <c r="O9" t="n">
        <v>24590.98</v>
      </c>
      <c r="P9" t="n">
        <v>355.19</v>
      </c>
      <c r="Q9" t="n">
        <v>609.16</v>
      </c>
      <c r="R9" t="n">
        <v>105.24</v>
      </c>
      <c r="S9" t="n">
        <v>46.36</v>
      </c>
      <c r="T9" t="n">
        <v>28697.07</v>
      </c>
      <c r="U9" t="n">
        <v>0.44</v>
      </c>
      <c r="V9" t="n">
        <v>0.84</v>
      </c>
      <c r="W9" t="n">
        <v>9.34</v>
      </c>
      <c r="X9" t="n">
        <v>1.87</v>
      </c>
      <c r="Y9" t="n">
        <v>1</v>
      </c>
      <c r="Z9" t="n">
        <v>10</v>
      </c>
      <c r="AA9" t="n">
        <v>1264.179750912584</v>
      </c>
      <c r="AB9" t="n">
        <v>1729.70650687304</v>
      </c>
      <c r="AC9" t="n">
        <v>1564.625745515406</v>
      </c>
      <c r="AD9" t="n">
        <v>1264179.750912584</v>
      </c>
      <c r="AE9" t="n">
        <v>1729706.50687304</v>
      </c>
      <c r="AF9" t="n">
        <v>1.255695422100049e-06</v>
      </c>
      <c r="AG9" t="n">
        <v>27.27430555555556</v>
      </c>
      <c r="AH9" t="n">
        <v>1564625.745515406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3.2373</v>
      </c>
      <c r="E10" t="n">
        <v>30.89</v>
      </c>
      <c r="F10" t="n">
        <v>25.07</v>
      </c>
      <c r="G10" t="n">
        <v>17.69</v>
      </c>
      <c r="H10" t="n">
        <v>0.27</v>
      </c>
      <c r="I10" t="n">
        <v>85</v>
      </c>
      <c r="J10" t="n">
        <v>197.88</v>
      </c>
      <c r="K10" t="n">
        <v>54.38</v>
      </c>
      <c r="L10" t="n">
        <v>3</v>
      </c>
      <c r="M10" t="n">
        <v>83</v>
      </c>
      <c r="N10" t="n">
        <v>40.5</v>
      </c>
      <c r="O10" t="n">
        <v>24639</v>
      </c>
      <c r="P10" t="n">
        <v>352.2</v>
      </c>
      <c r="Q10" t="n">
        <v>609.15</v>
      </c>
      <c r="R10" t="n">
        <v>99.62</v>
      </c>
      <c r="S10" t="n">
        <v>46.36</v>
      </c>
      <c r="T10" t="n">
        <v>25933.75</v>
      </c>
      <c r="U10" t="n">
        <v>0.47</v>
      </c>
      <c r="V10" t="n">
        <v>0.85</v>
      </c>
      <c r="W10" t="n">
        <v>9.32</v>
      </c>
      <c r="X10" t="n">
        <v>1.69</v>
      </c>
      <c r="Y10" t="n">
        <v>1</v>
      </c>
      <c r="Z10" t="n">
        <v>10</v>
      </c>
      <c r="AA10" t="n">
        <v>1233.218414397531</v>
      </c>
      <c r="AB10" t="n">
        <v>1687.343840335379</v>
      </c>
      <c r="AC10" t="n">
        <v>1526.306112415724</v>
      </c>
      <c r="AD10" t="n">
        <v>1233218.414397531</v>
      </c>
      <c r="AE10" t="n">
        <v>1687343.840335379</v>
      </c>
      <c r="AF10" t="n">
        <v>1.277437870015866e-06</v>
      </c>
      <c r="AG10" t="n">
        <v>26.81423611111111</v>
      </c>
      <c r="AH10" t="n">
        <v>1526306.112415724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3.2843</v>
      </c>
      <c r="E11" t="n">
        <v>30.45</v>
      </c>
      <c r="F11" t="n">
        <v>24.9</v>
      </c>
      <c r="G11" t="n">
        <v>19.15</v>
      </c>
      <c r="H11" t="n">
        <v>0.29</v>
      </c>
      <c r="I11" t="n">
        <v>78</v>
      </c>
      <c r="J11" t="n">
        <v>198.27</v>
      </c>
      <c r="K11" t="n">
        <v>54.38</v>
      </c>
      <c r="L11" t="n">
        <v>3.25</v>
      </c>
      <c r="M11" t="n">
        <v>76</v>
      </c>
      <c r="N11" t="n">
        <v>40.64</v>
      </c>
      <c r="O11" t="n">
        <v>24687.06</v>
      </c>
      <c r="P11" t="n">
        <v>349.39</v>
      </c>
      <c r="Q11" t="n">
        <v>609.11</v>
      </c>
      <c r="R11" t="n">
        <v>94.81999999999999</v>
      </c>
      <c r="S11" t="n">
        <v>46.36</v>
      </c>
      <c r="T11" t="n">
        <v>23568.74</v>
      </c>
      <c r="U11" t="n">
        <v>0.49</v>
      </c>
      <c r="V11" t="n">
        <v>0.86</v>
      </c>
      <c r="W11" t="n">
        <v>9.300000000000001</v>
      </c>
      <c r="X11" t="n">
        <v>1.52</v>
      </c>
      <c r="Y11" t="n">
        <v>1</v>
      </c>
      <c r="Z11" t="n">
        <v>10</v>
      </c>
      <c r="AA11" t="n">
        <v>1215.499951204583</v>
      </c>
      <c r="AB11" t="n">
        <v>1663.10065731136</v>
      </c>
      <c r="AC11" t="n">
        <v>1504.376664753996</v>
      </c>
      <c r="AD11" t="n">
        <v>1215499.951204583</v>
      </c>
      <c r="AE11" t="n">
        <v>1663100.65731136</v>
      </c>
      <c r="AF11" t="n">
        <v>1.295984059708123e-06</v>
      </c>
      <c r="AG11" t="n">
        <v>26.43229166666667</v>
      </c>
      <c r="AH11" t="n">
        <v>1504376.664753996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3.3113</v>
      </c>
      <c r="E12" t="n">
        <v>30.2</v>
      </c>
      <c r="F12" t="n">
        <v>24.84</v>
      </c>
      <c r="G12" t="n">
        <v>20.42</v>
      </c>
      <c r="H12" t="n">
        <v>0.31</v>
      </c>
      <c r="I12" t="n">
        <v>73</v>
      </c>
      <c r="J12" t="n">
        <v>198.66</v>
      </c>
      <c r="K12" t="n">
        <v>54.38</v>
      </c>
      <c r="L12" t="n">
        <v>3.5</v>
      </c>
      <c r="M12" t="n">
        <v>71</v>
      </c>
      <c r="N12" t="n">
        <v>40.78</v>
      </c>
      <c r="O12" t="n">
        <v>24735.17</v>
      </c>
      <c r="P12" t="n">
        <v>348.26</v>
      </c>
      <c r="Q12" t="n">
        <v>609.1</v>
      </c>
      <c r="R12" t="n">
        <v>93.05</v>
      </c>
      <c r="S12" t="n">
        <v>46.36</v>
      </c>
      <c r="T12" t="n">
        <v>22708.97</v>
      </c>
      <c r="U12" t="n">
        <v>0.5</v>
      </c>
      <c r="V12" t="n">
        <v>0.86</v>
      </c>
      <c r="W12" t="n">
        <v>9.300000000000001</v>
      </c>
      <c r="X12" t="n">
        <v>1.47</v>
      </c>
      <c r="Y12" t="n">
        <v>1</v>
      </c>
      <c r="Z12" t="n">
        <v>10</v>
      </c>
      <c r="AA12" t="n">
        <v>1196.505719826671</v>
      </c>
      <c r="AB12" t="n">
        <v>1637.111911973753</v>
      </c>
      <c r="AC12" t="n">
        <v>1480.868248795977</v>
      </c>
      <c r="AD12" t="n">
        <v>1196505.719826671</v>
      </c>
      <c r="AE12" t="n">
        <v>1637111.911973753</v>
      </c>
      <c r="AF12" t="n">
        <v>1.306638253786654e-06</v>
      </c>
      <c r="AG12" t="n">
        <v>26.21527777777778</v>
      </c>
      <c r="AH12" t="n">
        <v>1480868.248795977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3.3532</v>
      </c>
      <c r="E13" t="n">
        <v>29.82</v>
      </c>
      <c r="F13" t="n">
        <v>24.7</v>
      </c>
      <c r="G13" t="n">
        <v>22.12</v>
      </c>
      <c r="H13" t="n">
        <v>0.33</v>
      </c>
      <c r="I13" t="n">
        <v>67</v>
      </c>
      <c r="J13" t="n">
        <v>199.05</v>
      </c>
      <c r="K13" t="n">
        <v>54.38</v>
      </c>
      <c r="L13" t="n">
        <v>3.75</v>
      </c>
      <c r="M13" t="n">
        <v>65</v>
      </c>
      <c r="N13" t="n">
        <v>40.92</v>
      </c>
      <c r="O13" t="n">
        <v>24783.33</v>
      </c>
      <c r="P13" t="n">
        <v>345.85</v>
      </c>
      <c r="Q13" t="n">
        <v>609</v>
      </c>
      <c r="R13" t="n">
        <v>88.43000000000001</v>
      </c>
      <c r="S13" t="n">
        <v>46.36</v>
      </c>
      <c r="T13" t="n">
        <v>20426.43</v>
      </c>
      <c r="U13" t="n">
        <v>0.52</v>
      </c>
      <c r="V13" t="n">
        <v>0.86</v>
      </c>
      <c r="W13" t="n">
        <v>9.289999999999999</v>
      </c>
      <c r="X13" t="n">
        <v>1.32</v>
      </c>
      <c r="Y13" t="n">
        <v>1</v>
      </c>
      <c r="Z13" t="n">
        <v>10</v>
      </c>
      <c r="AA13" t="n">
        <v>1181.589404405811</v>
      </c>
      <c r="AB13" t="n">
        <v>1616.702751153541</v>
      </c>
      <c r="AC13" t="n">
        <v>1462.406909640009</v>
      </c>
      <c r="AD13" t="n">
        <v>1181589.404405811</v>
      </c>
      <c r="AE13" t="n">
        <v>1616702.751153541</v>
      </c>
      <c r="AF13" t="n">
        <v>1.323171984597411e-06</v>
      </c>
      <c r="AG13" t="n">
        <v>25.88541666666667</v>
      </c>
      <c r="AH13" t="n">
        <v>1462406.909640009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3.3791</v>
      </c>
      <c r="E14" t="n">
        <v>29.59</v>
      </c>
      <c r="F14" t="n">
        <v>24.63</v>
      </c>
      <c r="G14" t="n">
        <v>23.45</v>
      </c>
      <c r="H14" t="n">
        <v>0.36</v>
      </c>
      <c r="I14" t="n">
        <v>63</v>
      </c>
      <c r="J14" t="n">
        <v>199.44</v>
      </c>
      <c r="K14" t="n">
        <v>54.38</v>
      </c>
      <c r="L14" t="n">
        <v>4</v>
      </c>
      <c r="M14" t="n">
        <v>61</v>
      </c>
      <c r="N14" t="n">
        <v>41.06</v>
      </c>
      <c r="O14" t="n">
        <v>24831.54</v>
      </c>
      <c r="P14" t="n">
        <v>344.41</v>
      </c>
      <c r="Q14" t="n">
        <v>609</v>
      </c>
      <c r="R14" t="n">
        <v>86.2</v>
      </c>
      <c r="S14" t="n">
        <v>46.36</v>
      </c>
      <c r="T14" t="n">
        <v>19333.69</v>
      </c>
      <c r="U14" t="n">
        <v>0.54</v>
      </c>
      <c r="V14" t="n">
        <v>0.87</v>
      </c>
      <c r="W14" t="n">
        <v>9.289999999999999</v>
      </c>
      <c r="X14" t="n">
        <v>1.25</v>
      </c>
      <c r="Y14" t="n">
        <v>1</v>
      </c>
      <c r="Z14" t="n">
        <v>10</v>
      </c>
      <c r="AA14" t="n">
        <v>1162.626693575378</v>
      </c>
      <c r="AB14" t="n">
        <v>1590.757133619583</v>
      </c>
      <c r="AC14" t="n">
        <v>1438.937505428589</v>
      </c>
      <c r="AD14" t="n">
        <v>1162626.693575378</v>
      </c>
      <c r="AE14" t="n">
        <v>1590757.133619583</v>
      </c>
      <c r="AF14" t="n">
        <v>1.333392118917188e-06</v>
      </c>
      <c r="AG14" t="n">
        <v>25.68576388888889</v>
      </c>
      <c r="AH14" t="n">
        <v>1438937.505428589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3.4086</v>
      </c>
      <c r="E15" t="n">
        <v>29.34</v>
      </c>
      <c r="F15" t="n">
        <v>24.53</v>
      </c>
      <c r="G15" t="n">
        <v>24.94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342.73</v>
      </c>
      <c r="Q15" t="n">
        <v>609.03</v>
      </c>
      <c r="R15" t="n">
        <v>83.17</v>
      </c>
      <c r="S15" t="n">
        <v>46.36</v>
      </c>
      <c r="T15" t="n">
        <v>17836.21</v>
      </c>
      <c r="U15" t="n">
        <v>0.5600000000000001</v>
      </c>
      <c r="V15" t="n">
        <v>0.87</v>
      </c>
      <c r="W15" t="n">
        <v>9.27</v>
      </c>
      <c r="X15" t="n">
        <v>1.15</v>
      </c>
      <c r="Y15" t="n">
        <v>1</v>
      </c>
      <c r="Z15" t="n">
        <v>10</v>
      </c>
      <c r="AA15" t="n">
        <v>1152.461447890453</v>
      </c>
      <c r="AB15" t="n">
        <v>1576.84859601448</v>
      </c>
      <c r="AC15" t="n">
        <v>1426.356379131762</v>
      </c>
      <c r="AD15" t="n">
        <v>1152461.447890453</v>
      </c>
      <c r="AE15" t="n">
        <v>1576848.59601448</v>
      </c>
      <c r="AF15" t="n">
        <v>1.345032812447434e-06</v>
      </c>
      <c r="AG15" t="n">
        <v>25.46875</v>
      </c>
      <c r="AH15" t="n">
        <v>1426356.379131762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3.4275</v>
      </c>
      <c r="E16" t="n">
        <v>29.18</v>
      </c>
      <c r="F16" t="n">
        <v>24.48</v>
      </c>
      <c r="G16" t="n">
        <v>26.23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341.84</v>
      </c>
      <c r="Q16" t="n">
        <v>608.95</v>
      </c>
      <c r="R16" t="n">
        <v>81.91</v>
      </c>
      <c r="S16" t="n">
        <v>46.36</v>
      </c>
      <c r="T16" t="n">
        <v>17224.8</v>
      </c>
      <c r="U16" t="n">
        <v>0.57</v>
      </c>
      <c r="V16" t="n">
        <v>0.87</v>
      </c>
      <c r="W16" t="n">
        <v>9.27</v>
      </c>
      <c r="X16" t="n">
        <v>1.11</v>
      </c>
      <c r="Y16" t="n">
        <v>1</v>
      </c>
      <c r="Z16" t="n">
        <v>10</v>
      </c>
      <c r="AA16" t="n">
        <v>1146.555934761313</v>
      </c>
      <c r="AB16" t="n">
        <v>1568.768412418338</v>
      </c>
      <c r="AC16" t="n">
        <v>1419.047356917427</v>
      </c>
      <c r="AD16" t="n">
        <v>1146555.934761313</v>
      </c>
      <c r="AE16" t="n">
        <v>1568768.412418338</v>
      </c>
      <c r="AF16" t="n">
        <v>1.352490748302406e-06</v>
      </c>
      <c r="AG16" t="n">
        <v>25.32986111111111</v>
      </c>
      <c r="AH16" t="n">
        <v>1419047.356917427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3.4488</v>
      </c>
      <c r="E17" t="n">
        <v>29</v>
      </c>
      <c r="F17" t="n">
        <v>24.42</v>
      </c>
      <c r="G17" t="n">
        <v>27.64</v>
      </c>
      <c r="H17" t="n">
        <v>0.42</v>
      </c>
      <c r="I17" t="n">
        <v>53</v>
      </c>
      <c r="J17" t="n">
        <v>200.61</v>
      </c>
      <c r="K17" t="n">
        <v>54.38</v>
      </c>
      <c r="L17" t="n">
        <v>4.75</v>
      </c>
      <c r="M17" t="n">
        <v>51</v>
      </c>
      <c r="N17" t="n">
        <v>41.49</v>
      </c>
      <c r="O17" t="n">
        <v>24976.45</v>
      </c>
      <c r="P17" t="n">
        <v>340.31</v>
      </c>
      <c r="Q17" t="n">
        <v>608.91</v>
      </c>
      <c r="R17" t="n">
        <v>79.84</v>
      </c>
      <c r="S17" t="n">
        <v>46.36</v>
      </c>
      <c r="T17" t="n">
        <v>16201.35</v>
      </c>
      <c r="U17" t="n">
        <v>0.58</v>
      </c>
      <c r="V17" t="n">
        <v>0.87</v>
      </c>
      <c r="W17" t="n">
        <v>9.26</v>
      </c>
      <c r="X17" t="n">
        <v>1.04</v>
      </c>
      <c r="Y17" t="n">
        <v>1</v>
      </c>
      <c r="Z17" t="n">
        <v>10</v>
      </c>
      <c r="AA17" t="n">
        <v>1139.117776062125</v>
      </c>
      <c r="AB17" t="n">
        <v>1558.591195537707</v>
      </c>
      <c r="AC17" t="n">
        <v>1409.84143933207</v>
      </c>
      <c r="AD17" t="n">
        <v>1139117.776062125</v>
      </c>
      <c r="AE17" t="n">
        <v>1558591.195537707</v>
      </c>
      <c r="AF17" t="n">
        <v>1.360895723631025e-06</v>
      </c>
      <c r="AG17" t="n">
        <v>25.17361111111111</v>
      </c>
      <c r="AH17" t="n">
        <v>1409841.43933207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3.4696</v>
      </c>
      <c r="E18" t="n">
        <v>28.82</v>
      </c>
      <c r="F18" t="n">
        <v>24.36</v>
      </c>
      <c r="G18" t="n">
        <v>29.23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339.23</v>
      </c>
      <c r="Q18" t="n">
        <v>608.85</v>
      </c>
      <c r="R18" t="n">
        <v>78.34999999999999</v>
      </c>
      <c r="S18" t="n">
        <v>46.36</v>
      </c>
      <c r="T18" t="n">
        <v>15474.63</v>
      </c>
      <c r="U18" t="n">
        <v>0.59</v>
      </c>
      <c r="V18" t="n">
        <v>0.87</v>
      </c>
      <c r="W18" t="n">
        <v>9.25</v>
      </c>
      <c r="X18" t="n">
        <v>0.99</v>
      </c>
      <c r="Y18" t="n">
        <v>1</v>
      </c>
      <c r="Z18" t="n">
        <v>10</v>
      </c>
      <c r="AA18" t="n">
        <v>1122.336999835562</v>
      </c>
      <c r="AB18" t="n">
        <v>1535.630997188925</v>
      </c>
      <c r="AC18" t="n">
        <v>1389.072530088855</v>
      </c>
      <c r="AD18" t="n">
        <v>1122336.999835562</v>
      </c>
      <c r="AE18" t="n">
        <v>1535630.997188926</v>
      </c>
      <c r="AF18" t="n">
        <v>1.369103399069301e-06</v>
      </c>
      <c r="AG18" t="n">
        <v>25.01736111111111</v>
      </c>
      <c r="AH18" t="n">
        <v>1389072.530088855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3.4935</v>
      </c>
      <c r="E19" t="n">
        <v>28.62</v>
      </c>
      <c r="F19" t="n">
        <v>24.28</v>
      </c>
      <c r="G19" t="n">
        <v>31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337.69</v>
      </c>
      <c r="Q19" t="n">
        <v>608.9400000000001</v>
      </c>
      <c r="R19" t="n">
        <v>75.28</v>
      </c>
      <c r="S19" t="n">
        <v>46.36</v>
      </c>
      <c r="T19" t="n">
        <v>13950.79</v>
      </c>
      <c r="U19" t="n">
        <v>0.62</v>
      </c>
      <c r="V19" t="n">
        <v>0.88</v>
      </c>
      <c r="W19" t="n">
        <v>9.26</v>
      </c>
      <c r="X19" t="n">
        <v>0.91</v>
      </c>
      <c r="Y19" t="n">
        <v>1</v>
      </c>
      <c r="Z19" t="n">
        <v>10</v>
      </c>
      <c r="AA19" t="n">
        <v>1114.199423080734</v>
      </c>
      <c r="AB19" t="n">
        <v>1524.49680566842</v>
      </c>
      <c r="AC19" t="n">
        <v>1379.000970180131</v>
      </c>
      <c r="AD19" t="n">
        <v>1114199.423080734</v>
      </c>
      <c r="AE19" t="n">
        <v>1524496.80566842</v>
      </c>
      <c r="AF19" t="n">
        <v>1.378534333827704e-06</v>
      </c>
      <c r="AG19" t="n">
        <v>24.84375</v>
      </c>
      <c r="AH19" t="n">
        <v>1379000.970180131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3.5055</v>
      </c>
      <c r="E20" t="n">
        <v>28.53</v>
      </c>
      <c r="F20" t="n">
        <v>24.26</v>
      </c>
      <c r="G20" t="n">
        <v>32.35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336.91</v>
      </c>
      <c r="Q20" t="n">
        <v>608.9</v>
      </c>
      <c r="R20" t="n">
        <v>74.98999999999999</v>
      </c>
      <c r="S20" t="n">
        <v>46.36</v>
      </c>
      <c r="T20" t="n">
        <v>13816.66</v>
      </c>
      <c r="U20" t="n">
        <v>0.62</v>
      </c>
      <c r="V20" t="n">
        <v>0.88</v>
      </c>
      <c r="W20" t="n">
        <v>9.25</v>
      </c>
      <c r="X20" t="n">
        <v>0.89</v>
      </c>
      <c r="Y20" t="n">
        <v>1</v>
      </c>
      <c r="Z20" t="n">
        <v>10</v>
      </c>
      <c r="AA20" t="n">
        <v>1110.386081700061</v>
      </c>
      <c r="AB20" t="n">
        <v>1519.279223758635</v>
      </c>
      <c r="AC20" t="n">
        <v>1374.281346964893</v>
      </c>
      <c r="AD20" t="n">
        <v>1110386.081700061</v>
      </c>
      <c r="AE20" t="n">
        <v>1519279.223758635</v>
      </c>
      <c r="AF20" t="n">
        <v>1.38326953119594e-06</v>
      </c>
      <c r="AG20" t="n">
        <v>24.765625</v>
      </c>
      <c r="AH20" t="n">
        <v>1374281.346964893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3.5211</v>
      </c>
      <c r="E21" t="n">
        <v>28.4</v>
      </c>
      <c r="F21" t="n">
        <v>24.21</v>
      </c>
      <c r="G21" t="n">
        <v>33.78</v>
      </c>
      <c r="H21" t="n">
        <v>0.51</v>
      </c>
      <c r="I21" t="n">
        <v>43</v>
      </c>
      <c r="J21" t="n">
        <v>202.19</v>
      </c>
      <c r="K21" t="n">
        <v>54.38</v>
      </c>
      <c r="L21" t="n">
        <v>5.75</v>
      </c>
      <c r="M21" t="n">
        <v>41</v>
      </c>
      <c r="N21" t="n">
        <v>42.06</v>
      </c>
      <c r="O21" t="n">
        <v>25170.34</v>
      </c>
      <c r="P21" t="n">
        <v>336.08</v>
      </c>
      <c r="Q21" t="n">
        <v>608.96</v>
      </c>
      <c r="R21" t="n">
        <v>73.43000000000001</v>
      </c>
      <c r="S21" t="n">
        <v>46.36</v>
      </c>
      <c r="T21" t="n">
        <v>13047.49</v>
      </c>
      <c r="U21" t="n">
        <v>0.63</v>
      </c>
      <c r="V21" t="n">
        <v>0.88</v>
      </c>
      <c r="W21" t="n">
        <v>9.25</v>
      </c>
      <c r="X21" t="n">
        <v>0.84</v>
      </c>
      <c r="Y21" t="n">
        <v>1</v>
      </c>
      <c r="Z21" t="n">
        <v>10</v>
      </c>
      <c r="AA21" t="n">
        <v>1105.566704751514</v>
      </c>
      <c r="AB21" t="n">
        <v>1512.685139601728</v>
      </c>
      <c r="AC21" t="n">
        <v>1368.316592945066</v>
      </c>
      <c r="AD21" t="n">
        <v>1105566.704751514</v>
      </c>
      <c r="AE21" t="n">
        <v>1512685.139601728</v>
      </c>
      <c r="AF21" t="n">
        <v>1.389425287774647e-06</v>
      </c>
      <c r="AG21" t="n">
        <v>24.65277777777778</v>
      </c>
      <c r="AH21" t="n">
        <v>1368316.592945066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3.5349</v>
      </c>
      <c r="E22" t="n">
        <v>28.29</v>
      </c>
      <c r="F22" t="n">
        <v>24.18</v>
      </c>
      <c r="G22" t="n">
        <v>35.38</v>
      </c>
      <c r="H22" t="n">
        <v>0.53</v>
      </c>
      <c r="I22" t="n">
        <v>41</v>
      </c>
      <c r="J22" t="n">
        <v>202.58</v>
      </c>
      <c r="K22" t="n">
        <v>54.38</v>
      </c>
      <c r="L22" t="n">
        <v>6</v>
      </c>
      <c r="M22" t="n">
        <v>39</v>
      </c>
      <c r="N22" t="n">
        <v>42.2</v>
      </c>
      <c r="O22" t="n">
        <v>25218.93</v>
      </c>
      <c r="P22" t="n">
        <v>334.97</v>
      </c>
      <c r="Q22" t="n">
        <v>608.86</v>
      </c>
      <c r="R22" t="n">
        <v>72.45</v>
      </c>
      <c r="S22" t="n">
        <v>46.36</v>
      </c>
      <c r="T22" t="n">
        <v>12565.94</v>
      </c>
      <c r="U22" t="n">
        <v>0.64</v>
      </c>
      <c r="V22" t="n">
        <v>0.88</v>
      </c>
      <c r="W22" t="n">
        <v>9.24</v>
      </c>
      <c r="X22" t="n">
        <v>0.8100000000000001</v>
      </c>
      <c r="Y22" t="n">
        <v>1</v>
      </c>
      <c r="Z22" t="n">
        <v>10</v>
      </c>
      <c r="AA22" t="n">
        <v>1100.869798963332</v>
      </c>
      <c r="AB22" t="n">
        <v>1506.258625889479</v>
      </c>
      <c r="AC22" t="n">
        <v>1362.503416681845</v>
      </c>
      <c r="AD22" t="n">
        <v>1100869.798963332</v>
      </c>
      <c r="AE22" t="n">
        <v>1506258.625889479</v>
      </c>
      <c r="AF22" t="n">
        <v>1.394870764748118e-06</v>
      </c>
      <c r="AG22" t="n">
        <v>24.55729166666667</v>
      </c>
      <c r="AH22" t="n">
        <v>1362503.416681845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3.5427</v>
      </c>
      <c r="E23" t="n">
        <v>28.23</v>
      </c>
      <c r="F23" t="n">
        <v>24.16</v>
      </c>
      <c r="G23" t="n">
        <v>36.23</v>
      </c>
      <c r="H23" t="n">
        <v>0.55</v>
      </c>
      <c r="I23" t="n">
        <v>40</v>
      </c>
      <c r="J23" t="n">
        <v>202.98</v>
      </c>
      <c r="K23" t="n">
        <v>54.38</v>
      </c>
      <c r="L23" t="n">
        <v>6.25</v>
      </c>
      <c r="M23" t="n">
        <v>38</v>
      </c>
      <c r="N23" t="n">
        <v>42.35</v>
      </c>
      <c r="O23" t="n">
        <v>25267.7</v>
      </c>
      <c r="P23" t="n">
        <v>334.41</v>
      </c>
      <c r="Q23" t="n">
        <v>608.87</v>
      </c>
      <c r="R23" t="n">
        <v>71.51000000000001</v>
      </c>
      <c r="S23" t="n">
        <v>46.36</v>
      </c>
      <c r="T23" t="n">
        <v>12103.39</v>
      </c>
      <c r="U23" t="n">
        <v>0.65</v>
      </c>
      <c r="V23" t="n">
        <v>0.88</v>
      </c>
      <c r="W23" t="n">
        <v>9.25</v>
      </c>
      <c r="X23" t="n">
        <v>0.78</v>
      </c>
      <c r="Y23" t="n">
        <v>1</v>
      </c>
      <c r="Z23" t="n">
        <v>10</v>
      </c>
      <c r="AA23" t="n">
        <v>1098.311381586816</v>
      </c>
      <c r="AB23" t="n">
        <v>1502.758086365521</v>
      </c>
      <c r="AC23" t="n">
        <v>1359.336963737016</v>
      </c>
      <c r="AD23" t="n">
        <v>1098311.381586816</v>
      </c>
      <c r="AE23" t="n">
        <v>1502758.086365521</v>
      </c>
      <c r="AF23" t="n">
        <v>1.397948643037472e-06</v>
      </c>
      <c r="AG23" t="n">
        <v>24.50520833333333</v>
      </c>
      <c r="AH23" t="n">
        <v>1359336.963737016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3.5568</v>
      </c>
      <c r="E24" t="n">
        <v>28.12</v>
      </c>
      <c r="F24" t="n">
        <v>24.12</v>
      </c>
      <c r="G24" t="n">
        <v>38.09</v>
      </c>
      <c r="H24" t="n">
        <v>0.57</v>
      </c>
      <c r="I24" t="n">
        <v>38</v>
      </c>
      <c r="J24" t="n">
        <v>203.37</v>
      </c>
      <c r="K24" t="n">
        <v>54.38</v>
      </c>
      <c r="L24" t="n">
        <v>6.5</v>
      </c>
      <c r="M24" t="n">
        <v>36</v>
      </c>
      <c r="N24" t="n">
        <v>42.49</v>
      </c>
      <c r="O24" t="n">
        <v>25316.39</v>
      </c>
      <c r="P24" t="n">
        <v>333.58</v>
      </c>
      <c r="Q24" t="n">
        <v>608.88</v>
      </c>
      <c r="R24" t="n">
        <v>70.39</v>
      </c>
      <c r="S24" t="n">
        <v>46.36</v>
      </c>
      <c r="T24" t="n">
        <v>11551.09</v>
      </c>
      <c r="U24" t="n">
        <v>0.66</v>
      </c>
      <c r="V24" t="n">
        <v>0.88</v>
      </c>
      <c r="W24" t="n">
        <v>9.25</v>
      </c>
      <c r="X24" t="n">
        <v>0.75</v>
      </c>
      <c r="Y24" t="n">
        <v>1</v>
      </c>
      <c r="Z24" t="n">
        <v>10</v>
      </c>
      <c r="AA24" t="n">
        <v>1083.55017273276</v>
      </c>
      <c r="AB24" t="n">
        <v>1482.561149192827</v>
      </c>
      <c r="AC24" t="n">
        <v>1341.067593901504</v>
      </c>
      <c r="AD24" t="n">
        <v>1083550.17273276</v>
      </c>
      <c r="AE24" t="n">
        <v>1482561.149192827</v>
      </c>
      <c r="AF24" t="n">
        <v>1.403512499945149e-06</v>
      </c>
      <c r="AG24" t="n">
        <v>24.40972222222222</v>
      </c>
      <c r="AH24" t="n">
        <v>1341067.593901504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3.5642</v>
      </c>
      <c r="E25" t="n">
        <v>28.06</v>
      </c>
      <c r="F25" t="n">
        <v>24.1</v>
      </c>
      <c r="G25" t="n">
        <v>39.08</v>
      </c>
      <c r="H25" t="n">
        <v>0.59</v>
      </c>
      <c r="I25" t="n">
        <v>37</v>
      </c>
      <c r="J25" t="n">
        <v>203.77</v>
      </c>
      <c r="K25" t="n">
        <v>54.38</v>
      </c>
      <c r="L25" t="n">
        <v>6.75</v>
      </c>
      <c r="M25" t="n">
        <v>35</v>
      </c>
      <c r="N25" t="n">
        <v>42.64</v>
      </c>
      <c r="O25" t="n">
        <v>25365.14</v>
      </c>
      <c r="P25" t="n">
        <v>332.85</v>
      </c>
      <c r="Q25" t="n">
        <v>608.85</v>
      </c>
      <c r="R25" t="n">
        <v>70.06</v>
      </c>
      <c r="S25" t="n">
        <v>46.36</v>
      </c>
      <c r="T25" t="n">
        <v>11393.77</v>
      </c>
      <c r="U25" t="n">
        <v>0.66</v>
      </c>
      <c r="V25" t="n">
        <v>0.88</v>
      </c>
      <c r="W25" t="n">
        <v>9.24</v>
      </c>
      <c r="X25" t="n">
        <v>0.73</v>
      </c>
      <c r="Y25" t="n">
        <v>1</v>
      </c>
      <c r="Z25" t="n">
        <v>10</v>
      </c>
      <c r="AA25" t="n">
        <v>1080.840702418885</v>
      </c>
      <c r="AB25" t="n">
        <v>1478.853932375989</v>
      </c>
      <c r="AC25" t="n">
        <v>1337.714188654555</v>
      </c>
      <c r="AD25" t="n">
        <v>1080840.702418885</v>
      </c>
      <c r="AE25" t="n">
        <v>1478853.932375989</v>
      </c>
      <c r="AF25" t="n">
        <v>1.406432538322228e-06</v>
      </c>
      <c r="AG25" t="n">
        <v>24.35763888888889</v>
      </c>
      <c r="AH25" t="n">
        <v>1337714.188654555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3.5792</v>
      </c>
      <c r="E26" t="n">
        <v>27.94</v>
      </c>
      <c r="F26" t="n">
        <v>24.06</v>
      </c>
      <c r="G26" t="n">
        <v>41.25</v>
      </c>
      <c r="H26" t="n">
        <v>0.61</v>
      </c>
      <c r="I26" t="n">
        <v>35</v>
      </c>
      <c r="J26" t="n">
        <v>204.16</v>
      </c>
      <c r="K26" t="n">
        <v>54.38</v>
      </c>
      <c r="L26" t="n">
        <v>7</v>
      </c>
      <c r="M26" t="n">
        <v>33</v>
      </c>
      <c r="N26" t="n">
        <v>42.78</v>
      </c>
      <c r="O26" t="n">
        <v>25413.94</v>
      </c>
      <c r="P26" t="n">
        <v>331.9</v>
      </c>
      <c r="Q26" t="n">
        <v>608.89</v>
      </c>
      <c r="R26" t="n">
        <v>68.75</v>
      </c>
      <c r="S26" t="n">
        <v>46.36</v>
      </c>
      <c r="T26" t="n">
        <v>10747.24</v>
      </c>
      <c r="U26" t="n">
        <v>0.67</v>
      </c>
      <c r="V26" t="n">
        <v>0.89</v>
      </c>
      <c r="W26" t="n">
        <v>9.24</v>
      </c>
      <c r="X26" t="n">
        <v>0.6899999999999999</v>
      </c>
      <c r="Y26" t="n">
        <v>1</v>
      </c>
      <c r="Z26" t="n">
        <v>10</v>
      </c>
      <c r="AA26" t="n">
        <v>1076.192432160082</v>
      </c>
      <c r="AB26" t="n">
        <v>1472.493963940684</v>
      </c>
      <c r="AC26" t="n">
        <v>1331.961206680443</v>
      </c>
      <c r="AD26" t="n">
        <v>1076192.432160082</v>
      </c>
      <c r="AE26" t="n">
        <v>1472493.963940684</v>
      </c>
      <c r="AF26" t="n">
        <v>1.412351535032523e-06</v>
      </c>
      <c r="AG26" t="n">
        <v>24.25347222222222</v>
      </c>
      <c r="AH26" t="n">
        <v>1331961.206680443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3.5887</v>
      </c>
      <c r="E27" t="n">
        <v>27.86</v>
      </c>
      <c r="F27" t="n">
        <v>24.03</v>
      </c>
      <c r="G27" t="n">
        <v>42.4</v>
      </c>
      <c r="H27" t="n">
        <v>0.63</v>
      </c>
      <c r="I27" t="n">
        <v>34</v>
      </c>
      <c r="J27" t="n">
        <v>204.56</v>
      </c>
      <c r="K27" t="n">
        <v>54.38</v>
      </c>
      <c r="L27" t="n">
        <v>7.25</v>
      </c>
      <c r="M27" t="n">
        <v>32</v>
      </c>
      <c r="N27" t="n">
        <v>42.93</v>
      </c>
      <c r="O27" t="n">
        <v>25462.78</v>
      </c>
      <c r="P27" t="n">
        <v>331.02</v>
      </c>
      <c r="Q27" t="n">
        <v>609.01</v>
      </c>
      <c r="R27" t="n">
        <v>67.61</v>
      </c>
      <c r="S27" t="n">
        <v>46.36</v>
      </c>
      <c r="T27" t="n">
        <v>10180.21</v>
      </c>
      <c r="U27" t="n">
        <v>0.6899999999999999</v>
      </c>
      <c r="V27" t="n">
        <v>0.89</v>
      </c>
      <c r="W27" t="n">
        <v>9.23</v>
      </c>
      <c r="X27" t="n">
        <v>0.65</v>
      </c>
      <c r="Y27" t="n">
        <v>1</v>
      </c>
      <c r="Z27" t="n">
        <v>10</v>
      </c>
      <c r="AA27" t="n">
        <v>1072.811211015435</v>
      </c>
      <c r="AB27" t="n">
        <v>1467.867628001629</v>
      </c>
      <c r="AC27" t="n">
        <v>1327.776401750308</v>
      </c>
      <c r="AD27" t="n">
        <v>1072811.211015435</v>
      </c>
      <c r="AE27" t="n">
        <v>1467867.628001629</v>
      </c>
      <c r="AF27" t="n">
        <v>1.416100232949043e-06</v>
      </c>
      <c r="AG27" t="n">
        <v>24.18402777777778</v>
      </c>
      <c r="AH27" t="n">
        <v>1327776.401750308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3.5969</v>
      </c>
      <c r="E28" t="n">
        <v>27.8</v>
      </c>
      <c r="F28" t="n">
        <v>24</v>
      </c>
      <c r="G28" t="n">
        <v>43.64</v>
      </c>
      <c r="H28" t="n">
        <v>0.65</v>
      </c>
      <c r="I28" t="n">
        <v>33</v>
      </c>
      <c r="J28" t="n">
        <v>204.95</v>
      </c>
      <c r="K28" t="n">
        <v>54.38</v>
      </c>
      <c r="L28" t="n">
        <v>7.5</v>
      </c>
      <c r="M28" t="n">
        <v>31</v>
      </c>
      <c r="N28" t="n">
        <v>43.08</v>
      </c>
      <c r="O28" t="n">
        <v>25511.67</v>
      </c>
      <c r="P28" t="n">
        <v>330.32</v>
      </c>
      <c r="Q28" t="n">
        <v>608.85</v>
      </c>
      <c r="R28" t="n">
        <v>67.08</v>
      </c>
      <c r="S28" t="n">
        <v>46.36</v>
      </c>
      <c r="T28" t="n">
        <v>9921.120000000001</v>
      </c>
      <c r="U28" t="n">
        <v>0.6899999999999999</v>
      </c>
      <c r="V28" t="n">
        <v>0.89</v>
      </c>
      <c r="W28" t="n">
        <v>9.23</v>
      </c>
      <c r="X28" t="n">
        <v>0.63</v>
      </c>
      <c r="Y28" t="n">
        <v>1</v>
      </c>
      <c r="Z28" t="n">
        <v>10</v>
      </c>
      <c r="AA28" t="n">
        <v>1069.966162748239</v>
      </c>
      <c r="AB28" t="n">
        <v>1463.97490744778</v>
      </c>
      <c r="AC28" t="n">
        <v>1324.255196982651</v>
      </c>
      <c r="AD28" t="n">
        <v>1069966.162748239</v>
      </c>
      <c r="AE28" t="n">
        <v>1463974.90744778</v>
      </c>
      <c r="AF28" t="n">
        <v>1.419335951150671e-06</v>
      </c>
      <c r="AG28" t="n">
        <v>24.13194444444444</v>
      </c>
      <c r="AH28" t="n">
        <v>1324255.196982651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3.6015</v>
      </c>
      <c r="E29" t="n">
        <v>27.77</v>
      </c>
      <c r="F29" t="n">
        <v>24</v>
      </c>
      <c r="G29" t="n">
        <v>45.01</v>
      </c>
      <c r="H29" t="n">
        <v>0.67</v>
      </c>
      <c r="I29" t="n">
        <v>32</v>
      </c>
      <c r="J29" t="n">
        <v>205.35</v>
      </c>
      <c r="K29" t="n">
        <v>54.38</v>
      </c>
      <c r="L29" t="n">
        <v>7.75</v>
      </c>
      <c r="M29" t="n">
        <v>30</v>
      </c>
      <c r="N29" t="n">
        <v>43.22</v>
      </c>
      <c r="O29" t="n">
        <v>25560.62</v>
      </c>
      <c r="P29" t="n">
        <v>329.99</v>
      </c>
      <c r="Q29" t="n">
        <v>608.88</v>
      </c>
      <c r="R29" t="n">
        <v>66.95</v>
      </c>
      <c r="S29" t="n">
        <v>46.36</v>
      </c>
      <c r="T29" t="n">
        <v>9860.68</v>
      </c>
      <c r="U29" t="n">
        <v>0.6899999999999999</v>
      </c>
      <c r="V29" t="n">
        <v>0.89</v>
      </c>
      <c r="W29" t="n">
        <v>9.23</v>
      </c>
      <c r="X29" t="n">
        <v>0.63</v>
      </c>
      <c r="Y29" t="n">
        <v>1</v>
      </c>
      <c r="Z29" t="n">
        <v>10</v>
      </c>
      <c r="AA29" t="n">
        <v>1068.597561387074</v>
      </c>
      <c r="AB29" t="n">
        <v>1462.102326687004</v>
      </c>
      <c r="AC29" t="n">
        <v>1322.561332701499</v>
      </c>
      <c r="AD29" t="n">
        <v>1068597.561387074</v>
      </c>
      <c r="AE29" t="n">
        <v>1462102.326687004</v>
      </c>
      <c r="AF29" t="n">
        <v>1.421151110141828e-06</v>
      </c>
      <c r="AG29" t="n">
        <v>24.10590277777778</v>
      </c>
      <c r="AH29" t="n">
        <v>1322561.332701499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3.612</v>
      </c>
      <c r="E30" t="n">
        <v>27.69</v>
      </c>
      <c r="F30" t="n">
        <v>23.96</v>
      </c>
      <c r="G30" t="n">
        <v>46.38</v>
      </c>
      <c r="H30" t="n">
        <v>0.6899999999999999</v>
      </c>
      <c r="I30" t="n">
        <v>31</v>
      </c>
      <c r="J30" t="n">
        <v>205.75</v>
      </c>
      <c r="K30" t="n">
        <v>54.38</v>
      </c>
      <c r="L30" t="n">
        <v>8</v>
      </c>
      <c r="M30" t="n">
        <v>29</v>
      </c>
      <c r="N30" t="n">
        <v>43.37</v>
      </c>
      <c r="O30" t="n">
        <v>25609.61</v>
      </c>
      <c r="P30" t="n">
        <v>329.27</v>
      </c>
      <c r="Q30" t="n">
        <v>608.8099999999999</v>
      </c>
      <c r="R30" t="n">
        <v>65.88</v>
      </c>
      <c r="S30" t="n">
        <v>46.36</v>
      </c>
      <c r="T30" t="n">
        <v>9334.67</v>
      </c>
      <c r="U30" t="n">
        <v>0.7</v>
      </c>
      <c r="V30" t="n">
        <v>0.89</v>
      </c>
      <c r="W30" t="n">
        <v>9.220000000000001</v>
      </c>
      <c r="X30" t="n">
        <v>0.59</v>
      </c>
      <c r="Y30" t="n">
        <v>1</v>
      </c>
      <c r="Z30" t="n">
        <v>10</v>
      </c>
      <c r="AA30" t="n">
        <v>1065.235742179214</v>
      </c>
      <c r="AB30" t="n">
        <v>1457.502537333814</v>
      </c>
      <c r="AC30" t="n">
        <v>1318.400540788333</v>
      </c>
      <c r="AD30" t="n">
        <v>1065235.742179214</v>
      </c>
      <c r="AE30" t="n">
        <v>1457502.537333814</v>
      </c>
      <c r="AF30" t="n">
        <v>1.425294407839034e-06</v>
      </c>
      <c r="AG30" t="n">
        <v>24.03645833333333</v>
      </c>
      <c r="AH30" t="n">
        <v>1318400.540788333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3.6176</v>
      </c>
      <c r="E31" t="n">
        <v>27.64</v>
      </c>
      <c r="F31" t="n">
        <v>23.96</v>
      </c>
      <c r="G31" t="n">
        <v>47.92</v>
      </c>
      <c r="H31" t="n">
        <v>0.71</v>
      </c>
      <c r="I31" t="n">
        <v>30</v>
      </c>
      <c r="J31" t="n">
        <v>206.15</v>
      </c>
      <c r="K31" t="n">
        <v>54.38</v>
      </c>
      <c r="L31" t="n">
        <v>8.25</v>
      </c>
      <c r="M31" t="n">
        <v>28</v>
      </c>
      <c r="N31" t="n">
        <v>43.52</v>
      </c>
      <c r="O31" t="n">
        <v>25658.66</v>
      </c>
      <c r="P31" t="n">
        <v>328.51</v>
      </c>
      <c r="Q31" t="n">
        <v>608.88</v>
      </c>
      <c r="R31" t="n">
        <v>65.55</v>
      </c>
      <c r="S31" t="n">
        <v>46.36</v>
      </c>
      <c r="T31" t="n">
        <v>9172.4</v>
      </c>
      <c r="U31" t="n">
        <v>0.71</v>
      </c>
      <c r="V31" t="n">
        <v>0.89</v>
      </c>
      <c r="W31" t="n">
        <v>9.23</v>
      </c>
      <c r="X31" t="n">
        <v>0.59</v>
      </c>
      <c r="Y31" t="n">
        <v>1</v>
      </c>
      <c r="Z31" t="n">
        <v>10</v>
      </c>
      <c r="AA31" t="n">
        <v>1062.874832125746</v>
      </c>
      <c r="AB31" t="n">
        <v>1454.272236042657</v>
      </c>
      <c r="AC31" t="n">
        <v>1315.478534918648</v>
      </c>
      <c r="AD31" t="n">
        <v>1062874.832125745</v>
      </c>
      <c r="AE31" t="n">
        <v>1454272.236042657</v>
      </c>
      <c r="AF31" t="n">
        <v>1.427504166610878e-06</v>
      </c>
      <c r="AG31" t="n">
        <v>23.99305555555556</v>
      </c>
      <c r="AH31" t="n">
        <v>1315478.534918648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3.6285</v>
      </c>
      <c r="E32" t="n">
        <v>27.56</v>
      </c>
      <c r="F32" t="n">
        <v>23.91</v>
      </c>
      <c r="G32" t="n">
        <v>49.48</v>
      </c>
      <c r="H32" t="n">
        <v>0.73</v>
      </c>
      <c r="I32" t="n">
        <v>29</v>
      </c>
      <c r="J32" t="n">
        <v>206.54</v>
      </c>
      <c r="K32" t="n">
        <v>54.38</v>
      </c>
      <c r="L32" t="n">
        <v>8.5</v>
      </c>
      <c r="M32" t="n">
        <v>27</v>
      </c>
      <c r="N32" t="n">
        <v>43.67</v>
      </c>
      <c r="O32" t="n">
        <v>25707.76</v>
      </c>
      <c r="P32" t="n">
        <v>327.83</v>
      </c>
      <c r="Q32" t="n">
        <v>608.85</v>
      </c>
      <c r="R32" t="n">
        <v>63.9</v>
      </c>
      <c r="S32" t="n">
        <v>46.36</v>
      </c>
      <c r="T32" t="n">
        <v>8352.299999999999</v>
      </c>
      <c r="U32" t="n">
        <v>0.73</v>
      </c>
      <c r="V32" t="n">
        <v>0.89</v>
      </c>
      <c r="W32" t="n">
        <v>9.23</v>
      </c>
      <c r="X32" t="n">
        <v>0.54</v>
      </c>
      <c r="Y32" t="n">
        <v>1</v>
      </c>
      <c r="Z32" t="n">
        <v>10</v>
      </c>
      <c r="AA32" t="n">
        <v>1059.45512473625</v>
      </c>
      <c r="AB32" t="n">
        <v>1449.593241525508</v>
      </c>
      <c r="AC32" t="n">
        <v>1311.246097071205</v>
      </c>
      <c r="AD32" t="n">
        <v>1059455.12473625</v>
      </c>
      <c r="AE32" t="n">
        <v>1449593.241525508</v>
      </c>
      <c r="AF32" t="n">
        <v>1.431805304220359e-06</v>
      </c>
      <c r="AG32" t="n">
        <v>23.92361111111111</v>
      </c>
      <c r="AH32" t="n">
        <v>1311246.097071205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3.6337</v>
      </c>
      <c r="E33" t="n">
        <v>27.52</v>
      </c>
      <c r="F33" t="n">
        <v>23.91</v>
      </c>
      <c r="G33" t="n">
        <v>51.25</v>
      </c>
      <c r="H33" t="n">
        <v>0.75</v>
      </c>
      <c r="I33" t="n">
        <v>28</v>
      </c>
      <c r="J33" t="n">
        <v>206.94</v>
      </c>
      <c r="K33" t="n">
        <v>54.38</v>
      </c>
      <c r="L33" t="n">
        <v>8.75</v>
      </c>
      <c r="M33" t="n">
        <v>26</v>
      </c>
      <c r="N33" t="n">
        <v>43.81</v>
      </c>
      <c r="O33" t="n">
        <v>25756.9</v>
      </c>
      <c r="P33" t="n">
        <v>327.29</v>
      </c>
      <c r="Q33" t="n">
        <v>608.91</v>
      </c>
      <c r="R33" t="n">
        <v>64.53</v>
      </c>
      <c r="S33" t="n">
        <v>46.36</v>
      </c>
      <c r="T33" t="n">
        <v>8672.77</v>
      </c>
      <c r="U33" t="n">
        <v>0.72</v>
      </c>
      <c r="V33" t="n">
        <v>0.89</v>
      </c>
      <c r="W33" t="n">
        <v>9.210000000000001</v>
      </c>
      <c r="X33" t="n">
        <v>0.54</v>
      </c>
      <c r="Y33" t="n">
        <v>1</v>
      </c>
      <c r="Z33" t="n">
        <v>10</v>
      </c>
      <c r="AA33" t="n">
        <v>1057.686477538267</v>
      </c>
      <c r="AB33" t="n">
        <v>1447.173300402019</v>
      </c>
      <c r="AC33" t="n">
        <v>1309.057111732134</v>
      </c>
      <c r="AD33" t="n">
        <v>1057686.477538267</v>
      </c>
      <c r="AE33" t="n">
        <v>1447173.300402019</v>
      </c>
      <c r="AF33" t="n">
        <v>1.433857223079928e-06</v>
      </c>
      <c r="AG33" t="n">
        <v>23.88888888888889</v>
      </c>
      <c r="AH33" t="n">
        <v>1309057.111732134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3.6427</v>
      </c>
      <c r="E34" t="n">
        <v>27.45</v>
      </c>
      <c r="F34" t="n">
        <v>23.89</v>
      </c>
      <c r="G34" t="n">
        <v>53.08</v>
      </c>
      <c r="H34" t="n">
        <v>0.77</v>
      </c>
      <c r="I34" t="n">
        <v>27</v>
      </c>
      <c r="J34" t="n">
        <v>207.34</v>
      </c>
      <c r="K34" t="n">
        <v>54.38</v>
      </c>
      <c r="L34" t="n">
        <v>9</v>
      </c>
      <c r="M34" t="n">
        <v>25</v>
      </c>
      <c r="N34" t="n">
        <v>43.96</v>
      </c>
      <c r="O34" t="n">
        <v>25806.1</v>
      </c>
      <c r="P34" t="n">
        <v>326.32</v>
      </c>
      <c r="Q34" t="n">
        <v>608.87</v>
      </c>
      <c r="R34" t="n">
        <v>63.43</v>
      </c>
      <c r="S34" t="n">
        <v>46.36</v>
      </c>
      <c r="T34" t="n">
        <v>8125.33</v>
      </c>
      <c r="U34" t="n">
        <v>0.73</v>
      </c>
      <c r="V34" t="n">
        <v>0.89</v>
      </c>
      <c r="W34" t="n">
        <v>9.220000000000001</v>
      </c>
      <c r="X34" t="n">
        <v>0.51</v>
      </c>
      <c r="Y34" t="n">
        <v>1</v>
      </c>
      <c r="Z34" t="n">
        <v>10</v>
      </c>
      <c r="AA34" t="n">
        <v>1054.435191565836</v>
      </c>
      <c r="AB34" t="n">
        <v>1442.724747497926</v>
      </c>
      <c r="AC34" t="n">
        <v>1305.033122473624</v>
      </c>
      <c r="AD34" t="n">
        <v>1054435.191565836</v>
      </c>
      <c r="AE34" t="n">
        <v>1442724.747497926</v>
      </c>
      <c r="AF34" t="n">
        <v>1.437408621106105e-06</v>
      </c>
      <c r="AG34" t="n">
        <v>23.828125</v>
      </c>
      <c r="AH34" t="n">
        <v>1305033.122473624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3.644</v>
      </c>
      <c r="E35" t="n">
        <v>27.44</v>
      </c>
      <c r="F35" t="n">
        <v>23.88</v>
      </c>
      <c r="G35" t="n">
        <v>53.06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25</v>
      </c>
      <c r="N35" t="n">
        <v>44.11</v>
      </c>
      <c r="O35" t="n">
        <v>25855.35</v>
      </c>
      <c r="P35" t="n">
        <v>326.18</v>
      </c>
      <c r="Q35" t="n">
        <v>608.88</v>
      </c>
      <c r="R35" t="n">
        <v>63.01</v>
      </c>
      <c r="S35" t="n">
        <v>46.36</v>
      </c>
      <c r="T35" t="n">
        <v>7915.32</v>
      </c>
      <c r="U35" t="n">
        <v>0.74</v>
      </c>
      <c r="V35" t="n">
        <v>0.89</v>
      </c>
      <c r="W35" t="n">
        <v>9.220000000000001</v>
      </c>
      <c r="X35" t="n">
        <v>0.5</v>
      </c>
      <c r="Y35" t="n">
        <v>1</v>
      </c>
      <c r="Z35" t="n">
        <v>10</v>
      </c>
      <c r="AA35" t="n">
        <v>1053.914011851723</v>
      </c>
      <c r="AB35" t="n">
        <v>1442.011646420249</v>
      </c>
      <c r="AC35" t="n">
        <v>1304.388078761957</v>
      </c>
      <c r="AD35" t="n">
        <v>1053914.011851723</v>
      </c>
      <c r="AE35" t="n">
        <v>1442011.646420249</v>
      </c>
      <c r="AF35" t="n">
        <v>1.437921600820997e-06</v>
      </c>
      <c r="AG35" t="n">
        <v>23.81944444444444</v>
      </c>
      <c r="AH35" t="n">
        <v>1304388.078761957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3.6495</v>
      </c>
      <c r="E36" t="n">
        <v>27.4</v>
      </c>
      <c r="F36" t="n">
        <v>23.87</v>
      </c>
      <c r="G36" t="n">
        <v>55.09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24</v>
      </c>
      <c r="N36" t="n">
        <v>44.26</v>
      </c>
      <c r="O36" t="n">
        <v>25904.65</v>
      </c>
      <c r="P36" t="n">
        <v>325.3</v>
      </c>
      <c r="Q36" t="n">
        <v>608.85</v>
      </c>
      <c r="R36" t="n">
        <v>63.08</v>
      </c>
      <c r="S36" t="n">
        <v>46.36</v>
      </c>
      <c r="T36" t="n">
        <v>7958.14</v>
      </c>
      <c r="U36" t="n">
        <v>0.73</v>
      </c>
      <c r="V36" t="n">
        <v>0.89</v>
      </c>
      <c r="W36" t="n">
        <v>9.220000000000001</v>
      </c>
      <c r="X36" t="n">
        <v>0.5</v>
      </c>
      <c r="Y36" t="n">
        <v>1</v>
      </c>
      <c r="Z36" t="n">
        <v>10</v>
      </c>
      <c r="AA36" t="n">
        <v>1051.52476129157</v>
      </c>
      <c r="AB36" t="n">
        <v>1438.742568397554</v>
      </c>
      <c r="AC36" t="n">
        <v>1301.430996957567</v>
      </c>
      <c r="AD36" t="n">
        <v>1051524.76129157</v>
      </c>
      <c r="AE36" t="n">
        <v>1438742.568397554</v>
      </c>
      <c r="AF36" t="n">
        <v>1.440091899614772e-06</v>
      </c>
      <c r="AG36" t="n">
        <v>23.78472222222222</v>
      </c>
      <c r="AH36" t="n">
        <v>1301430.996957568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3.656</v>
      </c>
      <c r="E37" t="n">
        <v>27.35</v>
      </c>
      <c r="F37" t="n">
        <v>23.86</v>
      </c>
      <c r="G37" t="n">
        <v>57.27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23</v>
      </c>
      <c r="N37" t="n">
        <v>44.41</v>
      </c>
      <c r="O37" t="n">
        <v>25954</v>
      </c>
      <c r="P37" t="n">
        <v>325.13</v>
      </c>
      <c r="Q37" t="n">
        <v>608.8</v>
      </c>
      <c r="R37" t="n">
        <v>62.58</v>
      </c>
      <c r="S37" t="n">
        <v>46.36</v>
      </c>
      <c r="T37" t="n">
        <v>7711.79</v>
      </c>
      <c r="U37" t="n">
        <v>0.74</v>
      </c>
      <c r="V37" t="n">
        <v>0.89</v>
      </c>
      <c r="W37" t="n">
        <v>9.220000000000001</v>
      </c>
      <c r="X37" t="n">
        <v>0.49</v>
      </c>
      <c r="Y37" t="n">
        <v>1</v>
      </c>
      <c r="Z37" t="n">
        <v>10</v>
      </c>
      <c r="AA37" t="n">
        <v>1039.775080272303</v>
      </c>
      <c r="AB37" t="n">
        <v>1422.666136467649</v>
      </c>
      <c r="AC37" t="n">
        <v>1286.888877127639</v>
      </c>
      <c r="AD37" t="n">
        <v>1039775.080272302</v>
      </c>
      <c r="AE37" t="n">
        <v>1422666.136467649</v>
      </c>
      <c r="AF37" t="n">
        <v>1.442656798189233e-06</v>
      </c>
      <c r="AG37" t="n">
        <v>23.74131944444444</v>
      </c>
      <c r="AH37" t="n">
        <v>1286888.877127639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3.6565</v>
      </c>
      <c r="E38" t="n">
        <v>27.35</v>
      </c>
      <c r="F38" t="n">
        <v>23.86</v>
      </c>
      <c r="G38" t="n">
        <v>57.26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23</v>
      </c>
      <c r="N38" t="n">
        <v>44.56</v>
      </c>
      <c r="O38" t="n">
        <v>26003.41</v>
      </c>
      <c r="P38" t="n">
        <v>324.62</v>
      </c>
      <c r="Q38" t="n">
        <v>608.8099999999999</v>
      </c>
      <c r="R38" t="n">
        <v>62.44</v>
      </c>
      <c r="S38" t="n">
        <v>46.36</v>
      </c>
      <c r="T38" t="n">
        <v>7641.77</v>
      </c>
      <c r="U38" t="n">
        <v>0.74</v>
      </c>
      <c r="V38" t="n">
        <v>0.89</v>
      </c>
      <c r="W38" t="n">
        <v>9.220000000000001</v>
      </c>
      <c r="X38" t="n">
        <v>0.49</v>
      </c>
      <c r="Y38" t="n">
        <v>1</v>
      </c>
      <c r="Z38" t="n">
        <v>10</v>
      </c>
      <c r="AA38" t="n">
        <v>1038.925614214017</v>
      </c>
      <c r="AB38" t="n">
        <v>1421.503859530904</v>
      </c>
      <c r="AC38" t="n">
        <v>1285.837526270471</v>
      </c>
      <c r="AD38" t="n">
        <v>1038925.614214017</v>
      </c>
      <c r="AE38" t="n">
        <v>1421503.859530905</v>
      </c>
      <c r="AF38" t="n">
        <v>1.442854098079576e-06</v>
      </c>
      <c r="AG38" t="n">
        <v>23.74131944444444</v>
      </c>
      <c r="AH38" t="n">
        <v>1285837.526270472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3.6657</v>
      </c>
      <c r="E39" t="n">
        <v>27.28</v>
      </c>
      <c r="F39" t="n">
        <v>23.83</v>
      </c>
      <c r="G39" t="n">
        <v>59.57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22</v>
      </c>
      <c r="N39" t="n">
        <v>44.71</v>
      </c>
      <c r="O39" t="n">
        <v>26052.86</v>
      </c>
      <c r="P39" t="n">
        <v>323.77</v>
      </c>
      <c r="Q39" t="n">
        <v>608.8200000000001</v>
      </c>
      <c r="R39" t="n">
        <v>61.64</v>
      </c>
      <c r="S39" t="n">
        <v>46.36</v>
      </c>
      <c r="T39" t="n">
        <v>7249.99</v>
      </c>
      <c r="U39" t="n">
        <v>0.75</v>
      </c>
      <c r="V39" t="n">
        <v>0.89</v>
      </c>
      <c r="W39" t="n">
        <v>9.220000000000001</v>
      </c>
      <c r="X39" t="n">
        <v>0.46</v>
      </c>
      <c r="Y39" t="n">
        <v>1</v>
      </c>
      <c r="Z39" t="n">
        <v>10</v>
      </c>
      <c r="AA39" t="n">
        <v>1035.783599832059</v>
      </c>
      <c r="AB39" t="n">
        <v>1417.204816837618</v>
      </c>
      <c r="AC39" t="n">
        <v>1281.948778178088</v>
      </c>
      <c r="AD39" t="n">
        <v>1035783.599832059</v>
      </c>
      <c r="AE39" t="n">
        <v>1417204.816837618</v>
      </c>
      <c r="AF39" t="n">
        <v>1.446484416061891e-06</v>
      </c>
      <c r="AG39" t="n">
        <v>23.68055555555556</v>
      </c>
      <c r="AH39" t="n">
        <v>1281948.778178088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3.6729</v>
      </c>
      <c r="E40" t="n">
        <v>27.23</v>
      </c>
      <c r="F40" t="n">
        <v>23.82</v>
      </c>
      <c r="G40" t="n">
        <v>62.13</v>
      </c>
      <c r="H40" t="n">
        <v>0.89</v>
      </c>
      <c r="I40" t="n">
        <v>23</v>
      </c>
      <c r="J40" t="n">
        <v>209.74</v>
      </c>
      <c r="K40" t="n">
        <v>54.38</v>
      </c>
      <c r="L40" t="n">
        <v>10.5</v>
      </c>
      <c r="M40" t="n">
        <v>21</v>
      </c>
      <c r="N40" t="n">
        <v>44.87</v>
      </c>
      <c r="O40" t="n">
        <v>26102.37</v>
      </c>
      <c r="P40" t="n">
        <v>322.96</v>
      </c>
      <c r="Q40" t="n">
        <v>608.8099999999999</v>
      </c>
      <c r="R40" t="n">
        <v>61.14</v>
      </c>
      <c r="S40" t="n">
        <v>46.36</v>
      </c>
      <c r="T40" t="n">
        <v>7003.86</v>
      </c>
      <c r="U40" t="n">
        <v>0.76</v>
      </c>
      <c r="V40" t="n">
        <v>0.89</v>
      </c>
      <c r="W40" t="n">
        <v>9.220000000000001</v>
      </c>
      <c r="X40" t="n">
        <v>0.44</v>
      </c>
      <c r="Y40" t="n">
        <v>1</v>
      </c>
      <c r="Z40" t="n">
        <v>10</v>
      </c>
      <c r="AA40" t="n">
        <v>1033.220839675625</v>
      </c>
      <c r="AB40" t="n">
        <v>1413.698335330587</v>
      </c>
      <c r="AC40" t="n">
        <v>1278.77695034471</v>
      </c>
      <c r="AD40" t="n">
        <v>1033220.839675625</v>
      </c>
      <c r="AE40" t="n">
        <v>1413698.335330587</v>
      </c>
      <c r="AF40" t="n">
        <v>1.449325534482832e-06</v>
      </c>
      <c r="AG40" t="n">
        <v>23.63715277777778</v>
      </c>
      <c r="AH40" t="n">
        <v>1278776.95034471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3.6718</v>
      </c>
      <c r="E41" t="n">
        <v>27.23</v>
      </c>
      <c r="F41" t="n">
        <v>23.82</v>
      </c>
      <c r="G41" t="n">
        <v>62.15</v>
      </c>
      <c r="H41" t="n">
        <v>0.91</v>
      </c>
      <c r="I41" t="n">
        <v>23</v>
      </c>
      <c r="J41" t="n">
        <v>210.14</v>
      </c>
      <c r="K41" t="n">
        <v>54.38</v>
      </c>
      <c r="L41" t="n">
        <v>10.75</v>
      </c>
      <c r="M41" t="n">
        <v>21</v>
      </c>
      <c r="N41" t="n">
        <v>45.02</v>
      </c>
      <c r="O41" t="n">
        <v>26151.93</v>
      </c>
      <c r="P41" t="n">
        <v>322.99</v>
      </c>
      <c r="Q41" t="n">
        <v>608.8200000000001</v>
      </c>
      <c r="R41" t="n">
        <v>61.39</v>
      </c>
      <c r="S41" t="n">
        <v>46.36</v>
      </c>
      <c r="T41" t="n">
        <v>7128.85</v>
      </c>
      <c r="U41" t="n">
        <v>0.76</v>
      </c>
      <c r="V41" t="n">
        <v>0.89</v>
      </c>
      <c r="W41" t="n">
        <v>9.220000000000001</v>
      </c>
      <c r="X41" t="n">
        <v>0.45</v>
      </c>
      <c r="Y41" t="n">
        <v>1</v>
      </c>
      <c r="Z41" t="n">
        <v>10</v>
      </c>
      <c r="AA41" t="n">
        <v>1033.461465906055</v>
      </c>
      <c r="AB41" t="n">
        <v>1414.027570754741</v>
      </c>
      <c r="AC41" t="n">
        <v>1279.074764002068</v>
      </c>
      <c r="AD41" t="n">
        <v>1033461.465906055</v>
      </c>
      <c r="AE41" t="n">
        <v>1414027.570754741</v>
      </c>
      <c r="AF41" t="n">
        <v>1.448891474724077e-06</v>
      </c>
      <c r="AG41" t="n">
        <v>23.63715277777778</v>
      </c>
      <c r="AH41" t="n">
        <v>1279074.764002068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3.6812</v>
      </c>
      <c r="E42" t="n">
        <v>27.16</v>
      </c>
      <c r="F42" t="n">
        <v>23.79</v>
      </c>
      <c r="G42" t="n">
        <v>64.89</v>
      </c>
      <c r="H42" t="n">
        <v>0.93</v>
      </c>
      <c r="I42" t="n">
        <v>22</v>
      </c>
      <c r="J42" t="n">
        <v>210.55</v>
      </c>
      <c r="K42" t="n">
        <v>54.38</v>
      </c>
      <c r="L42" t="n">
        <v>11</v>
      </c>
      <c r="M42" t="n">
        <v>20</v>
      </c>
      <c r="N42" t="n">
        <v>45.17</v>
      </c>
      <c r="O42" t="n">
        <v>26201.54</v>
      </c>
      <c r="P42" t="n">
        <v>321.79</v>
      </c>
      <c r="Q42" t="n">
        <v>608.79</v>
      </c>
      <c r="R42" t="n">
        <v>60.45</v>
      </c>
      <c r="S42" t="n">
        <v>46.36</v>
      </c>
      <c r="T42" t="n">
        <v>6663.66</v>
      </c>
      <c r="U42" t="n">
        <v>0.77</v>
      </c>
      <c r="V42" t="n">
        <v>0.9</v>
      </c>
      <c r="W42" t="n">
        <v>9.210000000000001</v>
      </c>
      <c r="X42" t="n">
        <v>0.42</v>
      </c>
      <c r="Y42" t="n">
        <v>1</v>
      </c>
      <c r="Z42" t="n">
        <v>10</v>
      </c>
      <c r="AA42" t="n">
        <v>1029.793340229574</v>
      </c>
      <c r="AB42" t="n">
        <v>1409.008679377896</v>
      </c>
      <c r="AC42" t="n">
        <v>1274.534868574171</v>
      </c>
      <c r="AD42" t="n">
        <v>1029793.340229574</v>
      </c>
      <c r="AE42" t="n">
        <v>1409008.679377896</v>
      </c>
      <c r="AF42" t="n">
        <v>1.452600712662529e-06</v>
      </c>
      <c r="AG42" t="n">
        <v>23.57638888888889</v>
      </c>
      <c r="AH42" t="n">
        <v>1274534.868574171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3.6811</v>
      </c>
      <c r="E43" t="n">
        <v>27.17</v>
      </c>
      <c r="F43" t="n">
        <v>23.79</v>
      </c>
      <c r="G43" t="n">
        <v>64.89</v>
      </c>
      <c r="H43" t="n">
        <v>0.95</v>
      </c>
      <c r="I43" t="n">
        <v>22</v>
      </c>
      <c r="J43" t="n">
        <v>210.95</v>
      </c>
      <c r="K43" t="n">
        <v>54.38</v>
      </c>
      <c r="L43" t="n">
        <v>11.25</v>
      </c>
      <c r="M43" t="n">
        <v>20</v>
      </c>
      <c r="N43" t="n">
        <v>45.32</v>
      </c>
      <c r="O43" t="n">
        <v>26251.2</v>
      </c>
      <c r="P43" t="n">
        <v>321.75</v>
      </c>
      <c r="Q43" t="n">
        <v>608.8200000000001</v>
      </c>
      <c r="R43" t="n">
        <v>60.6</v>
      </c>
      <c r="S43" t="n">
        <v>46.36</v>
      </c>
      <c r="T43" t="n">
        <v>6736.12</v>
      </c>
      <c r="U43" t="n">
        <v>0.76</v>
      </c>
      <c r="V43" t="n">
        <v>0.9</v>
      </c>
      <c r="W43" t="n">
        <v>9.210000000000001</v>
      </c>
      <c r="X43" t="n">
        <v>0.42</v>
      </c>
      <c r="Y43" t="n">
        <v>1</v>
      </c>
      <c r="Z43" t="n">
        <v>10</v>
      </c>
      <c r="AA43" t="n">
        <v>1029.7519010505</v>
      </c>
      <c r="AB43" t="n">
        <v>1408.95198046492</v>
      </c>
      <c r="AC43" t="n">
        <v>1274.483580925871</v>
      </c>
      <c r="AD43" t="n">
        <v>1029751.9010505</v>
      </c>
      <c r="AE43" t="n">
        <v>1408951.98046492</v>
      </c>
      <c r="AF43" t="n">
        <v>1.45256125268446e-06</v>
      </c>
      <c r="AG43" t="n">
        <v>23.58506944444444</v>
      </c>
      <c r="AH43" t="n">
        <v>1274483.580925871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3.6871</v>
      </c>
      <c r="E44" t="n">
        <v>27.12</v>
      </c>
      <c r="F44" t="n">
        <v>23.79</v>
      </c>
      <c r="G44" t="n">
        <v>67.97</v>
      </c>
      <c r="H44" t="n">
        <v>0.97</v>
      </c>
      <c r="I44" t="n">
        <v>21</v>
      </c>
      <c r="J44" t="n">
        <v>211.35</v>
      </c>
      <c r="K44" t="n">
        <v>54.38</v>
      </c>
      <c r="L44" t="n">
        <v>11.5</v>
      </c>
      <c r="M44" t="n">
        <v>19</v>
      </c>
      <c r="N44" t="n">
        <v>45.48</v>
      </c>
      <c r="O44" t="n">
        <v>26300.92</v>
      </c>
      <c r="P44" t="n">
        <v>321.06</v>
      </c>
      <c r="Q44" t="n">
        <v>608.83</v>
      </c>
      <c r="R44" t="n">
        <v>60.23</v>
      </c>
      <c r="S44" t="n">
        <v>46.36</v>
      </c>
      <c r="T44" t="n">
        <v>6557.95</v>
      </c>
      <c r="U44" t="n">
        <v>0.77</v>
      </c>
      <c r="V44" t="n">
        <v>0.9</v>
      </c>
      <c r="W44" t="n">
        <v>9.220000000000001</v>
      </c>
      <c r="X44" t="n">
        <v>0.42</v>
      </c>
      <c r="Y44" t="n">
        <v>1</v>
      </c>
      <c r="Z44" t="n">
        <v>10</v>
      </c>
      <c r="AA44" t="n">
        <v>1027.673601679302</v>
      </c>
      <c r="AB44" t="n">
        <v>1406.108359577149</v>
      </c>
      <c r="AC44" t="n">
        <v>1271.911351224582</v>
      </c>
      <c r="AD44" t="n">
        <v>1027673.601679302</v>
      </c>
      <c r="AE44" t="n">
        <v>1406108.359577149</v>
      </c>
      <c r="AF44" t="n">
        <v>1.454928851368578e-06</v>
      </c>
      <c r="AG44" t="n">
        <v>23.54166666666667</v>
      </c>
      <c r="AH44" t="n">
        <v>1271911.351224582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3.6893</v>
      </c>
      <c r="E45" t="n">
        <v>27.11</v>
      </c>
      <c r="F45" t="n">
        <v>23.77</v>
      </c>
      <c r="G45" t="n">
        <v>67.92</v>
      </c>
      <c r="H45" t="n">
        <v>0.99</v>
      </c>
      <c r="I45" t="n">
        <v>21</v>
      </c>
      <c r="J45" t="n">
        <v>211.76</v>
      </c>
      <c r="K45" t="n">
        <v>54.38</v>
      </c>
      <c r="L45" t="n">
        <v>11.75</v>
      </c>
      <c r="M45" t="n">
        <v>19</v>
      </c>
      <c r="N45" t="n">
        <v>45.63</v>
      </c>
      <c r="O45" t="n">
        <v>26350.68</v>
      </c>
      <c r="P45" t="n">
        <v>320.64</v>
      </c>
      <c r="Q45" t="n">
        <v>608.76</v>
      </c>
      <c r="R45" t="n">
        <v>59.93</v>
      </c>
      <c r="S45" t="n">
        <v>46.36</v>
      </c>
      <c r="T45" t="n">
        <v>6407.17</v>
      </c>
      <c r="U45" t="n">
        <v>0.77</v>
      </c>
      <c r="V45" t="n">
        <v>0.9</v>
      </c>
      <c r="W45" t="n">
        <v>9.210000000000001</v>
      </c>
      <c r="X45" t="n">
        <v>0.4</v>
      </c>
      <c r="Y45" t="n">
        <v>1</v>
      </c>
      <c r="Z45" t="n">
        <v>10</v>
      </c>
      <c r="AA45" t="n">
        <v>1026.519565064856</v>
      </c>
      <c r="AB45" t="n">
        <v>1404.529355768762</v>
      </c>
      <c r="AC45" t="n">
        <v>1270.483045323522</v>
      </c>
      <c r="AD45" t="n">
        <v>1026519.565064856</v>
      </c>
      <c r="AE45" t="n">
        <v>1404529.355768762</v>
      </c>
      <c r="AF45" t="n">
        <v>1.455796970886088e-06</v>
      </c>
      <c r="AG45" t="n">
        <v>23.53298611111111</v>
      </c>
      <c r="AH45" t="n">
        <v>1270483.045323522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3.6893</v>
      </c>
      <c r="E46" t="n">
        <v>27.11</v>
      </c>
      <c r="F46" t="n">
        <v>23.77</v>
      </c>
      <c r="G46" t="n">
        <v>67.92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320.15</v>
      </c>
      <c r="Q46" t="n">
        <v>608.83</v>
      </c>
      <c r="R46" t="n">
        <v>59.53</v>
      </c>
      <c r="S46" t="n">
        <v>46.36</v>
      </c>
      <c r="T46" t="n">
        <v>6205.62</v>
      </c>
      <c r="U46" t="n">
        <v>0.78</v>
      </c>
      <c r="V46" t="n">
        <v>0.9</v>
      </c>
      <c r="W46" t="n">
        <v>9.220000000000001</v>
      </c>
      <c r="X46" t="n">
        <v>0.4</v>
      </c>
      <c r="Y46" t="n">
        <v>1</v>
      </c>
      <c r="Z46" t="n">
        <v>10</v>
      </c>
      <c r="AA46" t="n">
        <v>1025.79678304718</v>
      </c>
      <c r="AB46" t="n">
        <v>1403.540413525286</v>
      </c>
      <c r="AC46" t="n">
        <v>1269.588486339775</v>
      </c>
      <c r="AD46" t="n">
        <v>1025796.783047181</v>
      </c>
      <c r="AE46" t="n">
        <v>1403540.413525286</v>
      </c>
      <c r="AF46" t="n">
        <v>1.455796970886088e-06</v>
      </c>
      <c r="AG46" t="n">
        <v>23.53298611111111</v>
      </c>
      <c r="AH46" t="n">
        <v>1269588.486339775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3.6979</v>
      </c>
      <c r="E47" t="n">
        <v>27.04</v>
      </c>
      <c r="F47" t="n">
        <v>23.75</v>
      </c>
      <c r="G47" t="n">
        <v>71.23999999999999</v>
      </c>
      <c r="H47" t="n">
        <v>1.02</v>
      </c>
      <c r="I47" t="n">
        <v>20</v>
      </c>
      <c r="J47" t="n">
        <v>212.56</v>
      </c>
      <c r="K47" t="n">
        <v>54.38</v>
      </c>
      <c r="L47" t="n">
        <v>12.25</v>
      </c>
      <c r="M47" t="n">
        <v>18</v>
      </c>
      <c r="N47" t="n">
        <v>45.94</v>
      </c>
      <c r="O47" t="n">
        <v>26450.38</v>
      </c>
      <c r="P47" t="n">
        <v>319.52</v>
      </c>
      <c r="Q47" t="n">
        <v>608.92</v>
      </c>
      <c r="R47" t="n">
        <v>59.1</v>
      </c>
      <c r="S47" t="n">
        <v>46.36</v>
      </c>
      <c r="T47" t="n">
        <v>5995.83</v>
      </c>
      <c r="U47" t="n">
        <v>0.78</v>
      </c>
      <c r="V47" t="n">
        <v>0.9</v>
      </c>
      <c r="W47" t="n">
        <v>9.210000000000001</v>
      </c>
      <c r="X47" t="n">
        <v>0.37</v>
      </c>
      <c r="Y47" t="n">
        <v>1</v>
      </c>
      <c r="Z47" t="n">
        <v>10</v>
      </c>
      <c r="AA47" t="n">
        <v>1023.046501625258</v>
      </c>
      <c r="AB47" t="n">
        <v>1399.777357149959</v>
      </c>
      <c r="AC47" t="n">
        <v>1266.184570783426</v>
      </c>
      <c r="AD47" t="n">
        <v>1023046.501625258</v>
      </c>
      <c r="AE47" t="n">
        <v>1399777.357149959</v>
      </c>
      <c r="AF47" t="n">
        <v>1.459190528999991e-06</v>
      </c>
      <c r="AG47" t="n">
        <v>23.47222222222222</v>
      </c>
      <c r="AH47" t="n">
        <v>1266184.570783426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3.6975</v>
      </c>
      <c r="E48" t="n">
        <v>27.05</v>
      </c>
      <c r="F48" t="n">
        <v>23.75</v>
      </c>
      <c r="G48" t="n">
        <v>71.25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319.19</v>
      </c>
      <c r="Q48" t="n">
        <v>608.9</v>
      </c>
      <c r="R48" t="n">
        <v>58.97</v>
      </c>
      <c r="S48" t="n">
        <v>46.36</v>
      </c>
      <c r="T48" t="n">
        <v>5933.45</v>
      </c>
      <c r="U48" t="n">
        <v>0.79</v>
      </c>
      <c r="V48" t="n">
        <v>0.9</v>
      </c>
      <c r="W48" t="n">
        <v>9.210000000000001</v>
      </c>
      <c r="X48" t="n">
        <v>0.38</v>
      </c>
      <c r="Y48" t="n">
        <v>1</v>
      </c>
      <c r="Z48" t="n">
        <v>10</v>
      </c>
      <c r="AA48" t="n">
        <v>1022.630563693332</v>
      </c>
      <c r="AB48" t="n">
        <v>1399.208252521611</v>
      </c>
      <c r="AC48" t="n">
        <v>1265.669780702064</v>
      </c>
      <c r="AD48" t="n">
        <v>1022630.563693332</v>
      </c>
      <c r="AE48" t="n">
        <v>1399208.252521611</v>
      </c>
      <c r="AF48" t="n">
        <v>1.459032689087716e-06</v>
      </c>
      <c r="AG48" t="n">
        <v>23.48090277777778</v>
      </c>
      <c r="AH48" t="n">
        <v>1265669.780702064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3.7059</v>
      </c>
      <c r="E49" t="n">
        <v>26.98</v>
      </c>
      <c r="F49" t="n">
        <v>23.73</v>
      </c>
      <c r="G49" t="n">
        <v>74.93000000000001</v>
      </c>
      <c r="H49" t="n">
        <v>1.06</v>
      </c>
      <c r="I49" t="n">
        <v>19</v>
      </c>
      <c r="J49" t="n">
        <v>213.37</v>
      </c>
      <c r="K49" t="n">
        <v>54.38</v>
      </c>
      <c r="L49" t="n">
        <v>12.75</v>
      </c>
      <c r="M49" t="n">
        <v>17</v>
      </c>
      <c r="N49" t="n">
        <v>46.25</v>
      </c>
      <c r="O49" t="n">
        <v>26550.29</v>
      </c>
      <c r="P49" t="n">
        <v>318.76</v>
      </c>
      <c r="Q49" t="n">
        <v>608.77</v>
      </c>
      <c r="R49" t="n">
        <v>58.42</v>
      </c>
      <c r="S49" t="n">
        <v>46.36</v>
      </c>
      <c r="T49" t="n">
        <v>5661.38</v>
      </c>
      <c r="U49" t="n">
        <v>0.79</v>
      </c>
      <c r="V49" t="n">
        <v>0.9</v>
      </c>
      <c r="W49" t="n">
        <v>9.210000000000001</v>
      </c>
      <c r="X49" t="n">
        <v>0.36</v>
      </c>
      <c r="Y49" t="n">
        <v>1</v>
      </c>
      <c r="Z49" t="n">
        <v>10</v>
      </c>
      <c r="AA49" t="n">
        <v>1020.391862179439</v>
      </c>
      <c r="AB49" t="n">
        <v>1396.145162345763</v>
      </c>
      <c r="AC49" t="n">
        <v>1262.899027553525</v>
      </c>
      <c r="AD49" t="n">
        <v>1020391.862179439</v>
      </c>
      <c r="AE49" t="n">
        <v>1396145.162345763</v>
      </c>
      <c r="AF49" t="n">
        <v>1.462347327245481e-06</v>
      </c>
      <c r="AG49" t="n">
        <v>23.42013888888889</v>
      </c>
      <c r="AH49" t="n">
        <v>1262899.027553525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3.7039</v>
      </c>
      <c r="E50" t="n">
        <v>27</v>
      </c>
      <c r="F50" t="n">
        <v>23.74</v>
      </c>
      <c r="G50" t="n">
        <v>74.98</v>
      </c>
      <c r="H50" t="n">
        <v>1.08</v>
      </c>
      <c r="I50" t="n">
        <v>19</v>
      </c>
      <c r="J50" t="n">
        <v>213.78</v>
      </c>
      <c r="K50" t="n">
        <v>54.38</v>
      </c>
      <c r="L50" t="n">
        <v>13</v>
      </c>
      <c r="M50" t="n">
        <v>17</v>
      </c>
      <c r="N50" t="n">
        <v>46.4</v>
      </c>
      <c r="O50" t="n">
        <v>26600.32</v>
      </c>
      <c r="P50" t="n">
        <v>318.7</v>
      </c>
      <c r="Q50" t="n">
        <v>608.8200000000001</v>
      </c>
      <c r="R50" t="n">
        <v>58.83</v>
      </c>
      <c r="S50" t="n">
        <v>46.36</v>
      </c>
      <c r="T50" t="n">
        <v>5869.04</v>
      </c>
      <c r="U50" t="n">
        <v>0.79</v>
      </c>
      <c r="V50" t="n">
        <v>0.9</v>
      </c>
      <c r="W50" t="n">
        <v>9.210000000000001</v>
      </c>
      <c r="X50" t="n">
        <v>0.37</v>
      </c>
      <c r="Y50" t="n">
        <v>1</v>
      </c>
      <c r="Z50" t="n">
        <v>10</v>
      </c>
      <c r="AA50" t="n">
        <v>1020.723826863631</v>
      </c>
      <c r="AB50" t="n">
        <v>1396.599371071922</v>
      </c>
      <c r="AC50" t="n">
        <v>1263.309887236345</v>
      </c>
      <c r="AD50" t="n">
        <v>1020723.826863631</v>
      </c>
      <c r="AE50" t="n">
        <v>1396599.371071922</v>
      </c>
      <c r="AF50" t="n">
        <v>1.461558127684109e-06</v>
      </c>
      <c r="AG50" t="n">
        <v>23.4375</v>
      </c>
      <c r="AH50" t="n">
        <v>1263309.887236345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3.7068</v>
      </c>
      <c r="E51" t="n">
        <v>26.98</v>
      </c>
      <c r="F51" t="n">
        <v>23.72</v>
      </c>
      <c r="G51" t="n">
        <v>74.91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317.43</v>
      </c>
      <c r="Q51" t="n">
        <v>608.78</v>
      </c>
      <c r="R51" t="n">
        <v>58.39</v>
      </c>
      <c r="S51" t="n">
        <v>46.36</v>
      </c>
      <c r="T51" t="n">
        <v>5649.95</v>
      </c>
      <c r="U51" t="n">
        <v>0.79</v>
      </c>
      <c r="V51" t="n">
        <v>0.9</v>
      </c>
      <c r="W51" t="n">
        <v>9.199999999999999</v>
      </c>
      <c r="X51" t="n">
        <v>0.35</v>
      </c>
      <c r="Y51" t="n">
        <v>1</v>
      </c>
      <c r="Z51" t="n">
        <v>10</v>
      </c>
      <c r="AA51" t="n">
        <v>1018.210050916411</v>
      </c>
      <c r="AB51" t="n">
        <v>1393.159911920968</v>
      </c>
      <c r="AC51" t="n">
        <v>1260.198685239447</v>
      </c>
      <c r="AD51" t="n">
        <v>1018210.050916411</v>
      </c>
      <c r="AE51" t="n">
        <v>1393159.911920968</v>
      </c>
      <c r="AF51" t="n">
        <v>1.462702467048099e-06</v>
      </c>
      <c r="AG51" t="n">
        <v>23.42013888888889</v>
      </c>
      <c r="AH51" t="n">
        <v>1260198.685239447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3.7132</v>
      </c>
      <c r="E52" t="n">
        <v>26.93</v>
      </c>
      <c r="F52" t="n">
        <v>23.71</v>
      </c>
      <c r="G52" t="n">
        <v>79.05</v>
      </c>
      <c r="H52" t="n">
        <v>1.12</v>
      </c>
      <c r="I52" t="n">
        <v>18</v>
      </c>
      <c r="J52" t="n">
        <v>214.59</v>
      </c>
      <c r="K52" t="n">
        <v>54.38</v>
      </c>
      <c r="L52" t="n">
        <v>13.5</v>
      </c>
      <c r="M52" t="n">
        <v>16</v>
      </c>
      <c r="N52" t="n">
        <v>46.72</v>
      </c>
      <c r="O52" t="n">
        <v>26700.55</v>
      </c>
      <c r="P52" t="n">
        <v>317.39</v>
      </c>
      <c r="Q52" t="n">
        <v>608.78</v>
      </c>
      <c r="R52" t="n">
        <v>57.99</v>
      </c>
      <c r="S52" t="n">
        <v>46.36</v>
      </c>
      <c r="T52" t="n">
        <v>5452.29</v>
      </c>
      <c r="U52" t="n">
        <v>0.8</v>
      </c>
      <c r="V52" t="n">
        <v>0.9</v>
      </c>
      <c r="W52" t="n">
        <v>9.210000000000001</v>
      </c>
      <c r="X52" t="n">
        <v>0.34</v>
      </c>
      <c r="Y52" t="n">
        <v>1</v>
      </c>
      <c r="Z52" t="n">
        <v>10</v>
      </c>
      <c r="AA52" t="n">
        <v>1016.975215758966</v>
      </c>
      <c r="AB52" t="n">
        <v>1391.470355981469</v>
      </c>
      <c r="AC52" t="n">
        <v>1258.670378147508</v>
      </c>
      <c r="AD52" t="n">
        <v>1016975.215758966</v>
      </c>
      <c r="AE52" t="n">
        <v>1391470.355981469</v>
      </c>
      <c r="AF52" t="n">
        <v>1.465227905644491e-06</v>
      </c>
      <c r="AG52" t="n">
        <v>23.37673611111111</v>
      </c>
      <c r="AH52" t="n">
        <v>1258670.378147508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3.7157</v>
      </c>
      <c r="E53" t="n">
        <v>26.91</v>
      </c>
      <c r="F53" t="n">
        <v>23.7</v>
      </c>
      <c r="G53" t="n">
        <v>78.98999999999999</v>
      </c>
      <c r="H53" t="n">
        <v>1.14</v>
      </c>
      <c r="I53" t="n">
        <v>18</v>
      </c>
      <c r="J53" t="n">
        <v>215</v>
      </c>
      <c r="K53" t="n">
        <v>54.38</v>
      </c>
      <c r="L53" t="n">
        <v>13.75</v>
      </c>
      <c r="M53" t="n">
        <v>16</v>
      </c>
      <c r="N53" t="n">
        <v>46.87</v>
      </c>
      <c r="O53" t="n">
        <v>26750.75</v>
      </c>
      <c r="P53" t="n">
        <v>317.03</v>
      </c>
      <c r="Q53" t="n">
        <v>608.79</v>
      </c>
      <c r="R53" t="n">
        <v>57.36</v>
      </c>
      <c r="S53" t="n">
        <v>46.36</v>
      </c>
      <c r="T53" t="n">
        <v>5138.32</v>
      </c>
      <c r="U53" t="n">
        <v>0.8100000000000001</v>
      </c>
      <c r="V53" t="n">
        <v>0.9</v>
      </c>
      <c r="W53" t="n">
        <v>9.210000000000001</v>
      </c>
      <c r="X53" t="n">
        <v>0.33</v>
      </c>
      <c r="Y53" t="n">
        <v>1</v>
      </c>
      <c r="Z53" t="n">
        <v>10</v>
      </c>
      <c r="AA53" t="n">
        <v>1015.945070043253</v>
      </c>
      <c r="AB53" t="n">
        <v>1390.060865166409</v>
      </c>
      <c r="AC53" t="n">
        <v>1257.395407157604</v>
      </c>
      <c r="AD53" t="n">
        <v>1015945.070043253</v>
      </c>
      <c r="AE53" t="n">
        <v>1390060.865166409</v>
      </c>
      <c r="AF53" t="n">
        <v>1.466214405096208e-06</v>
      </c>
      <c r="AG53" t="n">
        <v>23.359375</v>
      </c>
      <c r="AH53" t="n">
        <v>1257395.407157604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3.7144</v>
      </c>
      <c r="E54" t="n">
        <v>26.92</v>
      </c>
      <c r="F54" t="n">
        <v>23.71</v>
      </c>
      <c r="G54" t="n">
        <v>79.02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315.92</v>
      </c>
      <c r="Q54" t="n">
        <v>608.88</v>
      </c>
      <c r="R54" t="n">
        <v>57.79</v>
      </c>
      <c r="S54" t="n">
        <v>46.36</v>
      </c>
      <c r="T54" t="n">
        <v>5352.05</v>
      </c>
      <c r="U54" t="n">
        <v>0.8</v>
      </c>
      <c r="V54" t="n">
        <v>0.9</v>
      </c>
      <c r="W54" t="n">
        <v>9.210000000000001</v>
      </c>
      <c r="X54" t="n">
        <v>0.33</v>
      </c>
      <c r="Y54" t="n">
        <v>1</v>
      </c>
      <c r="Z54" t="n">
        <v>10</v>
      </c>
      <c r="AA54" t="n">
        <v>1014.61517348517</v>
      </c>
      <c r="AB54" t="n">
        <v>1388.241242024744</v>
      </c>
      <c r="AC54" t="n">
        <v>1255.749446294723</v>
      </c>
      <c r="AD54" t="n">
        <v>1014615.17348517</v>
      </c>
      <c r="AE54" t="n">
        <v>1388241.242024744</v>
      </c>
      <c r="AF54" t="n">
        <v>1.465701425381315e-06</v>
      </c>
      <c r="AG54" t="n">
        <v>23.36805555555556</v>
      </c>
      <c r="AH54" t="n">
        <v>1255749.446294723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3.7227</v>
      </c>
      <c r="E55" t="n">
        <v>26.86</v>
      </c>
      <c r="F55" t="n">
        <v>23.68</v>
      </c>
      <c r="G55" t="n">
        <v>83.59</v>
      </c>
      <c r="H55" t="n">
        <v>1.17</v>
      </c>
      <c r="I55" t="n">
        <v>17</v>
      </c>
      <c r="J55" t="n">
        <v>215.82</v>
      </c>
      <c r="K55" t="n">
        <v>54.38</v>
      </c>
      <c r="L55" t="n">
        <v>14.25</v>
      </c>
      <c r="M55" t="n">
        <v>15</v>
      </c>
      <c r="N55" t="n">
        <v>47.19</v>
      </c>
      <c r="O55" t="n">
        <v>26851.31</v>
      </c>
      <c r="P55" t="n">
        <v>315.28</v>
      </c>
      <c r="Q55" t="n">
        <v>608.91</v>
      </c>
      <c r="R55" t="n">
        <v>56.99</v>
      </c>
      <c r="S55" t="n">
        <v>46.36</v>
      </c>
      <c r="T55" t="n">
        <v>4957.63</v>
      </c>
      <c r="U55" t="n">
        <v>0.8100000000000001</v>
      </c>
      <c r="V55" t="n">
        <v>0.9</v>
      </c>
      <c r="W55" t="n">
        <v>9.210000000000001</v>
      </c>
      <c r="X55" t="n">
        <v>0.31</v>
      </c>
      <c r="Y55" t="n">
        <v>1</v>
      </c>
      <c r="Z55" t="n">
        <v>10</v>
      </c>
      <c r="AA55" t="n">
        <v>1012.041755856514</v>
      </c>
      <c r="AB55" t="n">
        <v>1384.720178494044</v>
      </c>
      <c r="AC55" t="n">
        <v>1252.564428125548</v>
      </c>
      <c r="AD55" t="n">
        <v>1012041.755856514</v>
      </c>
      <c r="AE55" t="n">
        <v>1384720.178494044</v>
      </c>
      <c r="AF55" t="n">
        <v>1.468976603561012e-06</v>
      </c>
      <c r="AG55" t="n">
        <v>23.31597222222222</v>
      </c>
      <c r="AH55" t="n">
        <v>1252564.428125548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3.7219</v>
      </c>
      <c r="E56" t="n">
        <v>26.87</v>
      </c>
      <c r="F56" t="n">
        <v>23.69</v>
      </c>
      <c r="G56" t="n">
        <v>83.61</v>
      </c>
      <c r="H56" t="n">
        <v>1.19</v>
      </c>
      <c r="I56" t="n">
        <v>17</v>
      </c>
      <c r="J56" t="n">
        <v>216.22</v>
      </c>
      <c r="K56" t="n">
        <v>54.38</v>
      </c>
      <c r="L56" t="n">
        <v>14.5</v>
      </c>
      <c r="M56" t="n">
        <v>15</v>
      </c>
      <c r="N56" t="n">
        <v>47.35</v>
      </c>
      <c r="O56" t="n">
        <v>26901.66</v>
      </c>
      <c r="P56" t="n">
        <v>315.58</v>
      </c>
      <c r="Q56" t="n">
        <v>608.79</v>
      </c>
      <c r="R56" t="n">
        <v>57.28</v>
      </c>
      <c r="S56" t="n">
        <v>46.36</v>
      </c>
      <c r="T56" t="n">
        <v>5100.29</v>
      </c>
      <c r="U56" t="n">
        <v>0.8100000000000001</v>
      </c>
      <c r="V56" t="n">
        <v>0.9</v>
      </c>
      <c r="W56" t="n">
        <v>9.210000000000001</v>
      </c>
      <c r="X56" t="n">
        <v>0.32</v>
      </c>
      <c r="Y56" t="n">
        <v>1</v>
      </c>
      <c r="Z56" t="n">
        <v>10</v>
      </c>
      <c r="AA56" t="n">
        <v>1012.689658027115</v>
      </c>
      <c r="AB56" t="n">
        <v>1385.606666827286</v>
      </c>
      <c r="AC56" t="n">
        <v>1253.36631125646</v>
      </c>
      <c r="AD56" t="n">
        <v>1012689.658027115</v>
      </c>
      <c r="AE56" t="n">
        <v>1385606.666827286</v>
      </c>
      <c r="AF56" t="n">
        <v>1.468660923736463e-06</v>
      </c>
      <c r="AG56" t="n">
        <v>23.32465277777778</v>
      </c>
      <c r="AH56" t="n">
        <v>1253366.31125646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3.7213</v>
      </c>
      <c r="E57" t="n">
        <v>26.87</v>
      </c>
      <c r="F57" t="n">
        <v>23.69</v>
      </c>
      <c r="G57" t="n">
        <v>83.63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315.04</v>
      </c>
      <c r="Q57" t="n">
        <v>608.8200000000001</v>
      </c>
      <c r="R57" t="n">
        <v>57.47</v>
      </c>
      <c r="S57" t="n">
        <v>46.36</v>
      </c>
      <c r="T57" t="n">
        <v>5198.89</v>
      </c>
      <c r="U57" t="n">
        <v>0.8100000000000001</v>
      </c>
      <c r="V57" t="n">
        <v>0.9</v>
      </c>
      <c r="W57" t="n">
        <v>9.199999999999999</v>
      </c>
      <c r="X57" t="n">
        <v>0.32</v>
      </c>
      <c r="Y57" t="n">
        <v>1</v>
      </c>
      <c r="Z57" t="n">
        <v>10</v>
      </c>
      <c r="AA57" t="n">
        <v>1012.002264375268</v>
      </c>
      <c r="AB57" t="n">
        <v>1384.666144507162</v>
      </c>
      <c r="AC57" t="n">
        <v>1252.515551066538</v>
      </c>
      <c r="AD57" t="n">
        <v>1012002.264375268</v>
      </c>
      <c r="AE57" t="n">
        <v>1384666.144507163</v>
      </c>
      <c r="AF57" t="n">
        <v>1.468424163868051e-06</v>
      </c>
      <c r="AG57" t="n">
        <v>23.32465277777778</v>
      </c>
      <c r="AH57" t="n">
        <v>1252515.551066538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3.7296</v>
      </c>
      <c r="E58" t="n">
        <v>26.81</v>
      </c>
      <c r="F58" t="n">
        <v>23.67</v>
      </c>
      <c r="G58" t="n">
        <v>88.78</v>
      </c>
      <c r="H58" t="n">
        <v>1.23</v>
      </c>
      <c r="I58" t="n">
        <v>16</v>
      </c>
      <c r="J58" t="n">
        <v>217.04</v>
      </c>
      <c r="K58" t="n">
        <v>54.38</v>
      </c>
      <c r="L58" t="n">
        <v>15</v>
      </c>
      <c r="M58" t="n">
        <v>14</v>
      </c>
      <c r="N58" t="n">
        <v>47.66</v>
      </c>
      <c r="O58" t="n">
        <v>27002.55</v>
      </c>
      <c r="P58" t="n">
        <v>314</v>
      </c>
      <c r="Q58" t="n">
        <v>608.78</v>
      </c>
      <c r="R58" t="n">
        <v>56.7</v>
      </c>
      <c r="S58" t="n">
        <v>46.36</v>
      </c>
      <c r="T58" t="n">
        <v>4816.38</v>
      </c>
      <c r="U58" t="n">
        <v>0.82</v>
      </c>
      <c r="V58" t="n">
        <v>0.9</v>
      </c>
      <c r="W58" t="n">
        <v>9.210000000000001</v>
      </c>
      <c r="X58" t="n">
        <v>0.3</v>
      </c>
      <c r="Y58" t="n">
        <v>1</v>
      </c>
      <c r="Z58" t="n">
        <v>10</v>
      </c>
      <c r="AA58" t="n">
        <v>1008.928651542877</v>
      </c>
      <c r="AB58" t="n">
        <v>1380.460691831657</v>
      </c>
      <c r="AC58" t="n">
        <v>1248.711460891993</v>
      </c>
      <c r="AD58" t="n">
        <v>1008928.651542877</v>
      </c>
      <c r="AE58" t="n">
        <v>1380460.691831657</v>
      </c>
      <c r="AF58" t="n">
        <v>1.471699342047747e-06</v>
      </c>
      <c r="AG58" t="n">
        <v>23.27256944444444</v>
      </c>
      <c r="AH58" t="n">
        <v>1248711.460891993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3.7298</v>
      </c>
      <c r="E59" t="n">
        <v>26.81</v>
      </c>
      <c r="F59" t="n">
        <v>23.67</v>
      </c>
      <c r="G59" t="n">
        <v>88.77</v>
      </c>
      <c r="H59" t="n">
        <v>1.25</v>
      </c>
      <c r="I59" t="n">
        <v>16</v>
      </c>
      <c r="J59" t="n">
        <v>217.45</v>
      </c>
      <c r="K59" t="n">
        <v>54.38</v>
      </c>
      <c r="L59" t="n">
        <v>15.25</v>
      </c>
      <c r="M59" t="n">
        <v>14</v>
      </c>
      <c r="N59" t="n">
        <v>47.82</v>
      </c>
      <c r="O59" t="n">
        <v>27053.07</v>
      </c>
      <c r="P59" t="n">
        <v>314.4</v>
      </c>
      <c r="Q59" t="n">
        <v>608.8200000000001</v>
      </c>
      <c r="R59" t="n">
        <v>56.58</v>
      </c>
      <c r="S59" t="n">
        <v>46.36</v>
      </c>
      <c r="T59" t="n">
        <v>4758.89</v>
      </c>
      <c r="U59" t="n">
        <v>0.82</v>
      </c>
      <c r="V59" t="n">
        <v>0.9</v>
      </c>
      <c r="W59" t="n">
        <v>9.210000000000001</v>
      </c>
      <c r="X59" t="n">
        <v>0.3</v>
      </c>
      <c r="Y59" t="n">
        <v>1</v>
      </c>
      <c r="Z59" t="n">
        <v>10</v>
      </c>
      <c r="AA59" t="n">
        <v>1009.47845289547</v>
      </c>
      <c r="AB59" t="n">
        <v>1381.212954297799</v>
      </c>
      <c r="AC59" t="n">
        <v>1249.391928484173</v>
      </c>
      <c r="AD59" t="n">
        <v>1009478.45289547</v>
      </c>
      <c r="AE59" t="n">
        <v>1381212.954297799</v>
      </c>
      <c r="AF59" t="n">
        <v>1.471778262003884e-06</v>
      </c>
      <c r="AG59" t="n">
        <v>23.27256944444444</v>
      </c>
      <c r="AH59" t="n">
        <v>1249391.928484173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3.7276</v>
      </c>
      <c r="E60" t="n">
        <v>26.83</v>
      </c>
      <c r="F60" t="n">
        <v>23.69</v>
      </c>
      <c r="G60" t="n">
        <v>88.83</v>
      </c>
      <c r="H60" t="n">
        <v>1.26</v>
      </c>
      <c r="I60" t="n">
        <v>16</v>
      </c>
      <c r="J60" t="n">
        <v>217.86</v>
      </c>
      <c r="K60" t="n">
        <v>54.38</v>
      </c>
      <c r="L60" t="n">
        <v>15.5</v>
      </c>
      <c r="M60" t="n">
        <v>14</v>
      </c>
      <c r="N60" t="n">
        <v>47.98</v>
      </c>
      <c r="O60" t="n">
        <v>27103.65</v>
      </c>
      <c r="P60" t="n">
        <v>313.82</v>
      </c>
      <c r="Q60" t="n">
        <v>608.88</v>
      </c>
      <c r="R60" t="n">
        <v>57.37</v>
      </c>
      <c r="S60" t="n">
        <v>46.36</v>
      </c>
      <c r="T60" t="n">
        <v>5151.17</v>
      </c>
      <c r="U60" t="n">
        <v>0.8100000000000001</v>
      </c>
      <c r="V60" t="n">
        <v>0.9</v>
      </c>
      <c r="W60" t="n">
        <v>9.199999999999999</v>
      </c>
      <c r="X60" t="n">
        <v>0.32</v>
      </c>
      <c r="Y60" t="n">
        <v>1</v>
      </c>
      <c r="Z60" t="n">
        <v>10</v>
      </c>
      <c r="AA60" t="n">
        <v>1009.150084693472</v>
      </c>
      <c r="AB60" t="n">
        <v>1380.763666437243</v>
      </c>
      <c r="AC60" t="n">
        <v>1248.985520026449</v>
      </c>
      <c r="AD60" t="n">
        <v>1009150.084693472</v>
      </c>
      <c r="AE60" t="n">
        <v>1380763.666437243</v>
      </c>
      <c r="AF60" t="n">
        <v>1.470910142486374e-06</v>
      </c>
      <c r="AG60" t="n">
        <v>23.28993055555556</v>
      </c>
      <c r="AH60" t="n">
        <v>1248985.520026449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3.7274</v>
      </c>
      <c r="E61" t="n">
        <v>26.83</v>
      </c>
      <c r="F61" t="n">
        <v>23.69</v>
      </c>
      <c r="G61" t="n">
        <v>88.84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313.08</v>
      </c>
      <c r="Q61" t="n">
        <v>608.77</v>
      </c>
      <c r="R61" t="n">
        <v>57.32</v>
      </c>
      <c r="S61" t="n">
        <v>46.36</v>
      </c>
      <c r="T61" t="n">
        <v>5125.33</v>
      </c>
      <c r="U61" t="n">
        <v>0.8100000000000001</v>
      </c>
      <c r="V61" t="n">
        <v>0.9</v>
      </c>
      <c r="W61" t="n">
        <v>9.199999999999999</v>
      </c>
      <c r="X61" t="n">
        <v>0.32</v>
      </c>
      <c r="Y61" t="n">
        <v>1</v>
      </c>
      <c r="Z61" t="n">
        <v>10</v>
      </c>
      <c r="AA61" t="n">
        <v>1008.103545360147</v>
      </c>
      <c r="AB61" t="n">
        <v>1379.331745151331</v>
      </c>
      <c r="AC61" t="n">
        <v>1247.69025929835</v>
      </c>
      <c r="AD61" t="n">
        <v>1008103.545360147</v>
      </c>
      <c r="AE61" t="n">
        <v>1379331.74515133</v>
      </c>
      <c r="AF61" t="n">
        <v>1.470831222530237e-06</v>
      </c>
      <c r="AG61" t="n">
        <v>23.28993055555556</v>
      </c>
      <c r="AH61" t="n">
        <v>1247690.25929835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3.7366</v>
      </c>
      <c r="E62" t="n">
        <v>26.76</v>
      </c>
      <c r="F62" t="n">
        <v>23.66</v>
      </c>
      <c r="G62" t="n">
        <v>94.65000000000001</v>
      </c>
      <c r="H62" t="n">
        <v>1.3</v>
      </c>
      <c r="I62" t="n">
        <v>15</v>
      </c>
      <c r="J62" t="n">
        <v>218.68</v>
      </c>
      <c r="K62" t="n">
        <v>54.38</v>
      </c>
      <c r="L62" t="n">
        <v>16</v>
      </c>
      <c r="M62" t="n">
        <v>13</v>
      </c>
      <c r="N62" t="n">
        <v>48.31</v>
      </c>
      <c r="O62" t="n">
        <v>27204.98</v>
      </c>
      <c r="P62" t="n">
        <v>312.08</v>
      </c>
      <c r="Q62" t="n">
        <v>608.8099999999999</v>
      </c>
      <c r="R62" t="n">
        <v>56.38</v>
      </c>
      <c r="S62" t="n">
        <v>46.36</v>
      </c>
      <c r="T62" t="n">
        <v>4664.04</v>
      </c>
      <c r="U62" t="n">
        <v>0.82</v>
      </c>
      <c r="V62" t="n">
        <v>0.9</v>
      </c>
      <c r="W62" t="n">
        <v>9.199999999999999</v>
      </c>
      <c r="X62" t="n">
        <v>0.29</v>
      </c>
      <c r="Y62" t="n">
        <v>1</v>
      </c>
      <c r="Z62" t="n">
        <v>10</v>
      </c>
      <c r="AA62" t="n">
        <v>1004.878158024126</v>
      </c>
      <c r="AB62" t="n">
        <v>1374.918627904139</v>
      </c>
      <c r="AC62" t="n">
        <v>1243.698323767382</v>
      </c>
      <c r="AD62" t="n">
        <v>1004878.158024126</v>
      </c>
      <c r="AE62" t="n">
        <v>1374918.627904139</v>
      </c>
      <c r="AF62" t="n">
        <v>1.474461540512552e-06</v>
      </c>
      <c r="AG62" t="n">
        <v>23.22916666666667</v>
      </c>
      <c r="AH62" t="n">
        <v>1243698.323767382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3.7387</v>
      </c>
      <c r="E63" t="n">
        <v>26.75</v>
      </c>
      <c r="F63" t="n">
        <v>23.65</v>
      </c>
      <c r="G63" t="n">
        <v>94.59</v>
      </c>
      <c r="H63" t="n">
        <v>1.32</v>
      </c>
      <c r="I63" t="n">
        <v>15</v>
      </c>
      <c r="J63" t="n">
        <v>219.09</v>
      </c>
      <c r="K63" t="n">
        <v>54.38</v>
      </c>
      <c r="L63" t="n">
        <v>16.25</v>
      </c>
      <c r="M63" t="n">
        <v>13</v>
      </c>
      <c r="N63" t="n">
        <v>48.47</v>
      </c>
      <c r="O63" t="n">
        <v>27255.72</v>
      </c>
      <c r="P63" t="n">
        <v>312.29</v>
      </c>
      <c r="Q63" t="n">
        <v>608.84</v>
      </c>
      <c r="R63" t="n">
        <v>55.88</v>
      </c>
      <c r="S63" t="n">
        <v>46.36</v>
      </c>
      <c r="T63" t="n">
        <v>4412.29</v>
      </c>
      <c r="U63" t="n">
        <v>0.83</v>
      </c>
      <c r="V63" t="n">
        <v>0.9</v>
      </c>
      <c r="W63" t="n">
        <v>9.199999999999999</v>
      </c>
      <c r="X63" t="n">
        <v>0.28</v>
      </c>
      <c r="Y63" t="n">
        <v>1</v>
      </c>
      <c r="Z63" t="n">
        <v>10</v>
      </c>
      <c r="AA63" t="n">
        <v>1004.759158125227</v>
      </c>
      <c r="AB63" t="n">
        <v>1374.755806992561</v>
      </c>
      <c r="AC63" t="n">
        <v>1243.551042255084</v>
      </c>
      <c r="AD63" t="n">
        <v>1004759.158125227</v>
      </c>
      <c r="AE63" t="n">
        <v>1374755.806992561</v>
      </c>
      <c r="AF63" t="n">
        <v>1.475290200051993e-06</v>
      </c>
      <c r="AG63" t="n">
        <v>23.22048611111111</v>
      </c>
      <c r="AH63" t="n">
        <v>1243551.042255084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3.7386</v>
      </c>
      <c r="E64" t="n">
        <v>26.75</v>
      </c>
      <c r="F64" t="n">
        <v>23.65</v>
      </c>
      <c r="G64" t="n">
        <v>94.59</v>
      </c>
      <c r="H64" t="n">
        <v>1.34</v>
      </c>
      <c r="I64" t="n">
        <v>15</v>
      </c>
      <c r="J64" t="n">
        <v>219.51</v>
      </c>
      <c r="K64" t="n">
        <v>54.38</v>
      </c>
      <c r="L64" t="n">
        <v>16.5</v>
      </c>
      <c r="M64" t="n">
        <v>13</v>
      </c>
      <c r="N64" t="n">
        <v>48.63</v>
      </c>
      <c r="O64" t="n">
        <v>27306.53</v>
      </c>
      <c r="P64" t="n">
        <v>312.27</v>
      </c>
      <c r="Q64" t="n">
        <v>608.79</v>
      </c>
      <c r="R64" t="n">
        <v>56.02</v>
      </c>
      <c r="S64" t="n">
        <v>46.36</v>
      </c>
      <c r="T64" t="n">
        <v>4481.26</v>
      </c>
      <c r="U64" t="n">
        <v>0.83</v>
      </c>
      <c r="V64" t="n">
        <v>0.9</v>
      </c>
      <c r="W64" t="n">
        <v>9.199999999999999</v>
      </c>
      <c r="X64" t="n">
        <v>0.28</v>
      </c>
      <c r="Y64" t="n">
        <v>1</v>
      </c>
      <c r="Z64" t="n">
        <v>10</v>
      </c>
      <c r="AA64" t="n">
        <v>1004.746803513945</v>
      </c>
      <c r="AB64" t="n">
        <v>1374.738902868357</v>
      </c>
      <c r="AC64" t="n">
        <v>1243.535751436769</v>
      </c>
      <c r="AD64" t="n">
        <v>1004746.803513945</v>
      </c>
      <c r="AE64" t="n">
        <v>1374738.902868357</v>
      </c>
      <c r="AF64" t="n">
        <v>1.475250740073924e-06</v>
      </c>
      <c r="AG64" t="n">
        <v>23.22048611111111</v>
      </c>
      <c r="AH64" t="n">
        <v>1243535.751436769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3.7371</v>
      </c>
      <c r="E65" t="n">
        <v>26.76</v>
      </c>
      <c r="F65" t="n">
        <v>23.66</v>
      </c>
      <c r="G65" t="n">
        <v>94.63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311.44</v>
      </c>
      <c r="Q65" t="n">
        <v>608.79</v>
      </c>
      <c r="R65" t="n">
        <v>56.33</v>
      </c>
      <c r="S65" t="n">
        <v>46.36</v>
      </c>
      <c r="T65" t="n">
        <v>4637.35</v>
      </c>
      <c r="U65" t="n">
        <v>0.82</v>
      </c>
      <c r="V65" t="n">
        <v>0.9</v>
      </c>
      <c r="W65" t="n">
        <v>9.199999999999999</v>
      </c>
      <c r="X65" t="n">
        <v>0.29</v>
      </c>
      <c r="Y65" t="n">
        <v>1</v>
      </c>
      <c r="Z65" t="n">
        <v>10</v>
      </c>
      <c r="AA65" t="n">
        <v>1003.862353231425</v>
      </c>
      <c r="AB65" t="n">
        <v>1373.528758972621</v>
      </c>
      <c r="AC65" t="n">
        <v>1242.441101975994</v>
      </c>
      <c r="AD65" t="n">
        <v>1003862.353231425</v>
      </c>
      <c r="AE65" t="n">
        <v>1373528.758972621</v>
      </c>
      <c r="AF65" t="n">
        <v>1.474658840402895e-06</v>
      </c>
      <c r="AG65" t="n">
        <v>23.22916666666667</v>
      </c>
      <c r="AH65" t="n">
        <v>1242441.101975994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3.7378</v>
      </c>
      <c r="E66" t="n">
        <v>26.75</v>
      </c>
      <c r="F66" t="n">
        <v>23.65</v>
      </c>
      <c r="G66" t="n">
        <v>94.62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310.28</v>
      </c>
      <c r="Q66" t="n">
        <v>608.8200000000001</v>
      </c>
      <c r="R66" t="n">
        <v>56.12</v>
      </c>
      <c r="S66" t="n">
        <v>46.36</v>
      </c>
      <c r="T66" t="n">
        <v>4531.62</v>
      </c>
      <c r="U66" t="n">
        <v>0.83</v>
      </c>
      <c r="V66" t="n">
        <v>0.9</v>
      </c>
      <c r="W66" t="n">
        <v>9.199999999999999</v>
      </c>
      <c r="X66" t="n">
        <v>0.28</v>
      </c>
      <c r="Y66" t="n">
        <v>1</v>
      </c>
      <c r="Z66" t="n">
        <v>10</v>
      </c>
      <c r="AA66" t="n">
        <v>1001.983599046307</v>
      </c>
      <c r="AB66" t="n">
        <v>1370.958164611758</v>
      </c>
      <c r="AC66" t="n">
        <v>1240.11584153308</v>
      </c>
      <c r="AD66" t="n">
        <v>1001983.599046307</v>
      </c>
      <c r="AE66" t="n">
        <v>1370958.164611758</v>
      </c>
      <c r="AF66" t="n">
        <v>1.474935060249375e-06</v>
      </c>
      <c r="AG66" t="n">
        <v>23.22048611111111</v>
      </c>
      <c r="AH66" t="n">
        <v>1240115.84153308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3.7471</v>
      </c>
      <c r="E67" t="n">
        <v>26.69</v>
      </c>
      <c r="F67" t="n">
        <v>23.63</v>
      </c>
      <c r="G67" t="n">
        <v>101.25</v>
      </c>
      <c r="H67" t="n">
        <v>1.39</v>
      </c>
      <c r="I67" t="n">
        <v>14</v>
      </c>
      <c r="J67" t="n">
        <v>220.74</v>
      </c>
      <c r="K67" t="n">
        <v>54.38</v>
      </c>
      <c r="L67" t="n">
        <v>17.25</v>
      </c>
      <c r="M67" t="n">
        <v>12</v>
      </c>
      <c r="N67" t="n">
        <v>49.12</v>
      </c>
      <c r="O67" t="n">
        <v>27459.27</v>
      </c>
      <c r="P67" t="n">
        <v>310.12</v>
      </c>
      <c r="Q67" t="n">
        <v>608.87</v>
      </c>
      <c r="R67" t="n">
        <v>55.22</v>
      </c>
      <c r="S67" t="n">
        <v>46.36</v>
      </c>
      <c r="T67" t="n">
        <v>4090.01</v>
      </c>
      <c r="U67" t="n">
        <v>0.84</v>
      </c>
      <c r="V67" t="n">
        <v>0.9</v>
      </c>
      <c r="W67" t="n">
        <v>9.199999999999999</v>
      </c>
      <c r="X67" t="n">
        <v>0.25</v>
      </c>
      <c r="Y67" t="n">
        <v>1</v>
      </c>
      <c r="Z67" t="n">
        <v>10</v>
      </c>
      <c r="AA67" t="n">
        <v>1000.058111438437</v>
      </c>
      <c r="AB67" t="n">
        <v>1368.323627520152</v>
      </c>
      <c r="AC67" t="n">
        <v>1237.732740963901</v>
      </c>
      <c r="AD67" t="n">
        <v>1000058.111438437</v>
      </c>
      <c r="AE67" t="n">
        <v>1368323.627520152</v>
      </c>
      <c r="AF67" t="n">
        <v>1.478604838209758e-06</v>
      </c>
      <c r="AG67" t="n">
        <v>23.16840277777778</v>
      </c>
      <c r="AH67" t="n">
        <v>1237732.740963901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3.7492</v>
      </c>
      <c r="E68" t="n">
        <v>26.67</v>
      </c>
      <c r="F68" t="n">
        <v>23.61</v>
      </c>
      <c r="G68" t="n">
        <v>101.19</v>
      </c>
      <c r="H68" t="n">
        <v>1.41</v>
      </c>
      <c r="I68" t="n">
        <v>14</v>
      </c>
      <c r="J68" t="n">
        <v>221.16</v>
      </c>
      <c r="K68" t="n">
        <v>54.38</v>
      </c>
      <c r="L68" t="n">
        <v>17.5</v>
      </c>
      <c r="M68" t="n">
        <v>12</v>
      </c>
      <c r="N68" t="n">
        <v>49.28</v>
      </c>
      <c r="O68" t="n">
        <v>27510.3</v>
      </c>
      <c r="P68" t="n">
        <v>309.97</v>
      </c>
      <c r="Q68" t="n">
        <v>608.8</v>
      </c>
      <c r="R68" t="n">
        <v>54.87</v>
      </c>
      <c r="S68" t="n">
        <v>46.36</v>
      </c>
      <c r="T68" t="n">
        <v>3911.71</v>
      </c>
      <c r="U68" t="n">
        <v>0.84</v>
      </c>
      <c r="V68" t="n">
        <v>0.9</v>
      </c>
      <c r="W68" t="n">
        <v>9.199999999999999</v>
      </c>
      <c r="X68" t="n">
        <v>0.24</v>
      </c>
      <c r="Y68" t="n">
        <v>1</v>
      </c>
      <c r="Z68" t="n">
        <v>10</v>
      </c>
      <c r="AA68" t="n">
        <v>999.3471065371311</v>
      </c>
      <c r="AB68" t="n">
        <v>1367.350799246863</v>
      </c>
      <c r="AC68" t="n">
        <v>1236.852758055642</v>
      </c>
      <c r="AD68" t="n">
        <v>999347.1065371311</v>
      </c>
      <c r="AE68" t="n">
        <v>1367350.799246863</v>
      </c>
      <c r="AF68" t="n">
        <v>1.4794334977492e-06</v>
      </c>
      <c r="AG68" t="n">
        <v>23.15104166666667</v>
      </c>
      <c r="AH68" t="n">
        <v>1236852.758055642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3.7481</v>
      </c>
      <c r="E69" t="n">
        <v>26.68</v>
      </c>
      <c r="F69" t="n">
        <v>23.62</v>
      </c>
      <c r="G69" t="n">
        <v>101.22</v>
      </c>
      <c r="H69" t="n">
        <v>1.42</v>
      </c>
      <c r="I69" t="n">
        <v>14</v>
      </c>
      <c r="J69" t="n">
        <v>221.57</v>
      </c>
      <c r="K69" t="n">
        <v>54.38</v>
      </c>
      <c r="L69" t="n">
        <v>17.75</v>
      </c>
      <c r="M69" t="n">
        <v>12</v>
      </c>
      <c r="N69" t="n">
        <v>49.45</v>
      </c>
      <c r="O69" t="n">
        <v>27561.39</v>
      </c>
      <c r="P69" t="n">
        <v>309.84</v>
      </c>
      <c r="Q69" t="n">
        <v>608.8099999999999</v>
      </c>
      <c r="R69" t="n">
        <v>55.05</v>
      </c>
      <c r="S69" t="n">
        <v>46.36</v>
      </c>
      <c r="T69" t="n">
        <v>4000.99</v>
      </c>
      <c r="U69" t="n">
        <v>0.84</v>
      </c>
      <c r="V69" t="n">
        <v>0.9</v>
      </c>
      <c r="W69" t="n">
        <v>9.199999999999999</v>
      </c>
      <c r="X69" t="n">
        <v>0.25</v>
      </c>
      <c r="Y69" t="n">
        <v>1</v>
      </c>
      <c r="Z69" t="n">
        <v>10</v>
      </c>
      <c r="AA69" t="n">
        <v>999.4131549976407</v>
      </c>
      <c r="AB69" t="n">
        <v>1367.441169664384</v>
      </c>
      <c r="AC69" t="n">
        <v>1236.934503647351</v>
      </c>
      <c r="AD69" t="n">
        <v>999413.1549976408</v>
      </c>
      <c r="AE69" t="n">
        <v>1367441.169664385</v>
      </c>
      <c r="AF69" t="n">
        <v>1.478999437990444e-06</v>
      </c>
      <c r="AG69" t="n">
        <v>23.15972222222222</v>
      </c>
      <c r="AH69" t="n">
        <v>1236934.50364735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3.7473</v>
      </c>
      <c r="E70" t="n">
        <v>26.69</v>
      </c>
      <c r="F70" t="n">
        <v>23.62</v>
      </c>
      <c r="G70" t="n">
        <v>101.25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308.97</v>
      </c>
      <c r="Q70" t="n">
        <v>608.84</v>
      </c>
      <c r="R70" t="n">
        <v>55.4</v>
      </c>
      <c r="S70" t="n">
        <v>46.36</v>
      </c>
      <c r="T70" t="n">
        <v>4176.53</v>
      </c>
      <c r="U70" t="n">
        <v>0.84</v>
      </c>
      <c r="V70" t="n">
        <v>0.9</v>
      </c>
      <c r="W70" t="n">
        <v>9.199999999999999</v>
      </c>
      <c r="X70" t="n">
        <v>0.25</v>
      </c>
      <c r="Y70" t="n">
        <v>1</v>
      </c>
      <c r="Z70" t="n">
        <v>10</v>
      </c>
      <c r="AA70" t="n">
        <v>998.2823197341294</v>
      </c>
      <c r="AB70" t="n">
        <v>1365.893910967917</v>
      </c>
      <c r="AC70" t="n">
        <v>1235.534913149283</v>
      </c>
      <c r="AD70" t="n">
        <v>998282.3197341294</v>
      </c>
      <c r="AE70" t="n">
        <v>1365893.910967917</v>
      </c>
      <c r="AF70" t="n">
        <v>1.478683758165895e-06</v>
      </c>
      <c r="AG70" t="n">
        <v>23.16840277777778</v>
      </c>
      <c r="AH70" t="n">
        <v>1235534.913149283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3.7451</v>
      </c>
      <c r="E71" t="n">
        <v>26.7</v>
      </c>
      <c r="F71" t="n">
        <v>23.64</v>
      </c>
      <c r="G71" t="n">
        <v>101.32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308.27</v>
      </c>
      <c r="Q71" t="n">
        <v>608.79</v>
      </c>
      <c r="R71" t="n">
        <v>55.63</v>
      </c>
      <c r="S71" t="n">
        <v>46.36</v>
      </c>
      <c r="T71" t="n">
        <v>4290.55</v>
      </c>
      <c r="U71" t="n">
        <v>0.83</v>
      </c>
      <c r="V71" t="n">
        <v>0.9</v>
      </c>
      <c r="W71" t="n">
        <v>9.210000000000001</v>
      </c>
      <c r="X71" t="n">
        <v>0.27</v>
      </c>
      <c r="Y71" t="n">
        <v>1</v>
      </c>
      <c r="Z71" t="n">
        <v>10</v>
      </c>
      <c r="AA71" t="n">
        <v>997.7745384116662</v>
      </c>
      <c r="AB71" t="n">
        <v>1365.199142160792</v>
      </c>
      <c r="AC71" t="n">
        <v>1234.906452101996</v>
      </c>
      <c r="AD71" t="n">
        <v>997774.5384116662</v>
      </c>
      <c r="AE71" t="n">
        <v>1365199.142160792</v>
      </c>
      <c r="AF71" t="n">
        <v>1.477815638648385e-06</v>
      </c>
      <c r="AG71" t="n">
        <v>23.17708333333333</v>
      </c>
      <c r="AH71" t="n">
        <v>1234906.452101996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3.7544</v>
      </c>
      <c r="E72" t="n">
        <v>26.64</v>
      </c>
      <c r="F72" t="n">
        <v>23.61</v>
      </c>
      <c r="G72" t="n">
        <v>108.98</v>
      </c>
      <c r="H72" t="n">
        <v>1.48</v>
      </c>
      <c r="I72" t="n">
        <v>13</v>
      </c>
      <c r="J72" t="n">
        <v>222.82</v>
      </c>
      <c r="K72" t="n">
        <v>54.38</v>
      </c>
      <c r="L72" t="n">
        <v>18.5</v>
      </c>
      <c r="M72" t="n">
        <v>11</v>
      </c>
      <c r="N72" t="n">
        <v>49.94</v>
      </c>
      <c r="O72" t="n">
        <v>27715.11</v>
      </c>
      <c r="P72" t="n">
        <v>308.03</v>
      </c>
      <c r="Q72" t="n">
        <v>608.8</v>
      </c>
      <c r="R72" t="n">
        <v>54.91</v>
      </c>
      <c r="S72" t="n">
        <v>46.36</v>
      </c>
      <c r="T72" t="n">
        <v>3939.7</v>
      </c>
      <c r="U72" t="n">
        <v>0.84</v>
      </c>
      <c r="V72" t="n">
        <v>0.9</v>
      </c>
      <c r="W72" t="n">
        <v>9.199999999999999</v>
      </c>
      <c r="X72" t="n">
        <v>0.24</v>
      </c>
      <c r="Y72" t="n">
        <v>1</v>
      </c>
      <c r="Z72" t="n">
        <v>10</v>
      </c>
      <c r="AA72" t="n">
        <v>995.6748637087594</v>
      </c>
      <c r="AB72" t="n">
        <v>1362.326274601165</v>
      </c>
      <c r="AC72" t="n">
        <v>1232.307766990164</v>
      </c>
      <c r="AD72" t="n">
        <v>995674.8637087594</v>
      </c>
      <c r="AE72" t="n">
        <v>1362326.274601165</v>
      </c>
      <c r="AF72" t="n">
        <v>1.481485416608768e-06</v>
      </c>
      <c r="AG72" t="n">
        <v>23.125</v>
      </c>
      <c r="AH72" t="n">
        <v>1232307.766990164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3.7555</v>
      </c>
      <c r="E73" t="n">
        <v>26.63</v>
      </c>
      <c r="F73" t="n">
        <v>23.61</v>
      </c>
      <c r="G73" t="n">
        <v>108.95</v>
      </c>
      <c r="H73" t="n">
        <v>1.49</v>
      </c>
      <c r="I73" t="n">
        <v>13</v>
      </c>
      <c r="J73" t="n">
        <v>223.23</v>
      </c>
      <c r="K73" t="n">
        <v>54.38</v>
      </c>
      <c r="L73" t="n">
        <v>18.75</v>
      </c>
      <c r="M73" t="n">
        <v>11</v>
      </c>
      <c r="N73" t="n">
        <v>50.11</v>
      </c>
      <c r="O73" t="n">
        <v>27766.43</v>
      </c>
      <c r="P73" t="n">
        <v>307.88</v>
      </c>
      <c r="Q73" t="n">
        <v>608.84</v>
      </c>
      <c r="R73" t="n">
        <v>54.79</v>
      </c>
      <c r="S73" t="n">
        <v>46.36</v>
      </c>
      <c r="T73" t="n">
        <v>3878.79</v>
      </c>
      <c r="U73" t="n">
        <v>0.85</v>
      </c>
      <c r="V73" t="n">
        <v>0.9</v>
      </c>
      <c r="W73" t="n">
        <v>9.199999999999999</v>
      </c>
      <c r="X73" t="n">
        <v>0.23</v>
      </c>
      <c r="Y73" t="n">
        <v>1</v>
      </c>
      <c r="Z73" t="n">
        <v>10</v>
      </c>
      <c r="AA73" t="n">
        <v>995.2766601409833</v>
      </c>
      <c r="AB73" t="n">
        <v>1361.781434912232</v>
      </c>
      <c r="AC73" t="n">
        <v>1231.814926036456</v>
      </c>
      <c r="AD73" t="n">
        <v>995276.6601409833</v>
      </c>
      <c r="AE73" t="n">
        <v>1361781.434912232</v>
      </c>
      <c r="AF73" t="n">
        <v>1.481919476367523e-06</v>
      </c>
      <c r="AG73" t="n">
        <v>23.11631944444444</v>
      </c>
      <c r="AH73" t="n">
        <v>1231814.926036456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3.7536</v>
      </c>
      <c r="E74" t="n">
        <v>26.64</v>
      </c>
      <c r="F74" t="n">
        <v>23.62</v>
      </c>
      <c r="G74" t="n">
        <v>109.01</v>
      </c>
      <c r="H74" t="n">
        <v>1.51</v>
      </c>
      <c r="I74" t="n">
        <v>13</v>
      </c>
      <c r="J74" t="n">
        <v>223.65</v>
      </c>
      <c r="K74" t="n">
        <v>54.38</v>
      </c>
      <c r="L74" t="n">
        <v>19</v>
      </c>
      <c r="M74" t="n">
        <v>11</v>
      </c>
      <c r="N74" t="n">
        <v>50.27</v>
      </c>
      <c r="O74" t="n">
        <v>27817.81</v>
      </c>
      <c r="P74" t="n">
        <v>307.79</v>
      </c>
      <c r="Q74" t="n">
        <v>608.78</v>
      </c>
      <c r="R74" t="n">
        <v>55.04</v>
      </c>
      <c r="S74" t="n">
        <v>46.36</v>
      </c>
      <c r="T74" t="n">
        <v>4003.19</v>
      </c>
      <c r="U74" t="n">
        <v>0.84</v>
      </c>
      <c r="V74" t="n">
        <v>0.9</v>
      </c>
      <c r="W74" t="n">
        <v>9.199999999999999</v>
      </c>
      <c r="X74" t="n">
        <v>0.25</v>
      </c>
      <c r="Y74" t="n">
        <v>1</v>
      </c>
      <c r="Z74" t="n">
        <v>10</v>
      </c>
      <c r="AA74" t="n">
        <v>995.5309154854231</v>
      </c>
      <c r="AB74" t="n">
        <v>1362.129318291449</v>
      </c>
      <c r="AC74" t="n">
        <v>1232.129607914218</v>
      </c>
      <c r="AD74" t="n">
        <v>995530.9154854231</v>
      </c>
      <c r="AE74" t="n">
        <v>1362129.318291449</v>
      </c>
      <c r="AF74" t="n">
        <v>1.481169736784219e-06</v>
      </c>
      <c r="AG74" t="n">
        <v>23.125</v>
      </c>
      <c r="AH74" t="n">
        <v>1232129.607914218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3.7552</v>
      </c>
      <c r="E75" t="n">
        <v>26.63</v>
      </c>
      <c r="F75" t="n">
        <v>23.61</v>
      </c>
      <c r="G75" t="n">
        <v>108.96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307.38</v>
      </c>
      <c r="Q75" t="n">
        <v>608.8</v>
      </c>
      <c r="R75" t="n">
        <v>54.69</v>
      </c>
      <c r="S75" t="n">
        <v>46.36</v>
      </c>
      <c r="T75" t="n">
        <v>3826.75</v>
      </c>
      <c r="U75" t="n">
        <v>0.85</v>
      </c>
      <c r="V75" t="n">
        <v>0.9</v>
      </c>
      <c r="W75" t="n">
        <v>9.199999999999999</v>
      </c>
      <c r="X75" t="n">
        <v>0.24</v>
      </c>
      <c r="Y75" t="n">
        <v>1</v>
      </c>
      <c r="Z75" t="n">
        <v>10</v>
      </c>
      <c r="AA75" t="n">
        <v>994.6013636539583</v>
      </c>
      <c r="AB75" t="n">
        <v>1360.857464466706</v>
      </c>
      <c r="AC75" t="n">
        <v>1230.979138033451</v>
      </c>
      <c r="AD75" t="n">
        <v>994601.3636539583</v>
      </c>
      <c r="AE75" t="n">
        <v>1360857.464466706</v>
      </c>
      <c r="AF75" t="n">
        <v>1.481801096433318e-06</v>
      </c>
      <c r="AG75" t="n">
        <v>23.11631944444444</v>
      </c>
      <c r="AH75" t="n">
        <v>1230979.138033451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3.7541</v>
      </c>
      <c r="E76" t="n">
        <v>26.64</v>
      </c>
      <c r="F76" t="n">
        <v>23.61</v>
      </c>
      <c r="G76" t="n">
        <v>108.99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306.33</v>
      </c>
      <c r="Q76" t="n">
        <v>608.78</v>
      </c>
      <c r="R76" t="n">
        <v>54.97</v>
      </c>
      <c r="S76" t="n">
        <v>46.36</v>
      </c>
      <c r="T76" t="n">
        <v>3967.5</v>
      </c>
      <c r="U76" t="n">
        <v>0.84</v>
      </c>
      <c r="V76" t="n">
        <v>0.9</v>
      </c>
      <c r="W76" t="n">
        <v>9.199999999999999</v>
      </c>
      <c r="X76" t="n">
        <v>0.24</v>
      </c>
      <c r="Y76" t="n">
        <v>1</v>
      </c>
      <c r="Z76" t="n">
        <v>10</v>
      </c>
      <c r="AA76" t="n">
        <v>993.2598763116854</v>
      </c>
      <c r="AB76" t="n">
        <v>1359.021982302764</v>
      </c>
      <c r="AC76" t="n">
        <v>1229.318831711119</v>
      </c>
      <c r="AD76" t="n">
        <v>993259.8763116854</v>
      </c>
      <c r="AE76" t="n">
        <v>1359021.982302764</v>
      </c>
      <c r="AF76" t="n">
        <v>1.481367036674563e-06</v>
      </c>
      <c r="AG76" t="n">
        <v>23.125</v>
      </c>
      <c r="AH76" t="n">
        <v>1229318.83171112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3.7546</v>
      </c>
      <c r="E77" t="n">
        <v>26.63</v>
      </c>
      <c r="F77" t="n">
        <v>23.61</v>
      </c>
      <c r="G77" t="n">
        <v>108.98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305.59</v>
      </c>
      <c r="Q77" t="n">
        <v>608.8099999999999</v>
      </c>
      <c r="R77" t="n">
        <v>54.72</v>
      </c>
      <c r="S77" t="n">
        <v>46.36</v>
      </c>
      <c r="T77" t="n">
        <v>3841.09</v>
      </c>
      <c r="U77" t="n">
        <v>0.85</v>
      </c>
      <c r="V77" t="n">
        <v>0.9</v>
      </c>
      <c r="W77" t="n">
        <v>9.199999999999999</v>
      </c>
      <c r="X77" t="n">
        <v>0.24</v>
      </c>
      <c r="Y77" t="n">
        <v>1</v>
      </c>
      <c r="Z77" t="n">
        <v>10</v>
      </c>
      <c r="AA77" t="n">
        <v>992.1054122391766</v>
      </c>
      <c r="AB77" t="n">
        <v>1357.442393627397</v>
      </c>
      <c r="AC77" t="n">
        <v>1227.889996761963</v>
      </c>
      <c r="AD77" t="n">
        <v>992105.4122391767</v>
      </c>
      <c r="AE77" t="n">
        <v>1357442.393627397</v>
      </c>
      <c r="AF77" t="n">
        <v>1.481564336564906e-06</v>
      </c>
      <c r="AG77" t="n">
        <v>23.11631944444444</v>
      </c>
      <c r="AH77" t="n">
        <v>1227889.996761963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3.7639</v>
      </c>
      <c r="E78" t="n">
        <v>26.57</v>
      </c>
      <c r="F78" t="n">
        <v>23.59</v>
      </c>
      <c r="G78" t="n">
        <v>117.92</v>
      </c>
      <c r="H78" t="n">
        <v>1.58</v>
      </c>
      <c r="I78" t="n">
        <v>12</v>
      </c>
      <c r="J78" t="n">
        <v>225.32</v>
      </c>
      <c r="K78" t="n">
        <v>54.38</v>
      </c>
      <c r="L78" t="n">
        <v>20</v>
      </c>
      <c r="M78" t="n">
        <v>10</v>
      </c>
      <c r="N78" t="n">
        <v>50.95</v>
      </c>
      <c r="O78" t="n">
        <v>28023.89</v>
      </c>
      <c r="P78" t="n">
        <v>304.7</v>
      </c>
      <c r="Q78" t="n">
        <v>608.76</v>
      </c>
      <c r="R78" t="n">
        <v>54.03</v>
      </c>
      <c r="S78" t="n">
        <v>46.36</v>
      </c>
      <c r="T78" t="n">
        <v>3504.89</v>
      </c>
      <c r="U78" t="n">
        <v>0.86</v>
      </c>
      <c r="V78" t="n">
        <v>0.9</v>
      </c>
      <c r="W78" t="n">
        <v>9.199999999999999</v>
      </c>
      <c r="X78" t="n">
        <v>0.21</v>
      </c>
      <c r="Y78" t="n">
        <v>1</v>
      </c>
      <c r="Z78" t="n">
        <v>10</v>
      </c>
      <c r="AA78" t="n">
        <v>978.9136681852433</v>
      </c>
      <c r="AB78" t="n">
        <v>1339.392867434132</v>
      </c>
      <c r="AC78" t="n">
        <v>1211.563092015914</v>
      </c>
      <c r="AD78" t="n">
        <v>978913.6681852433</v>
      </c>
      <c r="AE78" t="n">
        <v>1339392.867434132</v>
      </c>
      <c r="AF78" t="n">
        <v>1.485234114525288e-06</v>
      </c>
      <c r="AG78" t="n">
        <v>23.06423611111111</v>
      </c>
      <c r="AH78" t="n">
        <v>1211563.092015914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3.7622</v>
      </c>
      <c r="E79" t="n">
        <v>26.58</v>
      </c>
      <c r="F79" t="n">
        <v>23.6</v>
      </c>
      <c r="G79" t="n">
        <v>117.98</v>
      </c>
      <c r="H79" t="n">
        <v>1.59</v>
      </c>
      <c r="I79" t="n">
        <v>12</v>
      </c>
      <c r="J79" t="n">
        <v>225.74</v>
      </c>
      <c r="K79" t="n">
        <v>54.38</v>
      </c>
      <c r="L79" t="n">
        <v>20.25</v>
      </c>
      <c r="M79" t="n">
        <v>10</v>
      </c>
      <c r="N79" t="n">
        <v>51.11</v>
      </c>
      <c r="O79" t="n">
        <v>28075.56</v>
      </c>
      <c r="P79" t="n">
        <v>305.07</v>
      </c>
      <c r="Q79" t="n">
        <v>608.78</v>
      </c>
      <c r="R79" t="n">
        <v>54.42</v>
      </c>
      <c r="S79" t="n">
        <v>46.36</v>
      </c>
      <c r="T79" t="n">
        <v>3695.93</v>
      </c>
      <c r="U79" t="n">
        <v>0.85</v>
      </c>
      <c r="V79" t="n">
        <v>0.9</v>
      </c>
      <c r="W79" t="n">
        <v>9.199999999999999</v>
      </c>
      <c r="X79" t="n">
        <v>0.23</v>
      </c>
      <c r="Y79" t="n">
        <v>1</v>
      </c>
      <c r="Z79" t="n">
        <v>10</v>
      </c>
      <c r="AA79" t="n">
        <v>979.7971584930434</v>
      </c>
      <c r="AB79" t="n">
        <v>1340.601697850105</v>
      </c>
      <c r="AC79" t="n">
        <v>1212.656553353591</v>
      </c>
      <c r="AD79" t="n">
        <v>979797.1584930434</v>
      </c>
      <c r="AE79" t="n">
        <v>1340601.697850105</v>
      </c>
      <c r="AF79" t="n">
        <v>1.484563294898122e-06</v>
      </c>
      <c r="AG79" t="n">
        <v>23.07291666666667</v>
      </c>
      <c r="AH79" t="n">
        <v>1212656.553353591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3.7633</v>
      </c>
      <c r="E80" t="n">
        <v>26.57</v>
      </c>
      <c r="F80" t="n">
        <v>23.59</v>
      </c>
      <c r="G80" t="n">
        <v>117.95</v>
      </c>
      <c r="H80" t="n">
        <v>1.61</v>
      </c>
      <c r="I80" t="n">
        <v>12</v>
      </c>
      <c r="J80" t="n">
        <v>226.16</v>
      </c>
      <c r="K80" t="n">
        <v>54.38</v>
      </c>
      <c r="L80" t="n">
        <v>20.5</v>
      </c>
      <c r="M80" t="n">
        <v>10</v>
      </c>
      <c r="N80" t="n">
        <v>51.28</v>
      </c>
      <c r="O80" t="n">
        <v>28127.29</v>
      </c>
      <c r="P80" t="n">
        <v>304.74</v>
      </c>
      <c r="Q80" t="n">
        <v>608.8</v>
      </c>
      <c r="R80" t="n">
        <v>54.21</v>
      </c>
      <c r="S80" t="n">
        <v>46.36</v>
      </c>
      <c r="T80" t="n">
        <v>3591.07</v>
      </c>
      <c r="U80" t="n">
        <v>0.86</v>
      </c>
      <c r="V80" t="n">
        <v>0.9</v>
      </c>
      <c r="W80" t="n">
        <v>9.199999999999999</v>
      </c>
      <c r="X80" t="n">
        <v>0.22</v>
      </c>
      <c r="Y80" t="n">
        <v>1</v>
      </c>
      <c r="Z80" t="n">
        <v>10</v>
      </c>
      <c r="AA80" t="n">
        <v>979.0689092395867</v>
      </c>
      <c r="AB80" t="n">
        <v>1339.605275093436</v>
      </c>
      <c r="AC80" t="n">
        <v>1211.755227786331</v>
      </c>
      <c r="AD80" t="n">
        <v>979068.9092395867</v>
      </c>
      <c r="AE80" t="n">
        <v>1339605.275093436</v>
      </c>
      <c r="AF80" t="n">
        <v>1.484997354656877e-06</v>
      </c>
      <c r="AG80" t="n">
        <v>23.06423611111111</v>
      </c>
      <c r="AH80" t="n">
        <v>1211755.227786331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3.7631</v>
      </c>
      <c r="E81" t="n">
        <v>26.57</v>
      </c>
      <c r="F81" t="n">
        <v>23.59</v>
      </c>
      <c r="G81" t="n">
        <v>117.95</v>
      </c>
      <c r="H81" t="n">
        <v>1.63</v>
      </c>
      <c r="I81" t="n">
        <v>12</v>
      </c>
      <c r="J81" t="n">
        <v>226.58</v>
      </c>
      <c r="K81" t="n">
        <v>54.38</v>
      </c>
      <c r="L81" t="n">
        <v>20.75</v>
      </c>
      <c r="M81" t="n">
        <v>10</v>
      </c>
      <c r="N81" t="n">
        <v>51.45</v>
      </c>
      <c r="O81" t="n">
        <v>28179.08</v>
      </c>
      <c r="P81" t="n">
        <v>304.72</v>
      </c>
      <c r="Q81" t="n">
        <v>608.79</v>
      </c>
      <c r="R81" t="n">
        <v>54.21</v>
      </c>
      <c r="S81" t="n">
        <v>46.36</v>
      </c>
      <c r="T81" t="n">
        <v>3593.27</v>
      </c>
      <c r="U81" t="n">
        <v>0.86</v>
      </c>
      <c r="V81" t="n">
        <v>0.9</v>
      </c>
      <c r="W81" t="n">
        <v>9.199999999999999</v>
      </c>
      <c r="X81" t="n">
        <v>0.22</v>
      </c>
      <c r="Y81" t="n">
        <v>1</v>
      </c>
      <c r="Z81" t="n">
        <v>10</v>
      </c>
      <c r="AA81" t="n">
        <v>979.0724626882283</v>
      </c>
      <c r="AB81" t="n">
        <v>1339.610137078635</v>
      </c>
      <c r="AC81" t="n">
        <v>1211.759625750485</v>
      </c>
      <c r="AD81" t="n">
        <v>979072.4626882282</v>
      </c>
      <c r="AE81" t="n">
        <v>1339610.137078635</v>
      </c>
      <c r="AF81" t="n">
        <v>1.48491843470074e-06</v>
      </c>
      <c r="AG81" t="n">
        <v>23.06423611111111</v>
      </c>
      <c r="AH81" t="n">
        <v>1211759.625750485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3.7621</v>
      </c>
      <c r="E82" t="n">
        <v>26.58</v>
      </c>
      <c r="F82" t="n">
        <v>23.6</v>
      </c>
      <c r="G82" t="n">
        <v>117.99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304.23</v>
      </c>
      <c r="Q82" t="n">
        <v>608.75</v>
      </c>
      <c r="R82" t="n">
        <v>54.37</v>
      </c>
      <c r="S82" t="n">
        <v>46.36</v>
      </c>
      <c r="T82" t="n">
        <v>3674.06</v>
      </c>
      <c r="U82" t="n">
        <v>0.85</v>
      </c>
      <c r="V82" t="n">
        <v>0.9</v>
      </c>
      <c r="W82" t="n">
        <v>9.199999999999999</v>
      </c>
      <c r="X82" t="n">
        <v>0.23</v>
      </c>
      <c r="Y82" t="n">
        <v>1</v>
      </c>
      <c r="Z82" t="n">
        <v>10</v>
      </c>
      <c r="AA82" t="n">
        <v>978.5983421951356</v>
      </c>
      <c r="AB82" t="n">
        <v>1338.961424503266</v>
      </c>
      <c r="AC82" t="n">
        <v>1211.172825392835</v>
      </c>
      <c r="AD82" t="n">
        <v>978598.3421951357</v>
      </c>
      <c r="AE82" t="n">
        <v>1338961.424503266</v>
      </c>
      <c r="AF82" t="n">
        <v>1.484523834920053e-06</v>
      </c>
      <c r="AG82" t="n">
        <v>23.07291666666667</v>
      </c>
      <c r="AH82" t="n">
        <v>1211172.825392835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3.7618</v>
      </c>
      <c r="E83" t="n">
        <v>26.58</v>
      </c>
      <c r="F83" t="n">
        <v>23.6</v>
      </c>
      <c r="G83" t="n">
        <v>118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303.3</v>
      </c>
      <c r="Q83" t="n">
        <v>608.78</v>
      </c>
      <c r="R83" t="n">
        <v>54.59</v>
      </c>
      <c r="S83" t="n">
        <v>46.36</v>
      </c>
      <c r="T83" t="n">
        <v>3781.75</v>
      </c>
      <c r="U83" t="n">
        <v>0.85</v>
      </c>
      <c r="V83" t="n">
        <v>0.9</v>
      </c>
      <c r="W83" t="n">
        <v>9.199999999999999</v>
      </c>
      <c r="X83" t="n">
        <v>0.23</v>
      </c>
      <c r="Y83" t="n">
        <v>1</v>
      </c>
      <c r="Z83" t="n">
        <v>10</v>
      </c>
      <c r="AA83" t="n">
        <v>977.301663502355</v>
      </c>
      <c r="AB83" t="n">
        <v>1337.187251510377</v>
      </c>
      <c r="AC83" t="n">
        <v>1209.56797698032</v>
      </c>
      <c r="AD83" t="n">
        <v>977301.663502355</v>
      </c>
      <c r="AE83" t="n">
        <v>1337187.251510377</v>
      </c>
      <c r="AF83" t="n">
        <v>1.484405454985847e-06</v>
      </c>
      <c r="AG83" t="n">
        <v>23.07291666666667</v>
      </c>
      <c r="AH83" t="n">
        <v>1209567.97698032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3.7617</v>
      </c>
      <c r="E84" t="n">
        <v>26.58</v>
      </c>
      <c r="F84" t="n">
        <v>23.6</v>
      </c>
      <c r="G84" t="n">
        <v>118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302.46</v>
      </c>
      <c r="Q84" t="n">
        <v>608.8</v>
      </c>
      <c r="R84" t="n">
        <v>54.53</v>
      </c>
      <c r="S84" t="n">
        <v>46.36</v>
      </c>
      <c r="T84" t="n">
        <v>3750.89</v>
      </c>
      <c r="U84" t="n">
        <v>0.85</v>
      </c>
      <c r="V84" t="n">
        <v>0.9</v>
      </c>
      <c r="W84" t="n">
        <v>9.199999999999999</v>
      </c>
      <c r="X84" t="n">
        <v>0.23</v>
      </c>
      <c r="Y84" t="n">
        <v>1</v>
      </c>
      <c r="Z84" t="n">
        <v>10</v>
      </c>
      <c r="AA84" t="n">
        <v>976.1026533888802</v>
      </c>
      <c r="AB84" t="n">
        <v>1335.546712976527</v>
      </c>
      <c r="AC84" t="n">
        <v>1208.084009141631</v>
      </c>
      <c r="AD84" t="n">
        <v>976102.6533888802</v>
      </c>
      <c r="AE84" t="n">
        <v>1335546.712976527</v>
      </c>
      <c r="AF84" t="n">
        <v>1.484365995007778e-06</v>
      </c>
      <c r="AG84" t="n">
        <v>23.07291666666667</v>
      </c>
      <c r="AH84" t="n">
        <v>1208084.009141631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3.7724</v>
      </c>
      <c r="E85" t="n">
        <v>26.51</v>
      </c>
      <c r="F85" t="n">
        <v>23.56</v>
      </c>
      <c r="G85" t="n">
        <v>128.53</v>
      </c>
      <c r="H85" t="n">
        <v>1.69</v>
      </c>
      <c r="I85" t="n">
        <v>11</v>
      </c>
      <c r="J85" t="n">
        <v>228.27</v>
      </c>
      <c r="K85" t="n">
        <v>54.38</v>
      </c>
      <c r="L85" t="n">
        <v>21.75</v>
      </c>
      <c r="M85" t="n">
        <v>9</v>
      </c>
      <c r="N85" t="n">
        <v>52.14</v>
      </c>
      <c r="O85" t="n">
        <v>28386.82</v>
      </c>
      <c r="P85" t="n">
        <v>301.9</v>
      </c>
      <c r="Q85" t="n">
        <v>608.78</v>
      </c>
      <c r="R85" t="n">
        <v>53.4</v>
      </c>
      <c r="S85" t="n">
        <v>46.36</v>
      </c>
      <c r="T85" t="n">
        <v>3190.11</v>
      </c>
      <c r="U85" t="n">
        <v>0.87</v>
      </c>
      <c r="V85" t="n">
        <v>0.9</v>
      </c>
      <c r="W85" t="n">
        <v>9.19</v>
      </c>
      <c r="X85" t="n">
        <v>0.19</v>
      </c>
      <c r="Y85" t="n">
        <v>1</v>
      </c>
      <c r="Z85" t="n">
        <v>10</v>
      </c>
      <c r="AA85" t="n">
        <v>973.2818228127314</v>
      </c>
      <c r="AB85" t="n">
        <v>1331.687128135979</v>
      </c>
      <c r="AC85" t="n">
        <v>1204.592777661303</v>
      </c>
      <c r="AD85" t="n">
        <v>973281.8228127314</v>
      </c>
      <c r="AE85" t="n">
        <v>1331687.128135978</v>
      </c>
      <c r="AF85" t="n">
        <v>1.488588212661122e-06</v>
      </c>
      <c r="AG85" t="n">
        <v>23.01215277777778</v>
      </c>
      <c r="AH85" t="n">
        <v>1204592.777661303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3.7714</v>
      </c>
      <c r="E86" t="n">
        <v>26.52</v>
      </c>
      <c r="F86" t="n">
        <v>23.57</v>
      </c>
      <c r="G86" t="n">
        <v>128.57</v>
      </c>
      <c r="H86" t="n">
        <v>1.71</v>
      </c>
      <c r="I86" t="n">
        <v>11</v>
      </c>
      <c r="J86" t="n">
        <v>228.69</v>
      </c>
      <c r="K86" t="n">
        <v>54.38</v>
      </c>
      <c r="L86" t="n">
        <v>22</v>
      </c>
      <c r="M86" t="n">
        <v>9</v>
      </c>
      <c r="N86" t="n">
        <v>52.31</v>
      </c>
      <c r="O86" t="n">
        <v>28438.91</v>
      </c>
      <c r="P86" t="n">
        <v>302.02</v>
      </c>
      <c r="Q86" t="n">
        <v>608.8099999999999</v>
      </c>
      <c r="R86" t="n">
        <v>53.68</v>
      </c>
      <c r="S86" t="n">
        <v>46.36</v>
      </c>
      <c r="T86" t="n">
        <v>3332.23</v>
      </c>
      <c r="U86" t="n">
        <v>0.86</v>
      </c>
      <c r="V86" t="n">
        <v>0.9</v>
      </c>
      <c r="W86" t="n">
        <v>9.19</v>
      </c>
      <c r="X86" t="n">
        <v>0.2</v>
      </c>
      <c r="Y86" t="n">
        <v>1</v>
      </c>
      <c r="Z86" t="n">
        <v>10</v>
      </c>
      <c r="AA86" t="n">
        <v>973.6875382974068</v>
      </c>
      <c r="AB86" t="n">
        <v>1332.242245961015</v>
      </c>
      <c r="AC86" t="n">
        <v>1205.094915820231</v>
      </c>
      <c r="AD86" t="n">
        <v>973687.5382974069</v>
      </c>
      <c r="AE86" t="n">
        <v>1332242.245961015</v>
      </c>
      <c r="AF86" t="n">
        <v>1.488193612880436e-06</v>
      </c>
      <c r="AG86" t="n">
        <v>23.02083333333333</v>
      </c>
      <c r="AH86" t="n">
        <v>1205094.915820231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3.7708</v>
      </c>
      <c r="E87" t="n">
        <v>26.52</v>
      </c>
      <c r="F87" t="n">
        <v>23.57</v>
      </c>
      <c r="G87" t="n">
        <v>128.59</v>
      </c>
      <c r="H87" t="n">
        <v>1.73</v>
      </c>
      <c r="I87" t="n">
        <v>11</v>
      </c>
      <c r="J87" t="n">
        <v>229.11</v>
      </c>
      <c r="K87" t="n">
        <v>54.38</v>
      </c>
      <c r="L87" t="n">
        <v>22.25</v>
      </c>
      <c r="M87" t="n">
        <v>9</v>
      </c>
      <c r="N87" t="n">
        <v>52.48</v>
      </c>
      <c r="O87" t="n">
        <v>28491.06</v>
      </c>
      <c r="P87" t="n">
        <v>302.17</v>
      </c>
      <c r="Q87" t="n">
        <v>608.78</v>
      </c>
      <c r="R87" t="n">
        <v>53.7</v>
      </c>
      <c r="S87" t="n">
        <v>46.36</v>
      </c>
      <c r="T87" t="n">
        <v>3340.62</v>
      </c>
      <c r="U87" t="n">
        <v>0.86</v>
      </c>
      <c r="V87" t="n">
        <v>0.9</v>
      </c>
      <c r="W87" t="n">
        <v>9.199999999999999</v>
      </c>
      <c r="X87" t="n">
        <v>0.2</v>
      </c>
      <c r="Y87" t="n">
        <v>1</v>
      </c>
      <c r="Z87" t="n">
        <v>10</v>
      </c>
      <c r="AA87" t="n">
        <v>974.0003892638448</v>
      </c>
      <c r="AB87" t="n">
        <v>1332.670302455306</v>
      </c>
      <c r="AC87" t="n">
        <v>1205.482119203488</v>
      </c>
      <c r="AD87" t="n">
        <v>974000.3892638448</v>
      </c>
      <c r="AE87" t="n">
        <v>1332670.302455307</v>
      </c>
      <c r="AF87" t="n">
        <v>1.487956853012024e-06</v>
      </c>
      <c r="AG87" t="n">
        <v>23.02083333333333</v>
      </c>
      <c r="AH87" t="n">
        <v>1205482.119203488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3.7713</v>
      </c>
      <c r="E88" t="n">
        <v>26.52</v>
      </c>
      <c r="F88" t="n">
        <v>23.57</v>
      </c>
      <c r="G88" t="n">
        <v>128.57</v>
      </c>
      <c r="H88" t="n">
        <v>1.74</v>
      </c>
      <c r="I88" t="n">
        <v>11</v>
      </c>
      <c r="J88" t="n">
        <v>229.53</v>
      </c>
      <c r="K88" t="n">
        <v>54.38</v>
      </c>
      <c r="L88" t="n">
        <v>22.5</v>
      </c>
      <c r="M88" t="n">
        <v>9</v>
      </c>
      <c r="N88" t="n">
        <v>52.66</v>
      </c>
      <c r="O88" t="n">
        <v>28543.27</v>
      </c>
      <c r="P88" t="n">
        <v>301.85</v>
      </c>
      <c r="Q88" t="n">
        <v>608.77</v>
      </c>
      <c r="R88" t="n">
        <v>53.55</v>
      </c>
      <c r="S88" t="n">
        <v>46.36</v>
      </c>
      <c r="T88" t="n">
        <v>3265.11</v>
      </c>
      <c r="U88" t="n">
        <v>0.87</v>
      </c>
      <c r="V88" t="n">
        <v>0.9</v>
      </c>
      <c r="W88" t="n">
        <v>9.199999999999999</v>
      </c>
      <c r="X88" t="n">
        <v>0.2</v>
      </c>
      <c r="Y88" t="n">
        <v>1</v>
      </c>
      <c r="Z88" t="n">
        <v>10</v>
      </c>
      <c r="AA88" t="n">
        <v>973.458289625459</v>
      </c>
      <c r="AB88" t="n">
        <v>1331.928577814319</v>
      </c>
      <c r="AC88" t="n">
        <v>1204.811183721219</v>
      </c>
      <c r="AD88" t="n">
        <v>973458.289625459</v>
      </c>
      <c r="AE88" t="n">
        <v>1331928.577814319</v>
      </c>
      <c r="AF88" t="n">
        <v>1.488154152902368e-06</v>
      </c>
      <c r="AG88" t="n">
        <v>23.02083333333333</v>
      </c>
      <c r="AH88" t="n">
        <v>1204811.183721219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3.772</v>
      </c>
      <c r="E89" t="n">
        <v>26.51</v>
      </c>
      <c r="F89" t="n">
        <v>23.57</v>
      </c>
      <c r="G89" t="n">
        <v>128.55</v>
      </c>
      <c r="H89" t="n">
        <v>1.76</v>
      </c>
      <c r="I89" t="n">
        <v>11</v>
      </c>
      <c r="J89" t="n">
        <v>229.96</v>
      </c>
      <c r="K89" t="n">
        <v>54.38</v>
      </c>
      <c r="L89" t="n">
        <v>22.75</v>
      </c>
      <c r="M89" t="n">
        <v>9</v>
      </c>
      <c r="N89" t="n">
        <v>52.83</v>
      </c>
      <c r="O89" t="n">
        <v>28595.54</v>
      </c>
      <c r="P89" t="n">
        <v>301.02</v>
      </c>
      <c r="Q89" t="n">
        <v>608.8</v>
      </c>
      <c r="R89" t="n">
        <v>53.59</v>
      </c>
      <c r="S89" t="n">
        <v>46.36</v>
      </c>
      <c r="T89" t="n">
        <v>3286.43</v>
      </c>
      <c r="U89" t="n">
        <v>0.87</v>
      </c>
      <c r="V89" t="n">
        <v>0.9</v>
      </c>
      <c r="W89" t="n">
        <v>9.19</v>
      </c>
      <c r="X89" t="n">
        <v>0.2</v>
      </c>
      <c r="Y89" t="n">
        <v>1</v>
      </c>
      <c r="Z89" t="n">
        <v>10</v>
      </c>
      <c r="AA89" t="n">
        <v>972.1484706393585</v>
      </c>
      <c r="AB89" t="n">
        <v>1330.136425692401</v>
      </c>
      <c r="AC89" t="n">
        <v>1203.190072082516</v>
      </c>
      <c r="AD89" t="n">
        <v>972148.4706393585</v>
      </c>
      <c r="AE89" t="n">
        <v>1330136.425692401</v>
      </c>
      <c r="AF89" t="n">
        <v>1.488430372748848e-06</v>
      </c>
      <c r="AG89" t="n">
        <v>23.01215277777778</v>
      </c>
      <c r="AH89" t="n">
        <v>1203190.072082516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3.7719</v>
      </c>
      <c r="E90" t="n">
        <v>26.51</v>
      </c>
      <c r="F90" t="n">
        <v>23.57</v>
      </c>
      <c r="G90" t="n">
        <v>128.55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300.33</v>
      </c>
      <c r="Q90" t="n">
        <v>608.8099999999999</v>
      </c>
      <c r="R90" t="n">
        <v>53.53</v>
      </c>
      <c r="S90" t="n">
        <v>46.36</v>
      </c>
      <c r="T90" t="n">
        <v>3256.81</v>
      </c>
      <c r="U90" t="n">
        <v>0.87</v>
      </c>
      <c r="V90" t="n">
        <v>0.9</v>
      </c>
      <c r="W90" t="n">
        <v>9.19</v>
      </c>
      <c r="X90" t="n">
        <v>0.2</v>
      </c>
      <c r="Y90" t="n">
        <v>1</v>
      </c>
      <c r="Z90" t="n">
        <v>10</v>
      </c>
      <c r="AA90" t="n">
        <v>971.1689807594304</v>
      </c>
      <c r="AB90" t="n">
        <v>1328.796244426639</v>
      </c>
      <c r="AC90" t="n">
        <v>1201.977795835802</v>
      </c>
      <c r="AD90" t="n">
        <v>971168.9807594303</v>
      </c>
      <c r="AE90" t="n">
        <v>1328796.244426639</v>
      </c>
      <c r="AF90" t="n">
        <v>1.488390912770779e-06</v>
      </c>
      <c r="AG90" t="n">
        <v>23.01215277777778</v>
      </c>
      <c r="AH90" t="n">
        <v>1201977.795835802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3.7728</v>
      </c>
      <c r="E91" t="n">
        <v>26.51</v>
      </c>
      <c r="F91" t="n">
        <v>23.56</v>
      </c>
      <c r="G91" t="n">
        <v>128.52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299.13</v>
      </c>
      <c r="Q91" t="n">
        <v>608.8200000000001</v>
      </c>
      <c r="R91" t="n">
        <v>53.31</v>
      </c>
      <c r="S91" t="n">
        <v>46.36</v>
      </c>
      <c r="T91" t="n">
        <v>3147.74</v>
      </c>
      <c r="U91" t="n">
        <v>0.87</v>
      </c>
      <c r="V91" t="n">
        <v>0.9</v>
      </c>
      <c r="W91" t="n">
        <v>9.19</v>
      </c>
      <c r="X91" t="n">
        <v>0.19</v>
      </c>
      <c r="Y91" t="n">
        <v>1</v>
      </c>
      <c r="Z91" t="n">
        <v>10</v>
      </c>
      <c r="AA91" t="n">
        <v>969.2221502343416</v>
      </c>
      <c r="AB91" t="n">
        <v>1326.132505014112</v>
      </c>
      <c r="AC91" t="n">
        <v>1199.568279974225</v>
      </c>
      <c r="AD91" t="n">
        <v>969222.1502343416</v>
      </c>
      <c r="AE91" t="n">
        <v>1326132.505014112</v>
      </c>
      <c r="AF91" t="n">
        <v>1.488746052573397e-06</v>
      </c>
      <c r="AG91" t="n">
        <v>23.01215277777778</v>
      </c>
      <c r="AH91" t="n">
        <v>1199568.279974225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3.7722</v>
      </c>
      <c r="E92" t="n">
        <v>26.51</v>
      </c>
      <c r="F92" t="n">
        <v>23.57</v>
      </c>
      <c r="G92" t="n">
        <v>128.54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298.51</v>
      </c>
      <c r="Q92" t="n">
        <v>608.77</v>
      </c>
      <c r="R92" t="n">
        <v>53.36</v>
      </c>
      <c r="S92" t="n">
        <v>46.36</v>
      </c>
      <c r="T92" t="n">
        <v>3173.41</v>
      </c>
      <c r="U92" t="n">
        <v>0.87</v>
      </c>
      <c r="V92" t="n">
        <v>0.9</v>
      </c>
      <c r="W92" t="n">
        <v>9.199999999999999</v>
      </c>
      <c r="X92" t="n">
        <v>0.19</v>
      </c>
      <c r="Y92" t="n">
        <v>1</v>
      </c>
      <c r="Z92" t="n">
        <v>10</v>
      </c>
      <c r="AA92" t="n">
        <v>968.4953920461587</v>
      </c>
      <c r="AB92" t="n">
        <v>1325.138122398731</v>
      </c>
      <c r="AC92" t="n">
        <v>1198.668799840032</v>
      </c>
      <c r="AD92" t="n">
        <v>968495.3920461587</v>
      </c>
      <c r="AE92" t="n">
        <v>1325138.122398731</v>
      </c>
      <c r="AF92" t="n">
        <v>1.488509292704985e-06</v>
      </c>
      <c r="AG92" t="n">
        <v>23.01215277777778</v>
      </c>
      <c r="AH92" t="n">
        <v>1198668.799840032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3.7802</v>
      </c>
      <c r="E93" t="n">
        <v>26.45</v>
      </c>
      <c r="F93" t="n">
        <v>23.55</v>
      </c>
      <c r="G93" t="n">
        <v>141.29</v>
      </c>
      <c r="H93" t="n">
        <v>1.82</v>
      </c>
      <c r="I93" t="n">
        <v>10</v>
      </c>
      <c r="J93" t="n">
        <v>231.66</v>
      </c>
      <c r="K93" t="n">
        <v>54.38</v>
      </c>
      <c r="L93" t="n">
        <v>23.75</v>
      </c>
      <c r="M93" t="n">
        <v>8</v>
      </c>
      <c r="N93" t="n">
        <v>53.53</v>
      </c>
      <c r="O93" t="n">
        <v>28805.23</v>
      </c>
      <c r="P93" t="n">
        <v>297.96</v>
      </c>
      <c r="Q93" t="n">
        <v>608.77</v>
      </c>
      <c r="R93" t="n">
        <v>52.91</v>
      </c>
      <c r="S93" t="n">
        <v>46.36</v>
      </c>
      <c r="T93" t="n">
        <v>2952.87</v>
      </c>
      <c r="U93" t="n">
        <v>0.88</v>
      </c>
      <c r="V93" t="n">
        <v>0.9</v>
      </c>
      <c r="W93" t="n">
        <v>9.19</v>
      </c>
      <c r="X93" t="n">
        <v>0.18</v>
      </c>
      <c r="Y93" t="n">
        <v>1</v>
      </c>
      <c r="Z93" t="n">
        <v>10</v>
      </c>
      <c r="AA93" t="n">
        <v>966.1184196099895</v>
      </c>
      <c r="AB93" t="n">
        <v>1321.885843846942</v>
      </c>
      <c r="AC93" t="n">
        <v>1195.726914188623</v>
      </c>
      <c r="AD93" t="n">
        <v>966118.4196099895</v>
      </c>
      <c r="AE93" t="n">
        <v>1321885.843846942</v>
      </c>
      <c r="AF93" t="n">
        <v>1.491666090950475e-06</v>
      </c>
      <c r="AG93" t="n">
        <v>22.96006944444444</v>
      </c>
      <c r="AH93" t="n">
        <v>1195726.914188623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3.7802</v>
      </c>
      <c r="E94" t="n">
        <v>26.45</v>
      </c>
      <c r="F94" t="n">
        <v>23.55</v>
      </c>
      <c r="G94" t="n">
        <v>141.29</v>
      </c>
      <c r="H94" t="n">
        <v>1.84</v>
      </c>
      <c r="I94" t="n">
        <v>10</v>
      </c>
      <c r="J94" t="n">
        <v>232.08</v>
      </c>
      <c r="K94" t="n">
        <v>54.38</v>
      </c>
      <c r="L94" t="n">
        <v>24</v>
      </c>
      <c r="M94" t="n">
        <v>8</v>
      </c>
      <c r="N94" t="n">
        <v>53.71</v>
      </c>
      <c r="O94" t="n">
        <v>28857.81</v>
      </c>
      <c r="P94" t="n">
        <v>298.54</v>
      </c>
      <c r="Q94" t="n">
        <v>608.76</v>
      </c>
      <c r="R94" t="n">
        <v>52.95</v>
      </c>
      <c r="S94" t="n">
        <v>46.36</v>
      </c>
      <c r="T94" t="n">
        <v>2972.45</v>
      </c>
      <c r="U94" t="n">
        <v>0.88</v>
      </c>
      <c r="V94" t="n">
        <v>0.9</v>
      </c>
      <c r="W94" t="n">
        <v>9.19</v>
      </c>
      <c r="X94" t="n">
        <v>0.18</v>
      </c>
      <c r="Y94" t="n">
        <v>1</v>
      </c>
      <c r="Z94" t="n">
        <v>10</v>
      </c>
      <c r="AA94" t="n">
        <v>966.9533849474944</v>
      </c>
      <c r="AB94" t="n">
        <v>1323.028280257787</v>
      </c>
      <c r="AC94" t="n">
        <v>1196.760318071837</v>
      </c>
      <c r="AD94" t="n">
        <v>966953.3849474945</v>
      </c>
      <c r="AE94" t="n">
        <v>1323028.280257787</v>
      </c>
      <c r="AF94" t="n">
        <v>1.491666090950475e-06</v>
      </c>
      <c r="AG94" t="n">
        <v>22.96006944444444</v>
      </c>
      <c r="AH94" t="n">
        <v>1196760.318071837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3.7801</v>
      </c>
      <c r="E95" t="n">
        <v>26.45</v>
      </c>
      <c r="F95" t="n">
        <v>23.55</v>
      </c>
      <c r="G95" t="n">
        <v>141.29</v>
      </c>
      <c r="H95" t="n">
        <v>1.85</v>
      </c>
      <c r="I95" t="n">
        <v>10</v>
      </c>
      <c r="J95" t="n">
        <v>232.51</v>
      </c>
      <c r="K95" t="n">
        <v>54.38</v>
      </c>
      <c r="L95" t="n">
        <v>24.25</v>
      </c>
      <c r="M95" t="n">
        <v>8</v>
      </c>
      <c r="N95" t="n">
        <v>53.88</v>
      </c>
      <c r="O95" t="n">
        <v>28910.45</v>
      </c>
      <c r="P95" t="n">
        <v>298.62</v>
      </c>
      <c r="Q95" t="n">
        <v>608.75</v>
      </c>
      <c r="R95" t="n">
        <v>52.84</v>
      </c>
      <c r="S95" t="n">
        <v>46.36</v>
      </c>
      <c r="T95" t="n">
        <v>2920.03</v>
      </c>
      <c r="U95" t="n">
        <v>0.88</v>
      </c>
      <c r="V95" t="n">
        <v>0.9</v>
      </c>
      <c r="W95" t="n">
        <v>9.199999999999999</v>
      </c>
      <c r="X95" t="n">
        <v>0.18</v>
      </c>
      <c r="Y95" t="n">
        <v>1</v>
      </c>
      <c r="Z95" t="n">
        <v>10</v>
      </c>
      <c r="AA95" t="n">
        <v>967.0844047007041</v>
      </c>
      <c r="AB95" t="n">
        <v>1323.207547264312</v>
      </c>
      <c r="AC95" t="n">
        <v>1196.922476086862</v>
      </c>
      <c r="AD95" t="n">
        <v>967084.4047007042</v>
      </c>
      <c r="AE95" t="n">
        <v>1323207.547264312</v>
      </c>
      <c r="AF95" t="n">
        <v>1.491626630972407e-06</v>
      </c>
      <c r="AG95" t="n">
        <v>22.96006944444444</v>
      </c>
      <c r="AH95" t="n">
        <v>1196922.476086862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3.7797</v>
      </c>
      <c r="E96" t="n">
        <v>26.46</v>
      </c>
      <c r="F96" t="n">
        <v>23.55</v>
      </c>
      <c r="G96" t="n">
        <v>141.31</v>
      </c>
      <c r="H96" t="n">
        <v>1.87</v>
      </c>
      <c r="I96" t="n">
        <v>10</v>
      </c>
      <c r="J96" t="n">
        <v>232.94</v>
      </c>
      <c r="K96" t="n">
        <v>54.38</v>
      </c>
      <c r="L96" t="n">
        <v>24.5</v>
      </c>
      <c r="M96" t="n">
        <v>8</v>
      </c>
      <c r="N96" t="n">
        <v>54.06</v>
      </c>
      <c r="O96" t="n">
        <v>28963.15</v>
      </c>
      <c r="P96" t="n">
        <v>298.58</v>
      </c>
      <c r="Q96" t="n">
        <v>608.76</v>
      </c>
      <c r="R96" t="n">
        <v>52.93</v>
      </c>
      <c r="S96" t="n">
        <v>46.36</v>
      </c>
      <c r="T96" t="n">
        <v>2964.94</v>
      </c>
      <c r="U96" t="n">
        <v>0.88</v>
      </c>
      <c r="V96" t="n">
        <v>0.9</v>
      </c>
      <c r="W96" t="n">
        <v>9.199999999999999</v>
      </c>
      <c r="X96" t="n">
        <v>0.18</v>
      </c>
      <c r="Y96" t="n">
        <v>1</v>
      </c>
      <c r="Z96" t="n">
        <v>10</v>
      </c>
      <c r="AA96" t="n">
        <v>967.0902301366458</v>
      </c>
      <c r="AB96" t="n">
        <v>1323.215517882768</v>
      </c>
      <c r="AC96" t="n">
        <v>1196.929686000679</v>
      </c>
      <c r="AD96" t="n">
        <v>967090.2301366458</v>
      </c>
      <c r="AE96" t="n">
        <v>1323215.517882768</v>
      </c>
      <c r="AF96" t="n">
        <v>1.491468791060133e-06</v>
      </c>
      <c r="AG96" t="n">
        <v>22.96875</v>
      </c>
      <c r="AH96" t="n">
        <v>1196929.686000679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3.7806</v>
      </c>
      <c r="E97" t="n">
        <v>26.45</v>
      </c>
      <c r="F97" t="n">
        <v>23.55</v>
      </c>
      <c r="G97" t="n">
        <v>141.27</v>
      </c>
      <c r="H97" t="n">
        <v>1.89</v>
      </c>
      <c r="I97" t="n">
        <v>10</v>
      </c>
      <c r="J97" t="n">
        <v>233.37</v>
      </c>
      <c r="K97" t="n">
        <v>54.38</v>
      </c>
      <c r="L97" t="n">
        <v>24.75</v>
      </c>
      <c r="M97" t="n">
        <v>8</v>
      </c>
      <c r="N97" t="n">
        <v>54.24</v>
      </c>
      <c r="O97" t="n">
        <v>29015.91</v>
      </c>
      <c r="P97" t="n">
        <v>298.6</v>
      </c>
      <c r="Q97" t="n">
        <v>608.84</v>
      </c>
      <c r="R97" t="n">
        <v>52.77</v>
      </c>
      <c r="S97" t="n">
        <v>46.36</v>
      </c>
      <c r="T97" t="n">
        <v>2884.34</v>
      </c>
      <c r="U97" t="n">
        <v>0.88</v>
      </c>
      <c r="V97" t="n">
        <v>0.9</v>
      </c>
      <c r="W97" t="n">
        <v>9.19</v>
      </c>
      <c r="X97" t="n">
        <v>0.17</v>
      </c>
      <c r="Y97" t="n">
        <v>1</v>
      </c>
      <c r="Z97" t="n">
        <v>10</v>
      </c>
      <c r="AA97" t="n">
        <v>966.976363622575</v>
      </c>
      <c r="AB97" t="n">
        <v>1323.05972069478</v>
      </c>
      <c r="AC97" t="n">
        <v>1196.78875787765</v>
      </c>
      <c r="AD97" t="n">
        <v>966976.3636225751</v>
      </c>
      <c r="AE97" t="n">
        <v>1323059.72069478</v>
      </c>
      <c r="AF97" t="n">
        <v>1.49182393086275e-06</v>
      </c>
      <c r="AG97" t="n">
        <v>22.96006944444444</v>
      </c>
      <c r="AH97" t="n">
        <v>1196788.75787765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3.7809</v>
      </c>
      <c r="E98" t="n">
        <v>26.45</v>
      </c>
      <c r="F98" t="n">
        <v>23.54</v>
      </c>
      <c r="G98" t="n">
        <v>141.26</v>
      </c>
      <c r="H98" t="n">
        <v>1.9</v>
      </c>
      <c r="I98" t="n">
        <v>10</v>
      </c>
      <c r="J98" t="n">
        <v>233.79</v>
      </c>
      <c r="K98" t="n">
        <v>54.38</v>
      </c>
      <c r="L98" t="n">
        <v>25</v>
      </c>
      <c r="M98" t="n">
        <v>8</v>
      </c>
      <c r="N98" t="n">
        <v>54.42</v>
      </c>
      <c r="O98" t="n">
        <v>29068.74</v>
      </c>
      <c r="P98" t="n">
        <v>298.67</v>
      </c>
      <c r="Q98" t="n">
        <v>608.77</v>
      </c>
      <c r="R98" t="n">
        <v>52.8</v>
      </c>
      <c r="S98" t="n">
        <v>46.36</v>
      </c>
      <c r="T98" t="n">
        <v>2896.33</v>
      </c>
      <c r="U98" t="n">
        <v>0.88</v>
      </c>
      <c r="V98" t="n">
        <v>0.91</v>
      </c>
      <c r="W98" t="n">
        <v>9.19</v>
      </c>
      <c r="X98" t="n">
        <v>0.17</v>
      </c>
      <c r="Y98" t="n">
        <v>1</v>
      </c>
      <c r="Z98" t="n">
        <v>10</v>
      </c>
      <c r="AA98" t="n">
        <v>966.9576869284391</v>
      </c>
      <c r="AB98" t="n">
        <v>1323.034166417905</v>
      </c>
      <c r="AC98" t="n">
        <v>1196.765642465095</v>
      </c>
      <c r="AD98" t="n">
        <v>966957.6869284391</v>
      </c>
      <c r="AE98" t="n">
        <v>1323034.166417905</v>
      </c>
      <c r="AF98" t="n">
        <v>1.491942310796956e-06</v>
      </c>
      <c r="AG98" t="n">
        <v>22.96006944444444</v>
      </c>
      <c r="AH98" t="n">
        <v>1196765.642465095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3.7804</v>
      </c>
      <c r="E99" t="n">
        <v>26.45</v>
      </c>
      <c r="F99" t="n">
        <v>23.55</v>
      </c>
      <c r="G99" t="n">
        <v>141.28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298.85</v>
      </c>
      <c r="Q99" t="n">
        <v>608.79</v>
      </c>
      <c r="R99" t="n">
        <v>52.77</v>
      </c>
      <c r="S99" t="n">
        <v>46.36</v>
      </c>
      <c r="T99" t="n">
        <v>2883.32</v>
      </c>
      <c r="U99" t="n">
        <v>0.88</v>
      </c>
      <c r="V99" t="n">
        <v>0.9</v>
      </c>
      <c r="W99" t="n">
        <v>9.19</v>
      </c>
      <c r="X99" t="n">
        <v>0.18</v>
      </c>
      <c r="Y99" t="n">
        <v>1</v>
      </c>
      <c r="Z99" t="n">
        <v>10</v>
      </c>
      <c r="AA99" t="n">
        <v>967.3679402824465</v>
      </c>
      <c r="AB99" t="n">
        <v>1323.595493155959</v>
      </c>
      <c r="AC99" t="n">
        <v>1197.273396967096</v>
      </c>
      <c r="AD99" t="n">
        <v>967367.9402824466</v>
      </c>
      <c r="AE99" t="n">
        <v>1323595.493155959</v>
      </c>
      <c r="AF99" t="n">
        <v>1.491745010906613e-06</v>
      </c>
      <c r="AG99" t="n">
        <v>22.96006944444444</v>
      </c>
      <c r="AH99" t="n">
        <v>1197273.396967096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3.781</v>
      </c>
      <c r="E100" t="n">
        <v>26.45</v>
      </c>
      <c r="F100" t="n">
        <v>23.54</v>
      </c>
      <c r="G100" t="n">
        <v>141.26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297.84</v>
      </c>
      <c r="Q100" t="n">
        <v>608.79</v>
      </c>
      <c r="R100" t="n">
        <v>52.66</v>
      </c>
      <c r="S100" t="n">
        <v>46.36</v>
      </c>
      <c r="T100" t="n">
        <v>2827.59</v>
      </c>
      <c r="U100" t="n">
        <v>0.88</v>
      </c>
      <c r="V100" t="n">
        <v>0.91</v>
      </c>
      <c r="W100" t="n">
        <v>9.199999999999999</v>
      </c>
      <c r="X100" t="n">
        <v>0.17</v>
      </c>
      <c r="Y100" t="n">
        <v>1</v>
      </c>
      <c r="Z100" t="n">
        <v>10</v>
      </c>
      <c r="AA100" t="n">
        <v>965.7472301380329</v>
      </c>
      <c r="AB100" t="n">
        <v>1321.377966035687</v>
      </c>
      <c r="AC100" t="n">
        <v>1195.267507522864</v>
      </c>
      <c r="AD100" t="n">
        <v>965747.2301380329</v>
      </c>
      <c r="AE100" t="n">
        <v>1321377.966035687</v>
      </c>
      <c r="AF100" t="n">
        <v>1.491981770775025e-06</v>
      </c>
      <c r="AG100" t="n">
        <v>22.96006944444444</v>
      </c>
      <c r="AH100" t="n">
        <v>1195267.507522864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3.7808</v>
      </c>
      <c r="E101" t="n">
        <v>26.45</v>
      </c>
      <c r="F101" t="n">
        <v>23.54</v>
      </c>
      <c r="G101" t="n">
        <v>141.26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296.24</v>
      </c>
      <c r="Q101" t="n">
        <v>608.8</v>
      </c>
      <c r="R101" t="n">
        <v>52.74</v>
      </c>
      <c r="S101" t="n">
        <v>46.36</v>
      </c>
      <c r="T101" t="n">
        <v>2866.25</v>
      </c>
      <c r="U101" t="n">
        <v>0.88</v>
      </c>
      <c r="V101" t="n">
        <v>0.91</v>
      </c>
      <c r="W101" t="n">
        <v>9.19</v>
      </c>
      <c r="X101" t="n">
        <v>0.17</v>
      </c>
      <c r="Y101" t="n">
        <v>1</v>
      </c>
      <c r="Z101" t="n">
        <v>10</v>
      </c>
      <c r="AA101" t="n">
        <v>963.4758714915582</v>
      </c>
      <c r="AB101" t="n">
        <v>1318.270192930309</v>
      </c>
      <c r="AC101" t="n">
        <v>1192.456335920876</v>
      </c>
      <c r="AD101" t="n">
        <v>963475.8714915583</v>
      </c>
      <c r="AE101" t="n">
        <v>1318270.192930309</v>
      </c>
      <c r="AF101" t="n">
        <v>1.491902850818888e-06</v>
      </c>
      <c r="AG101" t="n">
        <v>22.96006944444444</v>
      </c>
      <c r="AH101" t="n">
        <v>1192456.335920876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3.7793</v>
      </c>
      <c r="E102" t="n">
        <v>26.46</v>
      </c>
      <c r="F102" t="n">
        <v>23.55</v>
      </c>
      <c r="G102" t="n">
        <v>141.32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295.2</v>
      </c>
      <c r="Q102" t="n">
        <v>608.83</v>
      </c>
      <c r="R102" t="n">
        <v>53</v>
      </c>
      <c r="S102" t="n">
        <v>46.36</v>
      </c>
      <c r="T102" t="n">
        <v>2995.77</v>
      </c>
      <c r="U102" t="n">
        <v>0.87</v>
      </c>
      <c r="V102" t="n">
        <v>0.9</v>
      </c>
      <c r="W102" t="n">
        <v>9.199999999999999</v>
      </c>
      <c r="X102" t="n">
        <v>0.18</v>
      </c>
      <c r="Y102" t="n">
        <v>1</v>
      </c>
      <c r="Z102" t="n">
        <v>10</v>
      </c>
      <c r="AA102" t="n">
        <v>962.2866631048578</v>
      </c>
      <c r="AB102" t="n">
        <v>1316.643065551454</v>
      </c>
      <c r="AC102" t="n">
        <v>1190.984499295372</v>
      </c>
      <c r="AD102" t="n">
        <v>962286.6631048578</v>
      </c>
      <c r="AE102" t="n">
        <v>1316643.065551454</v>
      </c>
      <c r="AF102" t="n">
        <v>1.491310951147858e-06</v>
      </c>
      <c r="AG102" t="n">
        <v>22.96875</v>
      </c>
      <c r="AH102" t="n">
        <v>1190984.499295372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3.7876</v>
      </c>
      <c r="E103" t="n">
        <v>26.4</v>
      </c>
      <c r="F103" t="n">
        <v>23.54</v>
      </c>
      <c r="G103" t="n">
        <v>156.9</v>
      </c>
      <c r="H103" t="n">
        <v>1.98</v>
      </c>
      <c r="I103" t="n">
        <v>9</v>
      </c>
      <c r="J103" t="n">
        <v>235.94</v>
      </c>
      <c r="K103" t="n">
        <v>54.38</v>
      </c>
      <c r="L103" t="n">
        <v>26.25</v>
      </c>
      <c r="M103" t="n">
        <v>7</v>
      </c>
      <c r="N103" t="n">
        <v>55.32</v>
      </c>
      <c r="O103" t="n">
        <v>29333.84</v>
      </c>
      <c r="P103" t="n">
        <v>293.06</v>
      </c>
      <c r="Q103" t="n">
        <v>608.79</v>
      </c>
      <c r="R103" t="n">
        <v>52.37</v>
      </c>
      <c r="S103" t="n">
        <v>46.36</v>
      </c>
      <c r="T103" t="n">
        <v>2688.61</v>
      </c>
      <c r="U103" t="n">
        <v>0.89</v>
      </c>
      <c r="V103" t="n">
        <v>0.91</v>
      </c>
      <c r="W103" t="n">
        <v>9.199999999999999</v>
      </c>
      <c r="X103" t="n">
        <v>0.16</v>
      </c>
      <c r="Y103" t="n">
        <v>1</v>
      </c>
      <c r="Z103" t="n">
        <v>10</v>
      </c>
      <c r="AA103" t="n">
        <v>957.8375425110563</v>
      </c>
      <c r="AB103" t="n">
        <v>1310.555582473667</v>
      </c>
      <c r="AC103" t="n">
        <v>1185.477997058692</v>
      </c>
      <c r="AD103" t="n">
        <v>957837.5425110563</v>
      </c>
      <c r="AE103" t="n">
        <v>1310555.582473667</v>
      </c>
      <c r="AF103" t="n">
        <v>1.494586129327555e-06</v>
      </c>
      <c r="AG103" t="n">
        <v>22.91666666666667</v>
      </c>
      <c r="AH103" t="n">
        <v>1185477.997058692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3.789</v>
      </c>
      <c r="E104" t="n">
        <v>26.39</v>
      </c>
      <c r="F104" t="n">
        <v>23.53</v>
      </c>
      <c r="G104" t="n">
        <v>156.84</v>
      </c>
      <c r="H104" t="n">
        <v>1.99</v>
      </c>
      <c r="I104" t="n">
        <v>9</v>
      </c>
      <c r="J104" t="n">
        <v>236.37</v>
      </c>
      <c r="K104" t="n">
        <v>54.38</v>
      </c>
      <c r="L104" t="n">
        <v>26.5</v>
      </c>
      <c r="M104" t="n">
        <v>7</v>
      </c>
      <c r="N104" t="n">
        <v>55.5</v>
      </c>
      <c r="O104" t="n">
        <v>29387.05</v>
      </c>
      <c r="P104" t="n">
        <v>293.39</v>
      </c>
      <c r="Q104" t="n">
        <v>608.8099999999999</v>
      </c>
      <c r="R104" t="n">
        <v>52.22</v>
      </c>
      <c r="S104" t="n">
        <v>46.36</v>
      </c>
      <c r="T104" t="n">
        <v>2613.93</v>
      </c>
      <c r="U104" t="n">
        <v>0.89</v>
      </c>
      <c r="V104" t="n">
        <v>0.91</v>
      </c>
      <c r="W104" t="n">
        <v>9.19</v>
      </c>
      <c r="X104" t="n">
        <v>0.15</v>
      </c>
      <c r="Y104" t="n">
        <v>1</v>
      </c>
      <c r="Z104" t="n">
        <v>10</v>
      </c>
      <c r="AA104" t="n">
        <v>958.0217709793316</v>
      </c>
      <c r="AB104" t="n">
        <v>1310.807651991548</v>
      </c>
      <c r="AC104" t="n">
        <v>1185.706009415568</v>
      </c>
      <c r="AD104" t="n">
        <v>958021.7709793316</v>
      </c>
      <c r="AE104" t="n">
        <v>1310807.651991548</v>
      </c>
      <c r="AF104" t="n">
        <v>1.495138569020515e-06</v>
      </c>
      <c r="AG104" t="n">
        <v>22.90798611111111</v>
      </c>
      <c r="AH104" t="n">
        <v>1185706.009415568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3.7883</v>
      </c>
      <c r="E105" t="n">
        <v>26.4</v>
      </c>
      <c r="F105" t="n">
        <v>23.53</v>
      </c>
      <c r="G105" t="n">
        <v>156.87</v>
      </c>
      <c r="H105" t="n">
        <v>2.01</v>
      </c>
      <c r="I105" t="n">
        <v>9</v>
      </c>
      <c r="J105" t="n">
        <v>236.81</v>
      </c>
      <c r="K105" t="n">
        <v>54.38</v>
      </c>
      <c r="L105" t="n">
        <v>26.75</v>
      </c>
      <c r="M105" t="n">
        <v>7</v>
      </c>
      <c r="N105" t="n">
        <v>55.68</v>
      </c>
      <c r="O105" t="n">
        <v>29440.33</v>
      </c>
      <c r="P105" t="n">
        <v>293.69</v>
      </c>
      <c r="Q105" t="n">
        <v>608.8099999999999</v>
      </c>
      <c r="R105" t="n">
        <v>52.26</v>
      </c>
      <c r="S105" t="n">
        <v>46.36</v>
      </c>
      <c r="T105" t="n">
        <v>2630.71</v>
      </c>
      <c r="U105" t="n">
        <v>0.89</v>
      </c>
      <c r="V105" t="n">
        <v>0.91</v>
      </c>
      <c r="W105" t="n">
        <v>9.19</v>
      </c>
      <c r="X105" t="n">
        <v>0.16</v>
      </c>
      <c r="Y105" t="n">
        <v>1</v>
      </c>
      <c r="Z105" t="n">
        <v>10</v>
      </c>
      <c r="AA105" t="n">
        <v>958.561779169436</v>
      </c>
      <c r="AB105" t="n">
        <v>1311.546515020729</v>
      </c>
      <c r="AC105" t="n">
        <v>1186.374356394245</v>
      </c>
      <c r="AD105" t="n">
        <v>958561.7791694361</v>
      </c>
      <c r="AE105" t="n">
        <v>1311546.515020729</v>
      </c>
      <c r="AF105" t="n">
        <v>1.494862349174035e-06</v>
      </c>
      <c r="AG105" t="n">
        <v>22.91666666666667</v>
      </c>
      <c r="AH105" t="n">
        <v>1186374.356394245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3.7879</v>
      </c>
      <c r="E106" t="n">
        <v>26.4</v>
      </c>
      <c r="F106" t="n">
        <v>23.53</v>
      </c>
      <c r="G106" t="n">
        <v>156.89</v>
      </c>
      <c r="H106" t="n">
        <v>2.02</v>
      </c>
      <c r="I106" t="n">
        <v>9</v>
      </c>
      <c r="J106" t="n">
        <v>237.24</v>
      </c>
      <c r="K106" t="n">
        <v>54.38</v>
      </c>
      <c r="L106" t="n">
        <v>27</v>
      </c>
      <c r="M106" t="n">
        <v>7</v>
      </c>
      <c r="N106" t="n">
        <v>55.86</v>
      </c>
      <c r="O106" t="n">
        <v>29493.67</v>
      </c>
      <c r="P106" t="n">
        <v>293.78</v>
      </c>
      <c r="Q106" t="n">
        <v>608.76</v>
      </c>
      <c r="R106" t="n">
        <v>52.53</v>
      </c>
      <c r="S106" t="n">
        <v>46.36</v>
      </c>
      <c r="T106" t="n">
        <v>2768.1</v>
      </c>
      <c r="U106" t="n">
        <v>0.88</v>
      </c>
      <c r="V106" t="n">
        <v>0.91</v>
      </c>
      <c r="W106" t="n">
        <v>9.19</v>
      </c>
      <c r="X106" t="n">
        <v>0.16</v>
      </c>
      <c r="Y106" t="n">
        <v>1</v>
      </c>
      <c r="Z106" t="n">
        <v>10</v>
      </c>
      <c r="AA106" t="n">
        <v>958.7534589824514</v>
      </c>
      <c r="AB106" t="n">
        <v>1311.808779797213</v>
      </c>
      <c r="AC106" t="n">
        <v>1186.611590988552</v>
      </c>
      <c r="AD106" t="n">
        <v>958753.4589824515</v>
      </c>
      <c r="AE106" t="n">
        <v>1311808.779797213</v>
      </c>
      <c r="AF106" t="n">
        <v>1.494704509261761e-06</v>
      </c>
      <c r="AG106" t="n">
        <v>22.91666666666667</v>
      </c>
      <c r="AH106" t="n">
        <v>1186611.590988552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3.7876</v>
      </c>
      <c r="E107" t="n">
        <v>26.4</v>
      </c>
      <c r="F107" t="n">
        <v>23.54</v>
      </c>
      <c r="G107" t="n">
        <v>156.9</v>
      </c>
      <c r="H107" t="n">
        <v>2.04</v>
      </c>
      <c r="I107" t="n">
        <v>9</v>
      </c>
      <c r="J107" t="n">
        <v>237.67</v>
      </c>
      <c r="K107" t="n">
        <v>54.38</v>
      </c>
      <c r="L107" t="n">
        <v>27.25</v>
      </c>
      <c r="M107" t="n">
        <v>7</v>
      </c>
      <c r="N107" t="n">
        <v>56.05</v>
      </c>
      <c r="O107" t="n">
        <v>29547.07</v>
      </c>
      <c r="P107" t="n">
        <v>293.75</v>
      </c>
      <c r="Q107" t="n">
        <v>608.78</v>
      </c>
      <c r="R107" t="n">
        <v>52.56</v>
      </c>
      <c r="S107" t="n">
        <v>46.36</v>
      </c>
      <c r="T107" t="n">
        <v>2782.18</v>
      </c>
      <c r="U107" t="n">
        <v>0.88</v>
      </c>
      <c r="V107" t="n">
        <v>0.91</v>
      </c>
      <c r="W107" t="n">
        <v>9.19</v>
      </c>
      <c r="X107" t="n">
        <v>0.16</v>
      </c>
      <c r="Y107" t="n">
        <v>1</v>
      </c>
      <c r="Z107" t="n">
        <v>10</v>
      </c>
      <c r="AA107" t="n">
        <v>958.8289226491917</v>
      </c>
      <c r="AB107" t="n">
        <v>1311.912032515269</v>
      </c>
      <c r="AC107" t="n">
        <v>1186.704989412113</v>
      </c>
      <c r="AD107" t="n">
        <v>958828.9226491917</v>
      </c>
      <c r="AE107" t="n">
        <v>1311912.032515269</v>
      </c>
      <c r="AF107" t="n">
        <v>1.494586129327555e-06</v>
      </c>
      <c r="AG107" t="n">
        <v>22.91666666666667</v>
      </c>
      <c r="AH107" t="n">
        <v>1186704.989412113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3.7878</v>
      </c>
      <c r="E108" t="n">
        <v>26.4</v>
      </c>
      <c r="F108" t="n">
        <v>23.53</v>
      </c>
      <c r="G108" t="n">
        <v>156.89</v>
      </c>
      <c r="H108" t="n">
        <v>2.05</v>
      </c>
      <c r="I108" t="n">
        <v>9</v>
      </c>
      <c r="J108" t="n">
        <v>238.11</v>
      </c>
      <c r="K108" t="n">
        <v>54.38</v>
      </c>
      <c r="L108" t="n">
        <v>27.5</v>
      </c>
      <c r="M108" t="n">
        <v>7</v>
      </c>
      <c r="N108" t="n">
        <v>56.23</v>
      </c>
      <c r="O108" t="n">
        <v>29600.54</v>
      </c>
      <c r="P108" t="n">
        <v>293.61</v>
      </c>
      <c r="Q108" t="n">
        <v>608.75</v>
      </c>
      <c r="R108" t="n">
        <v>52.43</v>
      </c>
      <c r="S108" t="n">
        <v>46.36</v>
      </c>
      <c r="T108" t="n">
        <v>2715.96</v>
      </c>
      <c r="U108" t="n">
        <v>0.88</v>
      </c>
      <c r="V108" t="n">
        <v>0.91</v>
      </c>
      <c r="W108" t="n">
        <v>9.19</v>
      </c>
      <c r="X108" t="n">
        <v>0.16</v>
      </c>
      <c r="Y108" t="n">
        <v>1</v>
      </c>
      <c r="Z108" t="n">
        <v>10</v>
      </c>
      <c r="AA108" t="n">
        <v>958.5248191743236</v>
      </c>
      <c r="AB108" t="n">
        <v>1311.495944724856</v>
      </c>
      <c r="AC108" t="n">
        <v>1186.328612456434</v>
      </c>
      <c r="AD108" t="n">
        <v>958524.8191743236</v>
      </c>
      <c r="AE108" t="n">
        <v>1311495.944724856</v>
      </c>
      <c r="AF108" t="n">
        <v>1.494665049283692e-06</v>
      </c>
      <c r="AG108" t="n">
        <v>22.91666666666667</v>
      </c>
      <c r="AH108" t="n">
        <v>1186328.612456434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3.7884</v>
      </c>
      <c r="E109" t="n">
        <v>26.4</v>
      </c>
      <c r="F109" t="n">
        <v>23.53</v>
      </c>
      <c r="G109" t="n">
        <v>156.86</v>
      </c>
      <c r="H109" t="n">
        <v>2.07</v>
      </c>
      <c r="I109" t="n">
        <v>9</v>
      </c>
      <c r="J109" t="n">
        <v>238.54</v>
      </c>
      <c r="K109" t="n">
        <v>54.38</v>
      </c>
      <c r="L109" t="n">
        <v>27.75</v>
      </c>
      <c r="M109" t="n">
        <v>7</v>
      </c>
      <c r="N109" t="n">
        <v>56.41</v>
      </c>
      <c r="O109" t="n">
        <v>29654.08</v>
      </c>
      <c r="P109" t="n">
        <v>293.11</v>
      </c>
      <c r="Q109" t="n">
        <v>608.77</v>
      </c>
      <c r="R109" t="n">
        <v>52.39</v>
      </c>
      <c r="S109" t="n">
        <v>46.36</v>
      </c>
      <c r="T109" t="n">
        <v>2695.6</v>
      </c>
      <c r="U109" t="n">
        <v>0.88</v>
      </c>
      <c r="V109" t="n">
        <v>0.91</v>
      </c>
      <c r="W109" t="n">
        <v>9.19</v>
      </c>
      <c r="X109" t="n">
        <v>0.16</v>
      </c>
      <c r="Y109" t="n">
        <v>1</v>
      </c>
      <c r="Z109" t="n">
        <v>10</v>
      </c>
      <c r="AA109" t="n">
        <v>957.7130282740683</v>
      </c>
      <c r="AB109" t="n">
        <v>1310.38521660144</v>
      </c>
      <c r="AC109" t="n">
        <v>1185.3238906662</v>
      </c>
      <c r="AD109" t="n">
        <v>957713.0282740683</v>
      </c>
      <c r="AE109" t="n">
        <v>1310385.21660144</v>
      </c>
      <c r="AF109" t="n">
        <v>1.494901809152104e-06</v>
      </c>
      <c r="AG109" t="n">
        <v>22.91666666666667</v>
      </c>
      <c r="AH109" t="n">
        <v>1185323.8906662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3.788</v>
      </c>
      <c r="E110" t="n">
        <v>26.4</v>
      </c>
      <c r="F110" t="n">
        <v>23.53</v>
      </c>
      <c r="G110" t="n">
        <v>156.89</v>
      </c>
      <c r="H110" t="n">
        <v>2.08</v>
      </c>
      <c r="I110" t="n">
        <v>9</v>
      </c>
      <c r="J110" t="n">
        <v>238.97</v>
      </c>
      <c r="K110" t="n">
        <v>54.38</v>
      </c>
      <c r="L110" t="n">
        <v>28</v>
      </c>
      <c r="M110" t="n">
        <v>7</v>
      </c>
      <c r="N110" t="n">
        <v>56.6</v>
      </c>
      <c r="O110" t="n">
        <v>29707.68</v>
      </c>
      <c r="P110" t="n">
        <v>292.98</v>
      </c>
      <c r="Q110" t="n">
        <v>608.76</v>
      </c>
      <c r="R110" t="n">
        <v>52.36</v>
      </c>
      <c r="S110" t="n">
        <v>46.36</v>
      </c>
      <c r="T110" t="n">
        <v>2680.13</v>
      </c>
      <c r="U110" t="n">
        <v>0.89</v>
      </c>
      <c r="V110" t="n">
        <v>0.91</v>
      </c>
      <c r="W110" t="n">
        <v>9.19</v>
      </c>
      <c r="X110" t="n">
        <v>0.16</v>
      </c>
      <c r="Y110" t="n">
        <v>1</v>
      </c>
      <c r="Z110" t="n">
        <v>10</v>
      </c>
      <c r="AA110" t="n">
        <v>957.5885545619864</v>
      </c>
      <c r="AB110" t="n">
        <v>1310.214906177177</v>
      </c>
      <c r="AC110" t="n">
        <v>1185.169834429797</v>
      </c>
      <c r="AD110" t="n">
        <v>957588.5545619864</v>
      </c>
      <c r="AE110" t="n">
        <v>1310214.906177177</v>
      </c>
      <c r="AF110" t="n">
        <v>1.494743969239829e-06</v>
      </c>
      <c r="AG110" t="n">
        <v>22.91666666666667</v>
      </c>
      <c r="AH110" t="n">
        <v>1185169.834429797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3.7884</v>
      </c>
      <c r="E111" t="n">
        <v>26.4</v>
      </c>
      <c r="F111" t="n">
        <v>23.53</v>
      </c>
      <c r="G111" t="n">
        <v>156.86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292.84</v>
      </c>
      <c r="Q111" t="n">
        <v>608.8099999999999</v>
      </c>
      <c r="R111" t="n">
        <v>52.29</v>
      </c>
      <c r="S111" t="n">
        <v>46.36</v>
      </c>
      <c r="T111" t="n">
        <v>2645.61</v>
      </c>
      <c r="U111" t="n">
        <v>0.89</v>
      </c>
      <c r="V111" t="n">
        <v>0.91</v>
      </c>
      <c r="W111" t="n">
        <v>9.19</v>
      </c>
      <c r="X111" t="n">
        <v>0.16</v>
      </c>
      <c r="Y111" t="n">
        <v>1</v>
      </c>
      <c r="Z111" t="n">
        <v>10</v>
      </c>
      <c r="AA111" t="n">
        <v>957.3251788354984</v>
      </c>
      <c r="AB111" t="n">
        <v>1309.854543888879</v>
      </c>
      <c r="AC111" t="n">
        <v>1184.843864612522</v>
      </c>
      <c r="AD111" t="n">
        <v>957325.1788354984</v>
      </c>
      <c r="AE111" t="n">
        <v>1309854.543888879</v>
      </c>
      <c r="AF111" t="n">
        <v>1.494901809152104e-06</v>
      </c>
      <c r="AG111" t="n">
        <v>22.91666666666667</v>
      </c>
      <c r="AH111" t="n">
        <v>1184843.864612522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3.787</v>
      </c>
      <c r="E112" t="n">
        <v>26.41</v>
      </c>
      <c r="F112" t="n">
        <v>23.54</v>
      </c>
      <c r="G112" t="n">
        <v>156.93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292.24</v>
      </c>
      <c r="Q112" t="n">
        <v>608.78</v>
      </c>
      <c r="R112" t="n">
        <v>52.53</v>
      </c>
      <c r="S112" t="n">
        <v>46.36</v>
      </c>
      <c r="T112" t="n">
        <v>2767.18</v>
      </c>
      <c r="U112" t="n">
        <v>0.88</v>
      </c>
      <c r="V112" t="n">
        <v>0.91</v>
      </c>
      <c r="W112" t="n">
        <v>9.199999999999999</v>
      </c>
      <c r="X112" t="n">
        <v>0.17</v>
      </c>
      <c r="Y112" t="n">
        <v>1</v>
      </c>
      <c r="Z112" t="n">
        <v>10</v>
      </c>
      <c r="AA112" t="n">
        <v>956.7526708374737</v>
      </c>
      <c r="AB112" t="n">
        <v>1309.071213188711</v>
      </c>
      <c r="AC112" t="n">
        <v>1184.135293894967</v>
      </c>
      <c r="AD112" t="n">
        <v>956752.6708374737</v>
      </c>
      <c r="AE112" t="n">
        <v>1309071.213188711</v>
      </c>
      <c r="AF112" t="n">
        <v>1.494349369459143e-06</v>
      </c>
      <c r="AG112" t="n">
        <v>22.92534722222222</v>
      </c>
      <c r="AH112" t="n">
        <v>1184135.293894967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3.788</v>
      </c>
      <c r="E113" t="n">
        <v>26.4</v>
      </c>
      <c r="F113" t="n">
        <v>23.53</v>
      </c>
      <c r="G113" t="n">
        <v>156.88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291.27</v>
      </c>
      <c r="Q113" t="n">
        <v>608.75</v>
      </c>
      <c r="R113" t="n">
        <v>52.53</v>
      </c>
      <c r="S113" t="n">
        <v>46.36</v>
      </c>
      <c r="T113" t="n">
        <v>2766.94</v>
      </c>
      <c r="U113" t="n">
        <v>0.88</v>
      </c>
      <c r="V113" t="n">
        <v>0.91</v>
      </c>
      <c r="W113" t="n">
        <v>9.19</v>
      </c>
      <c r="X113" t="n">
        <v>0.16</v>
      </c>
      <c r="Y113" t="n">
        <v>1</v>
      </c>
      <c r="Z113" t="n">
        <v>10</v>
      </c>
      <c r="AA113" t="n">
        <v>955.1319153989718</v>
      </c>
      <c r="AB113" t="n">
        <v>1306.85362409507</v>
      </c>
      <c r="AC113" t="n">
        <v>1182.129348392017</v>
      </c>
      <c r="AD113" t="n">
        <v>955131.9153989719</v>
      </c>
      <c r="AE113" t="n">
        <v>1306853.624095069</v>
      </c>
      <c r="AF113" t="n">
        <v>1.494743969239829e-06</v>
      </c>
      <c r="AG113" t="n">
        <v>22.91666666666667</v>
      </c>
      <c r="AH113" t="n">
        <v>1182129.348392017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3.7863</v>
      </c>
      <c r="E114" t="n">
        <v>26.41</v>
      </c>
      <c r="F114" t="n">
        <v>23.54</v>
      </c>
      <c r="G114" t="n">
        <v>156.96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290.63</v>
      </c>
      <c r="Q114" t="n">
        <v>608.8</v>
      </c>
      <c r="R114" t="n">
        <v>52.66</v>
      </c>
      <c r="S114" t="n">
        <v>46.36</v>
      </c>
      <c r="T114" t="n">
        <v>2834.51</v>
      </c>
      <c r="U114" t="n">
        <v>0.88</v>
      </c>
      <c r="V114" t="n">
        <v>0.91</v>
      </c>
      <c r="W114" t="n">
        <v>9.199999999999999</v>
      </c>
      <c r="X114" t="n">
        <v>0.17</v>
      </c>
      <c r="Y114" t="n">
        <v>1</v>
      </c>
      <c r="Z114" t="n">
        <v>10</v>
      </c>
      <c r="AA114" t="n">
        <v>954.5475322572192</v>
      </c>
      <c r="AB114" t="n">
        <v>1306.054045299359</v>
      </c>
      <c r="AC114" t="n">
        <v>1181.406080274352</v>
      </c>
      <c r="AD114" t="n">
        <v>954547.5322572192</v>
      </c>
      <c r="AE114" t="n">
        <v>1306054.045299359</v>
      </c>
      <c r="AF114" t="n">
        <v>1.494073149612662e-06</v>
      </c>
      <c r="AG114" t="n">
        <v>22.92534722222222</v>
      </c>
      <c r="AH114" t="n">
        <v>1181406.080274353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3.7868</v>
      </c>
      <c r="E115" t="n">
        <v>26.41</v>
      </c>
      <c r="F115" t="n">
        <v>23.54</v>
      </c>
      <c r="G115" t="n">
        <v>156.94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289.73</v>
      </c>
      <c r="Q115" t="n">
        <v>608.8099999999999</v>
      </c>
      <c r="R115" t="n">
        <v>52.71</v>
      </c>
      <c r="S115" t="n">
        <v>46.36</v>
      </c>
      <c r="T115" t="n">
        <v>2855.86</v>
      </c>
      <c r="U115" t="n">
        <v>0.88</v>
      </c>
      <c r="V115" t="n">
        <v>0.91</v>
      </c>
      <c r="W115" t="n">
        <v>9.19</v>
      </c>
      <c r="X115" t="n">
        <v>0.17</v>
      </c>
      <c r="Y115" t="n">
        <v>1</v>
      </c>
      <c r="Z115" t="n">
        <v>10</v>
      </c>
      <c r="AA115" t="n">
        <v>953.1766874271053</v>
      </c>
      <c r="AB115" t="n">
        <v>1304.178394925391</v>
      </c>
      <c r="AC115" t="n">
        <v>1179.709439339585</v>
      </c>
      <c r="AD115" t="n">
        <v>953176.6874271053</v>
      </c>
      <c r="AE115" t="n">
        <v>1304178.394925391</v>
      </c>
      <c r="AF115" t="n">
        <v>1.494270449503006e-06</v>
      </c>
      <c r="AG115" t="n">
        <v>22.92534722222222</v>
      </c>
      <c r="AH115" t="n">
        <v>1179709.439339585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3.7965</v>
      </c>
      <c r="E116" t="n">
        <v>26.34</v>
      </c>
      <c r="F116" t="n">
        <v>23.51</v>
      </c>
      <c r="G116" t="n">
        <v>176.34</v>
      </c>
      <c r="H116" t="n">
        <v>2.17</v>
      </c>
      <c r="I116" t="n">
        <v>8</v>
      </c>
      <c r="J116" t="n">
        <v>241.59</v>
      </c>
      <c r="K116" t="n">
        <v>54.38</v>
      </c>
      <c r="L116" t="n">
        <v>29.5</v>
      </c>
      <c r="M116" t="n">
        <v>6</v>
      </c>
      <c r="N116" t="n">
        <v>57.72</v>
      </c>
      <c r="O116" t="n">
        <v>30030.83</v>
      </c>
      <c r="P116" t="n">
        <v>288.13</v>
      </c>
      <c r="Q116" t="n">
        <v>608.79</v>
      </c>
      <c r="R116" t="n">
        <v>51.74</v>
      </c>
      <c r="S116" t="n">
        <v>46.36</v>
      </c>
      <c r="T116" t="n">
        <v>2378.02</v>
      </c>
      <c r="U116" t="n">
        <v>0.9</v>
      </c>
      <c r="V116" t="n">
        <v>0.91</v>
      </c>
      <c r="W116" t="n">
        <v>9.19</v>
      </c>
      <c r="X116" t="n">
        <v>0.14</v>
      </c>
      <c r="Y116" t="n">
        <v>1</v>
      </c>
      <c r="Z116" t="n">
        <v>10</v>
      </c>
      <c r="AA116" t="n">
        <v>949.1729182006673</v>
      </c>
      <c r="AB116" t="n">
        <v>1298.700261235947</v>
      </c>
      <c r="AC116" t="n">
        <v>1174.754131040852</v>
      </c>
      <c r="AD116" t="n">
        <v>949172.9182006672</v>
      </c>
      <c r="AE116" t="n">
        <v>1298700.261235947</v>
      </c>
      <c r="AF116" t="n">
        <v>1.498098067375663e-06</v>
      </c>
      <c r="AG116" t="n">
        <v>22.86458333333333</v>
      </c>
      <c r="AH116" t="n">
        <v>1174754.131040852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3.7964</v>
      </c>
      <c r="E117" t="n">
        <v>26.34</v>
      </c>
      <c r="F117" t="n">
        <v>23.51</v>
      </c>
      <c r="G117" t="n">
        <v>176.35</v>
      </c>
      <c r="H117" t="n">
        <v>2.19</v>
      </c>
      <c r="I117" t="n">
        <v>8</v>
      </c>
      <c r="J117" t="n">
        <v>242.03</v>
      </c>
      <c r="K117" t="n">
        <v>54.38</v>
      </c>
      <c r="L117" t="n">
        <v>29.75</v>
      </c>
      <c r="M117" t="n">
        <v>6</v>
      </c>
      <c r="N117" t="n">
        <v>57.91</v>
      </c>
      <c r="O117" t="n">
        <v>30084.9</v>
      </c>
      <c r="P117" t="n">
        <v>288.8</v>
      </c>
      <c r="Q117" t="n">
        <v>608.76</v>
      </c>
      <c r="R117" t="n">
        <v>51.79</v>
      </c>
      <c r="S117" t="n">
        <v>46.36</v>
      </c>
      <c r="T117" t="n">
        <v>2403.62</v>
      </c>
      <c r="U117" t="n">
        <v>0.9</v>
      </c>
      <c r="V117" t="n">
        <v>0.91</v>
      </c>
      <c r="W117" t="n">
        <v>9.19</v>
      </c>
      <c r="X117" t="n">
        <v>0.14</v>
      </c>
      <c r="Y117" t="n">
        <v>1</v>
      </c>
      <c r="Z117" t="n">
        <v>10</v>
      </c>
      <c r="AA117" t="n">
        <v>950.1486439611084</v>
      </c>
      <c r="AB117" t="n">
        <v>1300.035292267365</v>
      </c>
      <c r="AC117" t="n">
        <v>1175.961748584359</v>
      </c>
      <c r="AD117" t="n">
        <v>950148.6439611084</v>
      </c>
      <c r="AE117" t="n">
        <v>1300035.292267365</v>
      </c>
      <c r="AF117" t="n">
        <v>1.498058607397595e-06</v>
      </c>
      <c r="AG117" t="n">
        <v>22.86458333333333</v>
      </c>
      <c r="AH117" t="n">
        <v>1175961.748584359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3.7981</v>
      </c>
      <c r="E118" t="n">
        <v>26.33</v>
      </c>
      <c r="F118" t="n">
        <v>23.5</v>
      </c>
      <c r="G118" t="n">
        <v>176.26</v>
      </c>
      <c r="H118" t="n">
        <v>2.2</v>
      </c>
      <c r="I118" t="n">
        <v>8</v>
      </c>
      <c r="J118" t="n">
        <v>242.47</v>
      </c>
      <c r="K118" t="n">
        <v>54.38</v>
      </c>
      <c r="L118" t="n">
        <v>30</v>
      </c>
      <c r="M118" t="n">
        <v>6</v>
      </c>
      <c r="N118" t="n">
        <v>58.1</v>
      </c>
      <c r="O118" t="n">
        <v>30139.04</v>
      </c>
      <c r="P118" t="n">
        <v>288.91</v>
      </c>
      <c r="Q118" t="n">
        <v>608.76</v>
      </c>
      <c r="R118" t="n">
        <v>51.46</v>
      </c>
      <c r="S118" t="n">
        <v>46.36</v>
      </c>
      <c r="T118" t="n">
        <v>2239.55</v>
      </c>
      <c r="U118" t="n">
        <v>0.9</v>
      </c>
      <c r="V118" t="n">
        <v>0.91</v>
      </c>
      <c r="W118" t="n">
        <v>9.19</v>
      </c>
      <c r="X118" t="n">
        <v>0.13</v>
      </c>
      <c r="Y118" t="n">
        <v>1</v>
      </c>
      <c r="Z118" t="n">
        <v>10</v>
      </c>
      <c r="AA118" t="n">
        <v>949.9740522996394</v>
      </c>
      <c r="AB118" t="n">
        <v>1299.796408253703</v>
      </c>
      <c r="AC118" t="n">
        <v>1175.745663325685</v>
      </c>
      <c r="AD118" t="n">
        <v>949974.0522996394</v>
      </c>
      <c r="AE118" t="n">
        <v>1299796.408253703</v>
      </c>
      <c r="AF118" t="n">
        <v>1.498729427024761e-06</v>
      </c>
      <c r="AG118" t="n">
        <v>22.85590277777778</v>
      </c>
      <c r="AH118" t="n">
        <v>1175745.663325685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3.7971</v>
      </c>
      <c r="E119" t="n">
        <v>26.34</v>
      </c>
      <c r="F119" t="n">
        <v>23.51</v>
      </c>
      <c r="G119" t="n">
        <v>176.31</v>
      </c>
      <c r="H119" t="n">
        <v>2.21</v>
      </c>
      <c r="I119" t="n">
        <v>8</v>
      </c>
      <c r="J119" t="n">
        <v>242.91</v>
      </c>
      <c r="K119" t="n">
        <v>54.38</v>
      </c>
      <c r="L119" t="n">
        <v>30.25</v>
      </c>
      <c r="M119" t="n">
        <v>6</v>
      </c>
      <c r="N119" t="n">
        <v>58.28</v>
      </c>
      <c r="O119" t="n">
        <v>30193.25</v>
      </c>
      <c r="P119" t="n">
        <v>289.33</v>
      </c>
      <c r="Q119" t="n">
        <v>608.75</v>
      </c>
      <c r="R119" t="n">
        <v>51.63</v>
      </c>
      <c r="S119" t="n">
        <v>46.36</v>
      </c>
      <c r="T119" t="n">
        <v>2322.98</v>
      </c>
      <c r="U119" t="n">
        <v>0.9</v>
      </c>
      <c r="V119" t="n">
        <v>0.91</v>
      </c>
      <c r="W119" t="n">
        <v>9.19</v>
      </c>
      <c r="X119" t="n">
        <v>0.14</v>
      </c>
      <c r="Y119" t="n">
        <v>1</v>
      </c>
      <c r="Z119" t="n">
        <v>10</v>
      </c>
      <c r="AA119" t="n">
        <v>950.8008848220065</v>
      </c>
      <c r="AB119" t="n">
        <v>1300.927716988082</v>
      </c>
      <c r="AC119" t="n">
        <v>1176.769001542257</v>
      </c>
      <c r="AD119" t="n">
        <v>950800.8848220066</v>
      </c>
      <c r="AE119" t="n">
        <v>1300927.716988082</v>
      </c>
      <c r="AF119" t="n">
        <v>1.498334827244075e-06</v>
      </c>
      <c r="AG119" t="n">
        <v>22.86458333333333</v>
      </c>
      <c r="AH119" t="n">
        <v>1176769.001542257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3.7963</v>
      </c>
      <c r="E120" t="n">
        <v>26.34</v>
      </c>
      <c r="F120" t="n">
        <v>23.51</v>
      </c>
      <c r="G120" t="n">
        <v>176.35</v>
      </c>
      <c r="H120" t="n">
        <v>2.23</v>
      </c>
      <c r="I120" t="n">
        <v>8</v>
      </c>
      <c r="J120" t="n">
        <v>243.35</v>
      </c>
      <c r="K120" t="n">
        <v>54.38</v>
      </c>
      <c r="L120" t="n">
        <v>30.5</v>
      </c>
      <c r="M120" t="n">
        <v>6</v>
      </c>
      <c r="N120" t="n">
        <v>58.47</v>
      </c>
      <c r="O120" t="n">
        <v>30247.52</v>
      </c>
      <c r="P120" t="n">
        <v>289.06</v>
      </c>
      <c r="Q120" t="n">
        <v>608.78</v>
      </c>
      <c r="R120" t="n">
        <v>51.83</v>
      </c>
      <c r="S120" t="n">
        <v>46.36</v>
      </c>
      <c r="T120" t="n">
        <v>2424.86</v>
      </c>
      <c r="U120" t="n">
        <v>0.89</v>
      </c>
      <c r="V120" t="n">
        <v>0.91</v>
      </c>
      <c r="W120" t="n">
        <v>9.19</v>
      </c>
      <c r="X120" t="n">
        <v>0.14</v>
      </c>
      <c r="Y120" t="n">
        <v>1</v>
      </c>
      <c r="Z120" t="n">
        <v>10</v>
      </c>
      <c r="AA120" t="n">
        <v>950.5366901737528</v>
      </c>
      <c r="AB120" t="n">
        <v>1300.566234214896</v>
      </c>
      <c r="AC120" t="n">
        <v>1176.4420181776</v>
      </c>
      <c r="AD120" t="n">
        <v>950536.6901737528</v>
      </c>
      <c r="AE120" t="n">
        <v>1300566.234214896</v>
      </c>
      <c r="AF120" t="n">
        <v>1.498019147419526e-06</v>
      </c>
      <c r="AG120" t="n">
        <v>22.86458333333333</v>
      </c>
      <c r="AH120" t="n">
        <v>1176442.0181776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3.7963</v>
      </c>
      <c r="E121" t="n">
        <v>26.34</v>
      </c>
      <c r="F121" t="n">
        <v>23.51</v>
      </c>
      <c r="G121" t="n">
        <v>176.35</v>
      </c>
      <c r="H121" t="n">
        <v>2.24</v>
      </c>
      <c r="I121" t="n">
        <v>8</v>
      </c>
      <c r="J121" t="n">
        <v>243.79</v>
      </c>
      <c r="K121" t="n">
        <v>54.38</v>
      </c>
      <c r="L121" t="n">
        <v>30.75</v>
      </c>
      <c r="M121" t="n">
        <v>6</v>
      </c>
      <c r="N121" t="n">
        <v>58.67</v>
      </c>
      <c r="O121" t="n">
        <v>30301.87</v>
      </c>
      <c r="P121" t="n">
        <v>288.67</v>
      </c>
      <c r="Q121" t="n">
        <v>608.77</v>
      </c>
      <c r="R121" t="n">
        <v>51.85</v>
      </c>
      <c r="S121" t="n">
        <v>46.36</v>
      </c>
      <c r="T121" t="n">
        <v>2434.2</v>
      </c>
      <c r="U121" t="n">
        <v>0.89</v>
      </c>
      <c r="V121" t="n">
        <v>0.91</v>
      </c>
      <c r="W121" t="n">
        <v>9.19</v>
      </c>
      <c r="X121" t="n">
        <v>0.14</v>
      </c>
      <c r="Y121" t="n">
        <v>1</v>
      </c>
      <c r="Z121" t="n">
        <v>10</v>
      </c>
      <c r="AA121" t="n">
        <v>949.9776290244462</v>
      </c>
      <c r="AB121" t="n">
        <v>1299.801302086377</v>
      </c>
      <c r="AC121" t="n">
        <v>1175.750090097838</v>
      </c>
      <c r="AD121" t="n">
        <v>949977.6290244461</v>
      </c>
      <c r="AE121" t="n">
        <v>1299801.302086377</v>
      </c>
      <c r="AF121" t="n">
        <v>1.498019147419526e-06</v>
      </c>
      <c r="AG121" t="n">
        <v>22.86458333333333</v>
      </c>
      <c r="AH121" t="n">
        <v>1175750.090097838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3.7972</v>
      </c>
      <c r="E122" t="n">
        <v>26.34</v>
      </c>
      <c r="F122" t="n">
        <v>23.51</v>
      </c>
      <c r="G122" t="n">
        <v>176.31</v>
      </c>
      <c r="H122" t="n">
        <v>2.26</v>
      </c>
      <c r="I122" t="n">
        <v>8</v>
      </c>
      <c r="J122" t="n">
        <v>244.23</v>
      </c>
      <c r="K122" t="n">
        <v>54.38</v>
      </c>
      <c r="L122" t="n">
        <v>31</v>
      </c>
      <c r="M122" t="n">
        <v>6</v>
      </c>
      <c r="N122" t="n">
        <v>58.86</v>
      </c>
      <c r="O122" t="n">
        <v>30356.28</v>
      </c>
      <c r="P122" t="n">
        <v>288.07</v>
      </c>
      <c r="Q122" t="n">
        <v>608.78</v>
      </c>
      <c r="R122" t="n">
        <v>51.61</v>
      </c>
      <c r="S122" t="n">
        <v>46.36</v>
      </c>
      <c r="T122" t="n">
        <v>2313.17</v>
      </c>
      <c r="U122" t="n">
        <v>0.9</v>
      </c>
      <c r="V122" t="n">
        <v>0.91</v>
      </c>
      <c r="W122" t="n">
        <v>9.19</v>
      </c>
      <c r="X122" t="n">
        <v>0.14</v>
      </c>
      <c r="Y122" t="n">
        <v>1</v>
      </c>
      <c r="Z122" t="n">
        <v>10</v>
      </c>
      <c r="AA122" t="n">
        <v>948.9797630406658</v>
      </c>
      <c r="AB122" t="n">
        <v>1298.435977824628</v>
      </c>
      <c r="AC122" t="n">
        <v>1174.515070467386</v>
      </c>
      <c r="AD122" t="n">
        <v>948979.7630406659</v>
      </c>
      <c r="AE122" t="n">
        <v>1298435.977824629</v>
      </c>
      <c r="AF122" t="n">
        <v>1.498374287222143e-06</v>
      </c>
      <c r="AG122" t="n">
        <v>22.86458333333333</v>
      </c>
      <c r="AH122" t="n">
        <v>1174515.070467386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3.7967</v>
      </c>
      <c r="E123" t="n">
        <v>26.34</v>
      </c>
      <c r="F123" t="n">
        <v>23.51</v>
      </c>
      <c r="G123" t="n">
        <v>176.33</v>
      </c>
      <c r="H123" t="n">
        <v>2.27</v>
      </c>
      <c r="I123" t="n">
        <v>8</v>
      </c>
      <c r="J123" t="n">
        <v>244.68</v>
      </c>
      <c r="K123" t="n">
        <v>54.38</v>
      </c>
      <c r="L123" t="n">
        <v>31.25</v>
      </c>
      <c r="M123" t="n">
        <v>6</v>
      </c>
      <c r="N123" t="n">
        <v>59.05</v>
      </c>
      <c r="O123" t="n">
        <v>30410.77</v>
      </c>
      <c r="P123" t="n">
        <v>287.7</v>
      </c>
      <c r="Q123" t="n">
        <v>608.78</v>
      </c>
      <c r="R123" t="n">
        <v>51.63</v>
      </c>
      <c r="S123" t="n">
        <v>46.36</v>
      </c>
      <c r="T123" t="n">
        <v>2321.41</v>
      </c>
      <c r="U123" t="n">
        <v>0.9</v>
      </c>
      <c r="V123" t="n">
        <v>0.91</v>
      </c>
      <c r="W123" t="n">
        <v>9.19</v>
      </c>
      <c r="X123" t="n">
        <v>0.14</v>
      </c>
      <c r="Y123" t="n">
        <v>1</v>
      </c>
      <c r="Z123" t="n">
        <v>10</v>
      </c>
      <c r="AA123" t="n">
        <v>948.5259594580892</v>
      </c>
      <c r="AB123" t="n">
        <v>1297.815063742546</v>
      </c>
      <c r="AC123" t="n">
        <v>1173.953415553839</v>
      </c>
      <c r="AD123" t="n">
        <v>948525.9594580892</v>
      </c>
      <c r="AE123" t="n">
        <v>1297815.063742546</v>
      </c>
      <c r="AF123" t="n">
        <v>1.4981769873318e-06</v>
      </c>
      <c r="AG123" t="n">
        <v>22.86458333333333</v>
      </c>
      <c r="AH123" t="n">
        <v>1173953.415553839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3.7971</v>
      </c>
      <c r="E124" t="n">
        <v>26.34</v>
      </c>
      <c r="F124" t="n">
        <v>23.51</v>
      </c>
      <c r="G124" t="n">
        <v>176.31</v>
      </c>
      <c r="H124" t="n">
        <v>2.29</v>
      </c>
      <c r="I124" t="n">
        <v>8</v>
      </c>
      <c r="J124" t="n">
        <v>245.12</v>
      </c>
      <c r="K124" t="n">
        <v>54.38</v>
      </c>
      <c r="L124" t="n">
        <v>31.5</v>
      </c>
      <c r="M124" t="n">
        <v>6</v>
      </c>
      <c r="N124" t="n">
        <v>59.24</v>
      </c>
      <c r="O124" t="n">
        <v>30465.32</v>
      </c>
      <c r="P124" t="n">
        <v>286.81</v>
      </c>
      <c r="Q124" t="n">
        <v>608.8200000000001</v>
      </c>
      <c r="R124" t="n">
        <v>51.61</v>
      </c>
      <c r="S124" t="n">
        <v>46.36</v>
      </c>
      <c r="T124" t="n">
        <v>2311.05</v>
      </c>
      <c r="U124" t="n">
        <v>0.9</v>
      </c>
      <c r="V124" t="n">
        <v>0.91</v>
      </c>
      <c r="W124" t="n">
        <v>9.19</v>
      </c>
      <c r="X124" t="n">
        <v>0.14</v>
      </c>
      <c r="Y124" t="n">
        <v>1</v>
      </c>
      <c r="Z124" t="n">
        <v>10</v>
      </c>
      <c r="AA124" t="n">
        <v>947.1892507884718</v>
      </c>
      <c r="AB124" t="n">
        <v>1295.986119969351</v>
      </c>
      <c r="AC124" t="n">
        <v>1172.299023607419</v>
      </c>
      <c r="AD124" t="n">
        <v>947189.2507884718</v>
      </c>
      <c r="AE124" t="n">
        <v>1295986.119969351</v>
      </c>
      <c r="AF124" t="n">
        <v>1.498334827244075e-06</v>
      </c>
      <c r="AG124" t="n">
        <v>22.86458333333333</v>
      </c>
      <c r="AH124" t="n">
        <v>1172299.023607419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3.7975</v>
      </c>
      <c r="E125" t="n">
        <v>26.33</v>
      </c>
      <c r="F125" t="n">
        <v>23.51</v>
      </c>
      <c r="G125" t="n">
        <v>176.29</v>
      </c>
      <c r="H125" t="n">
        <v>2.3</v>
      </c>
      <c r="I125" t="n">
        <v>8</v>
      </c>
      <c r="J125" t="n">
        <v>245.56</v>
      </c>
      <c r="K125" t="n">
        <v>54.38</v>
      </c>
      <c r="L125" t="n">
        <v>31.75</v>
      </c>
      <c r="M125" t="n">
        <v>6</v>
      </c>
      <c r="N125" t="n">
        <v>59.43</v>
      </c>
      <c r="O125" t="n">
        <v>30519.94</v>
      </c>
      <c r="P125" t="n">
        <v>286.44</v>
      </c>
      <c r="Q125" t="n">
        <v>608.8099999999999</v>
      </c>
      <c r="R125" t="n">
        <v>51.47</v>
      </c>
      <c r="S125" t="n">
        <v>46.36</v>
      </c>
      <c r="T125" t="n">
        <v>2242.68</v>
      </c>
      <c r="U125" t="n">
        <v>0.9</v>
      </c>
      <c r="V125" t="n">
        <v>0.91</v>
      </c>
      <c r="W125" t="n">
        <v>9.19</v>
      </c>
      <c r="X125" t="n">
        <v>0.13</v>
      </c>
      <c r="Y125" t="n">
        <v>1</v>
      </c>
      <c r="Z125" t="n">
        <v>10</v>
      </c>
      <c r="AA125" t="n">
        <v>946.5980030330751</v>
      </c>
      <c r="AB125" t="n">
        <v>1295.177148706407</v>
      </c>
      <c r="AC125" t="n">
        <v>1171.567259426412</v>
      </c>
      <c r="AD125" t="n">
        <v>946598.0030330751</v>
      </c>
      <c r="AE125" t="n">
        <v>1295177.148706407</v>
      </c>
      <c r="AF125" t="n">
        <v>1.498492667156349e-06</v>
      </c>
      <c r="AG125" t="n">
        <v>22.85590277777778</v>
      </c>
      <c r="AH125" t="n">
        <v>1171567.259426412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3.7987</v>
      </c>
      <c r="E126" t="n">
        <v>26.32</v>
      </c>
      <c r="F126" t="n">
        <v>23.5</v>
      </c>
      <c r="G126" t="n">
        <v>176.23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5</v>
      </c>
      <c r="N126" t="n">
        <v>59.63</v>
      </c>
      <c r="O126" t="n">
        <v>30574.64</v>
      </c>
      <c r="P126" t="n">
        <v>286.21</v>
      </c>
      <c r="Q126" t="n">
        <v>608.75</v>
      </c>
      <c r="R126" t="n">
        <v>51.33</v>
      </c>
      <c r="S126" t="n">
        <v>46.36</v>
      </c>
      <c r="T126" t="n">
        <v>2171.05</v>
      </c>
      <c r="U126" t="n">
        <v>0.9</v>
      </c>
      <c r="V126" t="n">
        <v>0.91</v>
      </c>
      <c r="W126" t="n">
        <v>9.19</v>
      </c>
      <c r="X126" t="n">
        <v>0.13</v>
      </c>
      <c r="Y126" t="n">
        <v>1</v>
      </c>
      <c r="Z126" t="n">
        <v>10</v>
      </c>
      <c r="AA126" t="n">
        <v>946.0141273164321</v>
      </c>
      <c r="AB126" t="n">
        <v>1294.378264192118</v>
      </c>
      <c r="AC126" t="n">
        <v>1170.844619328925</v>
      </c>
      <c r="AD126" t="n">
        <v>946014.1273164321</v>
      </c>
      <c r="AE126" t="n">
        <v>1294378.264192118</v>
      </c>
      <c r="AF126" t="n">
        <v>1.498966186893173e-06</v>
      </c>
      <c r="AG126" t="n">
        <v>22.84722222222222</v>
      </c>
      <c r="AH126" t="n">
        <v>1170844.619328925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3.7983</v>
      </c>
      <c r="E127" t="n">
        <v>26.33</v>
      </c>
      <c r="F127" t="n">
        <v>23.5</v>
      </c>
      <c r="G127" t="n">
        <v>176.25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5</v>
      </c>
      <c r="N127" t="n">
        <v>59.82</v>
      </c>
      <c r="O127" t="n">
        <v>30629.4</v>
      </c>
      <c r="P127" t="n">
        <v>285.25</v>
      </c>
      <c r="Q127" t="n">
        <v>608.8200000000001</v>
      </c>
      <c r="R127" t="n">
        <v>51.25</v>
      </c>
      <c r="S127" t="n">
        <v>46.36</v>
      </c>
      <c r="T127" t="n">
        <v>2133.8</v>
      </c>
      <c r="U127" t="n">
        <v>0.9</v>
      </c>
      <c r="V127" t="n">
        <v>0.91</v>
      </c>
      <c r="W127" t="n">
        <v>9.19</v>
      </c>
      <c r="X127" t="n">
        <v>0.13</v>
      </c>
      <c r="Y127" t="n">
        <v>1</v>
      </c>
      <c r="Z127" t="n">
        <v>10</v>
      </c>
      <c r="AA127" t="n">
        <v>944.6995888143852</v>
      </c>
      <c r="AB127" t="n">
        <v>1292.579654620271</v>
      </c>
      <c r="AC127" t="n">
        <v>1169.217666530251</v>
      </c>
      <c r="AD127" t="n">
        <v>944699.5888143851</v>
      </c>
      <c r="AE127" t="n">
        <v>1292579.654620271</v>
      </c>
      <c r="AF127" t="n">
        <v>1.498808346980898e-06</v>
      </c>
      <c r="AG127" t="n">
        <v>22.85590277777778</v>
      </c>
      <c r="AH127" t="n">
        <v>1169217.666530251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3.7975</v>
      </c>
      <c r="E128" t="n">
        <v>26.33</v>
      </c>
      <c r="F128" t="n">
        <v>23.5</v>
      </c>
      <c r="G128" t="n">
        <v>176.29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4</v>
      </c>
      <c r="N128" t="n">
        <v>60.02</v>
      </c>
      <c r="O128" t="n">
        <v>30684.23</v>
      </c>
      <c r="P128" t="n">
        <v>284.66</v>
      </c>
      <c r="Q128" t="n">
        <v>608.75</v>
      </c>
      <c r="R128" t="n">
        <v>51.48</v>
      </c>
      <c r="S128" t="n">
        <v>46.36</v>
      </c>
      <c r="T128" t="n">
        <v>2246.31</v>
      </c>
      <c r="U128" t="n">
        <v>0.9</v>
      </c>
      <c r="V128" t="n">
        <v>0.91</v>
      </c>
      <c r="W128" t="n">
        <v>9.19</v>
      </c>
      <c r="X128" t="n">
        <v>0.13</v>
      </c>
      <c r="Y128" t="n">
        <v>1</v>
      </c>
      <c r="Z128" t="n">
        <v>10</v>
      </c>
      <c r="AA128" t="n">
        <v>943.97562043482</v>
      </c>
      <c r="AB128" t="n">
        <v>1291.589089144119</v>
      </c>
      <c r="AC128" t="n">
        <v>1168.321639232876</v>
      </c>
      <c r="AD128" t="n">
        <v>943975.6204348201</v>
      </c>
      <c r="AE128" t="n">
        <v>1291589.08914412</v>
      </c>
      <c r="AF128" t="n">
        <v>1.498492667156349e-06</v>
      </c>
      <c r="AG128" t="n">
        <v>22.85590277777778</v>
      </c>
      <c r="AH128" t="n">
        <v>1168321.639232876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3.7973</v>
      </c>
      <c r="E129" t="n">
        <v>26.33</v>
      </c>
      <c r="F129" t="n">
        <v>23.51</v>
      </c>
      <c r="G129" t="n">
        <v>176.3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3</v>
      </c>
      <c r="N129" t="n">
        <v>60.21</v>
      </c>
      <c r="O129" t="n">
        <v>30739.14</v>
      </c>
      <c r="P129" t="n">
        <v>284.14</v>
      </c>
      <c r="Q129" t="n">
        <v>608.8</v>
      </c>
      <c r="R129" t="n">
        <v>51.51</v>
      </c>
      <c r="S129" t="n">
        <v>46.36</v>
      </c>
      <c r="T129" t="n">
        <v>2264.22</v>
      </c>
      <c r="U129" t="n">
        <v>0.9</v>
      </c>
      <c r="V129" t="n">
        <v>0.91</v>
      </c>
      <c r="W129" t="n">
        <v>9.19</v>
      </c>
      <c r="X129" t="n">
        <v>0.14</v>
      </c>
      <c r="Y129" t="n">
        <v>1</v>
      </c>
      <c r="Z129" t="n">
        <v>10</v>
      </c>
      <c r="AA129" t="n">
        <v>943.3323264700216</v>
      </c>
      <c r="AB129" t="n">
        <v>1290.708905961355</v>
      </c>
      <c r="AC129" t="n">
        <v>1167.52545949773</v>
      </c>
      <c r="AD129" t="n">
        <v>943332.3264700216</v>
      </c>
      <c r="AE129" t="n">
        <v>1290708.905961355</v>
      </c>
      <c r="AF129" t="n">
        <v>1.498413747200212e-06</v>
      </c>
      <c r="AG129" t="n">
        <v>22.85590277777778</v>
      </c>
      <c r="AH129" t="n">
        <v>1167525.45949773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3.7968</v>
      </c>
      <c r="E130" t="n">
        <v>26.34</v>
      </c>
      <c r="F130" t="n">
        <v>23.51</v>
      </c>
      <c r="G130" t="n">
        <v>176.33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3</v>
      </c>
      <c r="N130" t="n">
        <v>60.41</v>
      </c>
      <c r="O130" t="n">
        <v>30794.11</v>
      </c>
      <c r="P130" t="n">
        <v>283.87</v>
      </c>
      <c r="Q130" t="n">
        <v>608.76</v>
      </c>
      <c r="R130" t="n">
        <v>51.65</v>
      </c>
      <c r="S130" t="n">
        <v>46.36</v>
      </c>
      <c r="T130" t="n">
        <v>2330.2</v>
      </c>
      <c r="U130" t="n">
        <v>0.9</v>
      </c>
      <c r="V130" t="n">
        <v>0.91</v>
      </c>
      <c r="W130" t="n">
        <v>9.19</v>
      </c>
      <c r="X130" t="n">
        <v>0.14</v>
      </c>
      <c r="Y130" t="n">
        <v>1</v>
      </c>
      <c r="Z130" t="n">
        <v>10</v>
      </c>
      <c r="AA130" t="n">
        <v>943.0211212647014</v>
      </c>
      <c r="AB130" t="n">
        <v>1290.283101270032</v>
      </c>
      <c r="AC130" t="n">
        <v>1167.140293008526</v>
      </c>
      <c r="AD130" t="n">
        <v>943021.1212647014</v>
      </c>
      <c r="AE130" t="n">
        <v>1290283.101270032</v>
      </c>
      <c r="AF130" t="n">
        <v>1.498216447309869e-06</v>
      </c>
      <c r="AG130" t="n">
        <v>22.86458333333333</v>
      </c>
      <c r="AH130" t="n">
        <v>1167140.293008526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3.7975</v>
      </c>
      <c r="E131" t="n">
        <v>26.33</v>
      </c>
      <c r="F131" t="n">
        <v>23.51</v>
      </c>
      <c r="G131" t="n">
        <v>176.29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3</v>
      </c>
      <c r="N131" t="n">
        <v>60.6</v>
      </c>
      <c r="O131" t="n">
        <v>30849.16</v>
      </c>
      <c r="P131" t="n">
        <v>283.75</v>
      </c>
      <c r="Q131" t="n">
        <v>608.79</v>
      </c>
      <c r="R131" t="n">
        <v>51.51</v>
      </c>
      <c r="S131" t="n">
        <v>46.36</v>
      </c>
      <c r="T131" t="n">
        <v>2262.24</v>
      </c>
      <c r="U131" t="n">
        <v>0.9</v>
      </c>
      <c r="V131" t="n">
        <v>0.91</v>
      </c>
      <c r="W131" t="n">
        <v>9.19</v>
      </c>
      <c r="X131" t="n">
        <v>0.13</v>
      </c>
      <c r="Y131" t="n">
        <v>1</v>
      </c>
      <c r="Z131" t="n">
        <v>10</v>
      </c>
      <c r="AA131" t="n">
        <v>942.7431331067769</v>
      </c>
      <c r="AB131" t="n">
        <v>1289.902745608387</v>
      </c>
      <c r="AC131" t="n">
        <v>1166.796237957396</v>
      </c>
      <c r="AD131" t="n">
        <v>942743.1331067769</v>
      </c>
      <c r="AE131" t="n">
        <v>1289902.745608387</v>
      </c>
      <c r="AF131" t="n">
        <v>1.498492667156349e-06</v>
      </c>
      <c r="AG131" t="n">
        <v>22.85590277777778</v>
      </c>
      <c r="AH131" t="n">
        <v>1166796.237957396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3.7973</v>
      </c>
      <c r="E132" t="n">
        <v>26.33</v>
      </c>
      <c r="F132" t="n">
        <v>23.51</v>
      </c>
      <c r="G132" t="n">
        <v>176.3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283.89</v>
      </c>
      <c r="Q132" t="n">
        <v>608.75</v>
      </c>
      <c r="R132" t="n">
        <v>51.54</v>
      </c>
      <c r="S132" t="n">
        <v>46.36</v>
      </c>
      <c r="T132" t="n">
        <v>2278.63</v>
      </c>
      <c r="U132" t="n">
        <v>0.9</v>
      </c>
      <c r="V132" t="n">
        <v>0.91</v>
      </c>
      <c r="W132" t="n">
        <v>9.19</v>
      </c>
      <c r="X132" t="n">
        <v>0.14</v>
      </c>
      <c r="Y132" t="n">
        <v>1</v>
      </c>
      <c r="Z132" t="n">
        <v>10</v>
      </c>
      <c r="AA132" t="n">
        <v>942.9740483140318</v>
      </c>
      <c r="AB132" t="n">
        <v>1290.218693982214</v>
      </c>
      <c r="AC132" t="n">
        <v>1167.08203266186</v>
      </c>
      <c r="AD132" t="n">
        <v>942974.0483140318</v>
      </c>
      <c r="AE132" t="n">
        <v>1290218.693982214</v>
      </c>
      <c r="AF132" t="n">
        <v>1.498413747200212e-06</v>
      </c>
      <c r="AG132" t="n">
        <v>22.85590277777778</v>
      </c>
      <c r="AH132" t="n">
        <v>1167082.032661861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3.7965</v>
      </c>
      <c r="E133" t="n">
        <v>26.34</v>
      </c>
      <c r="F133" t="n">
        <v>23.51</v>
      </c>
      <c r="G133" t="n">
        <v>176.34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1</v>
      </c>
      <c r="N133" t="n">
        <v>61</v>
      </c>
      <c r="O133" t="n">
        <v>30959.46</v>
      </c>
      <c r="P133" t="n">
        <v>284.1</v>
      </c>
      <c r="Q133" t="n">
        <v>608.76</v>
      </c>
      <c r="R133" t="n">
        <v>51.57</v>
      </c>
      <c r="S133" t="n">
        <v>46.36</v>
      </c>
      <c r="T133" t="n">
        <v>2292.58</v>
      </c>
      <c r="U133" t="n">
        <v>0.9</v>
      </c>
      <c r="V133" t="n">
        <v>0.91</v>
      </c>
      <c r="W133" t="n">
        <v>9.199999999999999</v>
      </c>
      <c r="X133" t="n">
        <v>0.14</v>
      </c>
      <c r="Y133" t="n">
        <v>1</v>
      </c>
      <c r="Z133" t="n">
        <v>10</v>
      </c>
      <c r="AA133" t="n">
        <v>943.3962573222678</v>
      </c>
      <c r="AB133" t="n">
        <v>1290.796378973829</v>
      </c>
      <c r="AC133" t="n">
        <v>1167.604584208663</v>
      </c>
      <c r="AD133" t="n">
        <v>943396.2573222679</v>
      </c>
      <c r="AE133" t="n">
        <v>1290796.378973829</v>
      </c>
      <c r="AF133" t="n">
        <v>1.498098067375663e-06</v>
      </c>
      <c r="AG133" t="n">
        <v>22.86458333333333</v>
      </c>
      <c r="AH133" t="n">
        <v>1167604.584208663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3.7964</v>
      </c>
      <c r="E134" t="n">
        <v>26.34</v>
      </c>
      <c r="F134" t="n">
        <v>23.51</v>
      </c>
      <c r="G134" t="n">
        <v>176.35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1</v>
      </c>
      <c r="N134" t="n">
        <v>61.2</v>
      </c>
      <c r="O134" t="n">
        <v>31014.73</v>
      </c>
      <c r="P134" t="n">
        <v>284.29</v>
      </c>
      <c r="Q134" t="n">
        <v>608.75</v>
      </c>
      <c r="R134" t="n">
        <v>51.57</v>
      </c>
      <c r="S134" t="n">
        <v>46.36</v>
      </c>
      <c r="T134" t="n">
        <v>2294.1</v>
      </c>
      <c r="U134" t="n">
        <v>0.9</v>
      </c>
      <c r="V134" t="n">
        <v>0.91</v>
      </c>
      <c r="W134" t="n">
        <v>9.199999999999999</v>
      </c>
      <c r="X134" t="n">
        <v>0.14</v>
      </c>
      <c r="Y134" t="n">
        <v>1</v>
      </c>
      <c r="Z134" t="n">
        <v>10</v>
      </c>
      <c r="AA134" t="n">
        <v>943.6837737848932</v>
      </c>
      <c r="AB134" t="n">
        <v>1291.189771682324</v>
      </c>
      <c r="AC134" t="n">
        <v>1167.960432069189</v>
      </c>
      <c r="AD134" t="n">
        <v>943683.7737848932</v>
      </c>
      <c r="AE134" t="n">
        <v>1291189.771682324</v>
      </c>
      <c r="AF134" t="n">
        <v>1.498058607397595e-06</v>
      </c>
      <c r="AG134" t="n">
        <v>22.86458333333333</v>
      </c>
      <c r="AH134" t="n">
        <v>1167960.432069189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3.7963</v>
      </c>
      <c r="E135" t="n">
        <v>26.34</v>
      </c>
      <c r="F135" t="n">
        <v>23.51</v>
      </c>
      <c r="G135" t="n">
        <v>176.35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0</v>
      </c>
      <c r="N135" t="n">
        <v>61.39</v>
      </c>
      <c r="O135" t="n">
        <v>31070.06</v>
      </c>
      <c r="P135" t="n">
        <v>284.55</v>
      </c>
      <c r="Q135" t="n">
        <v>608.77</v>
      </c>
      <c r="R135" t="n">
        <v>51.53</v>
      </c>
      <c r="S135" t="n">
        <v>46.36</v>
      </c>
      <c r="T135" t="n">
        <v>2272.42</v>
      </c>
      <c r="U135" t="n">
        <v>0.9</v>
      </c>
      <c r="V135" t="n">
        <v>0.91</v>
      </c>
      <c r="W135" t="n">
        <v>9.199999999999999</v>
      </c>
      <c r="X135" t="n">
        <v>0.14</v>
      </c>
      <c r="Y135" t="n">
        <v>1</v>
      </c>
      <c r="Z135" t="n">
        <v>10</v>
      </c>
      <c r="AA135" t="n">
        <v>944.0716497035628</v>
      </c>
      <c r="AB135" t="n">
        <v>1291.720480626126</v>
      </c>
      <c r="AC135" t="n">
        <v>1168.440490896249</v>
      </c>
      <c r="AD135" t="n">
        <v>944071.6497035628</v>
      </c>
      <c r="AE135" t="n">
        <v>1291720.480626126</v>
      </c>
      <c r="AF135" t="n">
        <v>1.498019147419526e-06</v>
      </c>
      <c r="AG135" t="n">
        <v>22.86458333333333</v>
      </c>
      <c r="AH135" t="n">
        <v>1168440.490896249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1.7003</v>
      </c>
      <c r="E2" t="n">
        <v>58.81</v>
      </c>
      <c r="F2" t="n">
        <v>32.2</v>
      </c>
      <c r="G2" t="n">
        <v>4.55</v>
      </c>
      <c r="H2" t="n">
        <v>0.06</v>
      </c>
      <c r="I2" t="n">
        <v>425</v>
      </c>
      <c r="J2" t="n">
        <v>296.65</v>
      </c>
      <c r="K2" t="n">
        <v>61.82</v>
      </c>
      <c r="L2" t="n">
        <v>1</v>
      </c>
      <c r="M2" t="n">
        <v>423</v>
      </c>
      <c r="N2" t="n">
        <v>83.83</v>
      </c>
      <c r="O2" t="n">
        <v>36821.52</v>
      </c>
      <c r="P2" t="n">
        <v>592.55</v>
      </c>
      <c r="Q2" t="n">
        <v>610.17</v>
      </c>
      <c r="R2" t="n">
        <v>321.98</v>
      </c>
      <c r="S2" t="n">
        <v>46.36</v>
      </c>
      <c r="T2" t="n">
        <v>135411.79</v>
      </c>
      <c r="U2" t="n">
        <v>0.14</v>
      </c>
      <c r="V2" t="n">
        <v>0.66</v>
      </c>
      <c r="W2" t="n">
        <v>9.869999999999999</v>
      </c>
      <c r="X2" t="n">
        <v>8.789999999999999</v>
      </c>
      <c r="Y2" t="n">
        <v>1</v>
      </c>
      <c r="Z2" t="n">
        <v>10</v>
      </c>
      <c r="AA2" t="n">
        <v>3372.929404714582</v>
      </c>
      <c r="AB2" t="n">
        <v>4614.990814674091</v>
      </c>
      <c r="AC2" t="n">
        <v>4174.542568501711</v>
      </c>
      <c r="AD2" t="n">
        <v>3372929.404714582</v>
      </c>
      <c r="AE2" t="n">
        <v>4614990.814674091</v>
      </c>
      <c r="AF2" t="n">
        <v>6.010181829019469e-07</v>
      </c>
      <c r="AG2" t="n">
        <v>51.05034722222222</v>
      </c>
      <c r="AH2" t="n">
        <v>4174542.568501711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1.9826</v>
      </c>
      <c r="E3" t="n">
        <v>50.44</v>
      </c>
      <c r="F3" t="n">
        <v>29.89</v>
      </c>
      <c r="G3" t="n">
        <v>5.67</v>
      </c>
      <c r="H3" t="n">
        <v>0.07000000000000001</v>
      </c>
      <c r="I3" t="n">
        <v>316</v>
      </c>
      <c r="J3" t="n">
        <v>297.17</v>
      </c>
      <c r="K3" t="n">
        <v>61.82</v>
      </c>
      <c r="L3" t="n">
        <v>1.25</v>
      </c>
      <c r="M3" t="n">
        <v>314</v>
      </c>
      <c r="N3" t="n">
        <v>84.09999999999999</v>
      </c>
      <c r="O3" t="n">
        <v>36885.7</v>
      </c>
      <c r="P3" t="n">
        <v>550.15</v>
      </c>
      <c r="Q3" t="n">
        <v>610.3</v>
      </c>
      <c r="R3" t="n">
        <v>249.09</v>
      </c>
      <c r="S3" t="n">
        <v>46.36</v>
      </c>
      <c r="T3" t="n">
        <v>99510.28</v>
      </c>
      <c r="U3" t="n">
        <v>0.19</v>
      </c>
      <c r="V3" t="n">
        <v>0.71</v>
      </c>
      <c r="W3" t="n">
        <v>9.710000000000001</v>
      </c>
      <c r="X3" t="n">
        <v>6.48</v>
      </c>
      <c r="Y3" t="n">
        <v>1</v>
      </c>
      <c r="Z3" t="n">
        <v>10</v>
      </c>
      <c r="AA3" t="n">
        <v>2740.294492369541</v>
      </c>
      <c r="AB3" t="n">
        <v>3749.391817721006</v>
      </c>
      <c r="AC3" t="n">
        <v>3391.555124942038</v>
      </c>
      <c r="AD3" t="n">
        <v>2740294.492369541</v>
      </c>
      <c r="AE3" t="n">
        <v>3749391.817721006</v>
      </c>
      <c r="AF3" t="n">
        <v>7.008049458456743e-07</v>
      </c>
      <c r="AG3" t="n">
        <v>43.78472222222222</v>
      </c>
      <c r="AH3" t="n">
        <v>3391555.124942038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2.1969</v>
      </c>
      <c r="E4" t="n">
        <v>45.52</v>
      </c>
      <c r="F4" t="n">
        <v>28.52</v>
      </c>
      <c r="G4" t="n">
        <v>6.79</v>
      </c>
      <c r="H4" t="n">
        <v>0.09</v>
      </c>
      <c r="I4" t="n">
        <v>252</v>
      </c>
      <c r="J4" t="n">
        <v>297.7</v>
      </c>
      <c r="K4" t="n">
        <v>61.82</v>
      </c>
      <c r="L4" t="n">
        <v>1.5</v>
      </c>
      <c r="M4" t="n">
        <v>250</v>
      </c>
      <c r="N4" t="n">
        <v>84.37</v>
      </c>
      <c r="O4" t="n">
        <v>36949.99</v>
      </c>
      <c r="P4" t="n">
        <v>525.09</v>
      </c>
      <c r="Q4" t="n">
        <v>609.6799999999999</v>
      </c>
      <c r="R4" t="n">
        <v>207.46</v>
      </c>
      <c r="S4" t="n">
        <v>46.36</v>
      </c>
      <c r="T4" t="n">
        <v>79015.33</v>
      </c>
      <c r="U4" t="n">
        <v>0.22</v>
      </c>
      <c r="V4" t="n">
        <v>0.75</v>
      </c>
      <c r="W4" t="n">
        <v>9.58</v>
      </c>
      <c r="X4" t="n">
        <v>5.13</v>
      </c>
      <c r="Y4" t="n">
        <v>1</v>
      </c>
      <c r="Z4" t="n">
        <v>10</v>
      </c>
      <c r="AA4" t="n">
        <v>2386.12446607987</v>
      </c>
      <c r="AB4" t="n">
        <v>3264.80076287264</v>
      </c>
      <c r="AC4" t="n">
        <v>2953.212760240601</v>
      </c>
      <c r="AD4" t="n">
        <v>2386124.46607987</v>
      </c>
      <c r="AE4" t="n">
        <v>3264800.76287264</v>
      </c>
      <c r="AF4" t="n">
        <v>7.765552232060737e-07</v>
      </c>
      <c r="AG4" t="n">
        <v>39.51388888888889</v>
      </c>
      <c r="AH4" t="n">
        <v>2953212.760240601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2.3676</v>
      </c>
      <c r="E5" t="n">
        <v>42.24</v>
      </c>
      <c r="F5" t="n">
        <v>27.63</v>
      </c>
      <c r="G5" t="n">
        <v>7.93</v>
      </c>
      <c r="H5" t="n">
        <v>0.1</v>
      </c>
      <c r="I5" t="n">
        <v>209</v>
      </c>
      <c r="J5" t="n">
        <v>298.22</v>
      </c>
      <c r="K5" t="n">
        <v>61.82</v>
      </c>
      <c r="L5" t="n">
        <v>1.75</v>
      </c>
      <c r="M5" t="n">
        <v>207</v>
      </c>
      <c r="N5" t="n">
        <v>84.65000000000001</v>
      </c>
      <c r="O5" t="n">
        <v>37014.39</v>
      </c>
      <c r="P5" t="n">
        <v>508.71</v>
      </c>
      <c r="Q5" t="n">
        <v>609.61</v>
      </c>
      <c r="R5" t="n">
        <v>179.39</v>
      </c>
      <c r="S5" t="n">
        <v>46.36</v>
      </c>
      <c r="T5" t="n">
        <v>65199.63</v>
      </c>
      <c r="U5" t="n">
        <v>0.26</v>
      </c>
      <c r="V5" t="n">
        <v>0.77</v>
      </c>
      <c r="W5" t="n">
        <v>9.52</v>
      </c>
      <c r="X5" t="n">
        <v>4.24</v>
      </c>
      <c r="Y5" t="n">
        <v>1</v>
      </c>
      <c r="Z5" t="n">
        <v>10</v>
      </c>
      <c r="AA5" t="n">
        <v>2168.028283128577</v>
      </c>
      <c r="AB5" t="n">
        <v>2966.391943633968</v>
      </c>
      <c r="AC5" t="n">
        <v>2683.283659890783</v>
      </c>
      <c r="AD5" t="n">
        <v>2168028.283128577</v>
      </c>
      <c r="AE5" t="n">
        <v>2966391.943633968</v>
      </c>
      <c r="AF5" t="n">
        <v>8.3689387157481e-07</v>
      </c>
      <c r="AG5" t="n">
        <v>36.66666666666666</v>
      </c>
      <c r="AH5" t="n">
        <v>2683283.659890783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2.5027</v>
      </c>
      <c r="E6" t="n">
        <v>39.96</v>
      </c>
      <c r="F6" t="n">
        <v>27.01</v>
      </c>
      <c r="G6" t="n">
        <v>9.06</v>
      </c>
      <c r="H6" t="n">
        <v>0.12</v>
      </c>
      <c r="I6" t="n">
        <v>179</v>
      </c>
      <c r="J6" t="n">
        <v>298.74</v>
      </c>
      <c r="K6" t="n">
        <v>61.82</v>
      </c>
      <c r="L6" t="n">
        <v>2</v>
      </c>
      <c r="M6" t="n">
        <v>177</v>
      </c>
      <c r="N6" t="n">
        <v>84.92</v>
      </c>
      <c r="O6" t="n">
        <v>37078.91</v>
      </c>
      <c r="P6" t="n">
        <v>497.36</v>
      </c>
      <c r="Q6" t="n">
        <v>609.89</v>
      </c>
      <c r="R6" t="n">
        <v>160.57</v>
      </c>
      <c r="S6" t="n">
        <v>46.36</v>
      </c>
      <c r="T6" t="n">
        <v>55936.82</v>
      </c>
      <c r="U6" t="n">
        <v>0.29</v>
      </c>
      <c r="V6" t="n">
        <v>0.79</v>
      </c>
      <c r="W6" t="n">
        <v>9.460000000000001</v>
      </c>
      <c r="X6" t="n">
        <v>3.62</v>
      </c>
      <c r="Y6" t="n">
        <v>1</v>
      </c>
      <c r="Z6" t="n">
        <v>10</v>
      </c>
      <c r="AA6" t="n">
        <v>2018.713194084003</v>
      </c>
      <c r="AB6" t="n">
        <v>2762.092451486362</v>
      </c>
      <c r="AC6" t="n">
        <v>2498.482224537606</v>
      </c>
      <c r="AD6" t="n">
        <v>2018713.194084003</v>
      </c>
      <c r="AE6" t="n">
        <v>2762092.451486362</v>
      </c>
      <c r="AF6" t="n">
        <v>8.84648712785216e-07</v>
      </c>
      <c r="AG6" t="n">
        <v>34.6875</v>
      </c>
      <c r="AH6" t="n">
        <v>2498482.224537606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2.6139</v>
      </c>
      <c r="E7" t="n">
        <v>38.26</v>
      </c>
      <c r="F7" t="n">
        <v>26.54</v>
      </c>
      <c r="G7" t="n">
        <v>10.14</v>
      </c>
      <c r="H7" t="n">
        <v>0.13</v>
      </c>
      <c r="I7" t="n">
        <v>157</v>
      </c>
      <c r="J7" t="n">
        <v>299.26</v>
      </c>
      <c r="K7" t="n">
        <v>61.82</v>
      </c>
      <c r="L7" t="n">
        <v>2.25</v>
      </c>
      <c r="M7" t="n">
        <v>155</v>
      </c>
      <c r="N7" t="n">
        <v>85.19</v>
      </c>
      <c r="O7" t="n">
        <v>37143.54</v>
      </c>
      <c r="P7" t="n">
        <v>488.6</v>
      </c>
      <c r="Q7" t="n">
        <v>609.46</v>
      </c>
      <c r="R7" t="n">
        <v>145.2</v>
      </c>
      <c r="S7" t="n">
        <v>46.36</v>
      </c>
      <c r="T7" t="n">
        <v>48361.69</v>
      </c>
      <c r="U7" t="n">
        <v>0.32</v>
      </c>
      <c r="V7" t="n">
        <v>0.8</v>
      </c>
      <c r="W7" t="n">
        <v>9.44</v>
      </c>
      <c r="X7" t="n">
        <v>3.15</v>
      </c>
      <c r="Y7" t="n">
        <v>1</v>
      </c>
      <c r="Z7" t="n">
        <v>10</v>
      </c>
      <c r="AA7" t="n">
        <v>1911.677992647629</v>
      </c>
      <c r="AB7" t="n">
        <v>2615.642166821293</v>
      </c>
      <c r="AC7" t="n">
        <v>2366.008949496707</v>
      </c>
      <c r="AD7" t="n">
        <v>1911677.992647629</v>
      </c>
      <c r="AE7" t="n">
        <v>2615642.166821294</v>
      </c>
      <c r="AF7" t="n">
        <v>9.239554362685405e-07</v>
      </c>
      <c r="AG7" t="n">
        <v>33.21180555555556</v>
      </c>
      <c r="AH7" t="n">
        <v>2366008.949496707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2.7117</v>
      </c>
      <c r="E8" t="n">
        <v>36.88</v>
      </c>
      <c r="F8" t="n">
        <v>26.16</v>
      </c>
      <c r="G8" t="n">
        <v>11.29</v>
      </c>
      <c r="H8" t="n">
        <v>0.15</v>
      </c>
      <c r="I8" t="n">
        <v>139</v>
      </c>
      <c r="J8" t="n">
        <v>299.79</v>
      </c>
      <c r="K8" t="n">
        <v>61.82</v>
      </c>
      <c r="L8" t="n">
        <v>2.5</v>
      </c>
      <c r="M8" t="n">
        <v>137</v>
      </c>
      <c r="N8" t="n">
        <v>85.47</v>
      </c>
      <c r="O8" t="n">
        <v>37208.42</v>
      </c>
      <c r="P8" t="n">
        <v>481.51</v>
      </c>
      <c r="Q8" t="n">
        <v>609.6799999999999</v>
      </c>
      <c r="R8" t="n">
        <v>133.76</v>
      </c>
      <c r="S8" t="n">
        <v>46.36</v>
      </c>
      <c r="T8" t="n">
        <v>42734.03</v>
      </c>
      <c r="U8" t="n">
        <v>0.35</v>
      </c>
      <c r="V8" t="n">
        <v>0.82</v>
      </c>
      <c r="W8" t="n">
        <v>9.390000000000001</v>
      </c>
      <c r="X8" t="n">
        <v>2.77</v>
      </c>
      <c r="Y8" t="n">
        <v>1</v>
      </c>
      <c r="Z8" t="n">
        <v>10</v>
      </c>
      <c r="AA8" t="n">
        <v>1822.388042797542</v>
      </c>
      <c r="AB8" t="n">
        <v>2493.471718241833</v>
      </c>
      <c r="AC8" t="n">
        <v>2255.498277062368</v>
      </c>
      <c r="AD8" t="n">
        <v>1822388.042797542</v>
      </c>
      <c r="AE8" t="n">
        <v>2493471.718241833</v>
      </c>
      <c r="AF8" t="n">
        <v>9.585255581810325e-07</v>
      </c>
      <c r="AG8" t="n">
        <v>32.01388888888889</v>
      </c>
      <c r="AH8" t="n">
        <v>2255498.277062368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2.7904</v>
      </c>
      <c r="E9" t="n">
        <v>35.84</v>
      </c>
      <c r="F9" t="n">
        <v>25.9</v>
      </c>
      <c r="G9" t="n">
        <v>12.43</v>
      </c>
      <c r="H9" t="n">
        <v>0.16</v>
      </c>
      <c r="I9" t="n">
        <v>125</v>
      </c>
      <c r="J9" t="n">
        <v>300.32</v>
      </c>
      <c r="K9" t="n">
        <v>61.82</v>
      </c>
      <c r="L9" t="n">
        <v>2.75</v>
      </c>
      <c r="M9" t="n">
        <v>123</v>
      </c>
      <c r="N9" t="n">
        <v>85.73999999999999</v>
      </c>
      <c r="O9" t="n">
        <v>37273.29</v>
      </c>
      <c r="P9" t="n">
        <v>476.66</v>
      </c>
      <c r="Q9" t="n">
        <v>609.26</v>
      </c>
      <c r="R9" t="n">
        <v>125.25</v>
      </c>
      <c r="S9" t="n">
        <v>46.36</v>
      </c>
      <c r="T9" t="n">
        <v>38548.33</v>
      </c>
      <c r="U9" t="n">
        <v>0.37</v>
      </c>
      <c r="V9" t="n">
        <v>0.82</v>
      </c>
      <c r="W9" t="n">
        <v>9.390000000000001</v>
      </c>
      <c r="X9" t="n">
        <v>2.51</v>
      </c>
      <c r="Y9" t="n">
        <v>1</v>
      </c>
      <c r="Z9" t="n">
        <v>10</v>
      </c>
      <c r="AA9" t="n">
        <v>1762.7295766318</v>
      </c>
      <c r="AB9" t="n">
        <v>2411.844372888092</v>
      </c>
      <c r="AC9" t="n">
        <v>2181.661330984489</v>
      </c>
      <c r="AD9" t="n">
        <v>1762729.576631801</v>
      </c>
      <c r="AE9" t="n">
        <v>2411844.372888091</v>
      </c>
      <c r="AF9" t="n">
        <v>9.863442554664429e-07</v>
      </c>
      <c r="AG9" t="n">
        <v>31.11111111111111</v>
      </c>
      <c r="AH9" t="n">
        <v>2181661.330984489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2.8576</v>
      </c>
      <c r="E10" t="n">
        <v>34.99</v>
      </c>
      <c r="F10" t="n">
        <v>25.66</v>
      </c>
      <c r="G10" t="n">
        <v>13.51</v>
      </c>
      <c r="H10" t="n">
        <v>0.18</v>
      </c>
      <c r="I10" t="n">
        <v>114</v>
      </c>
      <c r="J10" t="n">
        <v>300.84</v>
      </c>
      <c r="K10" t="n">
        <v>61.82</v>
      </c>
      <c r="L10" t="n">
        <v>3</v>
      </c>
      <c r="M10" t="n">
        <v>112</v>
      </c>
      <c r="N10" t="n">
        <v>86.02</v>
      </c>
      <c r="O10" t="n">
        <v>37338.27</v>
      </c>
      <c r="P10" t="n">
        <v>472.33</v>
      </c>
      <c r="Q10" t="n">
        <v>609.23</v>
      </c>
      <c r="R10" t="n">
        <v>118.44</v>
      </c>
      <c r="S10" t="n">
        <v>46.36</v>
      </c>
      <c r="T10" t="n">
        <v>35199.92</v>
      </c>
      <c r="U10" t="n">
        <v>0.39</v>
      </c>
      <c r="V10" t="n">
        <v>0.83</v>
      </c>
      <c r="W10" t="n">
        <v>9.369999999999999</v>
      </c>
      <c r="X10" t="n">
        <v>2.28</v>
      </c>
      <c r="Y10" t="n">
        <v>1</v>
      </c>
      <c r="Z10" t="n">
        <v>10</v>
      </c>
      <c r="AA10" t="n">
        <v>1711.693593309812</v>
      </c>
      <c r="AB10" t="n">
        <v>2342.01468895827</v>
      </c>
      <c r="AC10" t="n">
        <v>2118.496094082352</v>
      </c>
      <c r="AD10" t="n">
        <v>1711693.593309812</v>
      </c>
      <c r="AE10" t="n">
        <v>2342014.68895827</v>
      </c>
      <c r="AF10" t="n">
        <v>1.010097958866437e-06</v>
      </c>
      <c r="AG10" t="n">
        <v>30.37326388888889</v>
      </c>
      <c r="AH10" t="n">
        <v>2118496.094082352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2.9148</v>
      </c>
      <c r="E11" t="n">
        <v>34.31</v>
      </c>
      <c r="F11" t="n">
        <v>25.48</v>
      </c>
      <c r="G11" t="n">
        <v>14.56</v>
      </c>
      <c r="H11" t="n">
        <v>0.19</v>
      </c>
      <c r="I11" t="n">
        <v>105</v>
      </c>
      <c r="J11" t="n">
        <v>301.37</v>
      </c>
      <c r="K11" t="n">
        <v>61.82</v>
      </c>
      <c r="L11" t="n">
        <v>3.25</v>
      </c>
      <c r="M11" t="n">
        <v>103</v>
      </c>
      <c r="N11" t="n">
        <v>86.3</v>
      </c>
      <c r="O11" t="n">
        <v>37403.38</v>
      </c>
      <c r="P11" t="n">
        <v>468.77</v>
      </c>
      <c r="Q11" t="n">
        <v>609.21</v>
      </c>
      <c r="R11" t="n">
        <v>112.86</v>
      </c>
      <c r="S11" t="n">
        <v>46.36</v>
      </c>
      <c r="T11" t="n">
        <v>32450.52</v>
      </c>
      <c r="U11" t="n">
        <v>0.41</v>
      </c>
      <c r="V11" t="n">
        <v>0.84</v>
      </c>
      <c r="W11" t="n">
        <v>9.34</v>
      </c>
      <c r="X11" t="n">
        <v>2.1</v>
      </c>
      <c r="Y11" t="n">
        <v>1</v>
      </c>
      <c r="Z11" t="n">
        <v>10</v>
      </c>
      <c r="AA11" t="n">
        <v>1668.694705697782</v>
      </c>
      <c r="AB11" t="n">
        <v>2283.18171395045</v>
      </c>
      <c r="AC11" t="n">
        <v>2065.27805563668</v>
      </c>
      <c r="AD11" t="n">
        <v>1668694.705697781</v>
      </c>
      <c r="AE11" t="n">
        <v>2283181.71395045</v>
      </c>
      <c r="AF11" t="n">
        <v>1.030316884974766e-06</v>
      </c>
      <c r="AG11" t="n">
        <v>29.78298611111111</v>
      </c>
      <c r="AH11" t="n">
        <v>2065278.05563668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2.9672</v>
      </c>
      <c r="E12" t="n">
        <v>33.7</v>
      </c>
      <c r="F12" t="n">
        <v>25.32</v>
      </c>
      <c r="G12" t="n">
        <v>15.66</v>
      </c>
      <c r="H12" t="n">
        <v>0.21</v>
      </c>
      <c r="I12" t="n">
        <v>97</v>
      </c>
      <c r="J12" t="n">
        <v>301.9</v>
      </c>
      <c r="K12" t="n">
        <v>61.82</v>
      </c>
      <c r="L12" t="n">
        <v>3.5</v>
      </c>
      <c r="M12" t="n">
        <v>95</v>
      </c>
      <c r="N12" t="n">
        <v>86.58</v>
      </c>
      <c r="O12" t="n">
        <v>37468.6</v>
      </c>
      <c r="P12" t="n">
        <v>465.77</v>
      </c>
      <c r="Q12" t="n">
        <v>609.1900000000001</v>
      </c>
      <c r="R12" t="n">
        <v>107.46</v>
      </c>
      <c r="S12" t="n">
        <v>46.36</v>
      </c>
      <c r="T12" t="n">
        <v>29792.89</v>
      </c>
      <c r="U12" t="n">
        <v>0.43</v>
      </c>
      <c r="V12" t="n">
        <v>0.84</v>
      </c>
      <c r="W12" t="n">
        <v>9.34</v>
      </c>
      <c r="X12" t="n">
        <v>1.94</v>
      </c>
      <c r="Y12" t="n">
        <v>1</v>
      </c>
      <c r="Z12" t="n">
        <v>10</v>
      </c>
      <c r="AA12" t="n">
        <v>1629.985992824477</v>
      </c>
      <c r="AB12" t="n">
        <v>2230.218745289306</v>
      </c>
      <c r="AC12" t="n">
        <v>2017.369798370562</v>
      </c>
      <c r="AD12" t="n">
        <v>1629985.992824477</v>
      </c>
      <c r="AE12" t="n">
        <v>2230218.745289306</v>
      </c>
      <c r="AF12" t="n">
        <v>1.048839117983095e-06</v>
      </c>
      <c r="AG12" t="n">
        <v>29.25347222222222</v>
      </c>
      <c r="AH12" t="n">
        <v>2017369.798370562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3.0141</v>
      </c>
      <c r="E13" t="n">
        <v>33.18</v>
      </c>
      <c r="F13" t="n">
        <v>25.18</v>
      </c>
      <c r="G13" t="n">
        <v>16.79</v>
      </c>
      <c r="H13" t="n">
        <v>0.22</v>
      </c>
      <c r="I13" t="n">
        <v>90</v>
      </c>
      <c r="J13" t="n">
        <v>302.43</v>
      </c>
      <c r="K13" t="n">
        <v>61.82</v>
      </c>
      <c r="L13" t="n">
        <v>3.75</v>
      </c>
      <c r="M13" t="n">
        <v>88</v>
      </c>
      <c r="N13" t="n">
        <v>86.86</v>
      </c>
      <c r="O13" t="n">
        <v>37533.94</v>
      </c>
      <c r="P13" t="n">
        <v>463.16</v>
      </c>
      <c r="Q13" t="n">
        <v>609.09</v>
      </c>
      <c r="R13" t="n">
        <v>103.47</v>
      </c>
      <c r="S13" t="n">
        <v>46.36</v>
      </c>
      <c r="T13" t="n">
        <v>27834.64</v>
      </c>
      <c r="U13" t="n">
        <v>0.45</v>
      </c>
      <c r="V13" t="n">
        <v>0.85</v>
      </c>
      <c r="W13" t="n">
        <v>9.32</v>
      </c>
      <c r="X13" t="n">
        <v>1.8</v>
      </c>
      <c r="Y13" t="n">
        <v>1</v>
      </c>
      <c r="Z13" t="n">
        <v>10</v>
      </c>
      <c r="AA13" t="n">
        <v>1595.161192795757</v>
      </c>
      <c r="AB13" t="n">
        <v>2182.569917528264</v>
      </c>
      <c r="AC13" t="n">
        <v>1974.268507855485</v>
      </c>
      <c r="AD13" t="n">
        <v>1595161.192795757</v>
      </c>
      <c r="AE13" t="n">
        <v>2182569.917528264</v>
      </c>
      <c r="AF13" t="n">
        <v>1.065417223481008e-06</v>
      </c>
      <c r="AG13" t="n">
        <v>28.80208333333333</v>
      </c>
      <c r="AH13" t="n">
        <v>1974268.507855484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3.0566</v>
      </c>
      <c r="E14" t="n">
        <v>32.72</v>
      </c>
      <c r="F14" t="n">
        <v>25.05</v>
      </c>
      <c r="G14" t="n">
        <v>17.89</v>
      </c>
      <c r="H14" t="n">
        <v>0.24</v>
      </c>
      <c r="I14" t="n">
        <v>84</v>
      </c>
      <c r="J14" t="n">
        <v>302.96</v>
      </c>
      <c r="K14" t="n">
        <v>61.82</v>
      </c>
      <c r="L14" t="n">
        <v>4</v>
      </c>
      <c r="M14" t="n">
        <v>82</v>
      </c>
      <c r="N14" t="n">
        <v>87.14</v>
      </c>
      <c r="O14" t="n">
        <v>37599.4</v>
      </c>
      <c r="P14" t="n">
        <v>460.69</v>
      </c>
      <c r="Q14" t="n">
        <v>609.13</v>
      </c>
      <c r="R14" t="n">
        <v>99.03</v>
      </c>
      <c r="S14" t="n">
        <v>46.36</v>
      </c>
      <c r="T14" t="n">
        <v>25640.2</v>
      </c>
      <c r="U14" t="n">
        <v>0.47</v>
      </c>
      <c r="V14" t="n">
        <v>0.85</v>
      </c>
      <c r="W14" t="n">
        <v>9.33</v>
      </c>
      <c r="X14" t="n">
        <v>1.68</v>
      </c>
      <c r="Y14" t="n">
        <v>1</v>
      </c>
      <c r="Z14" t="n">
        <v>10</v>
      </c>
      <c r="AA14" t="n">
        <v>1573.885954375128</v>
      </c>
      <c r="AB14" t="n">
        <v>2153.460197723885</v>
      </c>
      <c r="AC14" t="n">
        <v>1947.936978853487</v>
      </c>
      <c r="AD14" t="n">
        <v>1573885.954375128</v>
      </c>
      <c r="AE14" t="n">
        <v>2153460.197723886</v>
      </c>
      <c r="AF14" t="n">
        <v>1.080440026970588e-06</v>
      </c>
      <c r="AG14" t="n">
        <v>28.40277777777778</v>
      </c>
      <c r="AH14" t="n">
        <v>1947936.978853487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3.0927</v>
      </c>
      <c r="E15" t="n">
        <v>32.33</v>
      </c>
      <c r="F15" t="n">
        <v>24.95</v>
      </c>
      <c r="G15" t="n">
        <v>18.95</v>
      </c>
      <c r="H15" t="n">
        <v>0.25</v>
      </c>
      <c r="I15" t="n">
        <v>79</v>
      </c>
      <c r="J15" t="n">
        <v>303.49</v>
      </c>
      <c r="K15" t="n">
        <v>61.82</v>
      </c>
      <c r="L15" t="n">
        <v>4.25</v>
      </c>
      <c r="M15" t="n">
        <v>77</v>
      </c>
      <c r="N15" t="n">
        <v>87.42</v>
      </c>
      <c r="O15" t="n">
        <v>37664.98</v>
      </c>
      <c r="P15" t="n">
        <v>458.76</v>
      </c>
      <c r="Q15" t="n">
        <v>609.04</v>
      </c>
      <c r="R15" t="n">
        <v>96.26000000000001</v>
      </c>
      <c r="S15" t="n">
        <v>46.36</v>
      </c>
      <c r="T15" t="n">
        <v>24280.65</v>
      </c>
      <c r="U15" t="n">
        <v>0.48</v>
      </c>
      <c r="V15" t="n">
        <v>0.85</v>
      </c>
      <c r="W15" t="n">
        <v>9.31</v>
      </c>
      <c r="X15" t="n">
        <v>1.57</v>
      </c>
      <c r="Y15" t="n">
        <v>1</v>
      </c>
      <c r="Z15" t="n">
        <v>10</v>
      </c>
      <c r="AA15" t="n">
        <v>1545.906149915311</v>
      </c>
      <c r="AB15" t="n">
        <v>2115.176994880107</v>
      </c>
      <c r="AC15" t="n">
        <v>1913.307471158306</v>
      </c>
      <c r="AD15" t="n">
        <v>1545906.149915311</v>
      </c>
      <c r="AE15" t="n">
        <v>2115176.994880108</v>
      </c>
      <c r="AF15" t="n">
        <v>1.093200572993502e-06</v>
      </c>
      <c r="AG15" t="n">
        <v>28.06423611111111</v>
      </c>
      <c r="AH15" t="n">
        <v>1913307.471158307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3.1302</v>
      </c>
      <c r="E16" t="n">
        <v>31.95</v>
      </c>
      <c r="F16" t="n">
        <v>24.84</v>
      </c>
      <c r="G16" t="n">
        <v>20.14</v>
      </c>
      <c r="H16" t="n">
        <v>0.26</v>
      </c>
      <c r="I16" t="n">
        <v>74</v>
      </c>
      <c r="J16" t="n">
        <v>304.03</v>
      </c>
      <c r="K16" t="n">
        <v>61.82</v>
      </c>
      <c r="L16" t="n">
        <v>4.5</v>
      </c>
      <c r="M16" t="n">
        <v>72</v>
      </c>
      <c r="N16" t="n">
        <v>87.7</v>
      </c>
      <c r="O16" t="n">
        <v>37730.68</v>
      </c>
      <c r="P16" t="n">
        <v>456.68</v>
      </c>
      <c r="Q16" t="n">
        <v>609.1799999999999</v>
      </c>
      <c r="R16" t="n">
        <v>93.05</v>
      </c>
      <c r="S16" t="n">
        <v>46.36</v>
      </c>
      <c r="T16" t="n">
        <v>22704.42</v>
      </c>
      <c r="U16" t="n">
        <v>0.5</v>
      </c>
      <c r="V16" t="n">
        <v>0.86</v>
      </c>
      <c r="W16" t="n">
        <v>9.289999999999999</v>
      </c>
      <c r="X16" t="n">
        <v>1.46</v>
      </c>
      <c r="Y16" t="n">
        <v>1</v>
      </c>
      <c r="Z16" t="n">
        <v>10</v>
      </c>
      <c r="AA16" t="n">
        <v>1528.229920122394</v>
      </c>
      <c r="AB16" t="n">
        <v>2090.991597457219</v>
      </c>
      <c r="AC16" t="n">
        <v>1891.43029412104</v>
      </c>
      <c r="AD16" t="n">
        <v>1528229.920122394</v>
      </c>
      <c r="AE16" t="n">
        <v>2090991.597457219</v>
      </c>
      <c r="AF16" t="n">
        <v>1.106455987837249e-06</v>
      </c>
      <c r="AG16" t="n">
        <v>27.734375</v>
      </c>
      <c r="AH16" t="n">
        <v>1891430.29412104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3.1598</v>
      </c>
      <c r="E17" t="n">
        <v>31.65</v>
      </c>
      <c r="F17" t="n">
        <v>24.76</v>
      </c>
      <c r="G17" t="n">
        <v>21.22</v>
      </c>
      <c r="H17" t="n">
        <v>0.28</v>
      </c>
      <c r="I17" t="n">
        <v>70</v>
      </c>
      <c r="J17" t="n">
        <v>304.56</v>
      </c>
      <c r="K17" t="n">
        <v>61.82</v>
      </c>
      <c r="L17" t="n">
        <v>4.75</v>
      </c>
      <c r="M17" t="n">
        <v>68</v>
      </c>
      <c r="N17" t="n">
        <v>87.98999999999999</v>
      </c>
      <c r="O17" t="n">
        <v>37796.51</v>
      </c>
      <c r="P17" t="n">
        <v>455.22</v>
      </c>
      <c r="Q17" t="n">
        <v>608.97</v>
      </c>
      <c r="R17" t="n">
        <v>90.23999999999999</v>
      </c>
      <c r="S17" t="n">
        <v>46.36</v>
      </c>
      <c r="T17" t="n">
        <v>21316.26</v>
      </c>
      <c r="U17" t="n">
        <v>0.51</v>
      </c>
      <c r="V17" t="n">
        <v>0.86</v>
      </c>
      <c r="W17" t="n">
        <v>9.300000000000001</v>
      </c>
      <c r="X17" t="n">
        <v>1.38</v>
      </c>
      <c r="Y17" t="n">
        <v>1</v>
      </c>
      <c r="Z17" t="n">
        <v>10</v>
      </c>
      <c r="AA17" t="n">
        <v>1504.004805499236</v>
      </c>
      <c r="AB17" t="n">
        <v>2057.845726893184</v>
      </c>
      <c r="AC17" t="n">
        <v>1861.447818923115</v>
      </c>
      <c r="AD17" t="n">
        <v>1504004.805499237</v>
      </c>
      <c r="AE17" t="n">
        <v>2057845.726893184</v>
      </c>
      <c r="AF17" t="n">
        <v>1.11691892862058e-06</v>
      </c>
      <c r="AG17" t="n">
        <v>27.47395833333333</v>
      </c>
      <c r="AH17" t="n">
        <v>1861447.818923115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3.1919</v>
      </c>
      <c r="E18" t="n">
        <v>31.33</v>
      </c>
      <c r="F18" t="n">
        <v>24.67</v>
      </c>
      <c r="G18" t="n">
        <v>22.42</v>
      </c>
      <c r="H18" t="n">
        <v>0.29</v>
      </c>
      <c r="I18" t="n">
        <v>66</v>
      </c>
      <c r="J18" t="n">
        <v>305.09</v>
      </c>
      <c r="K18" t="n">
        <v>61.82</v>
      </c>
      <c r="L18" t="n">
        <v>5</v>
      </c>
      <c r="M18" t="n">
        <v>64</v>
      </c>
      <c r="N18" t="n">
        <v>88.27</v>
      </c>
      <c r="O18" t="n">
        <v>37862.45</v>
      </c>
      <c r="P18" t="n">
        <v>453.35</v>
      </c>
      <c r="Q18" t="n">
        <v>609.0700000000001</v>
      </c>
      <c r="R18" t="n">
        <v>87.81</v>
      </c>
      <c r="S18" t="n">
        <v>46.36</v>
      </c>
      <c r="T18" t="n">
        <v>20123.56</v>
      </c>
      <c r="U18" t="n">
        <v>0.53</v>
      </c>
      <c r="V18" t="n">
        <v>0.86</v>
      </c>
      <c r="W18" t="n">
        <v>9.27</v>
      </c>
      <c r="X18" t="n">
        <v>1.29</v>
      </c>
      <c r="Y18" t="n">
        <v>1</v>
      </c>
      <c r="Z18" t="n">
        <v>10</v>
      </c>
      <c r="AA18" t="n">
        <v>1489.506948699719</v>
      </c>
      <c r="AB18" t="n">
        <v>2038.009119619783</v>
      </c>
      <c r="AC18" t="n">
        <v>1843.504389607035</v>
      </c>
      <c r="AD18" t="n">
        <v>1489506.948699719</v>
      </c>
      <c r="AE18" t="n">
        <v>2038009.119619783</v>
      </c>
      <c r="AF18" t="n">
        <v>1.128265563726827e-06</v>
      </c>
      <c r="AG18" t="n">
        <v>27.19618055555556</v>
      </c>
      <c r="AH18" t="n">
        <v>1843504.389607035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3.2131</v>
      </c>
      <c r="E19" t="n">
        <v>31.12</v>
      </c>
      <c r="F19" t="n">
        <v>24.63</v>
      </c>
      <c r="G19" t="n">
        <v>23.45</v>
      </c>
      <c r="H19" t="n">
        <v>0.31</v>
      </c>
      <c r="I19" t="n">
        <v>63</v>
      </c>
      <c r="J19" t="n">
        <v>305.63</v>
      </c>
      <c r="K19" t="n">
        <v>61.82</v>
      </c>
      <c r="L19" t="n">
        <v>5.25</v>
      </c>
      <c r="M19" t="n">
        <v>61</v>
      </c>
      <c r="N19" t="n">
        <v>88.56</v>
      </c>
      <c r="O19" t="n">
        <v>37928.52</v>
      </c>
      <c r="P19" t="n">
        <v>452.44</v>
      </c>
      <c r="Q19" t="n">
        <v>608.98</v>
      </c>
      <c r="R19" t="n">
        <v>86.23999999999999</v>
      </c>
      <c r="S19" t="n">
        <v>46.36</v>
      </c>
      <c r="T19" t="n">
        <v>19351.04</v>
      </c>
      <c r="U19" t="n">
        <v>0.54</v>
      </c>
      <c r="V19" t="n">
        <v>0.87</v>
      </c>
      <c r="W19" t="n">
        <v>9.279999999999999</v>
      </c>
      <c r="X19" t="n">
        <v>1.25</v>
      </c>
      <c r="Y19" t="n">
        <v>1</v>
      </c>
      <c r="Z19" t="n">
        <v>10</v>
      </c>
      <c r="AA19" t="n">
        <v>1469.92255646435</v>
      </c>
      <c r="AB19" t="n">
        <v>2011.212890160944</v>
      </c>
      <c r="AC19" t="n">
        <v>1819.265554679003</v>
      </c>
      <c r="AD19" t="n">
        <v>1469922.55646435</v>
      </c>
      <c r="AE19" t="n">
        <v>2011212.890160944</v>
      </c>
      <c r="AF19" t="n">
        <v>1.135759291585159e-06</v>
      </c>
      <c r="AG19" t="n">
        <v>27.01388888888889</v>
      </c>
      <c r="AH19" t="n">
        <v>1819265.554679003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3.2388</v>
      </c>
      <c r="E20" t="n">
        <v>30.88</v>
      </c>
      <c r="F20" t="n">
        <v>24.55</v>
      </c>
      <c r="G20" t="n">
        <v>24.55</v>
      </c>
      <c r="H20" t="n">
        <v>0.32</v>
      </c>
      <c r="I20" t="n">
        <v>60</v>
      </c>
      <c r="J20" t="n">
        <v>306.17</v>
      </c>
      <c r="K20" t="n">
        <v>61.82</v>
      </c>
      <c r="L20" t="n">
        <v>5.5</v>
      </c>
      <c r="M20" t="n">
        <v>58</v>
      </c>
      <c r="N20" t="n">
        <v>88.84</v>
      </c>
      <c r="O20" t="n">
        <v>37994.72</v>
      </c>
      <c r="P20" t="n">
        <v>450.93</v>
      </c>
      <c r="Q20" t="n">
        <v>609.04</v>
      </c>
      <c r="R20" t="n">
        <v>83.81999999999999</v>
      </c>
      <c r="S20" t="n">
        <v>46.36</v>
      </c>
      <c r="T20" t="n">
        <v>18159.14</v>
      </c>
      <c r="U20" t="n">
        <v>0.55</v>
      </c>
      <c r="V20" t="n">
        <v>0.87</v>
      </c>
      <c r="W20" t="n">
        <v>9.27</v>
      </c>
      <c r="X20" t="n">
        <v>1.17</v>
      </c>
      <c r="Y20" t="n">
        <v>1</v>
      </c>
      <c r="Z20" t="n">
        <v>10</v>
      </c>
      <c r="AA20" t="n">
        <v>1458.396500888325</v>
      </c>
      <c r="AB20" t="n">
        <v>1995.442432428142</v>
      </c>
      <c r="AC20" t="n">
        <v>1805.000207298243</v>
      </c>
      <c r="AD20" t="n">
        <v>1458396.500888325</v>
      </c>
      <c r="AE20" t="n">
        <v>1995442.432428142</v>
      </c>
      <c r="AF20" t="n">
        <v>1.14484366922474e-06</v>
      </c>
      <c r="AG20" t="n">
        <v>26.80555555555556</v>
      </c>
      <c r="AH20" t="n">
        <v>1805000.207298243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3.2619</v>
      </c>
      <c r="E21" t="n">
        <v>30.66</v>
      </c>
      <c r="F21" t="n">
        <v>24.49</v>
      </c>
      <c r="G21" t="n">
        <v>25.78</v>
      </c>
      <c r="H21" t="n">
        <v>0.33</v>
      </c>
      <c r="I21" t="n">
        <v>57</v>
      </c>
      <c r="J21" t="n">
        <v>306.7</v>
      </c>
      <c r="K21" t="n">
        <v>61.82</v>
      </c>
      <c r="L21" t="n">
        <v>5.75</v>
      </c>
      <c r="M21" t="n">
        <v>55</v>
      </c>
      <c r="N21" t="n">
        <v>89.13</v>
      </c>
      <c r="O21" t="n">
        <v>38061.04</v>
      </c>
      <c r="P21" t="n">
        <v>449.88</v>
      </c>
      <c r="Q21" t="n">
        <v>609.0599999999999</v>
      </c>
      <c r="R21" t="n">
        <v>81.98999999999999</v>
      </c>
      <c r="S21" t="n">
        <v>46.36</v>
      </c>
      <c r="T21" t="n">
        <v>17257.51</v>
      </c>
      <c r="U21" t="n">
        <v>0.57</v>
      </c>
      <c r="V21" t="n">
        <v>0.87</v>
      </c>
      <c r="W21" t="n">
        <v>9.27</v>
      </c>
      <c r="X21" t="n">
        <v>1.12</v>
      </c>
      <c r="Y21" t="n">
        <v>1</v>
      </c>
      <c r="Z21" t="n">
        <v>10</v>
      </c>
      <c r="AA21" t="n">
        <v>1448.971959893724</v>
      </c>
      <c r="AB21" t="n">
        <v>1982.547359657925</v>
      </c>
      <c r="AC21" t="n">
        <v>1793.335822174868</v>
      </c>
      <c r="AD21" t="n">
        <v>1448971.959893724</v>
      </c>
      <c r="AE21" t="n">
        <v>1982547.359657925</v>
      </c>
      <c r="AF21" t="n">
        <v>1.153009004768488e-06</v>
      </c>
      <c r="AG21" t="n">
        <v>26.61458333333333</v>
      </c>
      <c r="AH21" t="n">
        <v>1793335.822174868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3.2777</v>
      </c>
      <c r="E22" t="n">
        <v>30.51</v>
      </c>
      <c r="F22" t="n">
        <v>24.46</v>
      </c>
      <c r="G22" t="n">
        <v>26.68</v>
      </c>
      <c r="H22" t="n">
        <v>0.35</v>
      </c>
      <c r="I22" t="n">
        <v>55</v>
      </c>
      <c r="J22" t="n">
        <v>307.24</v>
      </c>
      <c r="K22" t="n">
        <v>61.82</v>
      </c>
      <c r="L22" t="n">
        <v>6</v>
      </c>
      <c r="M22" t="n">
        <v>53</v>
      </c>
      <c r="N22" t="n">
        <v>89.42</v>
      </c>
      <c r="O22" t="n">
        <v>38127.48</v>
      </c>
      <c r="P22" t="n">
        <v>449.18</v>
      </c>
      <c r="Q22" t="n">
        <v>608.89</v>
      </c>
      <c r="R22" t="n">
        <v>81</v>
      </c>
      <c r="S22" t="n">
        <v>46.36</v>
      </c>
      <c r="T22" t="n">
        <v>16770.19</v>
      </c>
      <c r="U22" t="n">
        <v>0.57</v>
      </c>
      <c r="V22" t="n">
        <v>0.87</v>
      </c>
      <c r="W22" t="n">
        <v>9.27</v>
      </c>
      <c r="X22" t="n">
        <v>1.08</v>
      </c>
      <c r="Y22" t="n">
        <v>1</v>
      </c>
      <c r="Z22" t="n">
        <v>10</v>
      </c>
      <c r="AA22" t="n">
        <v>1442.569645772157</v>
      </c>
      <c r="AB22" t="n">
        <v>1973.787431026632</v>
      </c>
      <c r="AC22" t="n">
        <v>1785.411928837508</v>
      </c>
      <c r="AD22" t="n">
        <v>1442569.645772157</v>
      </c>
      <c r="AE22" t="n">
        <v>1973787.431026632</v>
      </c>
      <c r="AF22" t="n">
        <v>1.15859395288932e-06</v>
      </c>
      <c r="AG22" t="n">
        <v>26.484375</v>
      </c>
      <c r="AH22" t="n">
        <v>1785411.928837508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3.2935</v>
      </c>
      <c r="E23" t="n">
        <v>30.36</v>
      </c>
      <c r="F23" t="n">
        <v>24.42</v>
      </c>
      <c r="G23" t="n">
        <v>27.65</v>
      </c>
      <c r="H23" t="n">
        <v>0.36</v>
      </c>
      <c r="I23" t="n">
        <v>53</v>
      </c>
      <c r="J23" t="n">
        <v>307.78</v>
      </c>
      <c r="K23" t="n">
        <v>61.82</v>
      </c>
      <c r="L23" t="n">
        <v>6.25</v>
      </c>
      <c r="M23" t="n">
        <v>51</v>
      </c>
      <c r="N23" t="n">
        <v>89.70999999999999</v>
      </c>
      <c r="O23" t="n">
        <v>38194.05</v>
      </c>
      <c r="P23" t="n">
        <v>448.41</v>
      </c>
      <c r="Q23" t="n">
        <v>608.9299999999999</v>
      </c>
      <c r="R23" t="n">
        <v>79.72</v>
      </c>
      <c r="S23" t="n">
        <v>46.36</v>
      </c>
      <c r="T23" t="n">
        <v>16142.08</v>
      </c>
      <c r="U23" t="n">
        <v>0.58</v>
      </c>
      <c r="V23" t="n">
        <v>0.87</v>
      </c>
      <c r="W23" t="n">
        <v>9.27</v>
      </c>
      <c r="X23" t="n">
        <v>1.04</v>
      </c>
      <c r="Y23" t="n">
        <v>1</v>
      </c>
      <c r="Z23" t="n">
        <v>10</v>
      </c>
      <c r="AA23" t="n">
        <v>1425.272404365521</v>
      </c>
      <c r="AB23" t="n">
        <v>1950.120582233639</v>
      </c>
      <c r="AC23" t="n">
        <v>1764.003810876688</v>
      </c>
      <c r="AD23" t="n">
        <v>1425272.404365521</v>
      </c>
      <c r="AE23" t="n">
        <v>1950120.582233639</v>
      </c>
      <c r="AF23" t="n">
        <v>1.164178901010153e-06</v>
      </c>
      <c r="AG23" t="n">
        <v>26.35416666666667</v>
      </c>
      <c r="AH23" t="n">
        <v>1764003.810876688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3.311</v>
      </c>
      <c r="E24" t="n">
        <v>30.2</v>
      </c>
      <c r="F24" t="n">
        <v>24.37</v>
      </c>
      <c r="G24" t="n">
        <v>28.67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447.43</v>
      </c>
      <c r="Q24" t="n">
        <v>608.95</v>
      </c>
      <c r="R24" t="n">
        <v>78.19</v>
      </c>
      <c r="S24" t="n">
        <v>46.36</v>
      </c>
      <c r="T24" t="n">
        <v>15388.73</v>
      </c>
      <c r="U24" t="n">
        <v>0.59</v>
      </c>
      <c r="V24" t="n">
        <v>0.87</v>
      </c>
      <c r="W24" t="n">
        <v>9.26</v>
      </c>
      <c r="X24" t="n">
        <v>1</v>
      </c>
      <c r="Y24" t="n">
        <v>1</v>
      </c>
      <c r="Z24" t="n">
        <v>10</v>
      </c>
      <c r="AA24" t="n">
        <v>1418.007710826552</v>
      </c>
      <c r="AB24" t="n">
        <v>1940.180708037962</v>
      </c>
      <c r="AC24" t="n">
        <v>1755.012584323545</v>
      </c>
      <c r="AD24" t="n">
        <v>1418007.710826552</v>
      </c>
      <c r="AE24" t="n">
        <v>1940180.708037962</v>
      </c>
      <c r="AF24" t="n">
        <v>1.170364761270568e-06</v>
      </c>
      <c r="AG24" t="n">
        <v>26.21527777777778</v>
      </c>
      <c r="AH24" t="n">
        <v>1755012.584323545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3.3273</v>
      </c>
      <c r="E25" t="n">
        <v>30.05</v>
      </c>
      <c r="F25" t="n">
        <v>24.33</v>
      </c>
      <c r="G25" t="n">
        <v>29.8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446.78</v>
      </c>
      <c r="Q25" t="n">
        <v>608.99</v>
      </c>
      <c r="R25" t="n">
        <v>77.3</v>
      </c>
      <c r="S25" t="n">
        <v>46.36</v>
      </c>
      <c r="T25" t="n">
        <v>14953.24</v>
      </c>
      <c r="U25" t="n">
        <v>0.6</v>
      </c>
      <c r="V25" t="n">
        <v>0.88</v>
      </c>
      <c r="W25" t="n">
        <v>9.25</v>
      </c>
      <c r="X25" t="n">
        <v>0.96</v>
      </c>
      <c r="Y25" t="n">
        <v>1</v>
      </c>
      <c r="Z25" t="n">
        <v>10</v>
      </c>
      <c r="AA25" t="n">
        <v>1411.802948458089</v>
      </c>
      <c r="AB25" t="n">
        <v>1931.691078430635</v>
      </c>
      <c r="AC25" t="n">
        <v>1747.333193050671</v>
      </c>
      <c r="AD25" t="n">
        <v>1411802.948458089</v>
      </c>
      <c r="AE25" t="n">
        <v>1931691.078430635</v>
      </c>
      <c r="AF25" t="n">
        <v>1.176126448255983e-06</v>
      </c>
      <c r="AG25" t="n">
        <v>26.08506944444444</v>
      </c>
      <c r="AH25" t="n">
        <v>1747333.193050671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3.3463</v>
      </c>
      <c r="E26" t="n">
        <v>29.88</v>
      </c>
      <c r="F26" t="n">
        <v>24.28</v>
      </c>
      <c r="G26" t="n">
        <v>30.99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445.63</v>
      </c>
      <c r="Q26" t="n">
        <v>608.9400000000001</v>
      </c>
      <c r="R26" t="n">
        <v>75.45999999999999</v>
      </c>
      <c r="S26" t="n">
        <v>46.36</v>
      </c>
      <c r="T26" t="n">
        <v>14044.79</v>
      </c>
      <c r="U26" t="n">
        <v>0.61</v>
      </c>
      <c r="V26" t="n">
        <v>0.88</v>
      </c>
      <c r="W26" t="n">
        <v>9.25</v>
      </c>
      <c r="X26" t="n">
        <v>0.9</v>
      </c>
      <c r="Y26" t="n">
        <v>1</v>
      </c>
      <c r="Z26" t="n">
        <v>10</v>
      </c>
      <c r="AA26" t="n">
        <v>1403.805795697207</v>
      </c>
      <c r="AB26" t="n">
        <v>1920.749021213716</v>
      </c>
      <c r="AC26" t="n">
        <v>1737.435430417261</v>
      </c>
      <c r="AD26" t="n">
        <v>1403805.795697207</v>
      </c>
      <c r="AE26" t="n">
        <v>1920749.021213716</v>
      </c>
      <c r="AF26" t="n">
        <v>1.182842525110148e-06</v>
      </c>
      <c r="AG26" t="n">
        <v>25.9375</v>
      </c>
      <c r="AH26" t="n">
        <v>1737435.430417261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3.3583</v>
      </c>
      <c r="E27" t="n">
        <v>29.78</v>
      </c>
      <c r="F27" t="n">
        <v>24.28</v>
      </c>
      <c r="G27" t="n">
        <v>32.37</v>
      </c>
      <c r="H27" t="n">
        <v>0.42</v>
      </c>
      <c r="I27" t="n">
        <v>45</v>
      </c>
      <c r="J27" t="n">
        <v>309.95</v>
      </c>
      <c r="K27" t="n">
        <v>61.82</v>
      </c>
      <c r="L27" t="n">
        <v>7.25</v>
      </c>
      <c r="M27" t="n">
        <v>43</v>
      </c>
      <c r="N27" t="n">
        <v>90.88</v>
      </c>
      <c r="O27" t="n">
        <v>38461.6</v>
      </c>
      <c r="P27" t="n">
        <v>445.43</v>
      </c>
      <c r="Q27" t="n">
        <v>608.88</v>
      </c>
      <c r="R27" t="n">
        <v>75.16</v>
      </c>
      <c r="S27" t="n">
        <v>46.36</v>
      </c>
      <c r="T27" t="n">
        <v>13903.19</v>
      </c>
      <c r="U27" t="n">
        <v>0.62</v>
      </c>
      <c r="V27" t="n">
        <v>0.88</v>
      </c>
      <c r="W27" t="n">
        <v>9.26</v>
      </c>
      <c r="X27" t="n">
        <v>0.91</v>
      </c>
      <c r="Y27" t="n">
        <v>1</v>
      </c>
      <c r="Z27" t="n">
        <v>10</v>
      </c>
      <c r="AA27" t="n">
        <v>1400.062208904595</v>
      </c>
      <c r="AB27" t="n">
        <v>1915.626880608671</v>
      </c>
      <c r="AC27" t="n">
        <v>1732.802139722592</v>
      </c>
      <c r="AD27" t="n">
        <v>1400062.208904595</v>
      </c>
      <c r="AE27" t="n">
        <v>1915626.880608671</v>
      </c>
      <c r="AF27" t="n">
        <v>1.187084257860147e-06</v>
      </c>
      <c r="AG27" t="n">
        <v>25.85069444444444</v>
      </c>
      <c r="AH27" t="n">
        <v>1732802.139722592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3.3697</v>
      </c>
      <c r="E28" t="n">
        <v>29.68</v>
      </c>
      <c r="F28" t="n">
        <v>24.23</v>
      </c>
      <c r="G28" t="n">
        <v>33.05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444.71</v>
      </c>
      <c r="Q28" t="n">
        <v>608.99</v>
      </c>
      <c r="R28" t="n">
        <v>74.12</v>
      </c>
      <c r="S28" t="n">
        <v>46.36</v>
      </c>
      <c r="T28" t="n">
        <v>13386.7</v>
      </c>
      <c r="U28" t="n">
        <v>0.63</v>
      </c>
      <c r="V28" t="n">
        <v>0.88</v>
      </c>
      <c r="W28" t="n">
        <v>9.25</v>
      </c>
      <c r="X28" t="n">
        <v>0.86</v>
      </c>
      <c r="Y28" t="n">
        <v>1</v>
      </c>
      <c r="Z28" t="n">
        <v>10</v>
      </c>
      <c r="AA28" t="n">
        <v>1395.199583587423</v>
      </c>
      <c r="AB28" t="n">
        <v>1908.973622125828</v>
      </c>
      <c r="AC28" t="n">
        <v>1726.783858891444</v>
      </c>
      <c r="AD28" t="n">
        <v>1395199.583587423</v>
      </c>
      <c r="AE28" t="n">
        <v>1908973.622125828</v>
      </c>
      <c r="AF28" t="n">
        <v>1.191113903972646e-06</v>
      </c>
      <c r="AG28" t="n">
        <v>25.76388888888889</v>
      </c>
      <c r="AH28" t="n">
        <v>1726783.858891444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3.3875</v>
      </c>
      <c r="E29" t="n">
        <v>29.52</v>
      </c>
      <c r="F29" t="n">
        <v>24.19</v>
      </c>
      <c r="G29" t="n">
        <v>34.56</v>
      </c>
      <c r="H29" t="n">
        <v>0.44</v>
      </c>
      <c r="I29" t="n">
        <v>42</v>
      </c>
      <c r="J29" t="n">
        <v>311.04</v>
      </c>
      <c r="K29" t="n">
        <v>61.82</v>
      </c>
      <c r="L29" t="n">
        <v>7.75</v>
      </c>
      <c r="M29" t="n">
        <v>40</v>
      </c>
      <c r="N29" t="n">
        <v>91.47</v>
      </c>
      <c r="O29" t="n">
        <v>38596.15</v>
      </c>
      <c r="P29" t="n">
        <v>443.69</v>
      </c>
      <c r="Q29" t="n">
        <v>608.96</v>
      </c>
      <c r="R29" t="n">
        <v>72.91</v>
      </c>
      <c r="S29" t="n">
        <v>46.36</v>
      </c>
      <c r="T29" t="n">
        <v>12790.22</v>
      </c>
      <c r="U29" t="n">
        <v>0.64</v>
      </c>
      <c r="V29" t="n">
        <v>0.88</v>
      </c>
      <c r="W29" t="n">
        <v>9.24</v>
      </c>
      <c r="X29" t="n">
        <v>0.82</v>
      </c>
      <c r="Y29" t="n">
        <v>1</v>
      </c>
      <c r="Z29" t="n">
        <v>10</v>
      </c>
      <c r="AA29" t="n">
        <v>1377.287221421455</v>
      </c>
      <c r="AB29" t="n">
        <v>1884.465137972703</v>
      </c>
      <c r="AC29" t="n">
        <v>1704.614430068021</v>
      </c>
      <c r="AD29" t="n">
        <v>1377287.221421455</v>
      </c>
      <c r="AE29" t="n">
        <v>1884465.137972703</v>
      </c>
      <c r="AF29" t="n">
        <v>1.197405807551812e-06</v>
      </c>
      <c r="AG29" t="n">
        <v>25.625</v>
      </c>
      <c r="AH29" t="n">
        <v>1704614.43006802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3.3963</v>
      </c>
      <c r="E30" t="n">
        <v>29.44</v>
      </c>
      <c r="F30" t="n">
        <v>24.17</v>
      </c>
      <c r="G30" t="n">
        <v>35.37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443.3</v>
      </c>
      <c r="Q30" t="n">
        <v>609.15</v>
      </c>
      <c r="R30" t="n">
        <v>72.08</v>
      </c>
      <c r="S30" t="n">
        <v>46.36</v>
      </c>
      <c r="T30" t="n">
        <v>12383.31</v>
      </c>
      <c r="U30" t="n">
        <v>0.64</v>
      </c>
      <c r="V30" t="n">
        <v>0.88</v>
      </c>
      <c r="W30" t="n">
        <v>9.24</v>
      </c>
      <c r="X30" t="n">
        <v>0.79</v>
      </c>
      <c r="Y30" t="n">
        <v>1</v>
      </c>
      <c r="Z30" t="n">
        <v>10</v>
      </c>
      <c r="AA30" t="n">
        <v>1374.03467465064</v>
      </c>
      <c r="AB30" t="n">
        <v>1880.014859988639</v>
      </c>
      <c r="AC30" t="n">
        <v>1700.588880368751</v>
      </c>
      <c r="AD30" t="n">
        <v>1374034.67465064</v>
      </c>
      <c r="AE30" t="n">
        <v>1880014.859988639</v>
      </c>
      <c r="AF30" t="n">
        <v>1.200516411568478e-06</v>
      </c>
      <c r="AG30" t="n">
        <v>25.55555555555556</v>
      </c>
      <c r="AH30" t="n">
        <v>1700588.880368751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3.4048</v>
      </c>
      <c r="E31" t="n">
        <v>29.37</v>
      </c>
      <c r="F31" t="n">
        <v>24.15</v>
      </c>
      <c r="G31" t="n">
        <v>36.23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442.91</v>
      </c>
      <c r="Q31" t="n">
        <v>608.9400000000001</v>
      </c>
      <c r="R31" t="n">
        <v>71.56999999999999</v>
      </c>
      <c r="S31" t="n">
        <v>46.36</v>
      </c>
      <c r="T31" t="n">
        <v>12132.59</v>
      </c>
      <c r="U31" t="n">
        <v>0.65</v>
      </c>
      <c r="V31" t="n">
        <v>0.88</v>
      </c>
      <c r="W31" t="n">
        <v>9.24</v>
      </c>
      <c r="X31" t="n">
        <v>0.78</v>
      </c>
      <c r="Y31" t="n">
        <v>1</v>
      </c>
      <c r="Z31" t="n">
        <v>10</v>
      </c>
      <c r="AA31" t="n">
        <v>1370.710720316837</v>
      </c>
      <c r="AB31" t="n">
        <v>1875.466879026614</v>
      </c>
      <c r="AC31" t="n">
        <v>1696.47495232661</v>
      </c>
      <c r="AD31" t="n">
        <v>1370710.720316837</v>
      </c>
      <c r="AE31" t="n">
        <v>1875466.879026614</v>
      </c>
      <c r="AF31" t="n">
        <v>1.203520972266394e-06</v>
      </c>
      <c r="AG31" t="n">
        <v>25.49479166666667</v>
      </c>
      <c r="AH31" t="n">
        <v>1696474.95232661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3.4134</v>
      </c>
      <c r="E32" t="n">
        <v>29.3</v>
      </c>
      <c r="F32" t="n">
        <v>24.13</v>
      </c>
      <c r="G32" t="n">
        <v>37.13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442.47</v>
      </c>
      <c r="Q32" t="n">
        <v>608.91</v>
      </c>
      <c r="R32" t="n">
        <v>70.95</v>
      </c>
      <c r="S32" t="n">
        <v>46.36</v>
      </c>
      <c r="T32" t="n">
        <v>11828.2</v>
      </c>
      <c r="U32" t="n">
        <v>0.65</v>
      </c>
      <c r="V32" t="n">
        <v>0.88</v>
      </c>
      <c r="W32" t="n">
        <v>9.24</v>
      </c>
      <c r="X32" t="n">
        <v>0.76</v>
      </c>
      <c r="Y32" t="n">
        <v>1</v>
      </c>
      <c r="Z32" t="n">
        <v>10</v>
      </c>
      <c r="AA32" t="n">
        <v>1367.466049899223</v>
      </c>
      <c r="AB32" t="n">
        <v>1871.027377816478</v>
      </c>
      <c r="AC32" t="n">
        <v>1692.45915088109</v>
      </c>
      <c r="AD32" t="n">
        <v>1367466.049899223</v>
      </c>
      <c r="AE32" t="n">
        <v>1871027.377816478</v>
      </c>
      <c r="AF32" t="n">
        <v>1.206560880737226e-06</v>
      </c>
      <c r="AG32" t="n">
        <v>25.43402777777778</v>
      </c>
      <c r="AH32" t="n">
        <v>1692459.15088109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3.4211</v>
      </c>
      <c r="E33" t="n">
        <v>29.23</v>
      </c>
      <c r="F33" t="n">
        <v>24.12</v>
      </c>
      <c r="G33" t="n">
        <v>38.09</v>
      </c>
      <c r="H33" t="n">
        <v>0.5</v>
      </c>
      <c r="I33" t="n">
        <v>38</v>
      </c>
      <c r="J33" t="n">
        <v>313.24</v>
      </c>
      <c r="K33" t="n">
        <v>61.82</v>
      </c>
      <c r="L33" t="n">
        <v>8.75</v>
      </c>
      <c r="M33" t="n">
        <v>36</v>
      </c>
      <c r="N33" t="n">
        <v>92.67</v>
      </c>
      <c r="O33" t="n">
        <v>38866.96</v>
      </c>
      <c r="P33" t="n">
        <v>442.23</v>
      </c>
      <c r="Q33" t="n">
        <v>608.87</v>
      </c>
      <c r="R33" t="n">
        <v>70.62</v>
      </c>
      <c r="S33" t="n">
        <v>46.36</v>
      </c>
      <c r="T33" t="n">
        <v>11666.52</v>
      </c>
      <c r="U33" t="n">
        <v>0.66</v>
      </c>
      <c r="V33" t="n">
        <v>0.88</v>
      </c>
      <c r="W33" t="n">
        <v>9.24</v>
      </c>
      <c r="X33" t="n">
        <v>0.75</v>
      </c>
      <c r="Y33" t="n">
        <v>1</v>
      </c>
      <c r="Z33" t="n">
        <v>10</v>
      </c>
      <c r="AA33" t="n">
        <v>1364.893658819545</v>
      </c>
      <c r="AB33" t="n">
        <v>1867.507718855377</v>
      </c>
      <c r="AC33" t="n">
        <v>1689.275403231365</v>
      </c>
      <c r="AD33" t="n">
        <v>1364893.658819545</v>
      </c>
      <c r="AE33" t="n">
        <v>1867507.718855377</v>
      </c>
      <c r="AF33" t="n">
        <v>1.209282659251809e-06</v>
      </c>
      <c r="AG33" t="n">
        <v>25.37326388888889</v>
      </c>
      <c r="AH33" t="n">
        <v>1689275.403231365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3.4286</v>
      </c>
      <c r="E34" t="n">
        <v>29.17</v>
      </c>
      <c r="F34" t="n">
        <v>24.11</v>
      </c>
      <c r="G34" t="n">
        <v>39.1</v>
      </c>
      <c r="H34" t="n">
        <v>0.51</v>
      </c>
      <c r="I34" t="n">
        <v>37</v>
      </c>
      <c r="J34" t="n">
        <v>313.79</v>
      </c>
      <c r="K34" t="n">
        <v>61.82</v>
      </c>
      <c r="L34" t="n">
        <v>9</v>
      </c>
      <c r="M34" t="n">
        <v>35</v>
      </c>
      <c r="N34" t="n">
        <v>92.97</v>
      </c>
      <c r="O34" t="n">
        <v>38934.97</v>
      </c>
      <c r="P34" t="n">
        <v>441.95</v>
      </c>
      <c r="Q34" t="n">
        <v>608.9</v>
      </c>
      <c r="R34" t="n">
        <v>70.17</v>
      </c>
      <c r="S34" t="n">
        <v>46.36</v>
      </c>
      <c r="T34" t="n">
        <v>11446.07</v>
      </c>
      <c r="U34" t="n">
        <v>0.66</v>
      </c>
      <c r="V34" t="n">
        <v>0.88</v>
      </c>
      <c r="W34" t="n">
        <v>9.25</v>
      </c>
      <c r="X34" t="n">
        <v>0.74</v>
      </c>
      <c r="Y34" t="n">
        <v>1</v>
      </c>
      <c r="Z34" t="n">
        <v>10</v>
      </c>
      <c r="AA34" t="n">
        <v>1362.323382630392</v>
      </c>
      <c r="AB34" t="n">
        <v>1863.990953580796</v>
      </c>
      <c r="AC34" t="n">
        <v>1686.094273098779</v>
      </c>
      <c r="AD34" t="n">
        <v>1362323.382630392</v>
      </c>
      <c r="AE34" t="n">
        <v>1863990.953580796</v>
      </c>
      <c r="AF34" t="n">
        <v>1.211933742220558e-06</v>
      </c>
      <c r="AG34" t="n">
        <v>25.32118055555556</v>
      </c>
      <c r="AH34" t="n">
        <v>1686094.273098778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3.4392</v>
      </c>
      <c r="E35" t="n">
        <v>29.08</v>
      </c>
      <c r="F35" t="n">
        <v>24.08</v>
      </c>
      <c r="G35" t="n">
        <v>40.13</v>
      </c>
      <c r="H35" t="n">
        <v>0.52</v>
      </c>
      <c r="I35" t="n">
        <v>36</v>
      </c>
      <c r="J35" t="n">
        <v>314.34</v>
      </c>
      <c r="K35" t="n">
        <v>61.82</v>
      </c>
      <c r="L35" t="n">
        <v>9.25</v>
      </c>
      <c r="M35" t="n">
        <v>34</v>
      </c>
      <c r="N35" t="n">
        <v>93.27</v>
      </c>
      <c r="O35" t="n">
        <v>39003.11</v>
      </c>
      <c r="P35" t="n">
        <v>441.33</v>
      </c>
      <c r="Q35" t="n">
        <v>608.96</v>
      </c>
      <c r="R35" t="n">
        <v>69.27</v>
      </c>
      <c r="S35" t="n">
        <v>46.36</v>
      </c>
      <c r="T35" t="n">
        <v>11004.78</v>
      </c>
      <c r="U35" t="n">
        <v>0.67</v>
      </c>
      <c r="V35" t="n">
        <v>0.89</v>
      </c>
      <c r="W35" t="n">
        <v>9.24</v>
      </c>
      <c r="X35" t="n">
        <v>0.7</v>
      </c>
      <c r="Y35" t="n">
        <v>1</v>
      </c>
      <c r="Z35" t="n">
        <v>10</v>
      </c>
      <c r="AA35" t="n">
        <v>1358.20729782739</v>
      </c>
      <c r="AB35" t="n">
        <v>1858.359144764483</v>
      </c>
      <c r="AC35" t="n">
        <v>1680.999956211601</v>
      </c>
      <c r="AD35" t="n">
        <v>1358207.29782739</v>
      </c>
      <c r="AE35" t="n">
        <v>1858359.144764483</v>
      </c>
      <c r="AF35" t="n">
        <v>1.215680606149724e-06</v>
      </c>
      <c r="AG35" t="n">
        <v>25.24305555555556</v>
      </c>
      <c r="AH35" t="n">
        <v>1680999.956211601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3.45</v>
      </c>
      <c r="E36" t="n">
        <v>28.99</v>
      </c>
      <c r="F36" t="n">
        <v>24.04</v>
      </c>
      <c r="G36" t="n">
        <v>41.22</v>
      </c>
      <c r="H36" t="n">
        <v>0.54</v>
      </c>
      <c r="I36" t="n">
        <v>35</v>
      </c>
      <c r="J36" t="n">
        <v>314.9</v>
      </c>
      <c r="K36" t="n">
        <v>61.82</v>
      </c>
      <c r="L36" t="n">
        <v>9.5</v>
      </c>
      <c r="M36" t="n">
        <v>33</v>
      </c>
      <c r="N36" t="n">
        <v>93.56999999999999</v>
      </c>
      <c r="O36" t="n">
        <v>39071.38</v>
      </c>
      <c r="P36" t="n">
        <v>440.55</v>
      </c>
      <c r="Q36" t="n">
        <v>608.96</v>
      </c>
      <c r="R36" t="n">
        <v>68.06</v>
      </c>
      <c r="S36" t="n">
        <v>46.36</v>
      </c>
      <c r="T36" t="n">
        <v>10401.88</v>
      </c>
      <c r="U36" t="n">
        <v>0.68</v>
      </c>
      <c r="V36" t="n">
        <v>0.89</v>
      </c>
      <c r="W36" t="n">
        <v>9.24</v>
      </c>
      <c r="X36" t="n">
        <v>0.67</v>
      </c>
      <c r="Y36" t="n">
        <v>1</v>
      </c>
      <c r="Z36" t="n">
        <v>10</v>
      </c>
      <c r="AA36" t="n">
        <v>1353.718102925307</v>
      </c>
      <c r="AB36" t="n">
        <v>1852.216830250151</v>
      </c>
      <c r="AC36" t="n">
        <v>1675.443855573724</v>
      </c>
      <c r="AD36" t="n">
        <v>1353718.102925307</v>
      </c>
      <c r="AE36" t="n">
        <v>1852216.830250151</v>
      </c>
      <c r="AF36" t="n">
        <v>1.219498165624723e-06</v>
      </c>
      <c r="AG36" t="n">
        <v>25.16493055555556</v>
      </c>
      <c r="AH36" t="n">
        <v>1675443.855573724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3.4568</v>
      </c>
      <c r="E37" t="n">
        <v>28.93</v>
      </c>
      <c r="F37" t="n">
        <v>24.04</v>
      </c>
      <c r="G37" t="n">
        <v>42.43</v>
      </c>
      <c r="H37" t="n">
        <v>0.55</v>
      </c>
      <c r="I37" t="n">
        <v>34</v>
      </c>
      <c r="J37" t="n">
        <v>315.45</v>
      </c>
      <c r="K37" t="n">
        <v>61.82</v>
      </c>
      <c r="L37" t="n">
        <v>9.75</v>
      </c>
      <c r="M37" t="n">
        <v>32</v>
      </c>
      <c r="N37" t="n">
        <v>93.88</v>
      </c>
      <c r="O37" t="n">
        <v>39139.8</v>
      </c>
      <c r="P37" t="n">
        <v>440.41</v>
      </c>
      <c r="Q37" t="n">
        <v>608.9400000000001</v>
      </c>
      <c r="R37" t="n">
        <v>68.26000000000001</v>
      </c>
      <c r="S37" t="n">
        <v>46.36</v>
      </c>
      <c r="T37" t="n">
        <v>10507.06</v>
      </c>
      <c r="U37" t="n">
        <v>0.68</v>
      </c>
      <c r="V37" t="n">
        <v>0.89</v>
      </c>
      <c r="W37" t="n">
        <v>9.23</v>
      </c>
      <c r="X37" t="n">
        <v>0.67</v>
      </c>
      <c r="Y37" t="n">
        <v>1</v>
      </c>
      <c r="Z37" t="n">
        <v>10</v>
      </c>
      <c r="AA37" t="n">
        <v>1351.691931256492</v>
      </c>
      <c r="AB37" t="n">
        <v>1849.444532784493</v>
      </c>
      <c r="AC37" t="n">
        <v>1672.936142287245</v>
      </c>
      <c r="AD37" t="n">
        <v>1351691.931256492</v>
      </c>
      <c r="AE37" t="n">
        <v>1849444.532784493</v>
      </c>
      <c r="AF37" t="n">
        <v>1.221901814183056e-06</v>
      </c>
      <c r="AG37" t="n">
        <v>25.11284722222222</v>
      </c>
      <c r="AH37" t="n">
        <v>1672936.142287245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3.4673</v>
      </c>
      <c r="E38" t="n">
        <v>28.84</v>
      </c>
      <c r="F38" t="n">
        <v>24.01</v>
      </c>
      <c r="G38" t="n">
        <v>43.66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439.89</v>
      </c>
      <c r="Q38" t="n">
        <v>608.8200000000001</v>
      </c>
      <c r="R38" t="n">
        <v>67.19</v>
      </c>
      <c r="S38" t="n">
        <v>46.36</v>
      </c>
      <c r="T38" t="n">
        <v>9979.58</v>
      </c>
      <c r="U38" t="n">
        <v>0.6899999999999999</v>
      </c>
      <c r="V38" t="n">
        <v>0.89</v>
      </c>
      <c r="W38" t="n">
        <v>9.23</v>
      </c>
      <c r="X38" t="n">
        <v>0.64</v>
      </c>
      <c r="Y38" t="n">
        <v>1</v>
      </c>
      <c r="Z38" t="n">
        <v>10</v>
      </c>
      <c r="AA38" t="n">
        <v>1336.912620408353</v>
      </c>
      <c r="AB38" t="n">
        <v>1829.222827664892</v>
      </c>
      <c r="AC38" t="n">
        <v>1654.644368322917</v>
      </c>
      <c r="AD38" t="n">
        <v>1336912.620408353</v>
      </c>
      <c r="AE38" t="n">
        <v>1829222.827664892</v>
      </c>
      <c r="AF38" t="n">
        <v>1.225613330339305e-06</v>
      </c>
      <c r="AG38" t="n">
        <v>25.03472222222222</v>
      </c>
      <c r="AH38" t="n">
        <v>1654644.368322917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3.4742</v>
      </c>
      <c r="E39" t="n">
        <v>28.78</v>
      </c>
      <c r="F39" t="n">
        <v>24.01</v>
      </c>
      <c r="G39" t="n">
        <v>45.02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439.73</v>
      </c>
      <c r="Q39" t="n">
        <v>608.86</v>
      </c>
      <c r="R39" t="n">
        <v>67.14</v>
      </c>
      <c r="S39" t="n">
        <v>46.36</v>
      </c>
      <c r="T39" t="n">
        <v>9955.99</v>
      </c>
      <c r="U39" t="n">
        <v>0.6899999999999999</v>
      </c>
      <c r="V39" t="n">
        <v>0.89</v>
      </c>
      <c r="W39" t="n">
        <v>9.23</v>
      </c>
      <c r="X39" t="n">
        <v>0.64</v>
      </c>
      <c r="Y39" t="n">
        <v>1</v>
      </c>
      <c r="Z39" t="n">
        <v>10</v>
      </c>
      <c r="AA39" t="n">
        <v>1334.679957948488</v>
      </c>
      <c r="AB39" t="n">
        <v>1826.168000389188</v>
      </c>
      <c r="AC39" t="n">
        <v>1651.881089474929</v>
      </c>
      <c r="AD39" t="n">
        <v>1334679.957948487</v>
      </c>
      <c r="AE39" t="n">
        <v>1826168.000389188</v>
      </c>
      <c r="AF39" t="n">
        <v>1.228052326670555e-06</v>
      </c>
      <c r="AG39" t="n">
        <v>24.98263888888889</v>
      </c>
      <c r="AH39" t="n">
        <v>1651881.089474929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3.4854</v>
      </c>
      <c r="E40" t="n">
        <v>28.69</v>
      </c>
      <c r="F40" t="n">
        <v>23.97</v>
      </c>
      <c r="G40" t="n">
        <v>46.4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438.9</v>
      </c>
      <c r="Q40" t="n">
        <v>608.83</v>
      </c>
      <c r="R40" t="n">
        <v>65.75</v>
      </c>
      <c r="S40" t="n">
        <v>46.36</v>
      </c>
      <c r="T40" t="n">
        <v>9265.219999999999</v>
      </c>
      <c r="U40" t="n">
        <v>0.71</v>
      </c>
      <c r="V40" t="n">
        <v>0.89</v>
      </c>
      <c r="W40" t="n">
        <v>9.23</v>
      </c>
      <c r="X40" t="n">
        <v>0.6</v>
      </c>
      <c r="Y40" t="n">
        <v>1</v>
      </c>
      <c r="Z40" t="n">
        <v>10</v>
      </c>
      <c r="AA40" t="n">
        <v>1330.092413355964</v>
      </c>
      <c r="AB40" t="n">
        <v>1819.891119489514</v>
      </c>
      <c r="AC40" t="n">
        <v>1646.203265278662</v>
      </c>
      <c r="AD40" t="n">
        <v>1330092.413355964</v>
      </c>
      <c r="AE40" t="n">
        <v>1819891.119489514</v>
      </c>
      <c r="AF40" t="n">
        <v>1.23201127723722e-06</v>
      </c>
      <c r="AG40" t="n">
        <v>24.90451388888889</v>
      </c>
      <c r="AH40" t="n">
        <v>1646203.265278662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3.4847</v>
      </c>
      <c r="E41" t="n">
        <v>28.7</v>
      </c>
      <c r="F41" t="n">
        <v>23.98</v>
      </c>
      <c r="G41" t="n">
        <v>46.41</v>
      </c>
      <c r="H41" t="n">
        <v>0.6</v>
      </c>
      <c r="I41" t="n">
        <v>31</v>
      </c>
      <c r="J41" t="n">
        <v>317.68</v>
      </c>
      <c r="K41" t="n">
        <v>61.82</v>
      </c>
      <c r="L41" t="n">
        <v>10.75</v>
      </c>
      <c r="M41" t="n">
        <v>29</v>
      </c>
      <c r="N41" t="n">
        <v>95.11</v>
      </c>
      <c r="O41" t="n">
        <v>39414.84</v>
      </c>
      <c r="P41" t="n">
        <v>439.15</v>
      </c>
      <c r="Q41" t="n">
        <v>608.84</v>
      </c>
      <c r="R41" t="n">
        <v>66.23</v>
      </c>
      <c r="S41" t="n">
        <v>46.36</v>
      </c>
      <c r="T41" t="n">
        <v>9509.76</v>
      </c>
      <c r="U41" t="n">
        <v>0.7</v>
      </c>
      <c r="V41" t="n">
        <v>0.89</v>
      </c>
      <c r="W41" t="n">
        <v>9.23</v>
      </c>
      <c r="X41" t="n">
        <v>0.6</v>
      </c>
      <c r="Y41" t="n">
        <v>1</v>
      </c>
      <c r="Z41" t="n">
        <v>10</v>
      </c>
      <c r="AA41" t="n">
        <v>1330.756573151547</v>
      </c>
      <c r="AB41" t="n">
        <v>1820.799852222493</v>
      </c>
      <c r="AC41" t="n">
        <v>1647.02526983502</v>
      </c>
      <c r="AD41" t="n">
        <v>1330756.573151547</v>
      </c>
      <c r="AE41" t="n">
        <v>1820799.852222493</v>
      </c>
      <c r="AF41" t="n">
        <v>1.231763842826804e-06</v>
      </c>
      <c r="AG41" t="n">
        <v>24.91319444444444</v>
      </c>
      <c r="AH41" t="n">
        <v>1647025.26983502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3.4936</v>
      </c>
      <c r="E42" t="n">
        <v>28.62</v>
      </c>
      <c r="F42" t="n">
        <v>23.96</v>
      </c>
      <c r="G42" t="n">
        <v>47.92</v>
      </c>
      <c r="H42" t="n">
        <v>0.62</v>
      </c>
      <c r="I42" t="n">
        <v>30</v>
      </c>
      <c r="J42" t="n">
        <v>318.24</v>
      </c>
      <c r="K42" t="n">
        <v>61.82</v>
      </c>
      <c r="L42" t="n">
        <v>11</v>
      </c>
      <c r="M42" t="n">
        <v>28</v>
      </c>
      <c r="N42" t="n">
        <v>95.42</v>
      </c>
      <c r="O42" t="n">
        <v>39483.95</v>
      </c>
      <c r="P42" t="n">
        <v>438.62</v>
      </c>
      <c r="Q42" t="n">
        <v>608.9</v>
      </c>
      <c r="R42" t="n">
        <v>65.59999999999999</v>
      </c>
      <c r="S42" t="n">
        <v>46.36</v>
      </c>
      <c r="T42" t="n">
        <v>9197.51</v>
      </c>
      <c r="U42" t="n">
        <v>0.71</v>
      </c>
      <c r="V42" t="n">
        <v>0.89</v>
      </c>
      <c r="W42" t="n">
        <v>9.23</v>
      </c>
      <c r="X42" t="n">
        <v>0.59</v>
      </c>
      <c r="Y42" t="n">
        <v>1</v>
      </c>
      <c r="Z42" t="n">
        <v>10</v>
      </c>
      <c r="AA42" t="n">
        <v>1327.439458926709</v>
      </c>
      <c r="AB42" t="n">
        <v>1816.261230199318</v>
      </c>
      <c r="AC42" t="n">
        <v>1642.919807527742</v>
      </c>
      <c r="AD42" t="n">
        <v>1327439.458926709</v>
      </c>
      <c r="AE42" t="n">
        <v>1816261.230199318</v>
      </c>
      <c r="AF42" t="n">
        <v>1.234909794616386e-06</v>
      </c>
      <c r="AG42" t="n">
        <v>24.84375</v>
      </c>
      <c r="AH42" t="n">
        <v>1642919.807527742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3.5039</v>
      </c>
      <c r="E43" t="n">
        <v>28.54</v>
      </c>
      <c r="F43" t="n">
        <v>23.93</v>
      </c>
      <c r="G43" t="n">
        <v>49.51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438.26</v>
      </c>
      <c r="Q43" t="n">
        <v>608.84</v>
      </c>
      <c r="R43" t="n">
        <v>64.69</v>
      </c>
      <c r="S43" t="n">
        <v>46.36</v>
      </c>
      <c r="T43" t="n">
        <v>8748.950000000001</v>
      </c>
      <c r="U43" t="n">
        <v>0.72</v>
      </c>
      <c r="V43" t="n">
        <v>0.89</v>
      </c>
      <c r="W43" t="n">
        <v>9.23</v>
      </c>
      <c r="X43" t="n">
        <v>0.5600000000000001</v>
      </c>
      <c r="Y43" t="n">
        <v>1</v>
      </c>
      <c r="Z43" t="n">
        <v>10</v>
      </c>
      <c r="AA43" t="n">
        <v>1323.952484984418</v>
      </c>
      <c r="AB43" t="n">
        <v>1811.490198617042</v>
      </c>
      <c r="AC43" t="n">
        <v>1638.604116503493</v>
      </c>
      <c r="AD43" t="n">
        <v>1323952.484984418</v>
      </c>
      <c r="AE43" t="n">
        <v>1811490.198617042</v>
      </c>
      <c r="AF43" t="n">
        <v>1.238550615226802e-06</v>
      </c>
      <c r="AG43" t="n">
        <v>24.77430555555556</v>
      </c>
      <c r="AH43" t="n">
        <v>1638604.116503493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3.5063</v>
      </c>
      <c r="E44" t="n">
        <v>28.52</v>
      </c>
      <c r="F44" t="n">
        <v>23.91</v>
      </c>
      <c r="G44" t="n">
        <v>49.47</v>
      </c>
      <c r="H44" t="n">
        <v>0.64</v>
      </c>
      <c r="I44" t="n">
        <v>29</v>
      </c>
      <c r="J44" t="n">
        <v>319.36</v>
      </c>
      <c r="K44" t="n">
        <v>61.82</v>
      </c>
      <c r="L44" t="n">
        <v>11.5</v>
      </c>
      <c r="M44" t="n">
        <v>27</v>
      </c>
      <c r="N44" t="n">
        <v>96.04000000000001</v>
      </c>
      <c r="O44" t="n">
        <v>39622.59</v>
      </c>
      <c r="P44" t="n">
        <v>437.7</v>
      </c>
      <c r="Q44" t="n">
        <v>608.86</v>
      </c>
      <c r="R44" t="n">
        <v>64.18000000000001</v>
      </c>
      <c r="S44" t="n">
        <v>46.36</v>
      </c>
      <c r="T44" t="n">
        <v>8491.709999999999</v>
      </c>
      <c r="U44" t="n">
        <v>0.72</v>
      </c>
      <c r="V44" t="n">
        <v>0.89</v>
      </c>
      <c r="W44" t="n">
        <v>9.220000000000001</v>
      </c>
      <c r="X44" t="n">
        <v>0.54</v>
      </c>
      <c r="Y44" t="n">
        <v>1</v>
      </c>
      <c r="Z44" t="n">
        <v>10</v>
      </c>
      <c r="AA44" t="n">
        <v>1322.285199148947</v>
      </c>
      <c r="AB44" t="n">
        <v>1809.208944581491</v>
      </c>
      <c r="AC44" t="n">
        <v>1636.540582151334</v>
      </c>
      <c r="AD44" t="n">
        <v>1322285.199148947</v>
      </c>
      <c r="AE44" t="n">
        <v>1809208.944581491</v>
      </c>
      <c r="AF44" t="n">
        <v>1.239398961776802e-06</v>
      </c>
      <c r="AG44" t="n">
        <v>24.75694444444444</v>
      </c>
      <c r="AH44" t="n">
        <v>1636540.582151334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3.5115</v>
      </c>
      <c r="E45" t="n">
        <v>28.48</v>
      </c>
      <c r="F45" t="n">
        <v>23.93</v>
      </c>
      <c r="G45" t="n">
        <v>51.27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438</v>
      </c>
      <c r="Q45" t="n">
        <v>608.8200000000001</v>
      </c>
      <c r="R45" t="n">
        <v>64.63</v>
      </c>
      <c r="S45" t="n">
        <v>46.36</v>
      </c>
      <c r="T45" t="n">
        <v>8720.93</v>
      </c>
      <c r="U45" t="n">
        <v>0.72</v>
      </c>
      <c r="V45" t="n">
        <v>0.89</v>
      </c>
      <c r="W45" t="n">
        <v>9.220000000000001</v>
      </c>
      <c r="X45" t="n">
        <v>0.55</v>
      </c>
      <c r="Y45" t="n">
        <v>1</v>
      </c>
      <c r="Z45" t="n">
        <v>10</v>
      </c>
      <c r="AA45" t="n">
        <v>1321.603205842992</v>
      </c>
      <c r="AB45" t="n">
        <v>1808.275811252862</v>
      </c>
      <c r="AC45" t="n">
        <v>1635.69650575793</v>
      </c>
      <c r="AD45" t="n">
        <v>1321603.205842992</v>
      </c>
      <c r="AE45" t="n">
        <v>1808275.811252862</v>
      </c>
      <c r="AF45" t="n">
        <v>1.241237045968468e-06</v>
      </c>
      <c r="AG45" t="n">
        <v>24.72222222222222</v>
      </c>
      <c r="AH45" t="n">
        <v>1635696.50575793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3.5138</v>
      </c>
      <c r="E46" t="n">
        <v>28.46</v>
      </c>
      <c r="F46" t="n">
        <v>23.91</v>
      </c>
      <c r="G46" t="n">
        <v>51.23</v>
      </c>
      <c r="H46" t="n">
        <v>0.67</v>
      </c>
      <c r="I46" t="n">
        <v>28</v>
      </c>
      <c r="J46" t="n">
        <v>320.49</v>
      </c>
      <c r="K46" t="n">
        <v>61.82</v>
      </c>
      <c r="L46" t="n">
        <v>12</v>
      </c>
      <c r="M46" t="n">
        <v>26</v>
      </c>
      <c r="N46" t="n">
        <v>96.67</v>
      </c>
      <c r="O46" t="n">
        <v>39761.81</v>
      </c>
      <c r="P46" t="n">
        <v>437.34</v>
      </c>
      <c r="Q46" t="n">
        <v>608.84</v>
      </c>
      <c r="R46" t="n">
        <v>64.12</v>
      </c>
      <c r="S46" t="n">
        <v>46.36</v>
      </c>
      <c r="T46" t="n">
        <v>8468.43</v>
      </c>
      <c r="U46" t="n">
        <v>0.72</v>
      </c>
      <c r="V46" t="n">
        <v>0.89</v>
      </c>
      <c r="W46" t="n">
        <v>9.220000000000001</v>
      </c>
      <c r="X46" t="n">
        <v>0.53</v>
      </c>
      <c r="Y46" t="n">
        <v>1</v>
      </c>
      <c r="Z46" t="n">
        <v>10</v>
      </c>
      <c r="AA46" t="n">
        <v>1319.811735612343</v>
      </c>
      <c r="AB46" t="n">
        <v>1805.8246426492</v>
      </c>
      <c r="AC46" t="n">
        <v>1633.479273245563</v>
      </c>
      <c r="AD46" t="n">
        <v>1319811.735612343</v>
      </c>
      <c r="AE46" t="n">
        <v>1805824.6426492</v>
      </c>
      <c r="AF46" t="n">
        <v>1.242050044745551e-06</v>
      </c>
      <c r="AG46" t="n">
        <v>24.70486111111111</v>
      </c>
      <c r="AH46" t="n">
        <v>1633479.273245563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3.5236</v>
      </c>
      <c r="E47" t="n">
        <v>28.38</v>
      </c>
      <c r="F47" t="n">
        <v>23.88</v>
      </c>
      <c r="G47" t="n">
        <v>53.07</v>
      </c>
      <c r="H47" t="n">
        <v>0.68</v>
      </c>
      <c r="I47" t="n">
        <v>27</v>
      </c>
      <c r="J47" t="n">
        <v>321.06</v>
      </c>
      <c r="K47" t="n">
        <v>61.82</v>
      </c>
      <c r="L47" t="n">
        <v>12.25</v>
      </c>
      <c r="M47" t="n">
        <v>25</v>
      </c>
      <c r="N47" t="n">
        <v>96.98999999999999</v>
      </c>
      <c r="O47" t="n">
        <v>39831.64</v>
      </c>
      <c r="P47" t="n">
        <v>437.3</v>
      </c>
      <c r="Q47" t="n">
        <v>608.87</v>
      </c>
      <c r="R47" t="n">
        <v>63.26</v>
      </c>
      <c r="S47" t="n">
        <v>46.36</v>
      </c>
      <c r="T47" t="n">
        <v>8040.1</v>
      </c>
      <c r="U47" t="n">
        <v>0.73</v>
      </c>
      <c r="V47" t="n">
        <v>0.89</v>
      </c>
      <c r="W47" t="n">
        <v>9.220000000000001</v>
      </c>
      <c r="X47" t="n">
        <v>0.51</v>
      </c>
      <c r="Y47" t="n">
        <v>1</v>
      </c>
      <c r="Z47" t="n">
        <v>10</v>
      </c>
      <c r="AA47" t="n">
        <v>1316.987793517929</v>
      </c>
      <c r="AB47" t="n">
        <v>1801.96080049209</v>
      </c>
      <c r="AC47" t="n">
        <v>1629.984190760992</v>
      </c>
      <c r="AD47" t="n">
        <v>1316987.793517929</v>
      </c>
      <c r="AE47" t="n">
        <v>1801960.80049209</v>
      </c>
      <c r="AF47" t="n">
        <v>1.245514126491384e-06</v>
      </c>
      <c r="AG47" t="n">
        <v>24.63541666666667</v>
      </c>
      <c r="AH47" t="n">
        <v>1629984.190760992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3.5341</v>
      </c>
      <c r="E48" t="n">
        <v>28.3</v>
      </c>
      <c r="F48" t="n">
        <v>23.85</v>
      </c>
      <c r="G48" t="n">
        <v>55.05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436.6</v>
      </c>
      <c r="Q48" t="n">
        <v>608.9</v>
      </c>
      <c r="R48" t="n">
        <v>62.13</v>
      </c>
      <c r="S48" t="n">
        <v>46.36</v>
      </c>
      <c r="T48" t="n">
        <v>7483.86</v>
      </c>
      <c r="U48" t="n">
        <v>0.75</v>
      </c>
      <c r="V48" t="n">
        <v>0.89</v>
      </c>
      <c r="W48" t="n">
        <v>9.220000000000001</v>
      </c>
      <c r="X48" t="n">
        <v>0.48</v>
      </c>
      <c r="Y48" t="n">
        <v>1</v>
      </c>
      <c r="Z48" t="n">
        <v>10</v>
      </c>
      <c r="AA48" t="n">
        <v>1312.987033408308</v>
      </c>
      <c r="AB48" t="n">
        <v>1796.486784009027</v>
      </c>
      <c r="AC48" t="n">
        <v>1625.032606728242</v>
      </c>
      <c r="AD48" t="n">
        <v>1312987.033408308</v>
      </c>
      <c r="AE48" t="n">
        <v>1796486.784009027</v>
      </c>
      <c r="AF48" t="n">
        <v>1.249225642647633e-06</v>
      </c>
      <c r="AG48" t="n">
        <v>24.56597222222222</v>
      </c>
      <c r="AH48" t="n">
        <v>1625032.606728242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3.5318</v>
      </c>
      <c r="E49" t="n">
        <v>28.31</v>
      </c>
      <c r="F49" t="n">
        <v>23.87</v>
      </c>
      <c r="G49" t="n">
        <v>55.09</v>
      </c>
      <c r="H49" t="n">
        <v>0.71</v>
      </c>
      <c r="I49" t="n">
        <v>26</v>
      </c>
      <c r="J49" t="n">
        <v>322.2</v>
      </c>
      <c r="K49" t="n">
        <v>61.82</v>
      </c>
      <c r="L49" t="n">
        <v>12.75</v>
      </c>
      <c r="M49" t="n">
        <v>24</v>
      </c>
      <c r="N49" t="n">
        <v>97.62</v>
      </c>
      <c r="O49" t="n">
        <v>39971.73</v>
      </c>
      <c r="P49" t="n">
        <v>436.63</v>
      </c>
      <c r="Q49" t="n">
        <v>608.85</v>
      </c>
      <c r="R49" t="n">
        <v>63.03</v>
      </c>
      <c r="S49" t="n">
        <v>46.36</v>
      </c>
      <c r="T49" t="n">
        <v>7935.04</v>
      </c>
      <c r="U49" t="n">
        <v>0.74</v>
      </c>
      <c r="V49" t="n">
        <v>0.89</v>
      </c>
      <c r="W49" t="n">
        <v>9.220000000000001</v>
      </c>
      <c r="X49" t="n">
        <v>0.5</v>
      </c>
      <c r="Y49" t="n">
        <v>1</v>
      </c>
      <c r="Z49" t="n">
        <v>10</v>
      </c>
      <c r="AA49" t="n">
        <v>1313.793029501709</v>
      </c>
      <c r="AB49" t="n">
        <v>1797.589583422056</v>
      </c>
      <c r="AC49" t="n">
        <v>1626.03015651308</v>
      </c>
      <c r="AD49" t="n">
        <v>1313793.029501709</v>
      </c>
      <c r="AE49" t="n">
        <v>1797589.583422056</v>
      </c>
      <c r="AF49" t="n">
        <v>1.24841264387055e-06</v>
      </c>
      <c r="AG49" t="n">
        <v>24.57465277777778</v>
      </c>
      <c r="AH49" t="n">
        <v>1626030.15651308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3.5417</v>
      </c>
      <c r="E50" t="n">
        <v>28.23</v>
      </c>
      <c r="F50" t="n">
        <v>23.85</v>
      </c>
      <c r="G50" t="n">
        <v>57.24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436.17</v>
      </c>
      <c r="Q50" t="n">
        <v>608.8099999999999</v>
      </c>
      <c r="R50" t="n">
        <v>62.37</v>
      </c>
      <c r="S50" t="n">
        <v>46.36</v>
      </c>
      <c r="T50" t="n">
        <v>7606.05</v>
      </c>
      <c r="U50" t="n">
        <v>0.74</v>
      </c>
      <c r="V50" t="n">
        <v>0.89</v>
      </c>
      <c r="W50" t="n">
        <v>9.210000000000001</v>
      </c>
      <c r="X50" t="n">
        <v>0.48</v>
      </c>
      <c r="Y50" t="n">
        <v>1</v>
      </c>
      <c r="Z50" t="n">
        <v>10</v>
      </c>
      <c r="AA50" t="n">
        <v>1310.42010531459</v>
      </c>
      <c r="AB50" t="n">
        <v>1792.974599746327</v>
      </c>
      <c r="AC50" t="n">
        <v>1621.855620402192</v>
      </c>
      <c r="AD50" t="n">
        <v>1310420.10531459</v>
      </c>
      <c r="AE50" t="n">
        <v>1792974.599746327</v>
      </c>
      <c r="AF50" t="n">
        <v>1.251912073389299e-06</v>
      </c>
      <c r="AG50" t="n">
        <v>24.50520833333333</v>
      </c>
      <c r="AH50" t="n">
        <v>1621855.620402192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3.5419</v>
      </c>
      <c r="E51" t="n">
        <v>28.23</v>
      </c>
      <c r="F51" t="n">
        <v>23.85</v>
      </c>
      <c r="G51" t="n">
        <v>57.23</v>
      </c>
      <c r="H51" t="n">
        <v>0.73</v>
      </c>
      <c r="I51" t="n">
        <v>25</v>
      </c>
      <c r="J51" t="n">
        <v>323.34</v>
      </c>
      <c r="K51" t="n">
        <v>61.82</v>
      </c>
      <c r="L51" t="n">
        <v>13.25</v>
      </c>
      <c r="M51" t="n">
        <v>23</v>
      </c>
      <c r="N51" t="n">
        <v>98.27</v>
      </c>
      <c r="O51" t="n">
        <v>40112.54</v>
      </c>
      <c r="P51" t="n">
        <v>436.54</v>
      </c>
      <c r="Q51" t="n">
        <v>608.89</v>
      </c>
      <c r="R51" t="n">
        <v>62.35</v>
      </c>
      <c r="S51" t="n">
        <v>46.36</v>
      </c>
      <c r="T51" t="n">
        <v>7595.51</v>
      </c>
      <c r="U51" t="n">
        <v>0.74</v>
      </c>
      <c r="V51" t="n">
        <v>0.89</v>
      </c>
      <c r="W51" t="n">
        <v>9.210000000000001</v>
      </c>
      <c r="X51" t="n">
        <v>0.47</v>
      </c>
      <c r="Y51" t="n">
        <v>1</v>
      </c>
      <c r="Z51" t="n">
        <v>10</v>
      </c>
      <c r="AA51" t="n">
        <v>1310.938576660323</v>
      </c>
      <c r="AB51" t="n">
        <v>1793.683995114901</v>
      </c>
      <c r="AC51" t="n">
        <v>1622.497312072433</v>
      </c>
      <c r="AD51" t="n">
        <v>1310938.576660323</v>
      </c>
      <c r="AE51" t="n">
        <v>1793683.995114901</v>
      </c>
      <c r="AF51" t="n">
        <v>1.251982768935132e-06</v>
      </c>
      <c r="AG51" t="n">
        <v>24.50520833333333</v>
      </c>
      <c r="AH51" t="n">
        <v>1622497.312072433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3.5404</v>
      </c>
      <c r="E52" t="n">
        <v>28.24</v>
      </c>
      <c r="F52" t="n">
        <v>23.86</v>
      </c>
      <c r="G52" t="n">
        <v>57.26</v>
      </c>
      <c r="H52" t="n">
        <v>0.74</v>
      </c>
      <c r="I52" t="n">
        <v>25</v>
      </c>
      <c r="J52" t="n">
        <v>323.91</v>
      </c>
      <c r="K52" t="n">
        <v>61.82</v>
      </c>
      <c r="L52" t="n">
        <v>13.5</v>
      </c>
      <c r="M52" t="n">
        <v>23</v>
      </c>
      <c r="N52" t="n">
        <v>98.59</v>
      </c>
      <c r="O52" t="n">
        <v>40183.11</v>
      </c>
      <c r="P52" t="n">
        <v>436.33</v>
      </c>
      <c r="Q52" t="n">
        <v>608.9</v>
      </c>
      <c r="R52" t="n">
        <v>62.45</v>
      </c>
      <c r="S52" t="n">
        <v>46.36</v>
      </c>
      <c r="T52" t="n">
        <v>7648.96</v>
      </c>
      <c r="U52" t="n">
        <v>0.74</v>
      </c>
      <c r="V52" t="n">
        <v>0.89</v>
      </c>
      <c r="W52" t="n">
        <v>9.220000000000001</v>
      </c>
      <c r="X52" t="n">
        <v>0.49</v>
      </c>
      <c r="Y52" t="n">
        <v>1</v>
      </c>
      <c r="Z52" t="n">
        <v>10</v>
      </c>
      <c r="AA52" t="n">
        <v>1311.081698293908</v>
      </c>
      <c r="AB52" t="n">
        <v>1793.879820448053</v>
      </c>
      <c r="AC52" t="n">
        <v>1622.674448110631</v>
      </c>
      <c r="AD52" t="n">
        <v>1311081.698293908</v>
      </c>
      <c r="AE52" t="n">
        <v>1793879.820448053</v>
      </c>
      <c r="AF52" t="n">
        <v>1.251452552341383e-06</v>
      </c>
      <c r="AG52" t="n">
        <v>24.51388888888889</v>
      </c>
      <c r="AH52" t="n">
        <v>1622674.448110631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3.5518</v>
      </c>
      <c r="E53" t="n">
        <v>28.16</v>
      </c>
      <c r="F53" t="n">
        <v>23.82</v>
      </c>
      <c r="G53" t="n">
        <v>59.56</v>
      </c>
      <c r="H53" t="n">
        <v>0.76</v>
      </c>
      <c r="I53" t="n">
        <v>24</v>
      </c>
      <c r="J53" t="n">
        <v>324.48</v>
      </c>
      <c r="K53" t="n">
        <v>61.82</v>
      </c>
      <c r="L53" t="n">
        <v>13.75</v>
      </c>
      <c r="M53" t="n">
        <v>22</v>
      </c>
      <c r="N53" t="n">
        <v>98.91</v>
      </c>
      <c r="O53" t="n">
        <v>40253.84</v>
      </c>
      <c r="P53" t="n">
        <v>435.81</v>
      </c>
      <c r="Q53" t="n">
        <v>608.8200000000001</v>
      </c>
      <c r="R53" t="n">
        <v>61.38</v>
      </c>
      <c r="S53" t="n">
        <v>46.36</v>
      </c>
      <c r="T53" t="n">
        <v>7118.98</v>
      </c>
      <c r="U53" t="n">
        <v>0.76</v>
      </c>
      <c r="V53" t="n">
        <v>0.89</v>
      </c>
      <c r="W53" t="n">
        <v>9.220000000000001</v>
      </c>
      <c r="X53" t="n">
        <v>0.45</v>
      </c>
      <c r="Y53" t="n">
        <v>1</v>
      </c>
      <c r="Z53" t="n">
        <v>10</v>
      </c>
      <c r="AA53" t="n">
        <v>1306.908796394626</v>
      </c>
      <c r="AB53" t="n">
        <v>1788.170271974015</v>
      </c>
      <c r="AC53" t="n">
        <v>1617.509810929553</v>
      </c>
      <c r="AD53" t="n">
        <v>1306908.796394626</v>
      </c>
      <c r="AE53" t="n">
        <v>1788170.271974015</v>
      </c>
      <c r="AF53" t="n">
        <v>1.255482198453882e-06</v>
      </c>
      <c r="AG53" t="n">
        <v>24.44444444444444</v>
      </c>
      <c r="AH53" t="n">
        <v>1617509.810929553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3.5494</v>
      </c>
      <c r="E54" t="n">
        <v>28.17</v>
      </c>
      <c r="F54" t="n">
        <v>23.84</v>
      </c>
      <c r="G54" t="n">
        <v>59.61</v>
      </c>
      <c r="H54" t="n">
        <v>0.77</v>
      </c>
      <c r="I54" t="n">
        <v>24</v>
      </c>
      <c r="J54" t="n">
        <v>325.06</v>
      </c>
      <c r="K54" t="n">
        <v>61.82</v>
      </c>
      <c r="L54" t="n">
        <v>14</v>
      </c>
      <c r="M54" t="n">
        <v>22</v>
      </c>
      <c r="N54" t="n">
        <v>99.23999999999999</v>
      </c>
      <c r="O54" t="n">
        <v>40324.71</v>
      </c>
      <c r="P54" t="n">
        <v>436.09</v>
      </c>
      <c r="Q54" t="n">
        <v>608.83</v>
      </c>
      <c r="R54" t="n">
        <v>61.94</v>
      </c>
      <c r="S54" t="n">
        <v>46.36</v>
      </c>
      <c r="T54" t="n">
        <v>7398.62</v>
      </c>
      <c r="U54" t="n">
        <v>0.75</v>
      </c>
      <c r="V54" t="n">
        <v>0.89</v>
      </c>
      <c r="W54" t="n">
        <v>9.220000000000001</v>
      </c>
      <c r="X54" t="n">
        <v>0.47</v>
      </c>
      <c r="Y54" t="n">
        <v>1</v>
      </c>
      <c r="Z54" t="n">
        <v>10</v>
      </c>
      <c r="AA54" t="n">
        <v>1308.115129998849</v>
      </c>
      <c r="AB54" t="n">
        <v>1789.820830830996</v>
      </c>
      <c r="AC54" t="n">
        <v>1619.002842765798</v>
      </c>
      <c r="AD54" t="n">
        <v>1308115.129998849</v>
      </c>
      <c r="AE54" t="n">
        <v>1789820.830830996</v>
      </c>
      <c r="AF54" t="n">
        <v>1.254633851903882e-06</v>
      </c>
      <c r="AG54" t="n">
        <v>24.453125</v>
      </c>
      <c r="AH54" t="n">
        <v>1619002.842765798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3.5608</v>
      </c>
      <c r="E55" t="n">
        <v>28.08</v>
      </c>
      <c r="F55" t="n">
        <v>23.81</v>
      </c>
      <c r="G55" t="n">
        <v>62.11</v>
      </c>
      <c r="H55" t="n">
        <v>0.78</v>
      </c>
      <c r="I55" t="n">
        <v>23</v>
      </c>
      <c r="J55" t="n">
        <v>325.63</v>
      </c>
      <c r="K55" t="n">
        <v>61.82</v>
      </c>
      <c r="L55" t="n">
        <v>14.25</v>
      </c>
      <c r="M55" t="n">
        <v>21</v>
      </c>
      <c r="N55" t="n">
        <v>99.56</v>
      </c>
      <c r="O55" t="n">
        <v>40395.74</v>
      </c>
      <c r="P55" t="n">
        <v>435.18</v>
      </c>
      <c r="Q55" t="n">
        <v>608.86</v>
      </c>
      <c r="R55" t="n">
        <v>60.96</v>
      </c>
      <c r="S55" t="n">
        <v>46.36</v>
      </c>
      <c r="T55" t="n">
        <v>6910.86</v>
      </c>
      <c r="U55" t="n">
        <v>0.76</v>
      </c>
      <c r="V55" t="n">
        <v>0.9</v>
      </c>
      <c r="W55" t="n">
        <v>9.210000000000001</v>
      </c>
      <c r="X55" t="n">
        <v>0.44</v>
      </c>
      <c r="Y55" t="n">
        <v>1</v>
      </c>
      <c r="Z55" t="n">
        <v>10</v>
      </c>
      <c r="AA55" t="n">
        <v>1292.713296671755</v>
      </c>
      <c r="AB55" t="n">
        <v>1768.747362991935</v>
      </c>
      <c r="AC55" t="n">
        <v>1599.9405971205</v>
      </c>
      <c r="AD55" t="n">
        <v>1292713.296671755</v>
      </c>
      <c r="AE55" t="n">
        <v>1768747.362991935</v>
      </c>
      <c r="AF55" t="n">
        <v>1.258663498016381e-06</v>
      </c>
      <c r="AG55" t="n">
        <v>24.375</v>
      </c>
      <c r="AH55" t="n">
        <v>1599940.5971205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3.5594</v>
      </c>
      <c r="E56" t="n">
        <v>28.09</v>
      </c>
      <c r="F56" t="n">
        <v>23.82</v>
      </c>
      <c r="G56" t="n">
        <v>62.14</v>
      </c>
      <c r="H56" t="n">
        <v>0.79</v>
      </c>
      <c r="I56" t="n">
        <v>23</v>
      </c>
      <c r="J56" t="n">
        <v>326.21</v>
      </c>
      <c r="K56" t="n">
        <v>61.82</v>
      </c>
      <c r="L56" t="n">
        <v>14.5</v>
      </c>
      <c r="M56" t="n">
        <v>21</v>
      </c>
      <c r="N56" t="n">
        <v>99.89</v>
      </c>
      <c r="O56" t="n">
        <v>40466.92</v>
      </c>
      <c r="P56" t="n">
        <v>435.62</v>
      </c>
      <c r="Q56" t="n">
        <v>608.91</v>
      </c>
      <c r="R56" t="n">
        <v>61.36</v>
      </c>
      <c r="S56" t="n">
        <v>46.36</v>
      </c>
      <c r="T56" t="n">
        <v>7114.6</v>
      </c>
      <c r="U56" t="n">
        <v>0.76</v>
      </c>
      <c r="V56" t="n">
        <v>0.89</v>
      </c>
      <c r="W56" t="n">
        <v>9.210000000000001</v>
      </c>
      <c r="X56" t="n">
        <v>0.45</v>
      </c>
      <c r="Y56" t="n">
        <v>1</v>
      </c>
      <c r="Z56" t="n">
        <v>10</v>
      </c>
      <c r="AA56" t="n">
        <v>1293.821729109657</v>
      </c>
      <c r="AB56" t="n">
        <v>1770.26396915406</v>
      </c>
      <c r="AC56" t="n">
        <v>1601.312460519082</v>
      </c>
      <c r="AD56" t="n">
        <v>1293821.729109657</v>
      </c>
      <c r="AE56" t="n">
        <v>1770263.96915406</v>
      </c>
      <c r="AF56" t="n">
        <v>1.258168629195548e-06</v>
      </c>
      <c r="AG56" t="n">
        <v>24.38368055555556</v>
      </c>
      <c r="AH56" t="n">
        <v>1601312.460519082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3.5583</v>
      </c>
      <c r="E57" t="n">
        <v>28.1</v>
      </c>
      <c r="F57" t="n">
        <v>23.83</v>
      </c>
      <c r="G57" t="n">
        <v>62.16</v>
      </c>
      <c r="H57" t="n">
        <v>0.8</v>
      </c>
      <c r="I57" t="n">
        <v>23</v>
      </c>
      <c r="J57" t="n">
        <v>326.79</v>
      </c>
      <c r="K57" t="n">
        <v>61.82</v>
      </c>
      <c r="L57" t="n">
        <v>14.75</v>
      </c>
      <c r="M57" t="n">
        <v>21</v>
      </c>
      <c r="N57" t="n">
        <v>100.22</v>
      </c>
      <c r="O57" t="n">
        <v>40538.25</v>
      </c>
      <c r="P57" t="n">
        <v>435.52</v>
      </c>
      <c r="Q57" t="n">
        <v>608.79</v>
      </c>
      <c r="R57" t="n">
        <v>61.48</v>
      </c>
      <c r="S57" t="n">
        <v>46.36</v>
      </c>
      <c r="T57" t="n">
        <v>7173.66</v>
      </c>
      <c r="U57" t="n">
        <v>0.75</v>
      </c>
      <c r="V57" t="n">
        <v>0.89</v>
      </c>
      <c r="W57" t="n">
        <v>9.220000000000001</v>
      </c>
      <c r="X57" t="n">
        <v>0.46</v>
      </c>
      <c r="Y57" t="n">
        <v>1</v>
      </c>
      <c r="Z57" t="n">
        <v>10</v>
      </c>
      <c r="AA57" t="n">
        <v>1294.030867373001</v>
      </c>
      <c r="AB57" t="n">
        <v>1770.550121352496</v>
      </c>
      <c r="AC57" t="n">
        <v>1601.571302753316</v>
      </c>
      <c r="AD57" t="n">
        <v>1294030.867373001</v>
      </c>
      <c r="AE57" t="n">
        <v>1770550.121352496</v>
      </c>
      <c r="AF57" t="n">
        <v>1.257779803693465e-06</v>
      </c>
      <c r="AG57" t="n">
        <v>24.39236111111111</v>
      </c>
      <c r="AH57" t="n">
        <v>1601571.302753316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3.5684</v>
      </c>
      <c r="E58" t="n">
        <v>28.02</v>
      </c>
      <c r="F58" t="n">
        <v>23.8</v>
      </c>
      <c r="G58" t="n">
        <v>64.92</v>
      </c>
      <c r="H58" t="n">
        <v>0.82</v>
      </c>
      <c r="I58" t="n">
        <v>22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435.16</v>
      </c>
      <c r="Q58" t="n">
        <v>608.85</v>
      </c>
      <c r="R58" t="n">
        <v>60.78</v>
      </c>
      <c r="S58" t="n">
        <v>46.36</v>
      </c>
      <c r="T58" t="n">
        <v>6825.98</v>
      </c>
      <c r="U58" t="n">
        <v>0.76</v>
      </c>
      <c r="V58" t="n">
        <v>0.9</v>
      </c>
      <c r="W58" t="n">
        <v>9.220000000000001</v>
      </c>
      <c r="X58" t="n">
        <v>0.43</v>
      </c>
      <c r="Y58" t="n">
        <v>1</v>
      </c>
      <c r="Z58" t="n">
        <v>10</v>
      </c>
      <c r="AA58" t="n">
        <v>1290.720710131644</v>
      </c>
      <c r="AB58" t="n">
        <v>1766.021018181041</v>
      </c>
      <c r="AC58" t="n">
        <v>1597.474450831908</v>
      </c>
      <c r="AD58" t="n">
        <v>1290720.710131644</v>
      </c>
      <c r="AE58" t="n">
        <v>1766021.018181041</v>
      </c>
      <c r="AF58" t="n">
        <v>1.261349928758047e-06</v>
      </c>
      <c r="AG58" t="n">
        <v>24.32291666666667</v>
      </c>
      <c r="AH58" t="n">
        <v>1597474.450831908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3.5698</v>
      </c>
      <c r="E59" t="n">
        <v>28.01</v>
      </c>
      <c r="F59" t="n">
        <v>23.79</v>
      </c>
      <c r="G59" t="n">
        <v>64.89</v>
      </c>
      <c r="H59" t="n">
        <v>0.83</v>
      </c>
      <c r="I59" t="n">
        <v>22</v>
      </c>
      <c r="J59" t="n">
        <v>327.95</v>
      </c>
      <c r="K59" t="n">
        <v>61.82</v>
      </c>
      <c r="L59" t="n">
        <v>15.25</v>
      </c>
      <c r="M59" t="n">
        <v>20</v>
      </c>
      <c r="N59" t="n">
        <v>100.88</v>
      </c>
      <c r="O59" t="n">
        <v>40681.39</v>
      </c>
      <c r="P59" t="n">
        <v>434.99</v>
      </c>
      <c r="Q59" t="n">
        <v>608.8</v>
      </c>
      <c r="R59" t="n">
        <v>60.57</v>
      </c>
      <c r="S59" t="n">
        <v>46.36</v>
      </c>
      <c r="T59" t="n">
        <v>6722.36</v>
      </c>
      <c r="U59" t="n">
        <v>0.77</v>
      </c>
      <c r="V59" t="n">
        <v>0.9</v>
      </c>
      <c r="W59" t="n">
        <v>9.210000000000001</v>
      </c>
      <c r="X59" t="n">
        <v>0.42</v>
      </c>
      <c r="Y59" t="n">
        <v>1</v>
      </c>
      <c r="Z59" t="n">
        <v>10</v>
      </c>
      <c r="AA59" t="n">
        <v>1290.027888128946</v>
      </c>
      <c r="AB59" t="n">
        <v>1765.0730685518</v>
      </c>
      <c r="AC59" t="n">
        <v>1596.616972184826</v>
      </c>
      <c r="AD59" t="n">
        <v>1290027.888128946</v>
      </c>
      <c r="AE59" t="n">
        <v>1765073.0685518</v>
      </c>
      <c r="AF59" t="n">
        <v>1.26184479757888e-06</v>
      </c>
      <c r="AG59" t="n">
        <v>24.31423611111111</v>
      </c>
      <c r="AH59" t="n">
        <v>1596616.972184826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3.5675</v>
      </c>
      <c r="E60" t="n">
        <v>28.03</v>
      </c>
      <c r="F60" t="n">
        <v>23.81</v>
      </c>
      <c r="G60" t="n">
        <v>64.94</v>
      </c>
      <c r="H60" t="n">
        <v>0.84</v>
      </c>
      <c r="I60" t="n">
        <v>22</v>
      </c>
      <c r="J60" t="n">
        <v>328.53</v>
      </c>
      <c r="K60" t="n">
        <v>61.82</v>
      </c>
      <c r="L60" t="n">
        <v>15.5</v>
      </c>
      <c r="M60" t="n">
        <v>20</v>
      </c>
      <c r="N60" t="n">
        <v>101.21</v>
      </c>
      <c r="O60" t="n">
        <v>40753.2</v>
      </c>
      <c r="P60" t="n">
        <v>435.01</v>
      </c>
      <c r="Q60" t="n">
        <v>608.87</v>
      </c>
      <c r="R60" t="n">
        <v>60.72</v>
      </c>
      <c r="S60" t="n">
        <v>46.36</v>
      </c>
      <c r="T60" t="n">
        <v>6796.04</v>
      </c>
      <c r="U60" t="n">
        <v>0.76</v>
      </c>
      <c r="V60" t="n">
        <v>0.89</v>
      </c>
      <c r="W60" t="n">
        <v>9.220000000000001</v>
      </c>
      <c r="X60" t="n">
        <v>0.44</v>
      </c>
      <c r="Y60" t="n">
        <v>1</v>
      </c>
      <c r="Z60" t="n">
        <v>10</v>
      </c>
      <c r="AA60" t="n">
        <v>1290.802907718988</v>
      </c>
      <c r="AB60" t="n">
        <v>1766.133484546347</v>
      </c>
      <c r="AC60" t="n">
        <v>1597.576183565157</v>
      </c>
      <c r="AD60" t="n">
        <v>1290802.907718988</v>
      </c>
      <c r="AE60" t="n">
        <v>1766133.484546347</v>
      </c>
      <c r="AF60" t="n">
        <v>1.261031798801797e-06</v>
      </c>
      <c r="AG60" t="n">
        <v>24.33159722222222</v>
      </c>
      <c r="AH60" t="n">
        <v>1597576.183565157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3.578</v>
      </c>
      <c r="E61" t="n">
        <v>27.95</v>
      </c>
      <c r="F61" t="n">
        <v>23.79</v>
      </c>
      <c r="G61" t="n">
        <v>67.95999999999999</v>
      </c>
      <c r="H61" t="n">
        <v>0.85</v>
      </c>
      <c r="I61" t="n">
        <v>21</v>
      </c>
      <c r="J61" t="n">
        <v>329.12</v>
      </c>
      <c r="K61" t="n">
        <v>61.82</v>
      </c>
      <c r="L61" t="n">
        <v>15.75</v>
      </c>
      <c r="M61" t="n">
        <v>19</v>
      </c>
      <c r="N61" t="n">
        <v>101.54</v>
      </c>
      <c r="O61" t="n">
        <v>40825.16</v>
      </c>
      <c r="P61" t="n">
        <v>434.69</v>
      </c>
      <c r="Q61" t="n">
        <v>608.84</v>
      </c>
      <c r="R61" t="n">
        <v>60.13</v>
      </c>
      <c r="S61" t="n">
        <v>46.36</v>
      </c>
      <c r="T61" t="n">
        <v>6507.67</v>
      </c>
      <c r="U61" t="n">
        <v>0.77</v>
      </c>
      <c r="V61" t="n">
        <v>0.9</v>
      </c>
      <c r="W61" t="n">
        <v>9.210000000000001</v>
      </c>
      <c r="X61" t="n">
        <v>0.41</v>
      </c>
      <c r="Y61" t="n">
        <v>1</v>
      </c>
      <c r="Z61" t="n">
        <v>10</v>
      </c>
      <c r="AA61" t="n">
        <v>1287.562979301298</v>
      </c>
      <c r="AB61" t="n">
        <v>1761.700471549708</v>
      </c>
      <c r="AC61" t="n">
        <v>1593.566251107145</v>
      </c>
      <c r="AD61" t="n">
        <v>1287562.979301298</v>
      </c>
      <c r="AE61" t="n">
        <v>1761700.471549708</v>
      </c>
      <c r="AF61" t="n">
        <v>1.264743314958046e-06</v>
      </c>
      <c r="AG61" t="n">
        <v>24.26215277777778</v>
      </c>
      <c r="AH61" t="n">
        <v>1593566.251107145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3.5797</v>
      </c>
      <c r="E62" t="n">
        <v>27.94</v>
      </c>
      <c r="F62" t="n">
        <v>23.77</v>
      </c>
      <c r="G62" t="n">
        <v>67.92</v>
      </c>
      <c r="H62" t="n">
        <v>0.86</v>
      </c>
      <c r="I62" t="n">
        <v>21</v>
      </c>
      <c r="J62" t="n">
        <v>329.7</v>
      </c>
      <c r="K62" t="n">
        <v>61.82</v>
      </c>
      <c r="L62" t="n">
        <v>16</v>
      </c>
      <c r="M62" t="n">
        <v>19</v>
      </c>
      <c r="N62" t="n">
        <v>101.88</v>
      </c>
      <c r="O62" t="n">
        <v>40897.29</v>
      </c>
      <c r="P62" t="n">
        <v>434.64</v>
      </c>
      <c r="Q62" t="n">
        <v>608.89</v>
      </c>
      <c r="R62" t="n">
        <v>59.73</v>
      </c>
      <c r="S62" t="n">
        <v>46.36</v>
      </c>
      <c r="T62" t="n">
        <v>6308.13</v>
      </c>
      <c r="U62" t="n">
        <v>0.78</v>
      </c>
      <c r="V62" t="n">
        <v>0.9</v>
      </c>
      <c r="W62" t="n">
        <v>9.210000000000001</v>
      </c>
      <c r="X62" t="n">
        <v>0.4</v>
      </c>
      <c r="Y62" t="n">
        <v>1</v>
      </c>
      <c r="Z62" t="n">
        <v>10</v>
      </c>
      <c r="AA62" t="n">
        <v>1286.893067500997</v>
      </c>
      <c r="AB62" t="n">
        <v>1760.783868670115</v>
      </c>
      <c r="AC62" t="n">
        <v>1592.73712751992</v>
      </c>
      <c r="AD62" t="n">
        <v>1286893.067500997</v>
      </c>
      <c r="AE62" t="n">
        <v>1760783.868670115</v>
      </c>
      <c r="AF62" t="n">
        <v>1.26534422709763e-06</v>
      </c>
      <c r="AG62" t="n">
        <v>24.25347222222222</v>
      </c>
      <c r="AH62" t="n">
        <v>1592737.12751992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3.5805</v>
      </c>
      <c r="E63" t="n">
        <v>27.93</v>
      </c>
      <c r="F63" t="n">
        <v>23.77</v>
      </c>
      <c r="G63" t="n">
        <v>67.90000000000001</v>
      </c>
      <c r="H63" t="n">
        <v>0.88</v>
      </c>
      <c r="I63" t="n">
        <v>21</v>
      </c>
      <c r="J63" t="n">
        <v>330.29</v>
      </c>
      <c r="K63" t="n">
        <v>61.82</v>
      </c>
      <c r="L63" t="n">
        <v>16.25</v>
      </c>
      <c r="M63" t="n">
        <v>19</v>
      </c>
      <c r="N63" t="n">
        <v>102.21</v>
      </c>
      <c r="O63" t="n">
        <v>40969.57</v>
      </c>
      <c r="P63" t="n">
        <v>434.28</v>
      </c>
      <c r="Q63" t="n">
        <v>608.8</v>
      </c>
      <c r="R63" t="n">
        <v>59.45</v>
      </c>
      <c r="S63" t="n">
        <v>46.36</v>
      </c>
      <c r="T63" t="n">
        <v>6165.94</v>
      </c>
      <c r="U63" t="n">
        <v>0.78</v>
      </c>
      <c r="V63" t="n">
        <v>0.9</v>
      </c>
      <c r="W63" t="n">
        <v>9.220000000000001</v>
      </c>
      <c r="X63" t="n">
        <v>0.39</v>
      </c>
      <c r="Y63" t="n">
        <v>1</v>
      </c>
      <c r="Z63" t="n">
        <v>10</v>
      </c>
      <c r="AA63" t="n">
        <v>1286.150781805835</v>
      </c>
      <c r="AB63" t="n">
        <v>1759.768240634661</v>
      </c>
      <c r="AC63" t="n">
        <v>1591.818429598726</v>
      </c>
      <c r="AD63" t="n">
        <v>1286150.781805835</v>
      </c>
      <c r="AE63" t="n">
        <v>1759768.240634661</v>
      </c>
      <c r="AF63" t="n">
        <v>1.265627009280963e-06</v>
      </c>
      <c r="AG63" t="n">
        <v>24.24479166666667</v>
      </c>
      <c r="AH63" t="n">
        <v>1591818.429598726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3.5887</v>
      </c>
      <c r="E64" t="n">
        <v>27.87</v>
      </c>
      <c r="F64" t="n">
        <v>23.76</v>
      </c>
      <c r="G64" t="n">
        <v>71.27</v>
      </c>
      <c r="H64" t="n">
        <v>0.89</v>
      </c>
      <c r="I64" t="n">
        <v>20</v>
      </c>
      <c r="J64" t="n">
        <v>330.87</v>
      </c>
      <c r="K64" t="n">
        <v>61.82</v>
      </c>
      <c r="L64" t="n">
        <v>16.5</v>
      </c>
      <c r="M64" t="n">
        <v>18</v>
      </c>
      <c r="N64" t="n">
        <v>102.55</v>
      </c>
      <c r="O64" t="n">
        <v>41042.02</v>
      </c>
      <c r="P64" t="n">
        <v>434.11</v>
      </c>
      <c r="Q64" t="n">
        <v>608.9</v>
      </c>
      <c r="R64" t="n">
        <v>59.21</v>
      </c>
      <c r="S64" t="n">
        <v>46.36</v>
      </c>
      <c r="T64" t="n">
        <v>6051.64</v>
      </c>
      <c r="U64" t="n">
        <v>0.78</v>
      </c>
      <c r="V64" t="n">
        <v>0.9</v>
      </c>
      <c r="W64" t="n">
        <v>9.210000000000001</v>
      </c>
      <c r="X64" t="n">
        <v>0.38</v>
      </c>
      <c r="Y64" t="n">
        <v>1</v>
      </c>
      <c r="Z64" t="n">
        <v>10</v>
      </c>
      <c r="AA64" t="n">
        <v>1283.810016139732</v>
      </c>
      <c r="AB64" t="n">
        <v>1756.565501783005</v>
      </c>
      <c r="AC64" t="n">
        <v>1588.921355648</v>
      </c>
      <c r="AD64" t="n">
        <v>1283810.016139732</v>
      </c>
      <c r="AE64" t="n">
        <v>1756565.501783005</v>
      </c>
      <c r="AF64" t="n">
        <v>1.268525526660129e-06</v>
      </c>
      <c r="AG64" t="n">
        <v>24.19270833333333</v>
      </c>
      <c r="AH64" t="n">
        <v>1588921.355648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3.5906</v>
      </c>
      <c r="E65" t="n">
        <v>27.85</v>
      </c>
      <c r="F65" t="n">
        <v>23.74</v>
      </c>
      <c r="G65" t="n">
        <v>71.23</v>
      </c>
      <c r="H65" t="n">
        <v>0.9</v>
      </c>
      <c r="I65" t="n">
        <v>20</v>
      </c>
      <c r="J65" t="n">
        <v>331.46</v>
      </c>
      <c r="K65" t="n">
        <v>61.82</v>
      </c>
      <c r="L65" t="n">
        <v>16.75</v>
      </c>
      <c r="M65" t="n">
        <v>18</v>
      </c>
      <c r="N65" t="n">
        <v>102.89</v>
      </c>
      <c r="O65" t="n">
        <v>41114.63</v>
      </c>
      <c r="P65" t="n">
        <v>433.84</v>
      </c>
      <c r="Q65" t="n">
        <v>608.85</v>
      </c>
      <c r="R65" t="n">
        <v>59.14</v>
      </c>
      <c r="S65" t="n">
        <v>46.36</v>
      </c>
      <c r="T65" t="n">
        <v>6018.6</v>
      </c>
      <c r="U65" t="n">
        <v>0.78</v>
      </c>
      <c r="V65" t="n">
        <v>0.9</v>
      </c>
      <c r="W65" t="n">
        <v>9.199999999999999</v>
      </c>
      <c r="X65" t="n">
        <v>0.37</v>
      </c>
      <c r="Y65" t="n">
        <v>1</v>
      </c>
      <c r="Z65" t="n">
        <v>10</v>
      </c>
      <c r="AA65" t="n">
        <v>1282.762007528225</v>
      </c>
      <c r="AB65" t="n">
        <v>1755.131570165865</v>
      </c>
      <c r="AC65" t="n">
        <v>1587.624276451864</v>
      </c>
      <c r="AD65" t="n">
        <v>1282762.007528225</v>
      </c>
      <c r="AE65" t="n">
        <v>1755131.570165865</v>
      </c>
      <c r="AF65" t="n">
        <v>1.269197134345545e-06</v>
      </c>
      <c r="AG65" t="n">
        <v>24.17534722222222</v>
      </c>
      <c r="AH65" t="n">
        <v>1587624.276451864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3.5895</v>
      </c>
      <c r="E66" t="n">
        <v>27.86</v>
      </c>
      <c r="F66" t="n">
        <v>23.75</v>
      </c>
      <c r="G66" t="n">
        <v>71.25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433.97</v>
      </c>
      <c r="Q66" t="n">
        <v>608.77</v>
      </c>
      <c r="R66" t="n">
        <v>58.98</v>
      </c>
      <c r="S66" t="n">
        <v>46.36</v>
      </c>
      <c r="T66" t="n">
        <v>5936.7</v>
      </c>
      <c r="U66" t="n">
        <v>0.79</v>
      </c>
      <c r="V66" t="n">
        <v>0.9</v>
      </c>
      <c r="W66" t="n">
        <v>9.210000000000001</v>
      </c>
      <c r="X66" t="n">
        <v>0.38</v>
      </c>
      <c r="Y66" t="n">
        <v>1</v>
      </c>
      <c r="Z66" t="n">
        <v>10</v>
      </c>
      <c r="AA66" t="n">
        <v>1283.314636434513</v>
      </c>
      <c r="AB66" t="n">
        <v>1755.887701415714</v>
      </c>
      <c r="AC66" t="n">
        <v>1588.308243596464</v>
      </c>
      <c r="AD66" t="n">
        <v>1283314.636434512</v>
      </c>
      <c r="AE66" t="n">
        <v>1755887.701415714</v>
      </c>
      <c r="AF66" t="n">
        <v>1.268808308843462e-06</v>
      </c>
      <c r="AG66" t="n">
        <v>24.18402777777778</v>
      </c>
      <c r="AH66" t="n">
        <v>1588308.243596464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3.5992</v>
      </c>
      <c r="E67" t="n">
        <v>27.78</v>
      </c>
      <c r="F67" t="n">
        <v>23.73</v>
      </c>
      <c r="G67" t="n">
        <v>74.94</v>
      </c>
      <c r="H67" t="n">
        <v>0.92</v>
      </c>
      <c r="I67" t="n">
        <v>19</v>
      </c>
      <c r="J67" t="n">
        <v>332.64</v>
      </c>
      <c r="K67" t="n">
        <v>61.82</v>
      </c>
      <c r="L67" t="n">
        <v>17.25</v>
      </c>
      <c r="M67" t="n">
        <v>17</v>
      </c>
      <c r="N67" t="n">
        <v>103.57</v>
      </c>
      <c r="O67" t="n">
        <v>41260.35</v>
      </c>
      <c r="P67" t="n">
        <v>433.6</v>
      </c>
      <c r="Q67" t="n">
        <v>608.8</v>
      </c>
      <c r="R67" t="n">
        <v>58.44</v>
      </c>
      <c r="S67" t="n">
        <v>46.36</v>
      </c>
      <c r="T67" t="n">
        <v>5672.65</v>
      </c>
      <c r="U67" t="n">
        <v>0.79</v>
      </c>
      <c r="V67" t="n">
        <v>0.9</v>
      </c>
      <c r="W67" t="n">
        <v>9.210000000000001</v>
      </c>
      <c r="X67" t="n">
        <v>0.36</v>
      </c>
      <c r="Y67" t="n">
        <v>1</v>
      </c>
      <c r="Z67" t="n">
        <v>10</v>
      </c>
      <c r="AA67" t="n">
        <v>1280.233354800875</v>
      </c>
      <c r="AB67" t="n">
        <v>1751.671755948018</v>
      </c>
      <c r="AC67" t="n">
        <v>1584.49466204709</v>
      </c>
      <c r="AD67" t="n">
        <v>1280233.354800875</v>
      </c>
      <c r="AE67" t="n">
        <v>1751671.755948019</v>
      </c>
      <c r="AF67" t="n">
        <v>1.272237042816378e-06</v>
      </c>
      <c r="AG67" t="n">
        <v>24.11458333333333</v>
      </c>
      <c r="AH67" t="n">
        <v>1584494.66204709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3.5993</v>
      </c>
      <c r="E68" t="n">
        <v>27.78</v>
      </c>
      <c r="F68" t="n">
        <v>23.73</v>
      </c>
      <c r="G68" t="n">
        <v>74.94</v>
      </c>
      <c r="H68" t="n">
        <v>0.9399999999999999</v>
      </c>
      <c r="I68" t="n">
        <v>19</v>
      </c>
      <c r="J68" t="n">
        <v>333.24</v>
      </c>
      <c r="K68" t="n">
        <v>61.82</v>
      </c>
      <c r="L68" t="n">
        <v>17.5</v>
      </c>
      <c r="M68" t="n">
        <v>17</v>
      </c>
      <c r="N68" t="n">
        <v>103.92</v>
      </c>
      <c r="O68" t="n">
        <v>41333.46</v>
      </c>
      <c r="P68" t="n">
        <v>433.98</v>
      </c>
      <c r="Q68" t="n">
        <v>608.79</v>
      </c>
      <c r="R68" t="n">
        <v>58.46</v>
      </c>
      <c r="S68" t="n">
        <v>46.36</v>
      </c>
      <c r="T68" t="n">
        <v>5680.31</v>
      </c>
      <c r="U68" t="n">
        <v>0.79</v>
      </c>
      <c r="V68" t="n">
        <v>0.9</v>
      </c>
      <c r="W68" t="n">
        <v>9.210000000000001</v>
      </c>
      <c r="X68" t="n">
        <v>0.36</v>
      </c>
      <c r="Y68" t="n">
        <v>1</v>
      </c>
      <c r="Z68" t="n">
        <v>10</v>
      </c>
      <c r="AA68" t="n">
        <v>1280.783817146549</v>
      </c>
      <c r="AB68" t="n">
        <v>1752.424922814056</v>
      </c>
      <c r="AC68" t="n">
        <v>1585.175947724508</v>
      </c>
      <c r="AD68" t="n">
        <v>1280783.817146549</v>
      </c>
      <c r="AE68" t="n">
        <v>1752424.922814056</v>
      </c>
      <c r="AF68" t="n">
        <v>1.272272390589294e-06</v>
      </c>
      <c r="AG68" t="n">
        <v>24.11458333333333</v>
      </c>
      <c r="AH68" t="n">
        <v>1585175.947724508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3.5992</v>
      </c>
      <c r="E69" t="n">
        <v>27.78</v>
      </c>
      <c r="F69" t="n">
        <v>23.73</v>
      </c>
      <c r="G69" t="n">
        <v>74.94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433.87</v>
      </c>
      <c r="Q69" t="n">
        <v>608.78</v>
      </c>
      <c r="R69" t="n">
        <v>58.6</v>
      </c>
      <c r="S69" t="n">
        <v>46.36</v>
      </c>
      <c r="T69" t="n">
        <v>5750.28</v>
      </c>
      <c r="U69" t="n">
        <v>0.79</v>
      </c>
      <c r="V69" t="n">
        <v>0.9</v>
      </c>
      <c r="W69" t="n">
        <v>9.210000000000001</v>
      </c>
      <c r="X69" t="n">
        <v>0.36</v>
      </c>
      <c r="Y69" t="n">
        <v>1</v>
      </c>
      <c r="Z69" t="n">
        <v>10</v>
      </c>
      <c r="AA69" t="n">
        <v>1280.641592412866</v>
      </c>
      <c r="AB69" t="n">
        <v>1752.230324658917</v>
      </c>
      <c r="AC69" t="n">
        <v>1584.999921744176</v>
      </c>
      <c r="AD69" t="n">
        <v>1280641.592412866</v>
      </c>
      <c r="AE69" t="n">
        <v>1752230.324658917</v>
      </c>
      <c r="AF69" t="n">
        <v>1.272237042816378e-06</v>
      </c>
      <c r="AG69" t="n">
        <v>24.11458333333333</v>
      </c>
      <c r="AH69" t="n">
        <v>1584999.921744176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3.5995</v>
      </c>
      <c r="E70" t="n">
        <v>27.78</v>
      </c>
      <c r="F70" t="n">
        <v>23.73</v>
      </c>
      <c r="G70" t="n">
        <v>74.93000000000001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433.48</v>
      </c>
      <c r="Q70" t="n">
        <v>608.8099999999999</v>
      </c>
      <c r="R70" t="n">
        <v>58.37</v>
      </c>
      <c r="S70" t="n">
        <v>46.36</v>
      </c>
      <c r="T70" t="n">
        <v>5635.93</v>
      </c>
      <c r="U70" t="n">
        <v>0.79</v>
      </c>
      <c r="V70" t="n">
        <v>0.9</v>
      </c>
      <c r="W70" t="n">
        <v>9.210000000000001</v>
      </c>
      <c r="X70" t="n">
        <v>0.36</v>
      </c>
      <c r="Y70" t="n">
        <v>1</v>
      </c>
      <c r="Z70" t="n">
        <v>10</v>
      </c>
      <c r="AA70" t="n">
        <v>1279.979700006595</v>
      </c>
      <c r="AB70" t="n">
        <v>1751.324694268026</v>
      </c>
      <c r="AC70" t="n">
        <v>1584.180723446731</v>
      </c>
      <c r="AD70" t="n">
        <v>1279979.700006595</v>
      </c>
      <c r="AE70" t="n">
        <v>1751324.694268026</v>
      </c>
      <c r="AF70" t="n">
        <v>1.272343086135128e-06</v>
      </c>
      <c r="AG70" t="n">
        <v>24.11458333333333</v>
      </c>
      <c r="AH70" t="n">
        <v>1584180.723446731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3.6094</v>
      </c>
      <c r="E71" t="n">
        <v>27.71</v>
      </c>
      <c r="F71" t="n">
        <v>23.71</v>
      </c>
      <c r="G71" t="n">
        <v>79.03</v>
      </c>
      <c r="H71" t="n">
        <v>0.97</v>
      </c>
      <c r="I71" t="n">
        <v>18</v>
      </c>
      <c r="J71" t="n">
        <v>335.02</v>
      </c>
      <c r="K71" t="n">
        <v>61.82</v>
      </c>
      <c r="L71" t="n">
        <v>18.25</v>
      </c>
      <c r="M71" t="n">
        <v>16</v>
      </c>
      <c r="N71" t="n">
        <v>104.95</v>
      </c>
      <c r="O71" t="n">
        <v>41553.93</v>
      </c>
      <c r="P71" t="n">
        <v>432.77</v>
      </c>
      <c r="Q71" t="n">
        <v>608.8200000000001</v>
      </c>
      <c r="R71" t="n">
        <v>57.83</v>
      </c>
      <c r="S71" t="n">
        <v>46.36</v>
      </c>
      <c r="T71" t="n">
        <v>5373.03</v>
      </c>
      <c r="U71" t="n">
        <v>0.8</v>
      </c>
      <c r="V71" t="n">
        <v>0.9</v>
      </c>
      <c r="W71" t="n">
        <v>9.210000000000001</v>
      </c>
      <c r="X71" t="n">
        <v>0.34</v>
      </c>
      <c r="Y71" t="n">
        <v>1</v>
      </c>
      <c r="Z71" t="n">
        <v>10</v>
      </c>
      <c r="AA71" t="n">
        <v>1276.355456247644</v>
      </c>
      <c r="AB71" t="n">
        <v>1746.365844066678</v>
      </c>
      <c r="AC71" t="n">
        <v>1579.69513894881</v>
      </c>
      <c r="AD71" t="n">
        <v>1276355.456247644</v>
      </c>
      <c r="AE71" t="n">
        <v>1746365.844066678</v>
      </c>
      <c r="AF71" t="n">
        <v>1.275842515653877e-06</v>
      </c>
      <c r="AG71" t="n">
        <v>24.05381944444444</v>
      </c>
      <c r="AH71" t="n">
        <v>1579695.13894881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3.608</v>
      </c>
      <c r="E72" t="n">
        <v>27.72</v>
      </c>
      <c r="F72" t="n">
        <v>23.72</v>
      </c>
      <c r="G72" t="n">
        <v>79.06</v>
      </c>
      <c r="H72" t="n">
        <v>0.98</v>
      </c>
      <c r="I72" t="n">
        <v>18</v>
      </c>
      <c r="J72" t="n">
        <v>335.62</v>
      </c>
      <c r="K72" t="n">
        <v>61.82</v>
      </c>
      <c r="L72" t="n">
        <v>18.5</v>
      </c>
      <c r="M72" t="n">
        <v>16</v>
      </c>
      <c r="N72" t="n">
        <v>105.3</v>
      </c>
      <c r="O72" t="n">
        <v>41627.72</v>
      </c>
      <c r="P72" t="n">
        <v>433.58</v>
      </c>
      <c r="Q72" t="n">
        <v>608.85</v>
      </c>
      <c r="R72" t="n">
        <v>57.94</v>
      </c>
      <c r="S72" t="n">
        <v>46.36</v>
      </c>
      <c r="T72" t="n">
        <v>5427.5</v>
      </c>
      <c r="U72" t="n">
        <v>0.8</v>
      </c>
      <c r="V72" t="n">
        <v>0.9</v>
      </c>
      <c r="W72" t="n">
        <v>9.210000000000001</v>
      </c>
      <c r="X72" t="n">
        <v>0.35</v>
      </c>
      <c r="Y72" t="n">
        <v>1</v>
      </c>
      <c r="Z72" t="n">
        <v>10</v>
      </c>
      <c r="AA72" t="n">
        <v>1278.000682997269</v>
      </c>
      <c r="AB72" t="n">
        <v>1748.616915887796</v>
      </c>
      <c r="AC72" t="n">
        <v>1581.73137163472</v>
      </c>
      <c r="AD72" t="n">
        <v>1278000.682997269</v>
      </c>
      <c r="AE72" t="n">
        <v>1748616.915887797</v>
      </c>
      <c r="AF72" t="n">
        <v>1.275347646833044e-06</v>
      </c>
      <c r="AG72" t="n">
        <v>24.0625</v>
      </c>
      <c r="AH72" t="n">
        <v>1581731.37163472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3.6107</v>
      </c>
      <c r="E73" t="n">
        <v>27.7</v>
      </c>
      <c r="F73" t="n">
        <v>23.7</v>
      </c>
      <c r="G73" t="n">
        <v>78.98999999999999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16</v>
      </c>
      <c r="N73" t="n">
        <v>105.65</v>
      </c>
      <c r="O73" t="n">
        <v>41701.68</v>
      </c>
      <c r="P73" t="n">
        <v>433.33</v>
      </c>
      <c r="Q73" t="n">
        <v>608.85</v>
      </c>
      <c r="R73" t="n">
        <v>57.33</v>
      </c>
      <c r="S73" t="n">
        <v>46.36</v>
      </c>
      <c r="T73" t="n">
        <v>5123.29</v>
      </c>
      <c r="U73" t="n">
        <v>0.8100000000000001</v>
      </c>
      <c r="V73" t="n">
        <v>0.9</v>
      </c>
      <c r="W73" t="n">
        <v>9.210000000000001</v>
      </c>
      <c r="X73" t="n">
        <v>0.33</v>
      </c>
      <c r="Y73" t="n">
        <v>1</v>
      </c>
      <c r="Z73" t="n">
        <v>10</v>
      </c>
      <c r="AA73" t="n">
        <v>1276.800185100466</v>
      </c>
      <c r="AB73" t="n">
        <v>1746.974341703163</v>
      </c>
      <c r="AC73" t="n">
        <v>1580.2455624249</v>
      </c>
      <c r="AD73" t="n">
        <v>1276800.185100466</v>
      </c>
      <c r="AE73" t="n">
        <v>1746974.341703163</v>
      </c>
      <c r="AF73" t="n">
        <v>1.276302036701794e-06</v>
      </c>
      <c r="AG73" t="n">
        <v>24.04513888888889</v>
      </c>
      <c r="AH73" t="n">
        <v>1580245.5624249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3.6105</v>
      </c>
      <c r="E74" t="n">
        <v>27.7</v>
      </c>
      <c r="F74" t="n">
        <v>23.7</v>
      </c>
      <c r="G74" t="n">
        <v>79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16</v>
      </c>
      <c r="N74" t="n">
        <v>106</v>
      </c>
      <c r="O74" t="n">
        <v>41775.82</v>
      </c>
      <c r="P74" t="n">
        <v>432.99</v>
      </c>
      <c r="Q74" t="n">
        <v>608.84</v>
      </c>
      <c r="R74" t="n">
        <v>57.41</v>
      </c>
      <c r="S74" t="n">
        <v>46.36</v>
      </c>
      <c r="T74" t="n">
        <v>5164.42</v>
      </c>
      <c r="U74" t="n">
        <v>0.8100000000000001</v>
      </c>
      <c r="V74" t="n">
        <v>0.9</v>
      </c>
      <c r="W74" t="n">
        <v>9.210000000000001</v>
      </c>
      <c r="X74" t="n">
        <v>0.33</v>
      </c>
      <c r="Y74" t="n">
        <v>1</v>
      </c>
      <c r="Z74" t="n">
        <v>10</v>
      </c>
      <c r="AA74" t="n">
        <v>1276.335534144259</v>
      </c>
      <c r="AB74" t="n">
        <v>1746.338585765926</v>
      </c>
      <c r="AC74" t="n">
        <v>1579.670482142024</v>
      </c>
      <c r="AD74" t="n">
        <v>1276335.534144259</v>
      </c>
      <c r="AE74" t="n">
        <v>1746338.585765926</v>
      </c>
      <c r="AF74" t="n">
        <v>1.27623134115596e-06</v>
      </c>
      <c r="AG74" t="n">
        <v>24.04513888888889</v>
      </c>
      <c r="AH74" t="n">
        <v>1579670.482142024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3.6089</v>
      </c>
      <c r="E75" t="n">
        <v>27.71</v>
      </c>
      <c r="F75" t="n">
        <v>23.71</v>
      </c>
      <c r="G75" t="n">
        <v>79.04000000000001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16</v>
      </c>
      <c r="N75" t="n">
        <v>106.35</v>
      </c>
      <c r="O75" t="n">
        <v>41850.13</v>
      </c>
      <c r="P75" t="n">
        <v>432.64</v>
      </c>
      <c r="Q75" t="n">
        <v>608.85</v>
      </c>
      <c r="R75" t="n">
        <v>57.95</v>
      </c>
      <c r="S75" t="n">
        <v>46.36</v>
      </c>
      <c r="T75" t="n">
        <v>5434.29</v>
      </c>
      <c r="U75" t="n">
        <v>0.8</v>
      </c>
      <c r="V75" t="n">
        <v>0.9</v>
      </c>
      <c r="W75" t="n">
        <v>9.210000000000001</v>
      </c>
      <c r="X75" t="n">
        <v>0.34</v>
      </c>
      <c r="Y75" t="n">
        <v>1</v>
      </c>
      <c r="Z75" t="n">
        <v>10</v>
      </c>
      <c r="AA75" t="n">
        <v>1276.278959838851</v>
      </c>
      <c r="AB75" t="n">
        <v>1746.261178305385</v>
      </c>
      <c r="AC75" t="n">
        <v>1579.600462340875</v>
      </c>
      <c r="AD75" t="n">
        <v>1276278.959838851</v>
      </c>
      <c r="AE75" t="n">
        <v>1746261.178305385</v>
      </c>
      <c r="AF75" t="n">
        <v>1.275665776789294e-06</v>
      </c>
      <c r="AG75" t="n">
        <v>24.05381944444444</v>
      </c>
      <c r="AH75" t="n">
        <v>1579600.462340875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3.6202</v>
      </c>
      <c r="E76" t="n">
        <v>27.62</v>
      </c>
      <c r="F76" t="n">
        <v>23.68</v>
      </c>
      <c r="G76" t="n">
        <v>83.58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15</v>
      </c>
      <c r="N76" t="n">
        <v>106.71</v>
      </c>
      <c r="O76" t="n">
        <v>41924.62</v>
      </c>
      <c r="P76" t="n">
        <v>432.2</v>
      </c>
      <c r="Q76" t="n">
        <v>608.85</v>
      </c>
      <c r="R76" t="n">
        <v>57.01</v>
      </c>
      <c r="S76" t="n">
        <v>46.36</v>
      </c>
      <c r="T76" t="n">
        <v>4969.73</v>
      </c>
      <c r="U76" t="n">
        <v>0.8100000000000001</v>
      </c>
      <c r="V76" t="n">
        <v>0.9</v>
      </c>
      <c r="W76" t="n">
        <v>9.199999999999999</v>
      </c>
      <c r="X76" t="n">
        <v>0.31</v>
      </c>
      <c r="Y76" t="n">
        <v>1</v>
      </c>
      <c r="Z76" t="n">
        <v>10</v>
      </c>
      <c r="AA76" t="n">
        <v>1272.488881460351</v>
      </c>
      <c r="AB76" t="n">
        <v>1741.075425861465</v>
      </c>
      <c r="AC76" t="n">
        <v>1574.909630831953</v>
      </c>
      <c r="AD76" t="n">
        <v>1272488.881460351</v>
      </c>
      <c r="AE76" t="n">
        <v>1741075.425861465</v>
      </c>
      <c r="AF76" t="n">
        <v>1.279660075128876e-06</v>
      </c>
      <c r="AG76" t="n">
        <v>23.97569444444444</v>
      </c>
      <c r="AH76" t="n">
        <v>1574909.630831953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3.6199</v>
      </c>
      <c r="E77" t="n">
        <v>27.62</v>
      </c>
      <c r="F77" t="n">
        <v>23.68</v>
      </c>
      <c r="G77" t="n">
        <v>83.59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15</v>
      </c>
      <c r="N77" t="n">
        <v>107.06</v>
      </c>
      <c r="O77" t="n">
        <v>41999.28</v>
      </c>
      <c r="P77" t="n">
        <v>432.68</v>
      </c>
      <c r="Q77" t="n">
        <v>608.83</v>
      </c>
      <c r="R77" t="n">
        <v>56.97</v>
      </c>
      <c r="S77" t="n">
        <v>46.36</v>
      </c>
      <c r="T77" t="n">
        <v>4945.18</v>
      </c>
      <c r="U77" t="n">
        <v>0.8100000000000001</v>
      </c>
      <c r="V77" t="n">
        <v>0.9</v>
      </c>
      <c r="W77" t="n">
        <v>9.210000000000001</v>
      </c>
      <c r="X77" t="n">
        <v>0.31</v>
      </c>
      <c r="Y77" t="n">
        <v>1</v>
      </c>
      <c r="Z77" t="n">
        <v>10</v>
      </c>
      <c r="AA77" t="n">
        <v>1273.281683292383</v>
      </c>
      <c r="AB77" t="n">
        <v>1742.160172303999</v>
      </c>
      <c r="AC77" t="n">
        <v>1575.890850596463</v>
      </c>
      <c r="AD77" t="n">
        <v>1273281.683292383</v>
      </c>
      <c r="AE77" t="n">
        <v>1742160.172303999</v>
      </c>
      <c r="AF77" t="n">
        <v>1.279554031810126e-06</v>
      </c>
      <c r="AG77" t="n">
        <v>23.97569444444444</v>
      </c>
      <c r="AH77" t="n">
        <v>1575890.850596463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3.6178</v>
      </c>
      <c r="E78" t="n">
        <v>27.64</v>
      </c>
      <c r="F78" t="n">
        <v>23.7</v>
      </c>
      <c r="G78" t="n">
        <v>83.65000000000001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15</v>
      </c>
      <c r="N78" t="n">
        <v>107.42</v>
      </c>
      <c r="O78" t="n">
        <v>42074.12</v>
      </c>
      <c r="P78" t="n">
        <v>433.19</v>
      </c>
      <c r="Q78" t="n">
        <v>608.8</v>
      </c>
      <c r="R78" t="n">
        <v>57.58</v>
      </c>
      <c r="S78" t="n">
        <v>46.36</v>
      </c>
      <c r="T78" t="n">
        <v>5250.92</v>
      </c>
      <c r="U78" t="n">
        <v>0.8100000000000001</v>
      </c>
      <c r="V78" t="n">
        <v>0.9</v>
      </c>
      <c r="W78" t="n">
        <v>9.210000000000001</v>
      </c>
      <c r="X78" t="n">
        <v>0.33</v>
      </c>
      <c r="Y78" t="n">
        <v>1</v>
      </c>
      <c r="Z78" t="n">
        <v>10</v>
      </c>
      <c r="AA78" t="n">
        <v>1274.72492065287</v>
      </c>
      <c r="AB78" t="n">
        <v>1744.134873331755</v>
      </c>
      <c r="AC78" t="n">
        <v>1577.677088929641</v>
      </c>
      <c r="AD78" t="n">
        <v>1274724.92065287</v>
      </c>
      <c r="AE78" t="n">
        <v>1744134.873331755</v>
      </c>
      <c r="AF78" t="n">
        <v>1.278811728578876e-06</v>
      </c>
      <c r="AG78" t="n">
        <v>23.99305555555556</v>
      </c>
      <c r="AH78" t="n">
        <v>1577677.088929641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3.6183</v>
      </c>
      <c r="E79" t="n">
        <v>27.64</v>
      </c>
      <c r="F79" t="n">
        <v>23.7</v>
      </c>
      <c r="G79" t="n">
        <v>83.63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15</v>
      </c>
      <c r="N79" t="n">
        <v>107.78</v>
      </c>
      <c r="O79" t="n">
        <v>42149.15</v>
      </c>
      <c r="P79" t="n">
        <v>433</v>
      </c>
      <c r="Q79" t="n">
        <v>608.77</v>
      </c>
      <c r="R79" t="n">
        <v>57.45</v>
      </c>
      <c r="S79" t="n">
        <v>46.36</v>
      </c>
      <c r="T79" t="n">
        <v>5186.97</v>
      </c>
      <c r="U79" t="n">
        <v>0.8100000000000001</v>
      </c>
      <c r="V79" t="n">
        <v>0.9</v>
      </c>
      <c r="W79" t="n">
        <v>9.210000000000001</v>
      </c>
      <c r="X79" t="n">
        <v>0.32</v>
      </c>
      <c r="Y79" t="n">
        <v>1</v>
      </c>
      <c r="Z79" t="n">
        <v>10</v>
      </c>
      <c r="AA79" t="n">
        <v>1274.320136947804</v>
      </c>
      <c r="AB79" t="n">
        <v>1743.581030408688</v>
      </c>
      <c r="AC79" t="n">
        <v>1577.176103997828</v>
      </c>
      <c r="AD79" t="n">
        <v>1274320.136947805</v>
      </c>
      <c r="AE79" t="n">
        <v>1743581.030408688</v>
      </c>
      <c r="AF79" t="n">
        <v>1.27898846744346e-06</v>
      </c>
      <c r="AG79" t="n">
        <v>23.99305555555556</v>
      </c>
      <c r="AH79" t="n">
        <v>1577176.103997828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3.6174</v>
      </c>
      <c r="E80" t="n">
        <v>27.64</v>
      </c>
      <c r="F80" t="n">
        <v>23.7</v>
      </c>
      <c r="G80" t="n">
        <v>83.66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15</v>
      </c>
      <c r="N80" t="n">
        <v>108.14</v>
      </c>
      <c r="O80" t="n">
        <v>42224.35</v>
      </c>
      <c r="P80" t="n">
        <v>432.83</v>
      </c>
      <c r="Q80" t="n">
        <v>608.84</v>
      </c>
      <c r="R80" t="n">
        <v>57.59</v>
      </c>
      <c r="S80" t="n">
        <v>46.36</v>
      </c>
      <c r="T80" t="n">
        <v>5255.92</v>
      </c>
      <c r="U80" t="n">
        <v>0.8</v>
      </c>
      <c r="V80" t="n">
        <v>0.9</v>
      </c>
      <c r="W80" t="n">
        <v>9.210000000000001</v>
      </c>
      <c r="X80" t="n">
        <v>0.33</v>
      </c>
      <c r="Y80" t="n">
        <v>1</v>
      </c>
      <c r="Z80" t="n">
        <v>10</v>
      </c>
      <c r="AA80" t="n">
        <v>1274.278583592481</v>
      </c>
      <c r="AB80" t="n">
        <v>1743.52417527473</v>
      </c>
      <c r="AC80" t="n">
        <v>1577.124675038058</v>
      </c>
      <c r="AD80" t="n">
        <v>1274278.583592481</v>
      </c>
      <c r="AE80" t="n">
        <v>1743524.17527473</v>
      </c>
      <c r="AF80" t="n">
        <v>1.27867033748721e-06</v>
      </c>
      <c r="AG80" t="n">
        <v>23.99305555555556</v>
      </c>
      <c r="AH80" t="n">
        <v>1577124.675038058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3.6295</v>
      </c>
      <c r="E81" t="n">
        <v>27.55</v>
      </c>
      <c r="F81" t="n">
        <v>23.67</v>
      </c>
      <c r="G81" t="n">
        <v>88.75</v>
      </c>
      <c r="H81" t="n">
        <v>1.08</v>
      </c>
      <c r="I81" t="n">
        <v>16</v>
      </c>
      <c r="J81" t="n">
        <v>341.07</v>
      </c>
      <c r="K81" t="n">
        <v>61.82</v>
      </c>
      <c r="L81" t="n">
        <v>20.75</v>
      </c>
      <c r="M81" t="n">
        <v>14</v>
      </c>
      <c r="N81" t="n">
        <v>108.5</v>
      </c>
      <c r="O81" t="n">
        <v>42299.74</v>
      </c>
      <c r="P81" t="n">
        <v>432.29</v>
      </c>
      <c r="Q81" t="n">
        <v>608.88</v>
      </c>
      <c r="R81" t="n">
        <v>56.4</v>
      </c>
      <c r="S81" t="n">
        <v>46.36</v>
      </c>
      <c r="T81" t="n">
        <v>4666.44</v>
      </c>
      <c r="U81" t="n">
        <v>0.82</v>
      </c>
      <c r="V81" t="n">
        <v>0.9</v>
      </c>
      <c r="W81" t="n">
        <v>9.210000000000001</v>
      </c>
      <c r="X81" t="n">
        <v>0.29</v>
      </c>
      <c r="Y81" t="n">
        <v>1</v>
      </c>
      <c r="Z81" t="n">
        <v>10</v>
      </c>
      <c r="AA81" t="n">
        <v>1270.334382768043</v>
      </c>
      <c r="AB81" t="n">
        <v>1738.127545700875</v>
      </c>
      <c r="AC81" t="n">
        <v>1572.243092216514</v>
      </c>
      <c r="AD81" t="n">
        <v>1270334.382768043</v>
      </c>
      <c r="AE81" t="n">
        <v>1738127.545700875</v>
      </c>
      <c r="AF81" t="n">
        <v>1.282947418010126e-06</v>
      </c>
      <c r="AG81" t="n">
        <v>23.91493055555556</v>
      </c>
      <c r="AH81" t="n">
        <v>1572243.092216514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3.6293</v>
      </c>
      <c r="E82" t="n">
        <v>27.55</v>
      </c>
      <c r="F82" t="n">
        <v>23.67</v>
      </c>
      <c r="G82" t="n">
        <v>88.75</v>
      </c>
      <c r="H82" t="n">
        <v>1.1</v>
      </c>
      <c r="I82" t="n">
        <v>16</v>
      </c>
      <c r="J82" t="n">
        <v>341.68</v>
      </c>
      <c r="K82" t="n">
        <v>61.82</v>
      </c>
      <c r="L82" t="n">
        <v>21</v>
      </c>
      <c r="M82" t="n">
        <v>14</v>
      </c>
      <c r="N82" t="n">
        <v>108.86</v>
      </c>
      <c r="O82" t="n">
        <v>42375.31</v>
      </c>
      <c r="P82" t="n">
        <v>432.73</v>
      </c>
      <c r="Q82" t="n">
        <v>608.8099999999999</v>
      </c>
      <c r="R82" t="n">
        <v>56.62</v>
      </c>
      <c r="S82" t="n">
        <v>46.36</v>
      </c>
      <c r="T82" t="n">
        <v>4778.44</v>
      </c>
      <c r="U82" t="n">
        <v>0.82</v>
      </c>
      <c r="V82" t="n">
        <v>0.9</v>
      </c>
      <c r="W82" t="n">
        <v>9.199999999999999</v>
      </c>
      <c r="X82" t="n">
        <v>0.3</v>
      </c>
      <c r="Y82" t="n">
        <v>1</v>
      </c>
      <c r="Z82" t="n">
        <v>10</v>
      </c>
      <c r="AA82" t="n">
        <v>1271.041363828526</v>
      </c>
      <c r="AB82" t="n">
        <v>1739.094868377631</v>
      </c>
      <c r="AC82" t="n">
        <v>1573.118094974646</v>
      </c>
      <c r="AD82" t="n">
        <v>1271041.363828526</v>
      </c>
      <c r="AE82" t="n">
        <v>1739094.868377631</v>
      </c>
      <c r="AF82" t="n">
        <v>1.282876722464292e-06</v>
      </c>
      <c r="AG82" t="n">
        <v>23.91493055555556</v>
      </c>
      <c r="AH82" t="n">
        <v>1573118.094974646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3.6278</v>
      </c>
      <c r="E83" t="n">
        <v>27.56</v>
      </c>
      <c r="F83" t="n">
        <v>23.68</v>
      </c>
      <c r="G83" t="n">
        <v>88.8</v>
      </c>
      <c r="H83" t="n">
        <v>1.11</v>
      </c>
      <c r="I83" t="n">
        <v>16</v>
      </c>
      <c r="J83" t="n">
        <v>342.3</v>
      </c>
      <c r="K83" t="n">
        <v>61.82</v>
      </c>
      <c r="L83" t="n">
        <v>21.25</v>
      </c>
      <c r="M83" t="n">
        <v>14</v>
      </c>
      <c r="N83" t="n">
        <v>109.23</v>
      </c>
      <c r="O83" t="n">
        <v>42451.07</v>
      </c>
      <c r="P83" t="n">
        <v>432.91</v>
      </c>
      <c r="Q83" t="n">
        <v>608.84</v>
      </c>
      <c r="R83" t="n">
        <v>57.01</v>
      </c>
      <c r="S83" t="n">
        <v>46.36</v>
      </c>
      <c r="T83" t="n">
        <v>4972.75</v>
      </c>
      <c r="U83" t="n">
        <v>0.8100000000000001</v>
      </c>
      <c r="V83" t="n">
        <v>0.9</v>
      </c>
      <c r="W83" t="n">
        <v>9.199999999999999</v>
      </c>
      <c r="X83" t="n">
        <v>0.31</v>
      </c>
      <c r="Y83" t="n">
        <v>1</v>
      </c>
      <c r="Z83" t="n">
        <v>10</v>
      </c>
      <c r="AA83" t="n">
        <v>1271.754221844387</v>
      </c>
      <c r="AB83" t="n">
        <v>1740.070232164007</v>
      </c>
      <c r="AC83" t="n">
        <v>1574.000371410183</v>
      </c>
      <c r="AD83" t="n">
        <v>1271754.221844387</v>
      </c>
      <c r="AE83" t="n">
        <v>1740070.232164007</v>
      </c>
      <c r="AF83" t="n">
        <v>1.282346505870542e-06</v>
      </c>
      <c r="AG83" t="n">
        <v>23.92361111111111</v>
      </c>
      <c r="AH83" t="n">
        <v>1574000.371410183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3.6263</v>
      </c>
      <c r="E84" t="n">
        <v>27.58</v>
      </c>
      <c r="F84" t="n">
        <v>23.69</v>
      </c>
      <c r="G84" t="n">
        <v>88.84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14</v>
      </c>
      <c r="N84" t="n">
        <v>109.59</v>
      </c>
      <c r="O84" t="n">
        <v>42527.02</v>
      </c>
      <c r="P84" t="n">
        <v>432.94</v>
      </c>
      <c r="Q84" t="n">
        <v>608.8200000000001</v>
      </c>
      <c r="R84" t="n">
        <v>57.28</v>
      </c>
      <c r="S84" t="n">
        <v>46.36</v>
      </c>
      <c r="T84" t="n">
        <v>5107.47</v>
      </c>
      <c r="U84" t="n">
        <v>0.8100000000000001</v>
      </c>
      <c r="V84" t="n">
        <v>0.9</v>
      </c>
      <c r="W84" t="n">
        <v>9.210000000000001</v>
      </c>
      <c r="X84" t="n">
        <v>0.32</v>
      </c>
      <c r="Y84" t="n">
        <v>1</v>
      </c>
      <c r="Z84" t="n">
        <v>10</v>
      </c>
      <c r="AA84" t="n">
        <v>1272.242565834658</v>
      </c>
      <c r="AB84" t="n">
        <v>1740.738405955712</v>
      </c>
      <c r="AC84" t="n">
        <v>1574.604775632995</v>
      </c>
      <c r="AD84" t="n">
        <v>1272242.565834658</v>
      </c>
      <c r="AE84" t="n">
        <v>1740738.405955712</v>
      </c>
      <c r="AF84" t="n">
        <v>1.281816289276793e-06</v>
      </c>
      <c r="AG84" t="n">
        <v>23.94097222222222</v>
      </c>
      <c r="AH84" t="n">
        <v>1574604.775632995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3.6263</v>
      </c>
      <c r="E85" t="n">
        <v>27.58</v>
      </c>
      <c r="F85" t="n">
        <v>23.69</v>
      </c>
      <c r="G85" t="n">
        <v>88.84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14</v>
      </c>
      <c r="N85" t="n">
        <v>109.96</v>
      </c>
      <c r="O85" t="n">
        <v>42603.15</v>
      </c>
      <c r="P85" t="n">
        <v>432.54</v>
      </c>
      <c r="Q85" t="n">
        <v>608.83</v>
      </c>
      <c r="R85" t="n">
        <v>57.42</v>
      </c>
      <c r="S85" t="n">
        <v>46.36</v>
      </c>
      <c r="T85" t="n">
        <v>5177.57</v>
      </c>
      <c r="U85" t="n">
        <v>0.8100000000000001</v>
      </c>
      <c r="V85" t="n">
        <v>0.9</v>
      </c>
      <c r="W85" t="n">
        <v>9.199999999999999</v>
      </c>
      <c r="X85" t="n">
        <v>0.32</v>
      </c>
      <c r="Y85" t="n">
        <v>1</v>
      </c>
      <c r="Z85" t="n">
        <v>10</v>
      </c>
      <c r="AA85" t="n">
        <v>1271.642289126502</v>
      </c>
      <c r="AB85" t="n">
        <v>1739.917080881275</v>
      </c>
      <c r="AC85" t="n">
        <v>1573.861836670925</v>
      </c>
      <c r="AD85" t="n">
        <v>1271642.289126502</v>
      </c>
      <c r="AE85" t="n">
        <v>1739917.080881275</v>
      </c>
      <c r="AF85" t="n">
        <v>1.281816289276793e-06</v>
      </c>
      <c r="AG85" t="n">
        <v>23.94097222222222</v>
      </c>
      <c r="AH85" t="n">
        <v>1573861.836670925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3.6265</v>
      </c>
      <c r="E86" t="n">
        <v>27.57</v>
      </c>
      <c r="F86" t="n">
        <v>23.69</v>
      </c>
      <c r="G86" t="n">
        <v>88.83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14</v>
      </c>
      <c r="N86" t="n">
        <v>110.33</v>
      </c>
      <c r="O86" t="n">
        <v>42679.6</v>
      </c>
      <c r="P86" t="n">
        <v>432.1</v>
      </c>
      <c r="Q86" t="n">
        <v>608.87</v>
      </c>
      <c r="R86" t="n">
        <v>57.53</v>
      </c>
      <c r="S86" t="n">
        <v>46.36</v>
      </c>
      <c r="T86" t="n">
        <v>5233.18</v>
      </c>
      <c r="U86" t="n">
        <v>0.8100000000000001</v>
      </c>
      <c r="V86" t="n">
        <v>0.9</v>
      </c>
      <c r="W86" t="n">
        <v>9.199999999999999</v>
      </c>
      <c r="X86" t="n">
        <v>0.32</v>
      </c>
      <c r="Y86" t="n">
        <v>1</v>
      </c>
      <c r="Z86" t="n">
        <v>10</v>
      </c>
      <c r="AA86" t="n">
        <v>1270.934690079465</v>
      </c>
      <c r="AB86" t="n">
        <v>1738.94891264805</v>
      </c>
      <c r="AC86" t="n">
        <v>1572.986069055048</v>
      </c>
      <c r="AD86" t="n">
        <v>1270934.690079465</v>
      </c>
      <c r="AE86" t="n">
        <v>1738948.91264805</v>
      </c>
      <c r="AF86" t="n">
        <v>1.281886984822626e-06</v>
      </c>
      <c r="AG86" t="n">
        <v>23.93229166666667</v>
      </c>
      <c r="AH86" t="n">
        <v>1572986.069055048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3.6383</v>
      </c>
      <c r="E87" t="n">
        <v>27.48</v>
      </c>
      <c r="F87" t="n">
        <v>23.65</v>
      </c>
      <c r="G87" t="n">
        <v>94.62</v>
      </c>
      <c r="H87" t="n">
        <v>1.15</v>
      </c>
      <c r="I87" t="n">
        <v>15</v>
      </c>
      <c r="J87" t="n">
        <v>344.77</v>
      </c>
      <c r="K87" t="n">
        <v>61.82</v>
      </c>
      <c r="L87" t="n">
        <v>22.25</v>
      </c>
      <c r="M87" t="n">
        <v>13</v>
      </c>
      <c r="N87" t="n">
        <v>110.7</v>
      </c>
      <c r="O87" t="n">
        <v>42756.12</v>
      </c>
      <c r="P87" t="n">
        <v>432.05</v>
      </c>
      <c r="Q87" t="n">
        <v>608.8200000000001</v>
      </c>
      <c r="R87" t="n">
        <v>56.26</v>
      </c>
      <c r="S87" t="n">
        <v>46.36</v>
      </c>
      <c r="T87" t="n">
        <v>4601.6</v>
      </c>
      <c r="U87" t="n">
        <v>0.82</v>
      </c>
      <c r="V87" t="n">
        <v>0.9</v>
      </c>
      <c r="W87" t="n">
        <v>9.199999999999999</v>
      </c>
      <c r="X87" t="n">
        <v>0.28</v>
      </c>
      <c r="Y87" t="n">
        <v>1</v>
      </c>
      <c r="Z87" t="n">
        <v>10</v>
      </c>
      <c r="AA87" t="n">
        <v>1267.726788601594</v>
      </c>
      <c r="AB87" t="n">
        <v>1734.559720323403</v>
      </c>
      <c r="AC87" t="n">
        <v>1569.015775085594</v>
      </c>
      <c r="AD87" t="n">
        <v>1267726.788601594</v>
      </c>
      <c r="AE87" t="n">
        <v>1734559.720323403</v>
      </c>
      <c r="AF87" t="n">
        <v>1.286058022026791e-06</v>
      </c>
      <c r="AG87" t="n">
        <v>23.85416666666667</v>
      </c>
      <c r="AH87" t="n">
        <v>1569015.775085594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3.6393</v>
      </c>
      <c r="E88" t="n">
        <v>27.48</v>
      </c>
      <c r="F88" t="n">
        <v>23.65</v>
      </c>
      <c r="G88" t="n">
        <v>94.59</v>
      </c>
      <c r="H88" t="n">
        <v>1.16</v>
      </c>
      <c r="I88" t="n">
        <v>15</v>
      </c>
      <c r="J88" t="n">
        <v>345.39</v>
      </c>
      <c r="K88" t="n">
        <v>61.82</v>
      </c>
      <c r="L88" t="n">
        <v>22.5</v>
      </c>
      <c r="M88" t="n">
        <v>13</v>
      </c>
      <c r="N88" t="n">
        <v>111.07</v>
      </c>
      <c r="O88" t="n">
        <v>42832.82</v>
      </c>
      <c r="P88" t="n">
        <v>432.27</v>
      </c>
      <c r="Q88" t="n">
        <v>608.8200000000001</v>
      </c>
      <c r="R88" t="n">
        <v>55.87</v>
      </c>
      <c r="S88" t="n">
        <v>46.36</v>
      </c>
      <c r="T88" t="n">
        <v>4408.06</v>
      </c>
      <c r="U88" t="n">
        <v>0.83</v>
      </c>
      <c r="V88" t="n">
        <v>0.9</v>
      </c>
      <c r="W88" t="n">
        <v>9.199999999999999</v>
      </c>
      <c r="X88" t="n">
        <v>0.28</v>
      </c>
      <c r="Y88" t="n">
        <v>1</v>
      </c>
      <c r="Z88" t="n">
        <v>10</v>
      </c>
      <c r="AA88" t="n">
        <v>1267.8210142802</v>
      </c>
      <c r="AB88" t="n">
        <v>1734.688644053815</v>
      </c>
      <c r="AC88" t="n">
        <v>1569.132394516121</v>
      </c>
      <c r="AD88" t="n">
        <v>1267821.0142802</v>
      </c>
      <c r="AE88" t="n">
        <v>1734688.644053815</v>
      </c>
      <c r="AF88" t="n">
        <v>1.286411499755958e-06</v>
      </c>
      <c r="AG88" t="n">
        <v>23.85416666666667</v>
      </c>
      <c r="AH88" t="n">
        <v>1569132.394516121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3.6405</v>
      </c>
      <c r="E89" t="n">
        <v>27.47</v>
      </c>
      <c r="F89" t="n">
        <v>23.64</v>
      </c>
      <c r="G89" t="n">
        <v>94.55</v>
      </c>
      <c r="H89" t="n">
        <v>1.17</v>
      </c>
      <c r="I89" t="n">
        <v>15</v>
      </c>
      <c r="J89" t="n">
        <v>346.02</v>
      </c>
      <c r="K89" t="n">
        <v>61.82</v>
      </c>
      <c r="L89" t="n">
        <v>22.75</v>
      </c>
      <c r="M89" t="n">
        <v>13</v>
      </c>
      <c r="N89" t="n">
        <v>111.45</v>
      </c>
      <c r="O89" t="n">
        <v>42909.73</v>
      </c>
      <c r="P89" t="n">
        <v>432.19</v>
      </c>
      <c r="Q89" t="n">
        <v>608.8</v>
      </c>
      <c r="R89" t="n">
        <v>55.74</v>
      </c>
      <c r="S89" t="n">
        <v>46.36</v>
      </c>
      <c r="T89" t="n">
        <v>4343.63</v>
      </c>
      <c r="U89" t="n">
        <v>0.83</v>
      </c>
      <c r="V89" t="n">
        <v>0.9</v>
      </c>
      <c r="W89" t="n">
        <v>9.199999999999999</v>
      </c>
      <c r="X89" t="n">
        <v>0.27</v>
      </c>
      <c r="Y89" t="n">
        <v>1</v>
      </c>
      <c r="Z89" t="n">
        <v>10</v>
      </c>
      <c r="AA89" t="n">
        <v>1267.331862501751</v>
      </c>
      <c r="AB89" t="n">
        <v>1734.019365010688</v>
      </c>
      <c r="AC89" t="n">
        <v>1568.526990525532</v>
      </c>
      <c r="AD89" t="n">
        <v>1267331.862501751</v>
      </c>
      <c r="AE89" t="n">
        <v>1734019.365010688</v>
      </c>
      <c r="AF89" t="n">
        <v>1.286835673030958e-06</v>
      </c>
      <c r="AG89" t="n">
        <v>23.84548611111111</v>
      </c>
      <c r="AH89" t="n">
        <v>1568526.990525532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3.6383</v>
      </c>
      <c r="E90" t="n">
        <v>27.49</v>
      </c>
      <c r="F90" t="n">
        <v>23.66</v>
      </c>
      <c r="G90" t="n">
        <v>94.62</v>
      </c>
      <c r="H90" t="n">
        <v>1.18</v>
      </c>
      <c r="I90" t="n">
        <v>15</v>
      </c>
      <c r="J90" t="n">
        <v>346.64</v>
      </c>
      <c r="K90" t="n">
        <v>61.82</v>
      </c>
      <c r="L90" t="n">
        <v>23</v>
      </c>
      <c r="M90" t="n">
        <v>13</v>
      </c>
      <c r="N90" t="n">
        <v>111.82</v>
      </c>
      <c r="O90" t="n">
        <v>42986.83</v>
      </c>
      <c r="P90" t="n">
        <v>432.78</v>
      </c>
      <c r="Q90" t="n">
        <v>608.8099999999999</v>
      </c>
      <c r="R90" t="n">
        <v>56.31</v>
      </c>
      <c r="S90" t="n">
        <v>46.36</v>
      </c>
      <c r="T90" t="n">
        <v>4625.48</v>
      </c>
      <c r="U90" t="n">
        <v>0.82</v>
      </c>
      <c r="V90" t="n">
        <v>0.9</v>
      </c>
      <c r="W90" t="n">
        <v>9.199999999999999</v>
      </c>
      <c r="X90" t="n">
        <v>0.28</v>
      </c>
      <c r="Y90" t="n">
        <v>1</v>
      </c>
      <c r="Z90" t="n">
        <v>10</v>
      </c>
      <c r="AA90" t="n">
        <v>1268.906663433261</v>
      </c>
      <c r="AB90" t="n">
        <v>1736.174077120494</v>
      </c>
      <c r="AC90" t="n">
        <v>1570.476059935735</v>
      </c>
      <c r="AD90" t="n">
        <v>1268906.663433261</v>
      </c>
      <c r="AE90" t="n">
        <v>1736174.077120494</v>
      </c>
      <c r="AF90" t="n">
        <v>1.286058022026791e-06</v>
      </c>
      <c r="AG90" t="n">
        <v>23.86284722222222</v>
      </c>
      <c r="AH90" t="n">
        <v>1570476.059935735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3.637</v>
      </c>
      <c r="E91" t="n">
        <v>27.5</v>
      </c>
      <c r="F91" t="n">
        <v>23.66</v>
      </c>
      <c r="G91" t="n">
        <v>94.66</v>
      </c>
      <c r="H91" t="n">
        <v>1.19</v>
      </c>
      <c r="I91" t="n">
        <v>15</v>
      </c>
      <c r="J91" t="n">
        <v>347.27</v>
      </c>
      <c r="K91" t="n">
        <v>61.82</v>
      </c>
      <c r="L91" t="n">
        <v>23.25</v>
      </c>
      <c r="M91" t="n">
        <v>13</v>
      </c>
      <c r="N91" t="n">
        <v>112.2</v>
      </c>
      <c r="O91" t="n">
        <v>43064.12</v>
      </c>
      <c r="P91" t="n">
        <v>432.56</v>
      </c>
      <c r="Q91" t="n">
        <v>608.8200000000001</v>
      </c>
      <c r="R91" t="n">
        <v>56.41</v>
      </c>
      <c r="S91" t="n">
        <v>46.36</v>
      </c>
      <c r="T91" t="n">
        <v>4676.05</v>
      </c>
      <c r="U91" t="n">
        <v>0.82</v>
      </c>
      <c r="V91" t="n">
        <v>0.9</v>
      </c>
      <c r="W91" t="n">
        <v>9.210000000000001</v>
      </c>
      <c r="X91" t="n">
        <v>0.29</v>
      </c>
      <c r="Y91" t="n">
        <v>1</v>
      </c>
      <c r="Z91" t="n">
        <v>10</v>
      </c>
      <c r="AA91" t="n">
        <v>1268.883268585009</v>
      </c>
      <c r="AB91" t="n">
        <v>1736.142067257007</v>
      </c>
      <c r="AC91" t="n">
        <v>1570.447105048692</v>
      </c>
      <c r="AD91" t="n">
        <v>1268883.268585009</v>
      </c>
      <c r="AE91" t="n">
        <v>1736142.067257007</v>
      </c>
      <c r="AF91" t="n">
        <v>1.285598500978875e-06</v>
      </c>
      <c r="AG91" t="n">
        <v>23.87152777777778</v>
      </c>
      <c r="AH91" t="n">
        <v>1570447.105048693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23.66</v>
      </c>
      <c r="G92" t="n">
        <v>94.62</v>
      </c>
      <c r="H92" t="n">
        <v>1.2</v>
      </c>
      <c r="I92" t="n">
        <v>15</v>
      </c>
      <c r="J92" t="n">
        <v>347.9</v>
      </c>
      <c r="K92" t="n">
        <v>61.82</v>
      </c>
      <c r="L92" t="n">
        <v>23.5</v>
      </c>
      <c r="M92" t="n">
        <v>13</v>
      </c>
      <c r="N92" t="n">
        <v>112.58</v>
      </c>
      <c r="O92" t="n">
        <v>43141.62</v>
      </c>
      <c r="P92" t="n">
        <v>432.01</v>
      </c>
      <c r="Q92" t="n">
        <v>608.77</v>
      </c>
      <c r="R92" t="n">
        <v>56.05</v>
      </c>
      <c r="S92" t="n">
        <v>46.36</v>
      </c>
      <c r="T92" t="n">
        <v>4495.2</v>
      </c>
      <c r="U92" t="n">
        <v>0.83</v>
      </c>
      <c r="V92" t="n">
        <v>0.9</v>
      </c>
      <c r="W92" t="n">
        <v>9.210000000000001</v>
      </c>
      <c r="X92" t="n">
        <v>0.28</v>
      </c>
      <c r="Y92" t="n">
        <v>1</v>
      </c>
      <c r="Z92" t="n">
        <v>10</v>
      </c>
      <c r="AA92" t="n">
        <v>1267.778424586629</v>
      </c>
      <c r="AB92" t="n">
        <v>1734.630370956147</v>
      </c>
      <c r="AC92" t="n">
        <v>1569.079682921108</v>
      </c>
      <c r="AD92" t="n">
        <v>1267778.424586629</v>
      </c>
      <c r="AE92" t="n">
        <v>1734630.370956147</v>
      </c>
      <c r="AF92" t="n">
        <v>1.286022674253875e-06</v>
      </c>
      <c r="AG92" t="n">
        <v>23.86284722222222</v>
      </c>
      <c r="AH92" t="n">
        <v>1569079.682921108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3.649</v>
      </c>
      <c r="E93" t="n">
        <v>27.4</v>
      </c>
      <c r="F93" t="n">
        <v>23.63</v>
      </c>
      <c r="G93" t="n">
        <v>101.27</v>
      </c>
      <c r="H93" t="n">
        <v>1.21</v>
      </c>
      <c r="I93" t="n">
        <v>14</v>
      </c>
      <c r="J93" t="n">
        <v>348.53</v>
      </c>
      <c r="K93" t="n">
        <v>61.82</v>
      </c>
      <c r="L93" t="n">
        <v>23.75</v>
      </c>
      <c r="M93" t="n">
        <v>12</v>
      </c>
      <c r="N93" t="n">
        <v>112.96</v>
      </c>
      <c r="O93" t="n">
        <v>43219.31</v>
      </c>
      <c r="P93" t="n">
        <v>431.23</v>
      </c>
      <c r="Q93" t="n">
        <v>608.77</v>
      </c>
      <c r="R93" t="n">
        <v>55.38</v>
      </c>
      <c r="S93" t="n">
        <v>46.36</v>
      </c>
      <c r="T93" t="n">
        <v>4167.99</v>
      </c>
      <c r="U93" t="n">
        <v>0.84</v>
      </c>
      <c r="V93" t="n">
        <v>0.9</v>
      </c>
      <c r="W93" t="n">
        <v>9.199999999999999</v>
      </c>
      <c r="X93" t="n">
        <v>0.26</v>
      </c>
      <c r="Y93" t="n">
        <v>1</v>
      </c>
      <c r="Z93" t="n">
        <v>10</v>
      </c>
      <c r="AA93" t="n">
        <v>1263.82330868823</v>
      </c>
      <c r="AB93" t="n">
        <v>1729.218806896559</v>
      </c>
      <c r="AC93" t="n">
        <v>1564.184590940188</v>
      </c>
      <c r="AD93" t="n">
        <v>1263823.30868823</v>
      </c>
      <c r="AE93" t="n">
        <v>1729218.806896558</v>
      </c>
      <c r="AF93" t="n">
        <v>1.289840233728874e-06</v>
      </c>
      <c r="AG93" t="n">
        <v>23.78472222222222</v>
      </c>
      <c r="AH93" t="n">
        <v>1564184.590940188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3.6491</v>
      </c>
      <c r="E94" t="n">
        <v>27.4</v>
      </c>
      <c r="F94" t="n">
        <v>23.63</v>
      </c>
      <c r="G94" t="n">
        <v>101.27</v>
      </c>
      <c r="H94" t="n">
        <v>1.23</v>
      </c>
      <c r="I94" t="n">
        <v>14</v>
      </c>
      <c r="J94" t="n">
        <v>349.16</v>
      </c>
      <c r="K94" t="n">
        <v>61.82</v>
      </c>
      <c r="L94" t="n">
        <v>24</v>
      </c>
      <c r="M94" t="n">
        <v>12</v>
      </c>
      <c r="N94" t="n">
        <v>113.34</v>
      </c>
      <c r="O94" t="n">
        <v>43297.21</v>
      </c>
      <c r="P94" t="n">
        <v>431.67</v>
      </c>
      <c r="Q94" t="n">
        <v>608.77</v>
      </c>
      <c r="R94" t="n">
        <v>55.29</v>
      </c>
      <c r="S94" t="n">
        <v>46.36</v>
      </c>
      <c r="T94" t="n">
        <v>4123.56</v>
      </c>
      <c r="U94" t="n">
        <v>0.84</v>
      </c>
      <c r="V94" t="n">
        <v>0.9</v>
      </c>
      <c r="W94" t="n">
        <v>9.199999999999999</v>
      </c>
      <c r="X94" t="n">
        <v>0.26</v>
      </c>
      <c r="Y94" t="n">
        <v>1</v>
      </c>
      <c r="Z94" t="n">
        <v>10</v>
      </c>
      <c r="AA94" t="n">
        <v>1264.456182706534</v>
      </c>
      <c r="AB94" t="n">
        <v>1730.084733048834</v>
      </c>
      <c r="AC94" t="n">
        <v>1564.967874315826</v>
      </c>
      <c r="AD94" t="n">
        <v>1264456.182706534</v>
      </c>
      <c r="AE94" t="n">
        <v>1730084.733048834</v>
      </c>
      <c r="AF94" t="n">
        <v>1.289875581501791e-06</v>
      </c>
      <c r="AG94" t="n">
        <v>23.78472222222222</v>
      </c>
      <c r="AH94" t="n">
        <v>1564967.874315826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3.6494</v>
      </c>
      <c r="E95" t="n">
        <v>27.4</v>
      </c>
      <c r="F95" t="n">
        <v>23.63</v>
      </c>
      <c r="G95" t="n">
        <v>101.26</v>
      </c>
      <c r="H95" t="n">
        <v>1.24</v>
      </c>
      <c r="I95" t="n">
        <v>14</v>
      </c>
      <c r="J95" t="n">
        <v>349.79</v>
      </c>
      <c r="K95" t="n">
        <v>61.82</v>
      </c>
      <c r="L95" t="n">
        <v>24.25</v>
      </c>
      <c r="M95" t="n">
        <v>12</v>
      </c>
      <c r="N95" t="n">
        <v>113.72</v>
      </c>
      <c r="O95" t="n">
        <v>43375.3</v>
      </c>
      <c r="P95" t="n">
        <v>432.2</v>
      </c>
      <c r="Q95" t="n">
        <v>608.79</v>
      </c>
      <c r="R95" t="n">
        <v>55.21</v>
      </c>
      <c r="S95" t="n">
        <v>46.36</v>
      </c>
      <c r="T95" t="n">
        <v>4082.31</v>
      </c>
      <c r="U95" t="n">
        <v>0.84</v>
      </c>
      <c r="V95" t="n">
        <v>0.9</v>
      </c>
      <c r="W95" t="n">
        <v>9.199999999999999</v>
      </c>
      <c r="X95" t="n">
        <v>0.25</v>
      </c>
      <c r="Y95" t="n">
        <v>1</v>
      </c>
      <c r="Z95" t="n">
        <v>10</v>
      </c>
      <c r="AA95" t="n">
        <v>1265.176554441746</v>
      </c>
      <c r="AB95" t="n">
        <v>1731.070377437509</v>
      </c>
      <c r="AC95" t="n">
        <v>1565.859450187406</v>
      </c>
      <c r="AD95" t="n">
        <v>1265176.554441746</v>
      </c>
      <c r="AE95" t="n">
        <v>1731070.377437509</v>
      </c>
      <c r="AF95" t="n">
        <v>1.28998162482054e-06</v>
      </c>
      <c r="AG95" t="n">
        <v>23.78472222222222</v>
      </c>
      <c r="AH95" t="n">
        <v>1565859.450187406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3.6509</v>
      </c>
      <c r="E96" t="n">
        <v>27.39</v>
      </c>
      <c r="F96" t="n">
        <v>23.62</v>
      </c>
      <c r="G96" t="n">
        <v>101.21</v>
      </c>
      <c r="H96" t="n">
        <v>1.25</v>
      </c>
      <c r="I96" t="n">
        <v>14</v>
      </c>
      <c r="J96" t="n">
        <v>350.43</v>
      </c>
      <c r="K96" t="n">
        <v>61.82</v>
      </c>
      <c r="L96" t="n">
        <v>24.5</v>
      </c>
      <c r="M96" t="n">
        <v>12</v>
      </c>
      <c r="N96" t="n">
        <v>114.11</v>
      </c>
      <c r="O96" t="n">
        <v>43453.61</v>
      </c>
      <c r="P96" t="n">
        <v>431.98</v>
      </c>
      <c r="Q96" t="n">
        <v>608.76</v>
      </c>
      <c r="R96" t="n">
        <v>54.85</v>
      </c>
      <c r="S96" t="n">
        <v>46.36</v>
      </c>
      <c r="T96" t="n">
        <v>3903.81</v>
      </c>
      <c r="U96" t="n">
        <v>0.85</v>
      </c>
      <c r="V96" t="n">
        <v>0.9</v>
      </c>
      <c r="W96" t="n">
        <v>9.199999999999999</v>
      </c>
      <c r="X96" t="n">
        <v>0.24</v>
      </c>
      <c r="Y96" t="n">
        <v>1</v>
      </c>
      <c r="Z96" t="n">
        <v>10</v>
      </c>
      <c r="AA96" t="n">
        <v>1264.410993227104</v>
      </c>
      <c r="AB96" t="n">
        <v>1730.022902809458</v>
      </c>
      <c r="AC96" t="n">
        <v>1564.911945067717</v>
      </c>
      <c r="AD96" t="n">
        <v>1264410.993227104</v>
      </c>
      <c r="AE96" t="n">
        <v>1730022.902809458</v>
      </c>
      <c r="AF96" t="n">
        <v>1.29051184141429e-06</v>
      </c>
      <c r="AG96" t="n">
        <v>23.77604166666667</v>
      </c>
      <c r="AH96" t="n">
        <v>1564911.945067717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3.6505</v>
      </c>
      <c r="E97" t="n">
        <v>27.39</v>
      </c>
      <c r="F97" t="n">
        <v>23.62</v>
      </c>
      <c r="G97" t="n">
        <v>101.22</v>
      </c>
      <c r="H97" t="n">
        <v>1.26</v>
      </c>
      <c r="I97" t="n">
        <v>14</v>
      </c>
      <c r="J97" t="n">
        <v>351.06</v>
      </c>
      <c r="K97" t="n">
        <v>61.82</v>
      </c>
      <c r="L97" t="n">
        <v>24.75</v>
      </c>
      <c r="M97" t="n">
        <v>12</v>
      </c>
      <c r="N97" t="n">
        <v>114.49</v>
      </c>
      <c r="O97" t="n">
        <v>43532.12</v>
      </c>
      <c r="P97" t="n">
        <v>432.19</v>
      </c>
      <c r="Q97" t="n">
        <v>608.8099999999999</v>
      </c>
      <c r="R97" t="n">
        <v>54.91</v>
      </c>
      <c r="S97" t="n">
        <v>46.36</v>
      </c>
      <c r="T97" t="n">
        <v>3930.68</v>
      </c>
      <c r="U97" t="n">
        <v>0.84</v>
      </c>
      <c r="V97" t="n">
        <v>0.9</v>
      </c>
      <c r="W97" t="n">
        <v>9.199999999999999</v>
      </c>
      <c r="X97" t="n">
        <v>0.25</v>
      </c>
      <c r="Y97" t="n">
        <v>1</v>
      </c>
      <c r="Z97" t="n">
        <v>10</v>
      </c>
      <c r="AA97" t="n">
        <v>1264.817296782766</v>
      </c>
      <c r="AB97" t="n">
        <v>1730.578825259163</v>
      </c>
      <c r="AC97" t="n">
        <v>1565.414811059064</v>
      </c>
      <c r="AD97" t="n">
        <v>1264817.296782766</v>
      </c>
      <c r="AE97" t="n">
        <v>1730578.825259163</v>
      </c>
      <c r="AF97" t="n">
        <v>1.290370450322624e-06</v>
      </c>
      <c r="AG97" t="n">
        <v>23.77604166666667</v>
      </c>
      <c r="AH97" t="n">
        <v>1565414.811059064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3.6504</v>
      </c>
      <c r="E98" t="n">
        <v>27.39</v>
      </c>
      <c r="F98" t="n">
        <v>23.62</v>
      </c>
      <c r="G98" t="n">
        <v>101.22</v>
      </c>
      <c r="H98" t="n">
        <v>1.27</v>
      </c>
      <c r="I98" t="n">
        <v>14</v>
      </c>
      <c r="J98" t="n">
        <v>351.7</v>
      </c>
      <c r="K98" t="n">
        <v>61.82</v>
      </c>
      <c r="L98" t="n">
        <v>25</v>
      </c>
      <c r="M98" t="n">
        <v>12</v>
      </c>
      <c r="N98" t="n">
        <v>114.88</v>
      </c>
      <c r="O98" t="n">
        <v>43610.83</v>
      </c>
      <c r="P98" t="n">
        <v>431.99</v>
      </c>
      <c r="Q98" t="n">
        <v>608.75</v>
      </c>
      <c r="R98" t="n">
        <v>55.04</v>
      </c>
      <c r="S98" t="n">
        <v>46.36</v>
      </c>
      <c r="T98" t="n">
        <v>3998.35</v>
      </c>
      <c r="U98" t="n">
        <v>0.84</v>
      </c>
      <c r="V98" t="n">
        <v>0.9</v>
      </c>
      <c r="W98" t="n">
        <v>9.199999999999999</v>
      </c>
      <c r="X98" t="n">
        <v>0.25</v>
      </c>
      <c r="Y98" t="n">
        <v>1</v>
      </c>
      <c r="Z98" t="n">
        <v>10</v>
      </c>
      <c r="AA98" t="n">
        <v>1264.542463579469</v>
      </c>
      <c r="AB98" t="n">
        <v>1730.202786345626</v>
      </c>
      <c r="AC98" t="n">
        <v>1565.074660771661</v>
      </c>
      <c r="AD98" t="n">
        <v>1264542.463579469</v>
      </c>
      <c r="AE98" t="n">
        <v>1730202.786345626</v>
      </c>
      <c r="AF98" t="n">
        <v>1.290335102549707e-06</v>
      </c>
      <c r="AG98" t="n">
        <v>23.77604166666667</v>
      </c>
      <c r="AH98" t="n">
        <v>1565074.660771661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3.6489</v>
      </c>
      <c r="E99" t="n">
        <v>27.41</v>
      </c>
      <c r="F99" t="n">
        <v>23.63</v>
      </c>
      <c r="G99" t="n">
        <v>101.27</v>
      </c>
      <c r="H99" t="n">
        <v>1.28</v>
      </c>
      <c r="I99" t="n">
        <v>14</v>
      </c>
      <c r="J99" t="n">
        <v>352.34</v>
      </c>
      <c r="K99" t="n">
        <v>61.82</v>
      </c>
      <c r="L99" t="n">
        <v>25.25</v>
      </c>
      <c r="M99" t="n">
        <v>12</v>
      </c>
      <c r="N99" t="n">
        <v>115.27</v>
      </c>
      <c r="O99" t="n">
        <v>43689.76</v>
      </c>
      <c r="P99" t="n">
        <v>431.9</v>
      </c>
      <c r="Q99" t="n">
        <v>608.8</v>
      </c>
      <c r="R99" t="n">
        <v>55.49</v>
      </c>
      <c r="S99" t="n">
        <v>46.36</v>
      </c>
      <c r="T99" t="n">
        <v>4223.2</v>
      </c>
      <c r="U99" t="n">
        <v>0.84</v>
      </c>
      <c r="V99" t="n">
        <v>0.9</v>
      </c>
      <c r="W99" t="n">
        <v>9.199999999999999</v>
      </c>
      <c r="X99" t="n">
        <v>0.26</v>
      </c>
      <c r="Y99" t="n">
        <v>1</v>
      </c>
      <c r="Z99" t="n">
        <v>10</v>
      </c>
      <c r="AA99" t="n">
        <v>1264.845850667766</v>
      </c>
      <c r="AB99" t="n">
        <v>1730.617893944328</v>
      </c>
      <c r="AC99" t="n">
        <v>1565.45015108375</v>
      </c>
      <c r="AD99" t="n">
        <v>1264845.850667766</v>
      </c>
      <c r="AE99" t="n">
        <v>1730617.893944327</v>
      </c>
      <c r="AF99" t="n">
        <v>1.289804885955957e-06</v>
      </c>
      <c r="AG99" t="n">
        <v>23.79340277777778</v>
      </c>
      <c r="AH99" t="n">
        <v>1565450.15108375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3.6492</v>
      </c>
      <c r="E100" t="n">
        <v>27.4</v>
      </c>
      <c r="F100" t="n">
        <v>23.63</v>
      </c>
      <c r="G100" t="n">
        <v>101.26</v>
      </c>
      <c r="H100" t="n">
        <v>1.29</v>
      </c>
      <c r="I100" t="n">
        <v>14</v>
      </c>
      <c r="J100" t="n">
        <v>352.98</v>
      </c>
      <c r="K100" t="n">
        <v>61.82</v>
      </c>
      <c r="L100" t="n">
        <v>25.5</v>
      </c>
      <c r="M100" t="n">
        <v>12</v>
      </c>
      <c r="N100" t="n">
        <v>115.66</v>
      </c>
      <c r="O100" t="n">
        <v>43769.02</v>
      </c>
      <c r="P100" t="n">
        <v>431.64</v>
      </c>
      <c r="Q100" t="n">
        <v>608.8</v>
      </c>
      <c r="R100" t="n">
        <v>55.52</v>
      </c>
      <c r="S100" t="n">
        <v>46.36</v>
      </c>
      <c r="T100" t="n">
        <v>4236.51</v>
      </c>
      <c r="U100" t="n">
        <v>0.83</v>
      </c>
      <c r="V100" t="n">
        <v>0.9</v>
      </c>
      <c r="W100" t="n">
        <v>9.199999999999999</v>
      </c>
      <c r="X100" t="n">
        <v>0.26</v>
      </c>
      <c r="Y100" t="n">
        <v>1</v>
      </c>
      <c r="Z100" t="n">
        <v>10</v>
      </c>
      <c r="AA100" t="n">
        <v>1264.388123067798</v>
      </c>
      <c r="AB100" t="n">
        <v>1729.991610848535</v>
      </c>
      <c r="AC100" t="n">
        <v>1564.883639567626</v>
      </c>
      <c r="AD100" t="n">
        <v>1264388.123067798</v>
      </c>
      <c r="AE100" t="n">
        <v>1729991.610848535</v>
      </c>
      <c r="AF100" t="n">
        <v>1.289910929274707e-06</v>
      </c>
      <c r="AG100" t="n">
        <v>23.78472222222222</v>
      </c>
      <c r="AH100" t="n">
        <v>1564883.639567625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3.6599</v>
      </c>
      <c r="E101" t="n">
        <v>27.32</v>
      </c>
      <c r="F101" t="n">
        <v>23.6</v>
      </c>
      <c r="G101" t="n">
        <v>108.94</v>
      </c>
      <c r="H101" t="n">
        <v>1.3</v>
      </c>
      <c r="I101" t="n">
        <v>13</v>
      </c>
      <c r="J101" t="n">
        <v>353.63</v>
      </c>
      <c r="K101" t="n">
        <v>61.82</v>
      </c>
      <c r="L101" t="n">
        <v>25.75</v>
      </c>
      <c r="M101" t="n">
        <v>11</v>
      </c>
      <c r="N101" t="n">
        <v>116.06</v>
      </c>
      <c r="O101" t="n">
        <v>43848.38</v>
      </c>
      <c r="P101" t="n">
        <v>431.14</v>
      </c>
      <c r="Q101" t="n">
        <v>608.8</v>
      </c>
      <c r="R101" t="n">
        <v>54.71</v>
      </c>
      <c r="S101" t="n">
        <v>46.36</v>
      </c>
      <c r="T101" t="n">
        <v>3836.26</v>
      </c>
      <c r="U101" t="n">
        <v>0.85</v>
      </c>
      <c r="V101" t="n">
        <v>0.9</v>
      </c>
      <c r="W101" t="n">
        <v>9.199999999999999</v>
      </c>
      <c r="X101" t="n">
        <v>0.23</v>
      </c>
      <c r="Y101" t="n">
        <v>1</v>
      </c>
      <c r="Z101" t="n">
        <v>10</v>
      </c>
      <c r="AA101" t="n">
        <v>1249.981924984858</v>
      </c>
      <c r="AB101" t="n">
        <v>1710.280415074853</v>
      </c>
      <c r="AC101" t="n">
        <v>1547.053652653747</v>
      </c>
      <c r="AD101" t="n">
        <v>1249981.924984858</v>
      </c>
      <c r="AE101" t="n">
        <v>1710280.415074853</v>
      </c>
      <c r="AF101" t="n">
        <v>1.29369314097679e-06</v>
      </c>
      <c r="AG101" t="n">
        <v>23.71527777777778</v>
      </c>
      <c r="AH101" t="n">
        <v>1547053.652653747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3.6586</v>
      </c>
      <c r="E102" t="n">
        <v>27.33</v>
      </c>
      <c r="F102" t="n">
        <v>23.61</v>
      </c>
      <c r="G102" t="n">
        <v>108.98</v>
      </c>
      <c r="H102" t="n">
        <v>1.31</v>
      </c>
      <c r="I102" t="n">
        <v>13</v>
      </c>
      <c r="J102" t="n">
        <v>354.27</v>
      </c>
      <c r="K102" t="n">
        <v>61.82</v>
      </c>
      <c r="L102" t="n">
        <v>26</v>
      </c>
      <c r="M102" t="n">
        <v>11</v>
      </c>
      <c r="N102" t="n">
        <v>116.45</v>
      </c>
      <c r="O102" t="n">
        <v>43927.95</v>
      </c>
      <c r="P102" t="n">
        <v>431.82</v>
      </c>
      <c r="Q102" t="n">
        <v>608.8099999999999</v>
      </c>
      <c r="R102" t="n">
        <v>54.87</v>
      </c>
      <c r="S102" t="n">
        <v>46.36</v>
      </c>
      <c r="T102" t="n">
        <v>3916.41</v>
      </c>
      <c r="U102" t="n">
        <v>0.84</v>
      </c>
      <c r="V102" t="n">
        <v>0.9</v>
      </c>
      <c r="W102" t="n">
        <v>9.199999999999999</v>
      </c>
      <c r="X102" t="n">
        <v>0.24</v>
      </c>
      <c r="Y102" t="n">
        <v>1</v>
      </c>
      <c r="Z102" t="n">
        <v>10</v>
      </c>
      <c r="AA102" t="n">
        <v>1251.382014779487</v>
      </c>
      <c r="AB102" t="n">
        <v>1712.196079699467</v>
      </c>
      <c r="AC102" t="n">
        <v>1548.78648893524</v>
      </c>
      <c r="AD102" t="n">
        <v>1251382.014779487</v>
      </c>
      <c r="AE102" t="n">
        <v>1712196.079699467</v>
      </c>
      <c r="AF102" t="n">
        <v>1.293233619928873e-06</v>
      </c>
      <c r="AG102" t="n">
        <v>23.72395833333333</v>
      </c>
      <c r="AH102" t="n">
        <v>1548786.48893524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3.6587</v>
      </c>
      <c r="E103" t="n">
        <v>27.33</v>
      </c>
      <c r="F103" t="n">
        <v>23.61</v>
      </c>
      <c r="G103" t="n">
        <v>108.98</v>
      </c>
      <c r="H103" t="n">
        <v>1.32</v>
      </c>
      <c r="I103" t="n">
        <v>13</v>
      </c>
      <c r="J103" t="n">
        <v>354.92</v>
      </c>
      <c r="K103" t="n">
        <v>61.82</v>
      </c>
      <c r="L103" t="n">
        <v>26.25</v>
      </c>
      <c r="M103" t="n">
        <v>11</v>
      </c>
      <c r="N103" t="n">
        <v>116.85</v>
      </c>
      <c r="O103" t="n">
        <v>44007.74</v>
      </c>
      <c r="P103" t="n">
        <v>432.28</v>
      </c>
      <c r="Q103" t="n">
        <v>608.76</v>
      </c>
      <c r="R103" t="n">
        <v>54.91</v>
      </c>
      <c r="S103" t="n">
        <v>46.36</v>
      </c>
      <c r="T103" t="n">
        <v>3936.08</v>
      </c>
      <c r="U103" t="n">
        <v>0.84</v>
      </c>
      <c r="V103" t="n">
        <v>0.9</v>
      </c>
      <c r="W103" t="n">
        <v>9.199999999999999</v>
      </c>
      <c r="X103" t="n">
        <v>0.24</v>
      </c>
      <c r="Y103" t="n">
        <v>1</v>
      </c>
      <c r="Z103" t="n">
        <v>10</v>
      </c>
      <c r="AA103" t="n">
        <v>1252.043018041738</v>
      </c>
      <c r="AB103" t="n">
        <v>1713.100493524284</v>
      </c>
      <c r="AC103" t="n">
        <v>1549.604586773969</v>
      </c>
      <c r="AD103" t="n">
        <v>1252043.018041738</v>
      </c>
      <c r="AE103" t="n">
        <v>1713100.493524284</v>
      </c>
      <c r="AF103" t="n">
        <v>1.29326896770179e-06</v>
      </c>
      <c r="AG103" t="n">
        <v>23.72395833333333</v>
      </c>
      <c r="AH103" t="n">
        <v>1549604.586773969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3.6589</v>
      </c>
      <c r="E104" t="n">
        <v>27.33</v>
      </c>
      <c r="F104" t="n">
        <v>23.61</v>
      </c>
      <c r="G104" t="n">
        <v>108.98</v>
      </c>
      <c r="H104" t="n">
        <v>1.33</v>
      </c>
      <c r="I104" t="n">
        <v>13</v>
      </c>
      <c r="J104" t="n">
        <v>355.57</v>
      </c>
      <c r="K104" t="n">
        <v>61.82</v>
      </c>
      <c r="L104" t="n">
        <v>26.5</v>
      </c>
      <c r="M104" t="n">
        <v>11</v>
      </c>
      <c r="N104" t="n">
        <v>117.25</v>
      </c>
      <c r="O104" t="n">
        <v>44087.74</v>
      </c>
      <c r="P104" t="n">
        <v>432.19</v>
      </c>
      <c r="Q104" t="n">
        <v>608.8</v>
      </c>
      <c r="R104" t="n">
        <v>54.84</v>
      </c>
      <c r="S104" t="n">
        <v>46.36</v>
      </c>
      <c r="T104" t="n">
        <v>3904.19</v>
      </c>
      <c r="U104" t="n">
        <v>0.85</v>
      </c>
      <c r="V104" t="n">
        <v>0.9</v>
      </c>
      <c r="W104" t="n">
        <v>9.199999999999999</v>
      </c>
      <c r="X104" t="n">
        <v>0.24</v>
      </c>
      <c r="Y104" t="n">
        <v>1</v>
      </c>
      <c r="Z104" t="n">
        <v>10</v>
      </c>
      <c r="AA104" t="n">
        <v>1251.862722028704</v>
      </c>
      <c r="AB104" t="n">
        <v>1712.853804565153</v>
      </c>
      <c r="AC104" t="n">
        <v>1549.381441462867</v>
      </c>
      <c r="AD104" t="n">
        <v>1251862.722028704</v>
      </c>
      <c r="AE104" t="n">
        <v>1712853.804565153</v>
      </c>
      <c r="AF104" t="n">
        <v>1.293339663247623e-06</v>
      </c>
      <c r="AG104" t="n">
        <v>23.72395833333333</v>
      </c>
      <c r="AH104" t="n">
        <v>1549381.441462867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3.6579</v>
      </c>
      <c r="E105" t="n">
        <v>27.34</v>
      </c>
      <c r="F105" t="n">
        <v>23.62</v>
      </c>
      <c r="G105" t="n">
        <v>109.01</v>
      </c>
      <c r="H105" t="n">
        <v>1.34</v>
      </c>
      <c r="I105" t="n">
        <v>13</v>
      </c>
      <c r="J105" t="n">
        <v>356.22</v>
      </c>
      <c r="K105" t="n">
        <v>61.82</v>
      </c>
      <c r="L105" t="n">
        <v>26.75</v>
      </c>
      <c r="M105" t="n">
        <v>11</v>
      </c>
      <c r="N105" t="n">
        <v>117.65</v>
      </c>
      <c r="O105" t="n">
        <v>44167.96</v>
      </c>
      <c r="P105" t="n">
        <v>432.5</v>
      </c>
      <c r="Q105" t="n">
        <v>608.79</v>
      </c>
      <c r="R105" t="n">
        <v>55.08</v>
      </c>
      <c r="S105" t="n">
        <v>46.36</v>
      </c>
      <c r="T105" t="n">
        <v>4021.28</v>
      </c>
      <c r="U105" t="n">
        <v>0.84</v>
      </c>
      <c r="V105" t="n">
        <v>0.9</v>
      </c>
      <c r="W105" t="n">
        <v>9.199999999999999</v>
      </c>
      <c r="X105" t="n">
        <v>0.25</v>
      </c>
      <c r="Y105" t="n">
        <v>1</v>
      </c>
      <c r="Z105" t="n">
        <v>10</v>
      </c>
      <c r="AA105" t="n">
        <v>1252.643629041259</v>
      </c>
      <c r="AB105" t="n">
        <v>1713.922275990916</v>
      </c>
      <c r="AC105" t="n">
        <v>1550.347939475365</v>
      </c>
      <c r="AD105" t="n">
        <v>1252643.629041259</v>
      </c>
      <c r="AE105" t="n">
        <v>1713922.275990916</v>
      </c>
      <c r="AF105" t="n">
        <v>1.292986185518456e-06</v>
      </c>
      <c r="AG105" t="n">
        <v>23.73263888888889</v>
      </c>
      <c r="AH105" t="n">
        <v>1550347.939475365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3.6595</v>
      </c>
      <c r="E106" t="n">
        <v>27.33</v>
      </c>
      <c r="F106" t="n">
        <v>23.61</v>
      </c>
      <c r="G106" t="n">
        <v>108.95</v>
      </c>
      <c r="H106" t="n">
        <v>1.35</v>
      </c>
      <c r="I106" t="n">
        <v>13</v>
      </c>
      <c r="J106" t="n">
        <v>356.87</v>
      </c>
      <c r="K106" t="n">
        <v>61.82</v>
      </c>
      <c r="L106" t="n">
        <v>27</v>
      </c>
      <c r="M106" t="n">
        <v>11</v>
      </c>
      <c r="N106" t="n">
        <v>118.05</v>
      </c>
      <c r="O106" t="n">
        <v>44248.41</v>
      </c>
      <c r="P106" t="n">
        <v>432.24</v>
      </c>
      <c r="Q106" t="n">
        <v>608.79</v>
      </c>
      <c r="R106" t="n">
        <v>54.65</v>
      </c>
      <c r="S106" t="n">
        <v>46.36</v>
      </c>
      <c r="T106" t="n">
        <v>3807.75</v>
      </c>
      <c r="U106" t="n">
        <v>0.85</v>
      </c>
      <c r="V106" t="n">
        <v>0.9</v>
      </c>
      <c r="W106" t="n">
        <v>9.199999999999999</v>
      </c>
      <c r="X106" t="n">
        <v>0.23</v>
      </c>
      <c r="Y106" t="n">
        <v>1</v>
      </c>
      <c r="Z106" t="n">
        <v>10</v>
      </c>
      <c r="AA106" t="n">
        <v>1251.797816897614</v>
      </c>
      <c r="AB106" t="n">
        <v>1712.764998501382</v>
      </c>
      <c r="AC106" t="n">
        <v>1549.301110925183</v>
      </c>
      <c r="AD106" t="n">
        <v>1251797.816897614</v>
      </c>
      <c r="AE106" t="n">
        <v>1712764.998501382</v>
      </c>
      <c r="AF106" t="n">
        <v>1.293551749885123e-06</v>
      </c>
      <c r="AG106" t="n">
        <v>23.72395833333333</v>
      </c>
      <c r="AH106" t="n">
        <v>1549301.110925183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3.6597</v>
      </c>
      <c r="E107" t="n">
        <v>27.32</v>
      </c>
      <c r="F107" t="n">
        <v>23.61</v>
      </c>
      <c r="G107" t="n">
        <v>108.95</v>
      </c>
      <c r="H107" t="n">
        <v>1.36</v>
      </c>
      <c r="I107" t="n">
        <v>13</v>
      </c>
      <c r="J107" t="n">
        <v>357.52</v>
      </c>
      <c r="K107" t="n">
        <v>61.82</v>
      </c>
      <c r="L107" t="n">
        <v>27.25</v>
      </c>
      <c r="M107" t="n">
        <v>11</v>
      </c>
      <c r="N107" t="n">
        <v>118.45</v>
      </c>
      <c r="O107" t="n">
        <v>44329.08</v>
      </c>
      <c r="P107" t="n">
        <v>432.16</v>
      </c>
      <c r="Q107" t="n">
        <v>608.8099999999999</v>
      </c>
      <c r="R107" t="n">
        <v>54.79</v>
      </c>
      <c r="S107" t="n">
        <v>46.36</v>
      </c>
      <c r="T107" t="n">
        <v>3877.86</v>
      </c>
      <c r="U107" t="n">
        <v>0.85</v>
      </c>
      <c r="V107" t="n">
        <v>0.9</v>
      </c>
      <c r="W107" t="n">
        <v>9.199999999999999</v>
      </c>
      <c r="X107" t="n">
        <v>0.23</v>
      </c>
      <c r="Y107" t="n">
        <v>1</v>
      </c>
      <c r="Z107" t="n">
        <v>10</v>
      </c>
      <c r="AA107" t="n">
        <v>1251.632443654946</v>
      </c>
      <c r="AB107" t="n">
        <v>1712.538727535012</v>
      </c>
      <c r="AC107" t="n">
        <v>1549.09643494227</v>
      </c>
      <c r="AD107" t="n">
        <v>1251632.443654947</v>
      </c>
      <c r="AE107" t="n">
        <v>1712538.727535012</v>
      </c>
      <c r="AF107" t="n">
        <v>1.293622445430956e-06</v>
      </c>
      <c r="AG107" t="n">
        <v>23.71527777777778</v>
      </c>
      <c r="AH107" t="n">
        <v>1549096.43494227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3.6581</v>
      </c>
      <c r="E108" t="n">
        <v>27.34</v>
      </c>
      <c r="F108" t="n">
        <v>23.62</v>
      </c>
      <c r="G108" t="n">
        <v>109</v>
      </c>
      <c r="H108" t="n">
        <v>1.37</v>
      </c>
      <c r="I108" t="n">
        <v>13</v>
      </c>
      <c r="J108" t="n">
        <v>358.18</v>
      </c>
      <c r="K108" t="n">
        <v>61.82</v>
      </c>
      <c r="L108" t="n">
        <v>27.5</v>
      </c>
      <c r="M108" t="n">
        <v>11</v>
      </c>
      <c r="N108" t="n">
        <v>118.86</v>
      </c>
      <c r="O108" t="n">
        <v>44409.98</v>
      </c>
      <c r="P108" t="n">
        <v>432.11</v>
      </c>
      <c r="Q108" t="n">
        <v>608.8099999999999</v>
      </c>
      <c r="R108" t="n">
        <v>55.03</v>
      </c>
      <c r="S108" t="n">
        <v>46.36</v>
      </c>
      <c r="T108" t="n">
        <v>3996.13</v>
      </c>
      <c r="U108" t="n">
        <v>0.84</v>
      </c>
      <c r="V108" t="n">
        <v>0.9</v>
      </c>
      <c r="W108" t="n">
        <v>9.199999999999999</v>
      </c>
      <c r="X108" t="n">
        <v>0.25</v>
      </c>
      <c r="Y108" t="n">
        <v>1</v>
      </c>
      <c r="Z108" t="n">
        <v>10</v>
      </c>
      <c r="AA108" t="n">
        <v>1252.016966901248</v>
      </c>
      <c r="AB108" t="n">
        <v>1713.064849204571</v>
      </c>
      <c r="AC108" t="n">
        <v>1549.572344298103</v>
      </c>
      <c r="AD108" t="n">
        <v>1252016.966901248</v>
      </c>
      <c r="AE108" t="n">
        <v>1713064.849204571</v>
      </c>
      <c r="AF108" t="n">
        <v>1.29305688106429e-06</v>
      </c>
      <c r="AG108" t="n">
        <v>23.73263888888889</v>
      </c>
      <c r="AH108" t="n">
        <v>1549572.344298102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3.6584</v>
      </c>
      <c r="E109" t="n">
        <v>27.33</v>
      </c>
      <c r="F109" t="n">
        <v>23.61</v>
      </c>
      <c r="G109" t="n">
        <v>108.99</v>
      </c>
      <c r="H109" t="n">
        <v>1.38</v>
      </c>
      <c r="I109" t="n">
        <v>13</v>
      </c>
      <c r="J109" t="n">
        <v>358.84</v>
      </c>
      <c r="K109" t="n">
        <v>61.82</v>
      </c>
      <c r="L109" t="n">
        <v>27.75</v>
      </c>
      <c r="M109" t="n">
        <v>11</v>
      </c>
      <c r="N109" t="n">
        <v>119.27</v>
      </c>
      <c r="O109" t="n">
        <v>44491.1</v>
      </c>
      <c r="P109" t="n">
        <v>431.79</v>
      </c>
      <c r="Q109" t="n">
        <v>608.78</v>
      </c>
      <c r="R109" t="n">
        <v>54.91</v>
      </c>
      <c r="S109" t="n">
        <v>46.36</v>
      </c>
      <c r="T109" t="n">
        <v>3936.42</v>
      </c>
      <c r="U109" t="n">
        <v>0.84</v>
      </c>
      <c r="V109" t="n">
        <v>0.9</v>
      </c>
      <c r="W109" t="n">
        <v>9.199999999999999</v>
      </c>
      <c r="X109" t="n">
        <v>0.24</v>
      </c>
      <c r="Y109" t="n">
        <v>1</v>
      </c>
      <c r="Z109" t="n">
        <v>10</v>
      </c>
      <c r="AA109" t="n">
        <v>1251.383796392597</v>
      </c>
      <c r="AB109" t="n">
        <v>1712.198517381122</v>
      </c>
      <c r="AC109" t="n">
        <v>1548.788693967979</v>
      </c>
      <c r="AD109" t="n">
        <v>1251383.796392597</v>
      </c>
      <c r="AE109" t="n">
        <v>1712198.517381122</v>
      </c>
      <c r="AF109" t="n">
        <v>1.29316292438304e-06</v>
      </c>
      <c r="AG109" t="n">
        <v>23.72395833333333</v>
      </c>
      <c r="AH109" t="n">
        <v>1548788.693967979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3.6701</v>
      </c>
      <c r="E110" t="n">
        <v>27.25</v>
      </c>
      <c r="F110" t="n">
        <v>23.58</v>
      </c>
      <c r="G110" t="n">
        <v>117.92</v>
      </c>
      <c r="H110" t="n">
        <v>1.39</v>
      </c>
      <c r="I110" t="n">
        <v>12</v>
      </c>
      <c r="J110" t="n">
        <v>359.5</v>
      </c>
      <c r="K110" t="n">
        <v>61.82</v>
      </c>
      <c r="L110" t="n">
        <v>28</v>
      </c>
      <c r="M110" t="n">
        <v>10</v>
      </c>
      <c r="N110" t="n">
        <v>119.68</v>
      </c>
      <c r="O110" t="n">
        <v>44572.45</v>
      </c>
      <c r="P110" t="n">
        <v>430.76</v>
      </c>
      <c r="Q110" t="n">
        <v>608.8200000000001</v>
      </c>
      <c r="R110" t="n">
        <v>53.84</v>
      </c>
      <c r="S110" t="n">
        <v>46.36</v>
      </c>
      <c r="T110" t="n">
        <v>3408.12</v>
      </c>
      <c r="U110" t="n">
        <v>0.86</v>
      </c>
      <c r="V110" t="n">
        <v>0.9</v>
      </c>
      <c r="W110" t="n">
        <v>9.199999999999999</v>
      </c>
      <c r="X110" t="n">
        <v>0.21</v>
      </c>
      <c r="Y110" t="n">
        <v>1</v>
      </c>
      <c r="Z110" t="n">
        <v>10</v>
      </c>
      <c r="AA110" t="n">
        <v>1246.888688243972</v>
      </c>
      <c r="AB110" t="n">
        <v>1706.048112101998</v>
      </c>
      <c r="AC110" t="n">
        <v>1543.225274736547</v>
      </c>
      <c r="AD110" t="n">
        <v>1246888.688243972</v>
      </c>
      <c r="AE110" t="n">
        <v>1706048.112101998</v>
      </c>
      <c r="AF110" t="n">
        <v>1.297298613814289e-06</v>
      </c>
      <c r="AG110" t="n">
        <v>23.65451388888889</v>
      </c>
      <c r="AH110" t="n">
        <v>1543225.274736547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3.6708</v>
      </c>
      <c r="E111" t="n">
        <v>27.24</v>
      </c>
      <c r="F111" t="n">
        <v>23.58</v>
      </c>
      <c r="G111" t="n">
        <v>117.89</v>
      </c>
      <c r="H111" t="n">
        <v>1.4</v>
      </c>
      <c r="I111" t="n">
        <v>12</v>
      </c>
      <c r="J111" t="n">
        <v>360.16</v>
      </c>
      <c r="K111" t="n">
        <v>61.82</v>
      </c>
      <c r="L111" t="n">
        <v>28.25</v>
      </c>
      <c r="M111" t="n">
        <v>10</v>
      </c>
      <c r="N111" t="n">
        <v>120.09</v>
      </c>
      <c r="O111" t="n">
        <v>44654.04</v>
      </c>
      <c r="P111" t="n">
        <v>431.06</v>
      </c>
      <c r="Q111" t="n">
        <v>608.79</v>
      </c>
      <c r="R111" t="n">
        <v>53.84</v>
      </c>
      <c r="S111" t="n">
        <v>46.36</v>
      </c>
      <c r="T111" t="n">
        <v>3407.84</v>
      </c>
      <c r="U111" t="n">
        <v>0.86</v>
      </c>
      <c r="V111" t="n">
        <v>0.9</v>
      </c>
      <c r="W111" t="n">
        <v>9.19</v>
      </c>
      <c r="X111" t="n">
        <v>0.21</v>
      </c>
      <c r="Y111" t="n">
        <v>1</v>
      </c>
      <c r="Z111" t="n">
        <v>10</v>
      </c>
      <c r="AA111" t="n">
        <v>1247.172417883896</v>
      </c>
      <c r="AB111" t="n">
        <v>1706.43632351261</v>
      </c>
      <c r="AC111" t="n">
        <v>1543.576435794988</v>
      </c>
      <c r="AD111" t="n">
        <v>1247172.417883896</v>
      </c>
      <c r="AE111" t="n">
        <v>1706436.32351261</v>
      </c>
      <c r="AF111" t="n">
        <v>1.297546048224706e-06</v>
      </c>
      <c r="AG111" t="n">
        <v>23.64583333333333</v>
      </c>
      <c r="AH111" t="n">
        <v>1543576.435794988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3.6697</v>
      </c>
      <c r="E112" t="n">
        <v>27.25</v>
      </c>
      <c r="F112" t="n">
        <v>23.59</v>
      </c>
      <c r="G112" t="n">
        <v>117.93</v>
      </c>
      <c r="H112" t="n">
        <v>1.41</v>
      </c>
      <c r="I112" t="n">
        <v>12</v>
      </c>
      <c r="J112" t="n">
        <v>360.82</v>
      </c>
      <c r="K112" t="n">
        <v>61.82</v>
      </c>
      <c r="L112" t="n">
        <v>28.5</v>
      </c>
      <c r="M112" t="n">
        <v>10</v>
      </c>
      <c r="N112" t="n">
        <v>120.5</v>
      </c>
      <c r="O112" t="n">
        <v>44735.86</v>
      </c>
      <c r="P112" t="n">
        <v>431.69</v>
      </c>
      <c r="Q112" t="n">
        <v>608.79</v>
      </c>
      <c r="R112" t="n">
        <v>54.04</v>
      </c>
      <c r="S112" t="n">
        <v>46.36</v>
      </c>
      <c r="T112" t="n">
        <v>3505.61</v>
      </c>
      <c r="U112" t="n">
        <v>0.86</v>
      </c>
      <c r="V112" t="n">
        <v>0.9</v>
      </c>
      <c r="W112" t="n">
        <v>9.199999999999999</v>
      </c>
      <c r="X112" t="n">
        <v>0.22</v>
      </c>
      <c r="Y112" t="n">
        <v>1</v>
      </c>
      <c r="Z112" t="n">
        <v>10</v>
      </c>
      <c r="AA112" t="n">
        <v>1248.447095253714</v>
      </c>
      <c r="AB112" t="n">
        <v>1708.180393324792</v>
      </c>
      <c r="AC112" t="n">
        <v>1545.154054032113</v>
      </c>
      <c r="AD112" t="n">
        <v>1248447.095253714</v>
      </c>
      <c r="AE112" t="n">
        <v>1708180.393324792</v>
      </c>
      <c r="AF112" t="n">
        <v>1.297157222722622e-06</v>
      </c>
      <c r="AG112" t="n">
        <v>23.65451388888889</v>
      </c>
      <c r="AH112" t="n">
        <v>1545154.054032113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3.6679</v>
      </c>
      <c r="E113" t="n">
        <v>27.26</v>
      </c>
      <c r="F113" t="n">
        <v>23.6</v>
      </c>
      <c r="G113" t="n">
        <v>118</v>
      </c>
      <c r="H113" t="n">
        <v>1.42</v>
      </c>
      <c r="I113" t="n">
        <v>12</v>
      </c>
      <c r="J113" t="n">
        <v>361.49</v>
      </c>
      <c r="K113" t="n">
        <v>61.82</v>
      </c>
      <c r="L113" t="n">
        <v>28.75</v>
      </c>
      <c r="M113" t="n">
        <v>10</v>
      </c>
      <c r="N113" t="n">
        <v>120.92</v>
      </c>
      <c r="O113" t="n">
        <v>44817.91</v>
      </c>
      <c r="P113" t="n">
        <v>432.21</v>
      </c>
      <c r="Q113" t="n">
        <v>608.78</v>
      </c>
      <c r="R113" t="n">
        <v>54.42</v>
      </c>
      <c r="S113" t="n">
        <v>46.36</v>
      </c>
      <c r="T113" t="n">
        <v>3695.39</v>
      </c>
      <c r="U113" t="n">
        <v>0.85</v>
      </c>
      <c r="V113" t="n">
        <v>0.9</v>
      </c>
      <c r="W113" t="n">
        <v>9.199999999999999</v>
      </c>
      <c r="X113" t="n">
        <v>0.23</v>
      </c>
      <c r="Y113" t="n">
        <v>1</v>
      </c>
      <c r="Z113" t="n">
        <v>10</v>
      </c>
      <c r="AA113" t="n">
        <v>1249.721021462041</v>
      </c>
      <c r="AB113" t="n">
        <v>1709.923435364683</v>
      </c>
      <c r="AC113" t="n">
        <v>1546.730742586091</v>
      </c>
      <c r="AD113" t="n">
        <v>1249721.021462041</v>
      </c>
      <c r="AE113" t="n">
        <v>1709923.435364683</v>
      </c>
      <c r="AF113" t="n">
        <v>1.296520962810122e-06</v>
      </c>
      <c r="AG113" t="n">
        <v>23.66319444444444</v>
      </c>
      <c r="AH113" t="n">
        <v>1546730.742586091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3.6687</v>
      </c>
      <c r="E114" t="n">
        <v>27.26</v>
      </c>
      <c r="F114" t="n">
        <v>23.59</v>
      </c>
      <c r="G114" t="n">
        <v>117.97</v>
      </c>
      <c r="H114" t="n">
        <v>1.43</v>
      </c>
      <c r="I114" t="n">
        <v>12</v>
      </c>
      <c r="J114" t="n">
        <v>362.16</v>
      </c>
      <c r="K114" t="n">
        <v>61.82</v>
      </c>
      <c r="L114" t="n">
        <v>29</v>
      </c>
      <c r="M114" t="n">
        <v>10</v>
      </c>
      <c r="N114" t="n">
        <v>121.34</v>
      </c>
      <c r="O114" t="n">
        <v>44900.33</v>
      </c>
      <c r="P114" t="n">
        <v>432.35</v>
      </c>
      <c r="Q114" t="n">
        <v>608.75</v>
      </c>
      <c r="R114" t="n">
        <v>54.25</v>
      </c>
      <c r="S114" t="n">
        <v>46.36</v>
      </c>
      <c r="T114" t="n">
        <v>3611.52</v>
      </c>
      <c r="U114" t="n">
        <v>0.85</v>
      </c>
      <c r="V114" t="n">
        <v>0.9</v>
      </c>
      <c r="W114" t="n">
        <v>9.199999999999999</v>
      </c>
      <c r="X114" t="n">
        <v>0.22</v>
      </c>
      <c r="Y114" t="n">
        <v>1</v>
      </c>
      <c r="Z114" t="n">
        <v>10</v>
      </c>
      <c r="AA114" t="n">
        <v>1249.656690147466</v>
      </c>
      <c r="AB114" t="n">
        <v>1709.835414421985</v>
      </c>
      <c r="AC114" t="n">
        <v>1546.651122238626</v>
      </c>
      <c r="AD114" t="n">
        <v>1249656.690147466</v>
      </c>
      <c r="AE114" t="n">
        <v>1709835.414421985</v>
      </c>
      <c r="AF114" t="n">
        <v>1.296803744993456e-06</v>
      </c>
      <c r="AG114" t="n">
        <v>23.66319444444444</v>
      </c>
      <c r="AH114" t="n">
        <v>1546651.122238626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3.6697</v>
      </c>
      <c r="E115" t="n">
        <v>27.25</v>
      </c>
      <c r="F115" t="n">
        <v>23.59</v>
      </c>
      <c r="G115" t="n">
        <v>117.93</v>
      </c>
      <c r="H115" t="n">
        <v>1.44</v>
      </c>
      <c r="I115" t="n">
        <v>12</v>
      </c>
      <c r="J115" t="n">
        <v>362.83</v>
      </c>
      <c r="K115" t="n">
        <v>61.82</v>
      </c>
      <c r="L115" t="n">
        <v>29.25</v>
      </c>
      <c r="M115" t="n">
        <v>10</v>
      </c>
      <c r="N115" t="n">
        <v>121.75</v>
      </c>
      <c r="O115" t="n">
        <v>44982.86</v>
      </c>
      <c r="P115" t="n">
        <v>432.31</v>
      </c>
      <c r="Q115" t="n">
        <v>608.79</v>
      </c>
      <c r="R115" t="n">
        <v>54.23</v>
      </c>
      <c r="S115" t="n">
        <v>46.36</v>
      </c>
      <c r="T115" t="n">
        <v>3601.72</v>
      </c>
      <c r="U115" t="n">
        <v>0.85</v>
      </c>
      <c r="V115" t="n">
        <v>0.9</v>
      </c>
      <c r="W115" t="n">
        <v>9.19</v>
      </c>
      <c r="X115" t="n">
        <v>0.21</v>
      </c>
      <c r="Y115" t="n">
        <v>1</v>
      </c>
      <c r="Z115" t="n">
        <v>10</v>
      </c>
      <c r="AA115" t="n">
        <v>1249.366520359721</v>
      </c>
      <c r="AB115" t="n">
        <v>1709.438391317004</v>
      </c>
      <c r="AC115" t="n">
        <v>1546.291990461559</v>
      </c>
      <c r="AD115" t="n">
        <v>1249366.520359721</v>
      </c>
      <c r="AE115" t="n">
        <v>1709438.391317004</v>
      </c>
      <c r="AF115" t="n">
        <v>1.297157222722622e-06</v>
      </c>
      <c r="AG115" t="n">
        <v>23.65451388888889</v>
      </c>
      <c r="AH115" t="n">
        <v>1546291.990461559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3.6691</v>
      </c>
      <c r="E116" t="n">
        <v>27.25</v>
      </c>
      <c r="F116" t="n">
        <v>23.59</v>
      </c>
      <c r="G116" t="n">
        <v>117.95</v>
      </c>
      <c r="H116" t="n">
        <v>1.45</v>
      </c>
      <c r="I116" t="n">
        <v>12</v>
      </c>
      <c r="J116" t="n">
        <v>363.5</v>
      </c>
      <c r="K116" t="n">
        <v>61.82</v>
      </c>
      <c r="L116" t="n">
        <v>29.5</v>
      </c>
      <c r="M116" t="n">
        <v>10</v>
      </c>
      <c r="N116" t="n">
        <v>122.18</v>
      </c>
      <c r="O116" t="n">
        <v>45065.64</v>
      </c>
      <c r="P116" t="n">
        <v>432.58</v>
      </c>
      <c r="Q116" t="n">
        <v>608.8099999999999</v>
      </c>
      <c r="R116" t="n">
        <v>54.25</v>
      </c>
      <c r="S116" t="n">
        <v>46.36</v>
      </c>
      <c r="T116" t="n">
        <v>3613.13</v>
      </c>
      <c r="U116" t="n">
        <v>0.85</v>
      </c>
      <c r="V116" t="n">
        <v>0.9</v>
      </c>
      <c r="W116" t="n">
        <v>9.199999999999999</v>
      </c>
      <c r="X116" t="n">
        <v>0.22</v>
      </c>
      <c r="Y116" t="n">
        <v>1</v>
      </c>
      <c r="Z116" t="n">
        <v>10</v>
      </c>
      <c r="AA116" t="n">
        <v>1249.905467062632</v>
      </c>
      <c r="AB116" t="n">
        <v>1710.175801972578</v>
      </c>
      <c r="AC116" t="n">
        <v>1546.959023679128</v>
      </c>
      <c r="AD116" t="n">
        <v>1249905.467062632</v>
      </c>
      <c r="AE116" t="n">
        <v>1710175.801972578</v>
      </c>
      <c r="AF116" t="n">
        <v>1.296945136085122e-06</v>
      </c>
      <c r="AG116" t="n">
        <v>23.65451388888889</v>
      </c>
      <c r="AH116" t="n">
        <v>1546959.023679127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3.6684</v>
      </c>
      <c r="E117" t="n">
        <v>27.26</v>
      </c>
      <c r="F117" t="n">
        <v>23.6</v>
      </c>
      <c r="G117" t="n">
        <v>117.98</v>
      </c>
      <c r="H117" t="n">
        <v>1.46</v>
      </c>
      <c r="I117" t="n">
        <v>12</v>
      </c>
      <c r="J117" t="n">
        <v>364.17</v>
      </c>
      <c r="K117" t="n">
        <v>61.82</v>
      </c>
      <c r="L117" t="n">
        <v>29.75</v>
      </c>
      <c r="M117" t="n">
        <v>10</v>
      </c>
      <c r="N117" t="n">
        <v>122.6</v>
      </c>
      <c r="O117" t="n">
        <v>45148.66</v>
      </c>
      <c r="P117" t="n">
        <v>432.89</v>
      </c>
      <c r="Q117" t="n">
        <v>608.77</v>
      </c>
      <c r="R117" t="n">
        <v>54.53</v>
      </c>
      <c r="S117" t="n">
        <v>46.36</v>
      </c>
      <c r="T117" t="n">
        <v>3753.98</v>
      </c>
      <c r="U117" t="n">
        <v>0.85</v>
      </c>
      <c r="V117" t="n">
        <v>0.9</v>
      </c>
      <c r="W117" t="n">
        <v>9.19</v>
      </c>
      <c r="X117" t="n">
        <v>0.23</v>
      </c>
      <c r="Y117" t="n">
        <v>1</v>
      </c>
      <c r="Z117" t="n">
        <v>10</v>
      </c>
      <c r="AA117" t="n">
        <v>1250.614304854302</v>
      </c>
      <c r="AB117" t="n">
        <v>1711.145665110857</v>
      </c>
      <c r="AC117" t="n">
        <v>1547.836324440701</v>
      </c>
      <c r="AD117" t="n">
        <v>1250614.304854302</v>
      </c>
      <c r="AE117" t="n">
        <v>1711145.665110857</v>
      </c>
      <c r="AF117" t="n">
        <v>1.296697701674706e-06</v>
      </c>
      <c r="AG117" t="n">
        <v>23.66319444444444</v>
      </c>
      <c r="AH117" t="n">
        <v>1547836.3244407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3.6682</v>
      </c>
      <c r="E118" t="n">
        <v>27.26</v>
      </c>
      <c r="F118" t="n">
        <v>23.6</v>
      </c>
      <c r="G118" t="n">
        <v>117.99</v>
      </c>
      <c r="H118" t="n">
        <v>1.47</v>
      </c>
      <c r="I118" t="n">
        <v>12</v>
      </c>
      <c r="J118" t="n">
        <v>364.85</v>
      </c>
      <c r="K118" t="n">
        <v>61.82</v>
      </c>
      <c r="L118" t="n">
        <v>30</v>
      </c>
      <c r="M118" t="n">
        <v>10</v>
      </c>
      <c r="N118" t="n">
        <v>123.02</v>
      </c>
      <c r="O118" t="n">
        <v>45231.92</v>
      </c>
      <c r="P118" t="n">
        <v>432.74</v>
      </c>
      <c r="Q118" t="n">
        <v>608.75</v>
      </c>
      <c r="R118" t="n">
        <v>54.44</v>
      </c>
      <c r="S118" t="n">
        <v>46.36</v>
      </c>
      <c r="T118" t="n">
        <v>3709.7</v>
      </c>
      <c r="U118" t="n">
        <v>0.85</v>
      </c>
      <c r="V118" t="n">
        <v>0.9</v>
      </c>
      <c r="W118" t="n">
        <v>9.199999999999999</v>
      </c>
      <c r="X118" t="n">
        <v>0.23</v>
      </c>
      <c r="Y118" t="n">
        <v>1</v>
      </c>
      <c r="Z118" t="n">
        <v>10</v>
      </c>
      <c r="AA118" t="n">
        <v>1250.438013835104</v>
      </c>
      <c r="AB118" t="n">
        <v>1710.90445596098</v>
      </c>
      <c r="AC118" t="n">
        <v>1547.618135953548</v>
      </c>
      <c r="AD118" t="n">
        <v>1250438.013835104</v>
      </c>
      <c r="AE118" t="n">
        <v>1710904.45596098</v>
      </c>
      <c r="AF118" t="n">
        <v>1.296627006128872e-06</v>
      </c>
      <c r="AG118" t="n">
        <v>23.66319444444444</v>
      </c>
      <c r="AH118" t="n">
        <v>1547618.135953548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3.668</v>
      </c>
      <c r="E119" t="n">
        <v>27.26</v>
      </c>
      <c r="F119" t="n">
        <v>23.6</v>
      </c>
      <c r="G119" t="n">
        <v>118</v>
      </c>
      <c r="H119" t="n">
        <v>1.48</v>
      </c>
      <c r="I119" t="n">
        <v>12</v>
      </c>
      <c r="J119" t="n">
        <v>365.52</v>
      </c>
      <c r="K119" t="n">
        <v>61.82</v>
      </c>
      <c r="L119" t="n">
        <v>30.25</v>
      </c>
      <c r="M119" t="n">
        <v>10</v>
      </c>
      <c r="N119" t="n">
        <v>123.45</v>
      </c>
      <c r="O119" t="n">
        <v>45315.43</v>
      </c>
      <c r="P119" t="n">
        <v>432.61</v>
      </c>
      <c r="Q119" t="n">
        <v>608.76</v>
      </c>
      <c r="R119" t="n">
        <v>54.57</v>
      </c>
      <c r="S119" t="n">
        <v>46.36</v>
      </c>
      <c r="T119" t="n">
        <v>3772.16</v>
      </c>
      <c r="U119" t="n">
        <v>0.85</v>
      </c>
      <c r="V119" t="n">
        <v>0.9</v>
      </c>
      <c r="W119" t="n">
        <v>9.199999999999999</v>
      </c>
      <c r="X119" t="n">
        <v>0.23</v>
      </c>
      <c r="Y119" t="n">
        <v>1</v>
      </c>
      <c r="Z119" t="n">
        <v>10</v>
      </c>
      <c r="AA119" t="n">
        <v>1250.291376211472</v>
      </c>
      <c r="AB119" t="n">
        <v>1710.70381989513</v>
      </c>
      <c r="AC119" t="n">
        <v>1547.436648312229</v>
      </c>
      <c r="AD119" t="n">
        <v>1250291.376211472</v>
      </c>
      <c r="AE119" t="n">
        <v>1710703.81989513</v>
      </c>
      <c r="AF119" t="n">
        <v>1.296556310583039e-06</v>
      </c>
      <c r="AG119" t="n">
        <v>23.66319444444444</v>
      </c>
      <c r="AH119" t="n">
        <v>1547436.648312229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3.6676</v>
      </c>
      <c r="E120" t="n">
        <v>27.27</v>
      </c>
      <c r="F120" t="n">
        <v>23.6</v>
      </c>
      <c r="G120" t="n">
        <v>118.01</v>
      </c>
      <c r="H120" t="n">
        <v>1.49</v>
      </c>
      <c r="I120" t="n">
        <v>12</v>
      </c>
      <c r="J120" t="n">
        <v>366.2</v>
      </c>
      <c r="K120" t="n">
        <v>61.82</v>
      </c>
      <c r="L120" t="n">
        <v>30.5</v>
      </c>
      <c r="M120" t="n">
        <v>10</v>
      </c>
      <c r="N120" t="n">
        <v>123.88</v>
      </c>
      <c r="O120" t="n">
        <v>45399.2</v>
      </c>
      <c r="P120" t="n">
        <v>432.59</v>
      </c>
      <c r="Q120" t="n">
        <v>608.78</v>
      </c>
      <c r="R120" t="n">
        <v>54.64</v>
      </c>
      <c r="S120" t="n">
        <v>46.36</v>
      </c>
      <c r="T120" t="n">
        <v>3808.82</v>
      </c>
      <c r="U120" t="n">
        <v>0.85</v>
      </c>
      <c r="V120" t="n">
        <v>0.9</v>
      </c>
      <c r="W120" t="n">
        <v>9.199999999999999</v>
      </c>
      <c r="X120" t="n">
        <v>0.23</v>
      </c>
      <c r="Y120" t="n">
        <v>1</v>
      </c>
      <c r="Z120" t="n">
        <v>10</v>
      </c>
      <c r="AA120" t="n">
        <v>1250.354163264054</v>
      </c>
      <c r="AB120" t="n">
        <v>1710.789727910442</v>
      </c>
      <c r="AC120" t="n">
        <v>1547.514357387133</v>
      </c>
      <c r="AD120" t="n">
        <v>1250354.163264054</v>
      </c>
      <c r="AE120" t="n">
        <v>1710789.727910442</v>
      </c>
      <c r="AF120" t="n">
        <v>1.296414919491372e-06</v>
      </c>
      <c r="AG120" t="n">
        <v>23.671875</v>
      </c>
      <c r="AH120" t="n">
        <v>1547514.357387132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3.6675</v>
      </c>
      <c r="E121" t="n">
        <v>27.27</v>
      </c>
      <c r="F121" t="n">
        <v>23.6</v>
      </c>
      <c r="G121" t="n">
        <v>118.01</v>
      </c>
      <c r="H121" t="n">
        <v>1.49</v>
      </c>
      <c r="I121" t="n">
        <v>12</v>
      </c>
      <c r="J121" t="n">
        <v>366.88</v>
      </c>
      <c r="K121" t="n">
        <v>61.82</v>
      </c>
      <c r="L121" t="n">
        <v>30.75</v>
      </c>
      <c r="M121" t="n">
        <v>10</v>
      </c>
      <c r="N121" t="n">
        <v>124.31</v>
      </c>
      <c r="O121" t="n">
        <v>45483.22</v>
      </c>
      <c r="P121" t="n">
        <v>432.17</v>
      </c>
      <c r="Q121" t="n">
        <v>608.79</v>
      </c>
      <c r="R121" t="n">
        <v>54.51</v>
      </c>
      <c r="S121" t="n">
        <v>46.36</v>
      </c>
      <c r="T121" t="n">
        <v>3740.49</v>
      </c>
      <c r="U121" t="n">
        <v>0.85</v>
      </c>
      <c r="V121" t="n">
        <v>0.9</v>
      </c>
      <c r="W121" t="n">
        <v>9.199999999999999</v>
      </c>
      <c r="X121" t="n">
        <v>0.23</v>
      </c>
      <c r="Y121" t="n">
        <v>1</v>
      </c>
      <c r="Z121" t="n">
        <v>10</v>
      </c>
      <c r="AA121" t="n">
        <v>1249.75407135456</v>
      </c>
      <c r="AB121" t="n">
        <v>1709.968655685686</v>
      </c>
      <c r="AC121" t="n">
        <v>1546.771647143125</v>
      </c>
      <c r="AD121" t="n">
        <v>1249754.07135456</v>
      </c>
      <c r="AE121" t="n">
        <v>1709968.655685686</v>
      </c>
      <c r="AF121" t="n">
        <v>1.296379571718456e-06</v>
      </c>
      <c r="AG121" t="n">
        <v>23.671875</v>
      </c>
      <c r="AH121" t="n">
        <v>1546771.647143125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3.6786</v>
      </c>
      <c r="E122" t="n">
        <v>27.18</v>
      </c>
      <c r="F122" t="n">
        <v>23.58</v>
      </c>
      <c r="G122" t="n">
        <v>128.6</v>
      </c>
      <c r="H122" t="n">
        <v>1.5</v>
      </c>
      <c r="I122" t="n">
        <v>11</v>
      </c>
      <c r="J122" t="n">
        <v>367.57</v>
      </c>
      <c r="K122" t="n">
        <v>61.82</v>
      </c>
      <c r="L122" t="n">
        <v>31</v>
      </c>
      <c r="M122" t="n">
        <v>9</v>
      </c>
      <c r="N122" t="n">
        <v>124.74</v>
      </c>
      <c r="O122" t="n">
        <v>45567.49</v>
      </c>
      <c r="P122" t="n">
        <v>431.8</v>
      </c>
      <c r="Q122" t="n">
        <v>608.8099999999999</v>
      </c>
      <c r="R122" t="n">
        <v>53.73</v>
      </c>
      <c r="S122" t="n">
        <v>46.36</v>
      </c>
      <c r="T122" t="n">
        <v>3355.48</v>
      </c>
      <c r="U122" t="n">
        <v>0.86</v>
      </c>
      <c r="V122" t="n">
        <v>0.9</v>
      </c>
      <c r="W122" t="n">
        <v>9.199999999999999</v>
      </c>
      <c r="X122" t="n">
        <v>0.2</v>
      </c>
      <c r="Y122" t="n">
        <v>1</v>
      </c>
      <c r="Z122" t="n">
        <v>10</v>
      </c>
      <c r="AA122" t="n">
        <v>1246.476119397896</v>
      </c>
      <c r="AB122" t="n">
        <v>1705.483617205544</v>
      </c>
      <c r="AC122" t="n">
        <v>1542.714654440737</v>
      </c>
      <c r="AD122" t="n">
        <v>1246476.119397896</v>
      </c>
      <c r="AE122" t="n">
        <v>1705483.617205544</v>
      </c>
      <c r="AF122" t="n">
        <v>1.300303174512205e-06</v>
      </c>
      <c r="AG122" t="n">
        <v>23.59375</v>
      </c>
      <c r="AH122" t="n">
        <v>1542714.654440737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3.6799</v>
      </c>
      <c r="E123" t="n">
        <v>27.17</v>
      </c>
      <c r="F123" t="n">
        <v>23.57</v>
      </c>
      <c r="G123" t="n">
        <v>128.54</v>
      </c>
      <c r="H123" t="n">
        <v>1.51</v>
      </c>
      <c r="I123" t="n">
        <v>11</v>
      </c>
      <c r="J123" t="n">
        <v>368.25</v>
      </c>
      <c r="K123" t="n">
        <v>61.82</v>
      </c>
      <c r="L123" t="n">
        <v>31.25</v>
      </c>
      <c r="M123" t="n">
        <v>9</v>
      </c>
      <c r="N123" t="n">
        <v>125.18</v>
      </c>
      <c r="O123" t="n">
        <v>45652.02</v>
      </c>
      <c r="P123" t="n">
        <v>432.1</v>
      </c>
      <c r="Q123" t="n">
        <v>608.8099999999999</v>
      </c>
      <c r="R123" t="n">
        <v>53.4</v>
      </c>
      <c r="S123" t="n">
        <v>46.36</v>
      </c>
      <c r="T123" t="n">
        <v>3190.15</v>
      </c>
      <c r="U123" t="n">
        <v>0.87</v>
      </c>
      <c r="V123" t="n">
        <v>0.9</v>
      </c>
      <c r="W123" t="n">
        <v>9.199999999999999</v>
      </c>
      <c r="X123" t="n">
        <v>0.19</v>
      </c>
      <c r="Y123" t="n">
        <v>1</v>
      </c>
      <c r="Z123" t="n">
        <v>10</v>
      </c>
      <c r="AA123" t="n">
        <v>1246.534628710717</v>
      </c>
      <c r="AB123" t="n">
        <v>1705.563672228595</v>
      </c>
      <c r="AC123" t="n">
        <v>1542.787069124746</v>
      </c>
      <c r="AD123" t="n">
        <v>1246534.628710717</v>
      </c>
      <c r="AE123" t="n">
        <v>1705563.672228595</v>
      </c>
      <c r="AF123" t="n">
        <v>1.300762695560121e-06</v>
      </c>
      <c r="AG123" t="n">
        <v>23.58506944444444</v>
      </c>
      <c r="AH123" t="n">
        <v>1542787.069124746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3.6792</v>
      </c>
      <c r="E124" t="n">
        <v>27.18</v>
      </c>
      <c r="F124" t="n">
        <v>23.57</v>
      </c>
      <c r="G124" t="n">
        <v>128.57</v>
      </c>
      <c r="H124" t="n">
        <v>1.52</v>
      </c>
      <c r="I124" t="n">
        <v>11</v>
      </c>
      <c r="J124" t="n">
        <v>368.94</v>
      </c>
      <c r="K124" t="n">
        <v>61.82</v>
      </c>
      <c r="L124" t="n">
        <v>31.5</v>
      </c>
      <c r="M124" t="n">
        <v>9</v>
      </c>
      <c r="N124" t="n">
        <v>125.62</v>
      </c>
      <c r="O124" t="n">
        <v>45736.8</v>
      </c>
      <c r="P124" t="n">
        <v>432.6</v>
      </c>
      <c r="Q124" t="n">
        <v>608.76</v>
      </c>
      <c r="R124" t="n">
        <v>53.56</v>
      </c>
      <c r="S124" t="n">
        <v>46.36</v>
      </c>
      <c r="T124" t="n">
        <v>3272.33</v>
      </c>
      <c r="U124" t="n">
        <v>0.87</v>
      </c>
      <c r="V124" t="n">
        <v>0.9</v>
      </c>
      <c r="W124" t="n">
        <v>9.199999999999999</v>
      </c>
      <c r="X124" t="n">
        <v>0.2</v>
      </c>
      <c r="Y124" t="n">
        <v>1</v>
      </c>
      <c r="Z124" t="n">
        <v>10</v>
      </c>
      <c r="AA124" t="n">
        <v>1247.434771200841</v>
      </c>
      <c r="AB124" t="n">
        <v>1706.795286895066</v>
      </c>
      <c r="AC124" t="n">
        <v>1543.901140216031</v>
      </c>
      <c r="AD124" t="n">
        <v>1247434.771200841</v>
      </c>
      <c r="AE124" t="n">
        <v>1706795.286895066</v>
      </c>
      <c r="AF124" t="n">
        <v>1.300515261149705e-06</v>
      </c>
      <c r="AG124" t="n">
        <v>23.59375</v>
      </c>
      <c r="AH124" t="n">
        <v>1543901.140216031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3.6794</v>
      </c>
      <c r="E125" t="n">
        <v>27.18</v>
      </c>
      <c r="F125" t="n">
        <v>23.57</v>
      </c>
      <c r="G125" t="n">
        <v>128.57</v>
      </c>
      <c r="H125" t="n">
        <v>1.53</v>
      </c>
      <c r="I125" t="n">
        <v>11</v>
      </c>
      <c r="J125" t="n">
        <v>369.63</v>
      </c>
      <c r="K125" t="n">
        <v>61.82</v>
      </c>
      <c r="L125" t="n">
        <v>31.75</v>
      </c>
      <c r="M125" t="n">
        <v>9</v>
      </c>
      <c r="N125" t="n">
        <v>126.06</v>
      </c>
      <c r="O125" t="n">
        <v>45821.85</v>
      </c>
      <c r="P125" t="n">
        <v>432.92</v>
      </c>
      <c r="Q125" t="n">
        <v>608.75</v>
      </c>
      <c r="R125" t="n">
        <v>53.66</v>
      </c>
      <c r="S125" t="n">
        <v>46.36</v>
      </c>
      <c r="T125" t="n">
        <v>3322.74</v>
      </c>
      <c r="U125" t="n">
        <v>0.86</v>
      </c>
      <c r="V125" t="n">
        <v>0.9</v>
      </c>
      <c r="W125" t="n">
        <v>9.19</v>
      </c>
      <c r="X125" t="n">
        <v>0.2</v>
      </c>
      <c r="Y125" t="n">
        <v>1</v>
      </c>
      <c r="Z125" t="n">
        <v>10</v>
      </c>
      <c r="AA125" t="n">
        <v>1247.862134243655</v>
      </c>
      <c r="AB125" t="n">
        <v>1707.380023864172</v>
      </c>
      <c r="AC125" t="n">
        <v>1544.430070709489</v>
      </c>
      <c r="AD125" t="n">
        <v>1247862.134243655</v>
      </c>
      <c r="AE125" t="n">
        <v>1707380.023864172</v>
      </c>
      <c r="AF125" t="n">
        <v>1.300585956695538e-06</v>
      </c>
      <c r="AG125" t="n">
        <v>23.59375</v>
      </c>
      <c r="AH125" t="n">
        <v>1544430.070709489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3.6788</v>
      </c>
      <c r="E126" t="n">
        <v>27.18</v>
      </c>
      <c r="F126" t="n">
        <v>23.57</v>
      </c>
      <c r="G126" t="n">
        <v>128.59</v>
      </c>
      <c r="H126" t="n">
        <v>1.54</v>
      </c>
      <c r="I126" t="n">
        <v>11</v>
      </c>
      <c r="J126" t="n">
        <v>370.32</v>
      </c>
      <c r="K126" t="n">
        <v>61.82</v>
      </c>
      <c r="L126" t="n">
        <v>32</v>
      </c>
      <c r="M126" t="n">
        <v>9</v>
      </c>
      <c r="N126" t="n">
        <v>126.5</v>
      </c>
      <c r="O126" t="n">
        <v>45907.3</v>
      </c>
      <c r="P126" t="n">
        <v>433.32</v>
      </c>
      <c r="Q126" t="n">
        <v>608.8200000000001</v>
      </c>
      <c r="R126" t="n">
        <v>53.69</v>
      </c>
      <c r="S126" t="n">
        <v>46.36</v>
      </c>
      <c r="T126" t="n">
        <v>3335.55</v>
      </c>
      <c r="U126" t="n">
        <v>0.86</v>
      </c>
      <c r="V126" t="n">
        <v>0.9</v>
      </c>
      <c r="W126" t="n">
        <v>9.199999999999999</v>
      </c>
      <c r="X126" t="n">
        <v>0.2</v>
      </c>
      <c r="Y126" t="n">
        <v>1</v>
      </c>
      <c r="Z126" t="n">
        <v>10</v>
      </c>
      <c r="AA126" t="n">
        <v>1248.59172033958</v>
      </c>
      <c r="AB126" t="n">
        <v>1708.378275747683</v>
      </c>
      <c r="AC126" t="n">
        <v>1545.333050834294</v>
      </c>
      <c r="AD126" t="n">
        <v>1248591.72033958</v>
      </c>
      <c r="AE126" t="n">
        <v>1708378.275747683</v>
      </c>
      <c r="AF126" t="n">
        <v>1.300373870058038e-06</v>
      </c>
      <c r="AG126" t="n">
        <v>23.59375</v>
      </c>
      <c r="AH126" t="n">
        <v>1545333.050834293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3.6797</v>
      </c>
      <c r="E127" t="n">
        <v>27.18</v>
      </c>
      <c r="F127" t="n">
        <v>23.57</v>
      </c>
      <c r="G127" t="n">
        <v>128.55</v>
      </c>
      <c r="H127" t="n">
        <v>1.55</v>
      </c>
      <c r="I127" t="n">
        <v>11</v>
      </c>
      <c r="J127" t="n">
        <v>371.02</v>
      </c>
      <c r="K127" t="n">
        <v>61.82</v>
      </c>
      <c r="L127" t="n">
        <v>32.25</v>
      </c>
      <c r="M127" t="n">
        <v>9</v>
      </c>
      <c r="N127" t="n">
        <v>126.94</v>
      </c>
      <c r="O127" t="n">
        <v>45992.88</v>
      </c>
      <c r="P127" t="n">
        <v>433.36</v>
      </c>
      <c r="Q127" t="n">
        <v>608.8</v>
      </c>
      <c r="R127" t="n">
        <v>53.39</v>
      </c>
      <c r="S127" t="n">
        <v>46.36</v>
      </c>
      <c r="T127" t="n">
        <v>3186.39</v>
      </c>
      <c r="U127" t="n">
        <v>0.87</v>
      </c>
      <c r="V127" t="n">
        <v>0.9</v>
      </c>
      <c r="W127" t="n">
        <v>9.199999999999999</v>
      </c>
      <c r="X127" t="n">
        <v>0.2</v>
      </c>
      <c r="Y127" t="n">
        <v>1</v>
      </c>
      <c r="Z127" t="n">
        <v>10</v>
      </c>
      <c r="AA127" t="n">
        <v>1248.443935156233</v>
      </c>
      <c r="AB127" t="n">
        <v>1708.176069540005</v>
      </c>
      <c r="AC127" t="n">
        <v>1545.150142903277</v>
      </c>
      <c r="AD127" t="n">
        <v>1248443.935156233</v>
      </c>
      <c r="AE127" t="n">
        <v>1708176.069540005</v>
      </c>
      <c r="AF127" t="n">
        <v>1.300692000014288e-06</v>
      </c>
      <c r="AG127" t="n">
        <v>23.59375</v>
      </c>
      <c r="AH127" t="n">
        <v>1545150.142903277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3.679</v>
      </c>
      <c r="E128" t="n">
        <v>27.18</v>
      </c>
      <c r="F128" t="n">
        <v>23.57</v>
      </c>
      <c r="G128" t="n">
        <v>128.58</v>
      </c>
      <c r="H128" t="n">
        <v>1.56</v>
      </c>
      <c r="I128" t="n">
        <v>11</v>
      </c>
      <c r="J128" t="n">
        <v>371.71</v>
      </c>
      <c r="K128" t="n">
        <v>61.82</v>
      </c>
      <c r="L128" t="n">
        <v>32.5</v>
      </c>
      <c r="M128" t="n">
        <v>9</v>
      </c>
      <c r="N128" t="n">
        <v>127.39</v>
      </c>
      <c r="O128" t="n">
        <v>46078.74</v>
      </c>
      <c r="P128" t="n">
        <v>433.59</v>
      </c>
      <c r="Q128" t="n">
        <v>608.75</v>
      </c>
      <c r="R128" t="n">
        <v>53.59</v>
      </c>
      <c r="S128" t="n">
        <v>46.36</v>
      </c>
      <c r="T128" t="n">
        <v>3289.33</v>
      </c>
      <c r="U128" t="n">
        <v>0.86</v>
      </c>
      <c r="V128" t="n">
        <v>0.9</v>
      </c>
      <c r="W128" t="n">
        <v>9.199999999999999</v>
      </c>
      <c r="X128" t="n">
        <v>0.2</v>
      </c>
      <c r="Y128" t="n">
        <v>1</v>
      </c>
      <c r="Z128" t="n">
        <v>10</v>
      </c>
      <c r="AA128" t="n">
        <v>1248.945107200564</v>
      </c>
      <c r="AB128" t="n">
        <v>1708.861795241209</v>
      </c>
      <c r="AC128" t="n">
        <v>1545.77042390598</v>
      </c>
      <c r="AD128" t="n">
        <v>1248945.107200564</v>
      </c>
      <c r="AE128" t="n">
        <v>1708861.795241209</v>
      </c>
      <c r="AF128" t="n">
        <v>1.300444565603871e-06</v>
      </c>
      <c r="AG128" t="n">
        <v>23.59375</v>
      </c>
      <c r="AH128" t="n">
        <v>1545770.42390598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3.6802</v>
      </c>
      <c r="E129" t="n">
        <v>27.17</v>
      </c>
      <c r="F129" t="n">
        <v>23.56</v>
      </c>
      <c r="G129" t="n">
        <v>128.53</v>
      </c>
      <c r="H129" t="n">
        <v>1.57</v>
      </c>
      <c r="I129" t="n">
        <v>11</v>
      </c>
      <c r="J129" t="n">
        <v>372.41</v>
      </c>
      <c r="K129" t="n">
        <v>61.82</v>
      </c>
      <c r="L129" t="n">
        <v>32.75</v>
      </c>
      <c r="M129" t="n">
        <v>9</v>
      </c>
      <c r="N129" t="n">
        <v>127.84</v>
      </c>
      <c r="O129" t="n">
        <v>46164.87</v>
      </c>
      <c r="P129" t="n">
        <v>433.34</v>
      </c>
      <c r="Q129" t="n">
        <v>608.78</v>
      </c>
      <c r="R129" t="n">
        <v>53.45</v>
      </c>
      <c r="S129" t="n">
        <v>46.36</v>
      </c>
      <c r="T129" t="n">
        <v>3219.1</v>
      </c>
      <c r="U129" t="n">
        <v>0.87</v>
      </c>
      <c r="V129" t="n">
        <v>0.9</v>
      </c>
      <c r="W129" t="n">
        <v>9.19</v>
      </c>
      <c r="X129" t="n">
        <v>0.19</v>
      </c>
      <c r="Y129" t="n">
        <v>1</v>
      </c>
      <c r="Z129" t="n">
        <v>10</v>
      </c>
      <c r="AA129" t="n">
        <v>1248.212447600196</v>
      </c>
      <c r="AB129" t="n">
        <v>1707.859338053326</v>
      </c>
      <c r="AC129" t="n">
        <v>1544.863639825151</v>
      </c>
      <c r="AD129" t="n">
        <v>1248212.447600196</v>
      </c>
      <c r="AE129" t="n">
        <v>1707859.338053326</v>
      </c>
      <c r="AF129" t="n">
        <v>1.300868738878871e-06</v>
      </c>
      <c r="AG129" t="n">
        <v>23.58506944444444</v>
      </c>
      <c r="AH129" t="n">
        <v>1544863.639825151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3.68</v>
      </c>
      <c r="E130" t="n">
        <v>27.17</v>
      </c>
      <c r="F130" t="n">
        <v>23.57</v>
      </c>
      <c r="G130" t="n">
        <v>128.54</v>
      </c>
      <c r="H130" t="n">
        <v>1.58</v>
      </c>
      <c r="I130" t="n">
        <v>11</v>
      </c>
      <c r="J130" t="n">
        <v>373.11</v>
      </c>
      <c r="K130" t="n">
        <v>61.82</v>
      </c>
      <c r="L130" t="n">
        <v>33</v>
      </c>
      <c r="M130" t="n">
        <v>9</v>
      </c>
      <c r="N130" t="n">
        <v>128.29</v>
      </c>
      <c r="O130" t="n">
        <v>46251.27</v>
      </c>
      <c r="P130" t="n">
        <v>433.26</v>
      </c>
      <c r="Q130" t="n">
        <v>608.78</v>
      </c>
      <c r="R130" t="n">
        <v>53.48</v>
      </c>
      <c r="S130" t="n">
        <v>46.36</v>
      </c>
      <c r="T130" t="n">
        <v>3233.99</v>
      </c>
      <c r="U130" t="n">
        <v>0.87</v>
      </c>
      <c r="V130" t="n">
        <v>0.9</v>
      </c>
      <c r="W130" t="n">
        <v>9.19</v>
      </c>
      <c r="X130" t="n">
        <v>0.19</v>
      </c>
      <c r="Y130" t="n">
        <v>1</v>
      </c>
      <c r="Z130" t="n">
        <v>10</v>
      </c>
      <c r="AA130" t="n">
        <v>1248.227092941988</v>
      </c>
      <c r="AB130" t="n">
        <v>1707.879376456072</v>
      </c>
      <c r="AC130" t="n">
        <v>1544.881765790863</v>
      </c>
      <c r="AD130" t="n">
        <v>1248227.092941988</v>
      </c>
      <c r="AE130" t="n">
        <v>1707879.376456072</v>
      </c>
      <c r="AF130" t="n">
        <v>1.300798043333038e-06</v>
      </c>
      <c r="AG130" t="n">
        <v>23.58506944444444</v>
      </c>
      <c r="AH130" t="n">
        <v>1544881.765790863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3.68</v>
      </c>
      <c r="E131" t="n">
        <v>27.17</v>
      </c>
      <c r="F131" t="n">
        <v>23.57</v>
      </c>
      <c r="G131" t="n">
        <v>128.54</v>
      </c>
      <c r="H131" t="n">
        <v>1.59</v>
      </c>
      <c r="I131" t="n">
        <v>11</v>
      </c>
      <c r="J131" t="n">
        <v>373.81</v>
      </c>
      <c r="K131" t="n">
        <v>61.82</v>
      </c>
      <c r="L131" t="n">
        <v>33.25</v>
      </c>
      <c r="M131" t="n">
        <v>9</v>
      </c>
      <c r="N131" t="n">
        <v>128.74</v>
      </c>
      <c r="O131" t="n">
        <v>46337.95</v>
      </c>
      <c r="P131" t="n">
        <v>433.16</v>
      </c>
      <c r="Q131" t="n">
        <v>608.8</v>
      </c>
      <c r="R131" t="n">
        <v>53.51</v>
      </c>
      <c r="S131" t="n">
        <v>46.36</v>
      </c>
      <c r="T131" t="n">
        <v>3249.78</v>
      </c>
      <c r="U131" t="n">
        <v>0.87</v>
      </c>
      <c r="V131" t="n">
        <v>0.9</v>
      </c>
      <c r="W131" t="n">
        <v>9.19</v>
      </c>
      <c r="X131" t="n">
        <v>0.19</v>
      </c>
      <c r="Y131" t="n">
        <v>1</v>
      </c>
      <c r="Z131" t="n">
        <v>10</v>
      </c>
      <c r="AA131" t="n">
        <v>1248.079213633103</v>
      </c>
      <c r="AB131" t="n">
        <v>1707.677041461681</v>
      </c>
      <c r="AC131" t="n">
        <v>1544.698741364358</v>
      </c>
      <c r="AD131" t="n">
        <v>1248079.213633103</v>
      </c>
      <c r="AE131" t="n">
        <v>1707677.041461681</v>
      </c>
      <c r="AF131" t="n">
        <v>1.300798043333038e-06</v>
      </c>
      <c r="AG131" t="n">
        <v>23.58506944444444</v>
      </c>
      <c r="AH131" t="n">
        <v>1544698.741364358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3.6799</v>
      </c>
      <c r="E132" t="n">
        <v>27.17</v>
      </c>
      <c r="F132" t="n">
        <v>23.57</v>
      </c>
      <c r="G132" t="n">
        <v>128.54</v>
      </c>
      <c r="H132" t="n">
        <v>1.6</v>
      </c>
      <c r="I132" t="n">
        <v>11</v>
      </c>
      <c r="J132" t="n">
        <v>374.52</v>
      </c>
      <c r="K132" t="n">
        <v>61.82</v>
      </c>
      <c r="L132" t="n">
        <v>33.5</v>
      </c>
      <c r="M132" t="n">
        <v>9</v>
      </c>
      <c r="N132" t="n">
        <v>129.2</v>
      </c>
      <c r="O132" t="n">
        <v>46424.91</v>
      </c>
      <c r="P132" t="n">
        <v>433</v>
      </c>
      <c r="Q132" t="n">
        <v>608.78</v>
      </c>
      <c r="R132" t="n">
        <v>53.49</v>
      </c>
      <c r="S132" t="n">
        <v>46.36</v>
      </c>
      <c r="T132" t="n">
        <v>3235.68</v>
      </c>
      <c r="U132" t="n">
        <v>0.87</v>
      </c>
      <c r="V132" t="n">
        <v>0.9</v>
      </c>
      <c r="W132" t="n">
        <v>9.19</v>
      </c>
      <c r="X132" t="n">
        <v>0.2</v>
      </c>
      <c r="Y132" t="n">
        <v>1</v>
      </c>
      <c r="Z132" t="n">
        <v>10</v>
      </c>
      <c r="AA132" t="n">
        <v>1247.865578657798</v>
      </c>
      <c r="AB132" t="n">
        <v>1707.384736663559</v>
      </c>
      <c r="AC132" t="n">
        <v>1544.434333725917</v>
      </c>
      <c r="AD132" t="n">
        <v>1247865.578657798</v>
      </c>
      <c r="AE132" t="n">
        <v>1707384.736663559</v>
      </c>
      <c r="AF132" t="n">
        <v>1.300762695560121e-06</v>
      </c>
      <c r="AG132" t="n">
        <v>23.58506944444444</v>
      </c>
      <c r="AH132" t="n">
        <v>1544434.333725917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3.6806</v>
      </c>
      <c r="E133" t="n">
        <v>27.17</v>
      </c>
      <c r="F133" t="n">
        <v>23.56</v>
      </c>
      <c r="G133" t="n">
        <v>128.51</v>
      </c>
      <c r="H133" t="n">
        <v>1.6</v>
      </c>
      <c r="I133" t="n">
        <v>11</v>
      </c>
      <c r="J133" t="n">
        <v>375.23</v>
      </c>
      <c r="K133" t="n">
        <v>61.82</v>
      </c>
      <c r="L133" t="n">
        <v>33.75</v>
      </c>
      <c r="M133" t="n">
        <v>9</v>
      </c>
      <c r="N133" t="n">
        <v>129.65</v>
      </c>
      <c r="O133" t="n">
        <v>46512.15</v>
      </c>
      <c r="P133" t="n">
        <v>432.67</v>
      </c>
      <c r="Q133" t="n">
        <v>608.79</v>
      </c>
      <c r="R133" t="n">
        <v>53.24</v>
      </c>
      <c r="S133" t="n">
        <v>46.36</v>
      </c>
      <c r="T133" t="n">
        <v>3111.75</v>
      </c>
      <c r="U133" t="n">
        <v>0.87</v>
      </c>
      <c r="V133" t="n">
        <v>0.9</v>
      </c>
      <c r="W133" t="n">
        <v>9.199999999999999</v>
      </c>
      <c r="X133" t="n">
        <v>0.19</v>
      </c>
      <c r="Y133" t="n">
        <v>1</v>
      </c>
      <c r="Z133" t="n">
        <v>10</v>
      </c>
      <c r="AA133" t="n">
        <v>1247.129907353007</v>
      </c>
      <c r="AB133" t="n">
        <v>1706.378158728816</v>
      </c>
      <c r="AC133" t="n">
        <v>1543.523822176524</v>
      </c>
      <c r="AD133" t="n">
        <v>1247129.907353007</v>
      </c>
      <c r="AE133" t="n">
        <v>1706378.158728816</v>
      </c>
      <c r="AF133" t="n">
        <v>1.301010129970538e-06</v>
      </c>
      <c r="AG133" t="n">
        <v>23.58506944444444</v>
      </c>
      <c r="AH133" t="n">
        <v>1543523.822176524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3.6803</v>
      </c>
      <c r="E134" t="n">
        <v>27.17</v>
      </c>
      <c r="F134" t="n">
        <v>23.56</v>
      </c>
      <c r="G134" t="n">
        <v>128.53</v>
      </c>
      <c r="H134" t="n">
        <v>1.61</v>
      </c>
      <c r="I134" t="n">
        <v>11</v>
      </c>
      <c r="J134" t="n">
        <v>375.93</v>
      </c>
      <c r="K134" t="n">
        <v>61.82</v>
      </c>
      <c r="L134" t="n">
        <v>34</v>
      </c>
      <c r="M134" t="n">
        <v>9</v>
      </c>
      <c r="N134" t="n">
        <v>130.11</v>
      </c>
      <c r="O134" t="n">
        <v>46599.68</v>
      </c>
      <c r="P134" t="n">
        <v>432.64</v>
      </c>
      <c r="Q134" t="n">
        <v>608.8</v>
      </c>
      <c r="R134" t="n">
        <v>53.33</v>
      </c>
      <c r="S134" t="n">
        <v>46.36</v>
      </c>
      <c r="T134" t="n">
        <v>3155.56</v>
      </c>
      <c r="U134" t="n">
        <v>0.87</v>
      </c>
      <c r="V134" t="n">
        <v>0.9</v>
      </c>
      <c r="W134" t="n">
        <v>9.199999999999999</v>
      </c>
      <c r="X134" t="n">
        <v>0.19</v>
      </c>
      <c r="Y134" t="n">
        <v>1</v>
      </c>
      <c r="Z134" t="n">
        <v>10</v>
      </c>
      <c r="AA134" t="n">
        <v>1247.154397347403</v>
      </c>
      <c r="AB134" t="n">
        <v>1706.411667019571</v>
      </c>
      <c r="AC134" t="n">
        <v>1543.554132483039</v>
      </c>
      <c r="AD134" t="n">
        <v>1247154.397347403</v>
      </c>
      <c r="AE134" t="n">
        <v>1706411.667019571</v>
      </c>
      <c r="AF134" t="n">
        <v>1.300904086651788e-06</v>
      </c>
      <c r="AG134" t="n">
        <v>23.58506944444444</v>
      </c>
      <c r="AH134" t="n">
        <v>1543554.132483039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3.6791</v>
      </c>
      <c r="E135" t="n">
        <v>27.18</v>
      </c>
      <c r="F135" t="n">
        <v>23.57</v>
      </c>
      <c r="G135" t="n">
        <v>128.58</v>
      </c>
      <c r="H135" t="n">
        <v>1.62</v>
      </c>
      <c r="I135" t="n">
        <v>11</v>
      </c>
      <c r="J135" t="n">
        <v>376.65</v>
      </c>
      <c r="K135" t="n">
        <v>61.82</v>
      </c>
      <c r="L135" t="n">
        <v>34.25</v>
      </c>
      <c r="M135" t="n">
        <v>9</v>
      </c>
      <c r="N135" t="n">
        <v>130.58</v>
      </c>
      <c r="O135" t="n">
        <v>46687.5</v>
      </c>
      <c r="P135" t="n">
        <v>432.6</v>
      </c>
      <c r="Q135" t="n">
        <v>608.84</v>
      </c>
      <c r="R135" t="n">
        <v>53.6</v>
      </c>
      <c r="S135" t="n">
        <v>46.36</v>
      </c>
      <c r="T135" t="n">
        <v>3290.2</v>
      </c>
      <c r="U135" t="n">
        <v>0.86</v>
      </c>
      <c r="V135" t="n">
        <v>0.9</v>
      </c>
      <c r="W135" t="n">
        <v>9.199999999999999</v>
      </c>
      <c r="X135" t="n">
        <v>0.2</v>
      </c>
      <c r="Y135" t="n">
        <v>1</v>
      </c>
      <c r="Z135" t="n">
        <v>10</v>
      </c>
      <c r="AA135" t="n">
        <v>1247.45773702967</v>
      </c>
      <c r="AB135" t="n">
        <v>1706.826709755251</v>
      </c>
      <c r="AC135" t="n">
        <v>1543.929564122542</v>
      </c>
      <c r="AD135" t="n">
        <v>1247457.73702967</v>
      </c>
      <c r="AE135" t="n">
        <v>1706826.709755251</v>
      </c>
      <c r="AF135" t="n">
        <v>1.300479913376788e-06</v>
      </c>
      <c r="AG135" t="n">
        <v>23.59375</v>
      </c>
      <c r="AH135" t="n">
        <v>1543929.564122542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3.6892</v>
      </c>
      <c r="E136" t="n">
        <v>27.11</v>
      </c>
      <c r="F136" t="n">
        <v>23.55</v>
      </c>
      <c r="G136" t="n">
        <v>141.32</v>
      </c>
      <c r="H136" t="n">
        <v>1.63</v>
      </c>
      <c r="I136" t="n">
        <v>10</v>
      </c>
      <c r="J136" t="n">
        <v>377.36</v>
      </c>
      <c r="K136" t="n">
        <v>61.82</v>
      </c>
      <c r="L136" t="n">
        <v>34.5</v>
      </c>
      <c r="M136" t="n">
        <v>8</v>
      </c>
      <c r="N136" t="n">
        <v>131.04</v>
      </c>
      <c r="O136" t="n">
        <v>46775.73</v>
      </c>
      <c r="P136" t="n">
        <v>432.63</v>
      </c>
      <c r="Q136" t="n">
        <v>608.8</v>
      </c>
      <c r="R136" t="n">
        <v>52.92</v>
      </c>
      <c r="S136" t="n">
        <v>46.36</v>
      </c>
      <c r="T136" t="n">
        <v>2959.26</v>
      </c>
      <c r="U136" t="n">
        <v>0.88</v>
      </c>
      <c r="V136" t="n">
        <v>0.9</v>
      </c>
      <c r="W136" t="n">
        <v>9.199999999999999</v>
      </c>
      <c r="X136" t="n">
        <v>0.18</v>
      </c>
      <c r="Y136" t="n">
        <v>1</v>
      </c>
      <c r="Z136" t="n">
        <v>10</v>
      </c>
      <c r="AA136" t="n">
        <v>1245.015190527529</v>
      </c>
      <c r="AB136" t="n">
        <v>1703.484709873475</v>
      </c>
      <c r="AC136" t="n">
        <v>1540.906520018956</v>
      </c>
      <c r="AD136" t="n">
        <v>1245015.190527529</v>
      </c>
      <c r="AE136" t="n">
        <v>1703484.709873475</v>
      </c>
      <c r="AF136" t="n">
        <v>1.304050038441371e-06</v>
      </c>
      <c r="AG136" t="n">
        <v>23.53298611111111</v>
      </c>
      <c r="AH136" t="n">
        <v>1540906.520018956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3.6895</v>
      </c>
      <c r="E137" t="n">
        <v>27.1</v>
      </c>
      <c r="F137" t="n">
        <v>23.55</v>
      </c>
      <c r="G137" t="n">
        <v>141.31</v>
      </c>
      <c r="H137" t="n">
        <v>1.64</v>
      </c>
      <c r="I137" t="n">
        <v>10</v>
      </c>
      <c r="J137" t="n">
        <v>378.08</v>
      </c>
      <c r="K137" t="n">
        <v>61.82</v>
      </c>
      <c r="L137" t="n">
        <v>34.75</v>
      </c>
      <c r="M137" t="n">
        <v>8</v>
      </c>
      <c r="N137" t="n">
        <v>131.51</v>
      </c>
      <c r="O137" t="n">
        <v>46864.14</v>
      </c>
      <c r="P137" t="n">
        <v>433.25</v>
      </c>
      <c r="Q137" t="n">
        <v>608.77</v>
      </c>
      <c r="R137" t="n">
        <v>52.95</v>
      </c>
      <c r="S137" t="n">
        <v>46.36</v>
      </c>
      <c r="T137" t="n">
        <v>2974.4</v>
      </c>
      <c r="U137" t="n">
        <v>0.88</v>
      </c>
      <c r="V137" t="n">
        <v>0.9</v>
      </c>
      <c r="W137" t="n">
        <v>9.199999999999999</v>
      </c>
      <c r="X137" t="n">
        <v>0.18</v>
      </c>
      <c r="Y137" t="n">
        <v>1</v>
      </c>
      <c r="Z137" t="n">
        <v>10</v>
      </c>
      <c r="AA137" t="n">
        <v>1245.861174927359</v>
      </c>
      <c r="AB137" t="n">
        <v>1704.642223051521</v>
      </c>
      <c r="AC137" t="n">
        <v>1541.95356176387</v>
      </c>
      <c r="AD137" t="n">
        <v>1245861.174927359</v>
      </c>
      <c r="AE137" t="n">
        <v>1704642.223051521</v>
      </c>
      <c r="AF137" t="n">
        <v>1.304156081760121e-06</v>
      </c>
      <c r="AG137" t="n">
        <v>23.52430555555556</v>
      </c>
      <c r="AH137" t="n">
        <v>1541953.56176387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3.6898</v>
      </c>
      <c r="E138" t="n">
        <v>27.1</v>
      </c>
      <c r="F138" t="n">
        <v>23.55</v>
      </c>
      <c r="G138" t="n">
        <v>141.3</v>
      </c>
      <c r="H138" t="n">
        <v>1.65</v>
      </c>
      <c r="I138" t="n">
        <v>10</v>
      </c>
      <c r="J138" t="n">
        <v>378.8</v>
      </c>
      <c r="K138" t="n">
        <v>61.82</v>
      </c>
      <c r="L138" t="n">
        <v>35</v>
      </c>
      <c r="M138" t="n">
        <v>8</v>
      </c>
      <c r="N138" t="n">
        <v>131.98</v>
      </c>
      <c r="O138" t="n">
        <v>46952.84</v>
      </c>
      <c r="P138" t="n">
        <v>433.87</v>
      </c>
      <c r="Q138" t="n">
        <v>608.75</v>
      </c>
      <c r="R138" t="n">
        <v>52.88</v>
      </c>
      <c r="S138" t="n">
        <v>46.36</v>
      </c>
      <c r="T138" t="n">
        <v>2937.24</v>
      </c>
      <c r="U138" t="n">
        <v>0.88</v>
      </c>
      <c r="V138" t="n">
        <v>0.9</v>
      </c>
      <c r="W138" t="n">
        <v>9.199999999999999</v>
      </c>
      <c r="X138" t="n">
        <v>0.18</v>
      </c>
      <c r="Y138" t="n">
        <v>1</v>
      </c>
      <c r="Z138" t="n">
        <v>10</v>
      </c>
      <c r="AA138" t="n">
        <v>1246.707021761295</v>
      </c>
      <c r="AB138" t="n">
        <v>1705.799548005841</v>
      </c>
      <c r="AC138" t="n">
        <v>1543.000433248865</v>
      </c>
      <c r="AD138" t="n">
        <v>1246707.021761295</v>
      </c>
      <c r="AE138" t="n">
        <v>1705799.548005841</v>
      </c>
      <c r="AF138" t="n">
        <v>1.304262125078871e-06</v>
      </c>
      <c r="AG138" t="n">
        <v>23.52430555555556</v>
      </c>
      <c r="AH138" t="n">
        <v>1543000.433248865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3.6898</v>
      </c>
      <c r="E139" t="n">
        <v>27.1</v>
      </c>
      <c r="F139" t="n">
        <v>23.55</v>
      </c>
      <c r="G139" t="n">
        <v>141.29</v>
      </c>
      <c r="H139" t="n">
        <v>1.66</v>
      </c>
      <c r="I139" t="n">
        <v>10</v>
      </c>
      <c r="J139" t="n">
        <v>379.52</v>
      </c>
      <c r="K139" t="n">
        <v>61.82</v>
      </c>
      <c r="L139" t="n">
        <v>35.25</v>
      </c>
      <c r="M139" t="n">
        <v>8</v>
      </c>
      <c r="N139" t="n">
        <v>132.45</v>
      </c>
      <c r="O139" t="n">
        <v>47041.84</v>
      </c>
      <c r="P139" t="n">
        <v>434.06</v>
      </c>
      <c r="Q139" t="n">
        <v>608.76</v>
      </c>
      <c r="R139" t="n">
        <v>52.87</v>
      </c>
      <c r="S139" t="n">
        <v>46.36</v>
      </c>
      <c r="T139" t="n">
        <v>2931.32</v>
      </c>
      <c r="U139" t="n">
        <v>0.88</v>
      </c>
      <c r="V139" t="n">
        <v>0.9</v>
      </c>
      <c r="W139" t="n">
        <v>9.199999999999999</v>
      </c>
      <c r="X139" t="n">
        <v>0.18</v>
      </c>
      <c r="Y139" t="n">
        <v>1</v>
      </c>
      <c r="Z139" t="n">
        <v>10</v>
      </c>
      <c r="AA139" t="n">
        <v>1246.987246198317</v>
      </c>
      <c r="AB139" t="n">
        <v>1706.182963443203</v>
      </c>
      <c r="AC139" t="n">
        <v>1543.347256055012</v>
      </c>
      <c r="AD139" t="n">
        <v>1246987.246198317</v>
      </c>
      <c r="AE139" t="n">
        <v>1706182.963443203</v>
      </c>
      <c r="AF139" t="n">
        <v>1.304262125078871e-06</v>
      </c>
      <c r="AG139" t="n">
        <v>23.52430555555556</v>
      </c>
      <c r="AH139" t="n">
        <v>1543347.256055012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3.69</v>
      </c>
      <c r="E140" t="n">
        <v>27.1</v>
      </c>
      <c r="F140" t="n">
        <v>23.55</v>
      </c>
      <c r="G140" t="n">
        <v>141.29</v>
      </c>
      <c r="H140" t="n">
        <v>1.67</v>
      </c>
      <c r="I140" t="n">
        <v>10</v>
      </c>
      <c r="J140" t="n">
        <v>380.24</v>
      </c>
      <c r="K140" t="n">
        <v>61.82</v>
      </c>
      <c r="L140" t="n">
        <v>35.5</v>
      </c>
      <c r="M140" t="n">
        <v>8</v>
      </c>
      <c r="N140" t="n">
        <v>132.92</v>
      </c>
      <c r="O140" t="n">
        <v>47131.15</v>
      </c>
      <c r="P140" t="n">
        <v>434.32</v>
      </c>
      <c r="Q140" t="n">
        <v>608.76</v>
      </c>
      <c r="R140" t="n">
        <v>52.84</v>
      </c>
      <c r="S140" t="n">
        <v>46.36</v>
      </c>
      <c r="T140" t="n">
        <v>2915.71</v>
      </c>
      <c r="U140" t="n">
        <v>0.88</v>
      </c>
      <c r="V140" t="n">
        <v>0.9</v>
      </c>
      <c r="W140" t="n">
        <v>9.199999999999999</v>
      </c>
      <c r="X140" t="n">
        <v>0.18</v>
      </c>
      <c r="Y140" t="n">
        <v>1</v>
      </c>
      <c r="Z140" t="n">
        <v>10</v>
      </c>
      <c r="AA140" t="n">
        <v>1247.324918710706</v>
      </c>
      <c r="AB140" t="n">
        <v>1706.644981871714</v>
      </c>
      <c r="AC140" t="n">
        <v>1543.765180093153</v>
      </c>
      <c r="AD140" t="n">
        <v>1247324.918710706</v>
      </c>
      <c r="AE140" t="n">
        <v>1706644.981871714</v>
      </c>
      <c r="AF140" t="n">
        <v>1.304332820624704e-06</v>
      </c>
      <c r="AG140" t="n">
        <v>23.52430555555556</v>
      </c>
      <c r="AH140" t="n">
        <v>1543765.180093153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3.6895</v>
      </c>
      <c r="E141" t="n">
        <v>27.1</v>
      </c>
      <c r="F141" t="n">
        <v>23.55</v>
      </c>
      <c r="G141" t="n">
        <v>141.31</v>
      </c>
      <c r="H141" t="n">
        <v>1.67</v>
      </c>
      <c r="I141" t="n">
        <v>10</v>
      </c>
      <c r="J141" t="n">
        <v>380.97</v>
      </c>
      <c r="K141" t="n">
        <v>61.82</v>
      </c>
      <c r="L141" t="n">
        <v>35.75</v>
      </c>
      <c r="M141" t="n">
        <v>8</v>
      </c>
      <c r="N141" t="n">
        <v>133.4</v>
      </c>
      <c r="O141" t="n">
        <v>47220.77</v>
      </c>
      <c r="P141" t="n">
        <v>434.8</v>
      </c>
      <c r="Q141" t="n">
        <v>608.8</v>
      </c>
      <c r="R141" t="n">
        <v>52.92</v>
      </c>
      <c r="S141" t="n">
        <v>46.36</v>
      </c>
      <c r="T141" t="n">
        <v>2955.12</v>
      </c>
      <c r="U141" t="n">
        <v>0.88</v>
      </c>
      <c r="V141" t="n">
        <v>0.9</v>
      </c>
      <c r="W141" t="n">
        <v>9.199999999999999</v>
      </c>
      <c r="X141" t="n">
        <v>0.18</v>
      </c>
      <c r="Y141" t="n">
        <v>1</v>
      </c>
      <c r="Z141" t="n">
        <v>10</v>
      </c>
      <c r="AA141" t="n">
        <v>1248.147402269489</v>
      </c>
      <c r="AB141" t="n">
        <v>1707.770340162254</v>
      </c>
      <c r="AC141" t="n">
        <v>1544.783135767894</v>
      </c>
      <c r="AD141" t="n">
        <v>1248147.402269489</v>
      </c>
      <c r="AE141" t="n">
        <v>1707770.340162254</v>
      </c>
      <c r="AF141" t="n">
        <v>1.304156081760121e-06</v>
      </c>
      <c r="AG141" t="n">
        <v>23.52430555555556</v>
      </c>
      <c r="AH141" t="n">
        <v>1544783.135767894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3.6897</v>
      </c>
      <c r="E142" t="n">
        <v>27.1</v>
      </c>
      <c r="F142" t="n">
        <v>23.55</v>
      </c>
      <c r="G142" t="n">
        <v>141.3</v>
      </c>
      <c r="H142" t="n">
        <v>1.68</v>
      </c>
      <c r="I142" t="n">
        <v>10</v>
      </c>
      <c r="J142" t="n">
        <v>381.7</v>
      </c>
      <c r="K142" t="n">
        <v>61.82</v>
      </c>
      <c r="L142" t="n">
        <v>36</v>
      </c>
      <c r="M142" t="n">
        <v>8</v>
      </c>
      <c r="N142" t="n">
        <v>133.88</v>
      </c>
      <c r="O142" t="n">
        <v>47310.69</v>
      </c>
      <c r="P142" t="n">
        <v>435.15</v>
      </c>
      <c r="Q142" t="n">
        <v>608.79</v>
      </c>
      <c r="R142" t="n">
        <v>52.87</v>
      </c>
      <c r="S142" t="n">
        <v>46.36</v>
      </c>
      <c r="T142" t="n">
        <v>2932.52</v>
      </c>
      <c r="U142" t="n">
        <v>0.88</v>
      </c>
      <c r="V142" t="n">
        <v>0.9</v>
      </c>
      <c r="W142" t="n">
        <v>9.199999999999999</v>
      </c>
      <c r="X142" t="n">
        <v>0.18</v>
      </c>
      <c r="Y142" t="n">
        <v>1</v>
      </c>
      <c r="Z142" t="n">
        <v>10</v>
      </c>
      <c r="AA142" t="n">
        <v>1248.617780839705</v>
      </c>
      <c r="AB142" t="n">
        <v>1708.413932873663</v>
      </c>
      <c r="AC142" t="n">
        <v>1545.365304894214</v>
      </c>
      <c r="AD142" t="n">
        <v>1248617.780839705</v>
      </c>
      <c r="AE142" t="n">
        <v>1708413.932873663</v>
      </c>
      <c r="AF142" t="n">
        <v>1.304226777305954e-06</v>
      </c>
      <c r="AG142" t="n">
        <v>23.52430555555556</v>
      </c>
      <c r="AH142" t="n">
        <v>1545365.304894214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3.6903</v>
      </c>
      <c r="E143" t="n">
        <v>27.1</v>
      </c>
      <c r="F143" t="n">
        <v>23.55</v>
      </c>
      <c r="G143" t="n">
        <v>141.27</v>
      </c>
      <c r="H143" t="n">
        <v>1.69</v>
      </c>
      <c r="I143" t="n">
        <v>10</v>
      </c>
      <c r="J143" t="n">
        <v>382.43</v>
      </c>
      <c r="K143" t="n">
        <v>61.82</v>
      </c>
      <c r="L143" t="n">
        <v>36.25</v>
      </c>
      <c r="M143" t="n">
        <v>8</v>
      </c>
      <c r="N143" t="n">
        <v>134.36</v>
      </c>
      <c r="O143" t="n">
        <v>47400.92</v>
      </c>
      <c r="P143" t="n">
        <v>435.53</v>
      </c>
      <c r="Q143" t="n">
        <v>608.8</v>
      </c>
      <c r="R143" t="n">
        <v>52.76</v>
      </c>
      <c r="S143" t="n">
        <v>46.36</v>
      </c>
      <c r="T143" t="n">
        <v>2877.17</v>
      </c>
      <c r="U143" t="n">
        <v>0.88</v>
      </c>
      <c r="V143" t="n">
        <v>0.9</v>
      </c>
      <c r="W143" t="n">
        <v>9.19</v>
      </c>
      <c r="X143" t="n">
        <v>0.17</v>
      </c>
      <c r="Y143" t="n">
        <v>1</v>
      </c>
      <c r="Z143" t="n">
        <v>10</v>
      </c>
      <c r="AA143" t="n">
        <v>1249.040584667194</v>
      </c>
      <c r="AB143" t="n">
        <v>1708.992431723221</v>
      </c>
      <c r="AC143" t="n">
        <v>1545.888592625499</v>
      </c>
      <c r="AD143" t="n">
        <v>1249040.584667194</v>
      </c>
      <c r="AE143" t="n">
        <v>1708992.431723221</v>
      </c>
      <c r="AF143" t="n">
        <v>1.304438863943454e-06</v>
      </c>
      <c r="AG143" t="n">
        <v>23.52430555555556</v>
      </c>
      <c r="AH143" t="n">
        <v>1545888.592625499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3.6904</v>
      </c>
      <c r="E144" t="n">
        <v>27.1</v>
      </c>
      <c r="F144" t="n">
        <v>23.54</v>
      </c>
      <c r="G144" t="n">
        <v>141.27</v>
      </c>
      <c r="H144" t="n">
        <v>1.7</v>
      </c>
      <c r="I144" t="n">
        <v>10</v>
      </c>
      <c r="J144" t="n">
        <v>383.17</v>
      </c>
      <c r="K144" t="n">
        <v>61.82</v>
      </c>
      <c r="L144" t="n">
        <v>36.5</v>
      </c>
      <c r="M144" t="n">
        <v>8</v>
      </c>
      <c r="N144" t="n">
        <v>134.84</v>
      </c>
      <c r="O144" t="n">
        <v>47491.48</v>
      </c>
      <c r="P144" t="n">
        <v>435.8</v>
      </c>
      <c r="Q144" t="n">
        <v>608.83</v>
      </c>
      <c r="R144" t="n">
        <v>52.74</v>
      </c>
      <c r="S144" t="n">
        <v>46.36</v>
      </c>
      <c r="T144" t="n">
        <v>2865.41</v>
      </c>
      <c r="U144" t="n">
        <v>0.88</v>
      </c>
      <c r="V144" t="n">
        <v>0.91</v>
      </c>
      <c r="W144" t="n">
        <v>9.19</v>
      </c>
      <c r="X144" t="n">
        <v>0.17</v>
      </c>
      <c r="Y144" t="n">
        <v>1</v>
      </c>
      <c r="Z144" t="n">
        <v>10</v>
      </c>
      <c r="AA144" t="n">
        <v>1249.329053614927</v>
      </c>
      <c r="AB144" t="n">
        <v>1709.387127663861</v>
      </c>
      <c r="AC144" t="n">
        <v>1546.245619339522</v>
      </c>
      <c r="AD144" t="n">
        <v>1249329.053614927</v>
      </c>
      <c r="AE144" t="n">
        <v>1709387.127663861</v>
      </c>
      <c r="AF144" t="n">
        <v>1.304474211716371e-06</v>
      </c>
      <c r="AG144" t="n">
        <v>23.52430555555556</v>
      </c>
      <c r="AH144" t="n">
        <v>1546245.619339522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3.6905</v>
      </c>
      <c r="E145" t="n">
        <v>27.1</v>
      </c>
      <c r="F145" t="n">
        <v>23.54</v>
      </c>
      <c r="G145" t="n">
        <v>141.26</v>
      </c>
      <c r="H145" t="n">
        <v>1.71</v>
      </c>
      <c r="I145" t="n">
        <v>10</v>
      </c>
      <c r="J145" t="n">
        <v>383.9</v>
      </c>
      <c r="K145" t="n">
        <v>61.82</v>
      </c>
      <c r="L145" t="n">
        <v>36.75</v>
      </c>
      <c r="M145" t="n">
        <v>8</v>
      </c>
      <c r="N145" t="n">
        <v>135.33</v>
      </c>
      <c r="O145" t="n">
        <v>47582.35</v>
      </c>
      <c r="P145" t="n">
        <v>436.17</v>
      </c>
      <c r="Q145" t="n">
        <v>608.84</v>
      </c>
      <c r="R145" t="n">
        <v>52.73</v>
      </c>
      <c r="S145" t="n">
        <v>46.36</v>
      </c>
      <c r="T145" t="n">
        <v>2861.33</v>
      </c>
      <c r="U145" t="n">
        <v>0.88</v>
      </c>
      <c r="V145" t="n">
        <v>0.91</v>
      </c>
      <c r="W145" t="n">
        <v>9.19</v>
      </c>
      <c r="X145" t="n">
        <v>0.17</v>
      </c>
      <c r="Y145" t="n">
        <v>1</v>
      </c>
      <c r="Z145" t="n">
        <v>10</v>
      </c>
      <c r="AA145" t="n">
        <v>1249.851704112335</v>
      </c>
      <c r="AB145" t="n">
        <v>1710.102241132127</v>
      </c>
      <c r="AC145" t="n">
        <v>1546.892483382046</v>
      </c>
      <c r="AD145" t="n">
        <v>1249851.704112335</v>
      </c>
      <c r="AE145" t="n">
        <v>1710102.241132127</v>
      </c>
      <c r="AF145" t="n">
        <v>1.304509559489287e-06</v>
      </c>
      <c r="AG145" t="n">
        <v>23.52430555555556</v>
      </c>
      <c r="AH145" t="n">
        <v>1546892.483382046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3.69</v>
      </c>
      <c r="E146" t="n">
        <v>27.1</v>
      </c>
      <c r="F146" t="n">
        <v>23.55</v>
      </c>
      <c r="G146" t="n">
        <v>141.28</v>
      </c>
      <c r="H146" t="n">
        <v>1.72</v>
      </c>
      <c r="I146" t="n">
        <v>10</v>
      </c>
      <c r="J146" t="n">
        <v>384.64</v>
      </c>
      <c r="K146" t="n">
        <v>61.82</v>
      </c>
      <c r="L146" t="n">
        <v>37</v>
      </c>
      <c r="M146" t="n">
        <v>8</v>
      </c>
      <c r="N146" t="n">
        <v>135.82</v>
      </c>
      <c r="O146" t="n">
        <v>47673.67</v>
      </c>
      <c r="P146" t="n">
        <v>436.59</v>
      </c>
      <c r="Q146" t="n">
        <v>608.8</v>
      </c>
      <c r="R146" t="n">
        <v>52.75</v>
      </c>
      <c r="S146" t="n">
        <v>46.36</v>
      </c>
      <c r="T146" t="n">
        <v>2871.96</v>
      </c>
      <c r="U146" t="n">
        <v>0.88</v>
      </c>
      <c r="V146" t="n">
        <v>0.9</v>
      </c>
      <c r="W146" t="n">
        <v>9.199999999999999</v>
      </c>
      <c r="X146" t="n">
        <v>0.18</v>
      </c>
      <c r="Y146" t="n">
        <v>1</v>
      </c>
      <c r="Z146" t="n">
        <v>10</v>
      </c>
      <c r="AA146" t="n">
        <v>1250.672681839973</v>
      </c>
      <c r="AB146" t="n">
        <v>1711.225539078063</v>
      </c>
      <c r="AC146" t="n">
        <v>1547.908575348581</v>
      </c>
      <c r="AD146" t="n">
        <v>1250672.681839973</v>
      </c>
      <c r="AE146" t="n">
        <v>1711225.539078063</v>
      </c>
      <c r="AF146" t="n">
        <v>1.304332820624704e-06</v>
      </c>
      <c r="AG146" t="n">
        <v>23.52430555555556</v>
      </c>
      <c r="AH146" t="n">
        <v>1547908.575348581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3.6903</v>
      </c>
      <c r="E147" t="n">
        <v>27.1</v>
      </c>
      <c r="F147" t="n">
        <v>23.55</v>
      </c>
      <c r="G147" t="n">
        <v>141.27</v>
      </c>
      <c r="H147" t="n">
        <v>1.72</v>
      </c>
      <c r="I147" t="n">
        <v>10</v>
      </c>
      <c r="J147" t="n">
        <v>385.38</v>
      </c>
      <c r="K147" t="n">
        <v>61.82</v>
      </c>
      <c r="L147" t="n">
        <v>37.25</v>
      </c>
      <c r="M147" t="n">
        <v>8</v>
      </c>
      <c r="N147" t="n">
        <v>136.31</v>
      </c>
      <c r="O147" t="n">
        <v>47765.19</v>
      </c>
      <c r="P147" t="n">
        <v>436.55</v>
      </c>
      <c r="Q147" t="n">
        <v>608.78</v>
      </c>
      <c r="R147" t="n">
        <v>52.67</v>
      </c>
      <c r="S147" t="n">
        <v>46.36</v>
      </c>
      <c r="T147" t="n">
        <v>2833.74</v>
      </c>
      <c r="U147" t="n">
        <v>0.88</v>
      </c>
      <c r="V147" t="n">
        <v>0.9</v>
      </c>
      <c r="W147" t="n">
        <v>9.199999999999999</v>
      </c>
      <c r="X147" t="n">
        <v>0.17</v>
      </c>
      <c r="Y147" t="n">
        <v>1</v>
      </c>
      <c r="Z147" t="n">
        <v>10</v>
      </c>
      <c r="AA147" t="n">
        <v>1250.54474360774</v>
      </c>
      <c r="AB147" t="n">
        <v>1711.050488344486</v>
      </c>
      <c r="AC147" t="n">
        <v>1547.75023121133</v>
      </c>
      <c r="AD147" t="n">
        <v>1250544.74360774</v>
      </c>
      <c r="AE147" t="n">
        <v>1711050.488344486</v>
      </c>
      <c r="AF147" t="n">
        <v>1.304438863943454e-06</v>
      </c>
      <c r="AG147" t="n">
        <v>23.52430555555556</v>
      </c>
      <c r="AH147" t="n">
        <v>1547750.23121133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3.6904</v>
      </c>
      <c r="E148" t="n">
        <v>27.1</v>
      </c>
      <c r="F148" t="n">
        <v>23.54</v>
      </c>
      <c r="G148" t="n">
        <v>141.27</v>
      </c>
      <c r="H148" t="n">
        <v>1.73</v>
      </c>
      <c r="I148" t="n">
        <v>10</v>
      </c>
      <c r="J148" t="n">
        <v>386.13</v>
      </c>
      <c r="K148" t="n">
        <v>61.82</v>
      </c>
      <c r="L148" t="n">
        <v>37.5</v>
      </c>
      <c r="M148" t="n">
        <v>8</v>
      </c>
      <c r="N148" t="n">
        <v>136.81</v>
      </c>
      <c r="O148" t="n">
        <v>47857.05</v>
      </c>
      <c r="P148" t="n">
        <v>436.46</v>
      </c>
      <c r="Q148" t="n">
        <v>608.8099999999999</v>
      </c>
      <c r="R148" t="n">
        <v>52.67</v>
      </c>
      <c r="S148" t="n">
        <v>46.36</v>
      </c>
      <c r="T148" t="n">
        <v>2833.2</v>
      </c>
      <c r="U148" t="n">
        <v>0.88</v>
      </c>
      <c r="V148" t="n">
        <v>0.91</v>
      </c>
      <c r="W148" t="n">
        <v>9.199999999999999</v>
      </c>
      <c r="X148" t="n">
        <v>0.17</v>
      </c>
      <c r="Y148" t="n">
        <v>1</v>
      </c>
      <c r="Z148" t="n">
        <v>10</v>
      </c>
      <c r="AA148" t="n">
        <v>1250.302306556123</v>
      </c>
      <c r="AB148" t="n">
        <v>1710.718775274895</v>
      </c>
      <c r="AC148" t="n">
        <v>1547.45017637154</v>
      </c>
      <c r="AD148" t="n">
        <v>1250302.306556123</v>
      </c>
      <c r="AE148" t="n">
        <v>1710718.775274895</v>
      </c>
      <c r="AF148" t="n">
        <v>1.304474211716371e-06</v>
      </c>
      <c r="AG148" t="n">
        <v>23.52430555555556</v>
      </c>
      <c r="AH148" t="n">
        <v>1547450.176371539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3.6906</v>
      </c>
      <c r="E149" t="n">
        <v>27.1</v>
      </c>
      <c r="F149" t="n">
        <v>23.54</v>
      </c>
      <c r="G149" t="n">
        <v>141.26</v>
      </c>
      <c r="H149" t="n">
        <v>1.74</v>
      </c>
      <c r="I149" t="n">
        <v>10</v>
      </c>
      <c r="J149" t="n">
        <v>386.88</v>
      </c>
      <c r="K149" t="n">
        <v>61.82</v>
      </c>
      <c r="L149" t="n">
        <v>37.75</v>
      </c>
      <c r="M149" t="n">
        <v>8</v>
      </c>
      <c r="N149" t="n">
        <v>137.31</v>
      </c>
      <c r="O149" t="n">
        <v>47949.23</v>
      </c>
      <c r="P149" t="n">
        <v>436.32</v>
      </c>
      <c r="Q149" t="n">
        <v>608.77</v>
      </c>
      <c r="R149" t="n">
        <v>52.74</v>
      </c>
      <c r="S149" t="n">
        <v>46.36</v>
      </c>
      <c r="T149" t="n">
        <v>2870</v>
      </c>
      <c r="U149" t="n">
        <v>0.88</v>
      </c>
      <c r="V149" t="n">
        <v>0.91</v>
      </c>
      <c r="W149" t="n">
        <v>9.19</v>
      </c>
      <c r="X149" t="n">
        <v>0.17</v>
      </c>
      <c r="Y149" t="n">
        <v>1</v>
      </c>
      <c r="Z149" t="n">
        <v>10</v>
      </c>
      <c r="AA149" t="n">
        <v>1250.049926220097</v>
      </c>
      <c r="AB149" t="n">
        <v>1710.373457364909</v>
      </c>
      <c r="AC149" t="n">
        <v>1547.137815118226</v>
      </c>
      <c r="AD149" t="n">
        <v>1250049.926220097</v>
      </c>
      <c r="AE149" t="n">
        <v>1710373.457364909</v>
      </c>
      <c r="AF149" t="n">
        <v>1.304544907262204e-06</v>
      </c>
      <c r="AG149" t="n">
        <v>23.52430555555556</v>
      </c>
      <c r="AH149" t="n">
        <v>1547137.815118226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3.691</v>
      </c>
      <c r="E150" t="n">
        <v>27.09</v>
      </c>
      <c r="F150" t="n">
        <v>23.54</v>
      </c>
      <c r="G150" t="n">
        <v>141.24</v>
      </c>
      <c r="H150" t="n">
        <v>1.75</v>
      </c>
      <c r="I150" t="n">
        <v>10</v>
      </c>
      <c r="J150" t="n">
        <v>387.63</v>
      </c>
      <c r="K150" t="n">
        <v>61.82</v>
      </c>
      <c r="L150" t="n">
        <v>38</v>
      </c>
      <c r="M150" t="n">
        <v>8</v>
      </c>
      <c r="N150" t="n">
        <v>137.81</v>
      </c>
      <c r="O150" t="n">
        <v>48041.76</v>
      </c>
      <c r="P150" t="n">
        <v>435.67</v>
      </c>
      <c r="Q150" t="n">
        <v>608.78</v>
      </c>
      <c r="R150" t="n">
        <v>52.73</v>
      </c>
      <c r="S150" t="n">
        <v>46.36</v>
      </c>
      <c r="T150" t="n">
        <v>2862.78</v>
      </c>
      <c r="U150" t="n">
        <v>0.88</v>
      </c>
      <c r="V150" t="n">
        <v>0.91</v>
      </c>
      <c r="W150" t="n">
        <v>9.19</v>
      </c>
      <c r="X150" t="n">
        <v>0.17</v>
      </c>
      <c r="Y150" t="n">
        <v>1</v>
      </c>
      <c r="Z150" t="n">
        <v>10</v>
      </c>
      <c r="AA150" t="n">
        <v>1248.999724796657</v>
      </c>
      <c r="AB150" t="n">
        <v>1708.936525445742</v>
      </c>
      <c r="AC150" t="n">
        <v>1545.838021964677</v>
      </c>
      <c r="AD150" t="n">
        <v>1248999.724796657</v>
      </c>
      <c r="AE150" t="n">
        <v>1708936.525445742</v>
      </c>
      <c r="AF150" t="n">
        <v>1.30468629835387e-06</v>
      </c>
      <c r="AG150" t="n">
        <v>23.515625</v>
      </c>
      <c r="AH150" t="n">
        <v>1545838.021964677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3.6895</v>
      </c>
      <c r="E151" t="n">
        <v>27.1</v>
      </c>
      <c r="F151" t="n">
        <v>23.55</v>
      </c>
      <c r="G151" t="n">
        <v>141.31</v>
      </c>
      <c r="H151" t="n">
        <v>1.76</v>
      </c>
      <c r="I151" t="n">
        <v>10</v>
      </c>
      <c r="J151" t="n">
        <v>388.38</v>
      </c>
      <c r="K151" t="n">
        <v>61.82</v>
      </c>
      <c r="L151" t="n">
        <v>38.25</v>
      </c>
      <c r="M151" t="n">
        <v>8</v>
      </c>
      <c r="N151" t="n">
        <v>138.31</v>
      </c>
      <c r="O151" t="n">
        <v>48134.63</v>
      </c>
      <c r="P151" t="n">
        <v>435.74</v>
      </c>
      <c r="Q151" t="n">
        <v>608.76</v>
      </c>
      <c r="R151" t="n">
        <v>52.91</v>
      </c>
      <c r="S151" t="n">
        <v>46.36</v>
      </c>
      <c r="T151" t="n">
        <v>2954.46</v>
      </c>
      <c r="U151" t="n">
        <v>0.88</v>
      </c>
      <c r="V151" t="n">
        <v>0.9</v>
      </c>
      <c r="W151" t="n">
        <v>9.199999999999999</v>
      </c>
      <c r="X151" t="n">
        <v>0.18</v>
      </c>
      <c r="Y151" t="n">
        <v>1</v>
      </c>
      <c r="Z151" t="n">
        <v>10</v>
      </c>
      <c r="AA151" t="n">
        <v>1249.533888528586</v>
      </c>
      <c r="AB151" t="n">
        <v>1709.667391829409</v>
      </c>
      <c r="AC151" t="n">
        <v>1546.499135486464</v>
      </c>
      <c r="AD151" t="n">
        <v>1249533.888528586</v>
      </c>
      <c r="AE151" t="n">
        <v>1709667.391829409</v>
      </c>
      <c r="AF151" t="n">
        <v>1.304156081760121e-06</v>
      </c>
      <c r="AG151" t="n">
        <v>23.52430555555556</v>
      </c>
      <c r="AH151" t="n">
        <v>1546499.135486464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3.6892</v>
      </c>
      <c r="E152" t="n">
        <v>27.11</v>
      </c>
      <c r="F152" t="n">
        <v>23.55</v>
      </c>
      <c r="G152" t="n">
        <v>141.32</v>
      </c>
      <c r="H152" t="n">
        <v>1.76</v>
      </c>
      <c r="I152" t="n">
        <v>10</v>
      </c>
      <c r="J152" t="n">
        <v>389.14</v>
      </c>
      <c r="K152" t="n">
        <v>61.82</v>
      </c>
      <c r="L152" t="n">
        <v>38.5</v>
      </c>
      <c r="M152" t="n">
        <v>8</v>
      </c>
      <c r="N152" t="n">
        <v>138.81</v>
      </c>
      <c r="O152" t="n">
        <v>48227.84</v>
      </c>
      <c r="P152" t="n">
        <v>435.31</v>
      </c>
      <c r="Q152" t="n">
        <v>608.77</v>
      </c>
      <c r="R152" t="n">
        <v>53.01</v>
      </c>
      <c r="S152" t="n">
        <v>46.36</v>
      </c>
      <c r="T152" t="n">
        <v>3000.42</v>
      </c>
      <c r="U152" t="n">
        <v>0.87</v>
      </c>
      <c r="V152" t="n">
        <v>0.9</v>
      </c>
      <c r="W152" t="n">
        <v>9.19</v>
      </c>
      <c r="X152" t="n">
        <v>0.18</v>
      </c>
      <c r="Y152" t="n">
        <v>1</v>
      </c>
      <c r="Z152" t="n">
        <v>10</v>
      </c>
      <c r="AA152" t="n">
        <v>1248.968472799958</v>
      </c>
      <c r="AB152" t="n">
        <v>1708.893765085118</v>
      </c>
      <c r="AC152" t="n">
        <v>1545.799342592857</v>
      </c>
      <c r="AD152" t="n">
        <v>1248968.472799958</v>
      </c>
      <c r="AE152" t="n">
        <v>1708893.765085118</v>
      </c>
      <c r="AF152" t="n">
        <v>1.304050038441371e-06</v>
      </c>
      <c r="AG152" t="n">
        <v>23.53298611111111</v>
      </c>
      <c r="AH152" t="n">
        <v>1545799.342592857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3.6892</v>
      </c>
      <c r="E153" t="n">
        <v>27.11</v>
      </c>
      <c r="F153" t="n">
        <v>23.55</v>
      </c>
      <c r="G153" t="n">
        <v>141.32</v>
      </c>
      <c r="H153" t="n">
        <v>1.77</v>
      </c>
      <c r="I153" t="n">
        <v>10</v>
      </c>
      <c r="J153" t="n">
        <v>389.89</v>
      </c>
      <c r="K153" t="n">
        <v>61.82</v>
      </c>
      <c r="L153" t="n">
        <v>38.75</v>
      </c>
      <c r="M153" t="n">
        <v>8</v>
      </c>
      <c r="N153" t="n">
        <v>139.32</v>
      </c>
      <c r="O153" t="n">
        <v>48321.4</v>
      </c>
      <c r="P153" t="n">
        <v>434.61</v>
      </c>
      <c r="Q153" t="n">
        <v>608.78</v>
      </c>
      <c r="R153" t="n">
        <v>53.06</v>
      </c>
      <c r="S153" t="n">
        <v>46.36</v>
      </c>
      <c r="T153" t="n">
        <v>3025.24</v>
      </c>
      <c r="U153" t="n">
        <v>0.87</v>
      </c>
      <c r="V153" t="n">
        <v>0.9</v>
      </c>
      <c r="W153" t="n">
        <v>9.19</v>
      </c>
      <c r="X153" t="n">
        <v>0.18</v>
      </c>
      <c r="Y153" t="n">
        <v>1</v>
      </c>
      <c r="Z153" t="n">
        <v>10</v>
      </c>
      <c r="AA153" t="n">
        <v>1247.935899072085</v>
      </c>
      <c r="AB153" t="n">
        <v>1707.480952156704</v>
      </c>
      <c r="AC153" t="n">
        <v>1544.521366547435</v>
      </c>
      <c r="AD153" t="n">
        <v>1247935.899072085</v>
      </c>
      <c r="AE153" t="n">
        <v>1707480.952156703</v>
      </c>
      <c r="AF153" t="n">
        <v>1.304050038441371e-06</v>
      </c>
      <c r="AG153" t="n">
        <v>23.53298611111111</v>
      </c>
      <c r="AH153" t="n">
        <v>1544521.366547435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3.6995</v>
      </c>
      <c r="E154" t="n">
        <v>27.03</v>
      </c>
      <c r="F154" t="n">
        <v>23.53</v>
      </c>
      <c r="G154" t="n">
        <v>156.89</v>
      </c>
      <c r="H154" t="n">
        <v>1.78</v>
      </c>
      <c r="I154" t="n">
        <v>9</v>
      </c>
      <c r="J154" t="n">
        <v>390.66</v>
      </c>
      <c r="K154" t="n">
        <v>61.82</v>
      </c>
      <c r="L154" t="n">
        <v>39</v>
      </c>
      <c r="M154" t="n">
        <v>7</v>
      </c>
      <c r="N154" t="n">
        <v>139.83</v>
      </c>
      <c r="O154" t="n">
        <v>48415.31</v>
      </c>
      <c r="P154" t="n">
        <v>434.5</v>
      </c>
      <c r="Q154" t="n">
        <v>608.77</v>
      </c>
      <c r="R154" t="n">
        <v>52.4</v>
      </c>
      <c r="S154" t="n">
        <v>46.36</v>
      </c>
      <c r="T154" t="n">
        <v>2703.12</v>
      </c>
      <c r="U154" t="n">
        <v>0.88</v>
      </c>
      <c r="V154" t="n">
        <v>0.91</v>
      </c>
      <c r="W154" t="n">
        <v>9.19</v>
      </c>
      <c r="X154" t="n">
        <v>0.16</v>
      </c>
      <c r="Y154" t="n">
        <v>1</v>
      </c>
      <c r="Z154" t="n">
        <v>10</v>
      </c>
      <c r="AA154" t="n">
        <v>1245.076610134374</v>
      </c>
      <c r="AB154" t="n">
        <v>1703.568746889202</v>
      </c>
      <c r="AC154" t="n">
        <v>1540.982536659849</v>
      </c>
      <c r="AD154" t="n">
        <v>1245076.610134374</v>
      </c>
      <c r="AE154" t="n">
        <v>1703568.746889202</v>
      </c>
      <c r="AF154" t="n">
        <v>1.307690859051787e-06</v>
      </c>
      <c r="AG154" t="n">
        <v>23.46354166666667</v>
      </c>
      <c r="AH154" t="n">
        <v>1540982.536659849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3.6995</v>
      </c>
      <c r="E155" t="n">
        <v>27.03</v>
      </c>
      <c r="F155" t="n">
        <v>23.53</v>
      </c>
      <c r="G155" t="n">
        <v>156.89</v>
      </c>
      <c r="H155" t="n">
        <v>1.79</v>
      </c>
      <c r="I155" t="n">
        <v>9</v>
      </c>
      <c r="J155" t="n">
        <v>391.42</v>
      </c>
      <c r="K155" t="n">
        <v>61.82</v>
      </c>
      <c r="L155" t="n">
        <v>39.25</v>
      </c>
      <c r="M155" t="n">
        <v>7</v>
      </c>
      <c r="N155" t="n">
        <v>140.35</v>
      </c>
      <c r="O155" t="n">
        <v>48509.7</v>
      </c>
      <c r="P155" t="n">
        <v>435.14</v>
      </c>
      <c r="Q155" t="n">
        <v>608.79</v>
      </c>
      <c r="R155" t="n">
        <v>52.41</v>
      </c>
      <c r="S155" t="n">
        <v>46.36</v>
      </c>
      <c r="T155" t="n">
        <v>2707.22</v>
      </c>
      <c r="U155" t="n">
        <v>0.88</v>
      </c>
      <c r="V155" t="n">
        <v>0.91</v>
      </c>
      <c r="W155" t="n">
        <v>9.19</v>
      </c>
      <c r="X155" t="n">
        <v>0.16</v>
      </c>
      <c r="Y155" t="n">
        <v>1</v>
      </c>
      <c r="Z155" t="n">
        <v>10</v>
      </c>
      <c r="AA155" t="n">
        <v>1246.018049107979</v>
      </c>
      <c r="AB155" t="n">
        <v>1704.856865226245</v>
      </c>
      <c r="AC155" t="n">
        <v>1542.14771879069</v>
      </c>
      <c r="AD155" t="n">
        <v>1246018.049107979</v>
      </c>
      <c r="AE155" t="n">
        <v>1704856.865226245</v>
      </c>
      <c r="AF155" t="n">
        <v>1.307690859051787e-06</v>
      </c>
      <c r="AG155" t="n">
        <v>23.46354166666667</v>
      </c>
      <c r="AH155" t="n">
        <v>1542147.71879069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3.7</v>
      </c>
      <c r="E156" t="n">
        <v>27.03</v>
      </c>
      <c r="F156" t="n">
        <v>23.53</v>
      </c>
      <c r="G156" t="n">
        <v>156.86</v>
      </c>
      <c r="H156" t="n">
        <v>1.8</v>
      </c>
      <c r="I156" t="n">
        <v>9</v>
      </c>
      <c r="J156" t="n">
        <v>392.19</v>
      </c>
      <c r="K156" t="n">
        <v>61.82</v>
      </c>
      <c r="L156" t="n">
        <v>39.5</v>
      </c>
      <c r="M156" t="n">
        <v>7</v>
      </c>
      <c r="N156" t="n">
        <v>140.87</v>
      </c>
      <c r="O156" t="n">
        <v>48604.33</v>
      </c>
      <c r="P156" t="n">
        <v>435.65</v>
      </c>
      <c r="Q156" t="n">
        <v>608.77</v>
      </c>
      <c r="R156" t="n">
        <v>52.27</v>
      </c>
      <c r="S156" t="n">
        <v>46.36</v>
      </c>
      <c r="T156" t="n">
        <v>2635.63</v>
      </c>
      <c r="U156" t="n">
        <v>0.89</v>
      </c>
      <c r="V156" t="n">
        <v>0.91</v>
      </c>
      <c r="W156" t="n">
        <v>9.19</v>
      </c>
      <c r="X156" t="n">
        <v>0.16</v>
      </c>
      <c r="Y156" t="n">
        <v>1</v>
      </c>
      <c r="Z156" t="n">
        <v>10</v>
      </c>
      <c r="AA156" t="n">
        <v>1246.654144791726</v>
      </c>
      <c r="AB156" t="n">
        <v>1705.727199403308</v>
      </c>
      <c r="AC156" t="n">
        <v>1542.934989495416</v>
      </c>
      <c r="AD156" t="n">
        <v>1246654.144791726</v>
      </c>
      <c r="AE156" t="n">
        <v>1705727.199403308</v>
      </c>
      <c r="AF156" t="n">
        <v>1.30786759791637e-06</v>
      </c>
      <c r="AG156" t="n">
        <v>23.46354166666667</v>
      </c>
      <c r="AH156" t="n">
        <v>1542934.989495416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3.7</v>
      </c>
      <c r="E157" t="n">
        <v>27.03</v>
      </c>
      <c r="F157" t="n">
        <v>23.53</v>
      </c>
      <c r="G157" t="n">
        <v>156.86</v>
      </c>
      <c r="H157" t="n">
        <v>1.8</v>
      </c>
      <c r="I157" t="n">
        <v>9</v>
      </c>
      <c r="J157" t="n">
        <v>392.96</v>
      </c>
      <c r="K157" t="n">
        <v>61.82</v>
      </c>
      <c r="L157" t="n">
        <v>39.75</v>
      </c>
      <c r="M157" t="n">
        <v>7</v>
      </c>
      <c r="N157" t="n">
        <v>141.39</v>
      </c>
      <c r="O157" t="n">
        <v>48699.33</v>
      </c>
      <c r="P157" t="n">
        <v>436.19</v>
      </c>
      <c r="Q157" t="n">
        <v>608.78</v>
      </c>
      <c r="R157" t="n">
        <v>52.29</v>
      </c>
      <c r="S157" t="n">
        <v>46.36</v>
      </c>
      <c r="T157" t="n">
        <v>2646.17</v>
      </c>
      <c r="U157" t="n">
        <v>0.89</v>
      </c>
      <c r="V157" t="n">
        <v>0.91</v>
      </c>
      <c r="W157" t="n">
        <v>9.19</v>
      </c>
      <c r="X157" t="n">
        <v>0.16</v>
      </c>
      <c r="Y157" t="n">
        <v>1</v>
      </c>
      <c r="Z157" t="n">
        <v>10</v>
      </c>
      <c r="AA157" t="n">
        <v>1247.448376582579</v>
      </c>
      <c r="AB157" t="n">
        <v>1706.813902378588</v>
      </c>
      <c r="AC157" t="n">
        <v>1543.917979063932</v>
      </c>
      <c r="AD157" t="n">
        <v>1247448.376582579</v>
      </c>
      <c r="AE157" t="n">
        <v>1706813.902378588</v>
      </c>
      <c r="AF157" t="n">
        <v>1.30786759791637e-06</v>
      </c>
      <c r="AG157" t="n">
        <v>23.46354166666667</v>
      </c>
      <c r="AH157" t="n">
        <v>1543917.979063932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3.6991</v>
      </c>
      <c r="E158" t="n">
        <v>27.03</v>
      </c>
      <c r="F158" t="n">
        <v>23.54</v>
      </c>
      <c r="G158" t="n">
        <v>156.91</v>
      </c>
      <c r="H158" t="n">
        <v>1.81</v>
      </c>
      <c r="I158" t="n">
        <v>9</v>
      </c>
      <c r="J158" t="n">
        <v>393.73</v>
      </c>
      <c r="K158" t="n">
        <v>61.82</v>
      </c>
      <c r="L158" t="n">
        <v>40</v>
      </c>
      <c r="M158" t="n">
        <v>7</v>
      </c>
      <c r="N158" t="n">
        <v>141.91</v>
      </c>
      <c r="O158" t="n">
        <v>48794.7</v>
      </c>
      <c r="P158" t="n">
        <v>436.64</v>
      </c>
      <c r="Q158" t="n">
        <v>608.75</v>
      </c>
      <c r="R158" t="n">
        <v>52.52</v>
      </c>
      <c r="S158" t="n">
        <v>46.36</v>
      </c>
      <c r="T158" t="n">
        <v>2764.75</v>
      </c>
      <c r="U158" t="n">
        <v>0.88</v>
      </c>
      <c r="V158" t="n">
        <v>0.91</v>
      </c>
      <c r="W158" t="n">
        <v>9.19</v>
      </c>
      <c r="X158" t="n">
        <v>0.17</v>
      </c>
      <c r="Y158" t="n">
        <v>1</v>
      </c>
      <c r="Z158" t="n">
        <v>10</v>
      </c>
      <c r="AA158" t="n">
        <v>1248.402554141107</v>
      </c>
      <c r="AB158" t="n">
        <v>1708.119450209508</v>
      </c>
      <c r="AC158" t="n">
        <v>1545.098927242217</v>
      </c>
      <c r="AD158" t="n">
        <v>1248402.554141107</v>
      </c>
      <c r="AE158" t="n">
        <v>1708119.450209508</v>
      </c>
      <c r="AF158" t="n">
        <v>1.30754946796012e-06</v>
      </c>
      <c r="AG158" t="n">
        <v>23.46354166666667</v>
      </c>
      <c r="AH158" t="n">
        <v>1545098.927242217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3.7028</v>
      </c>
      <c r="E2" t="n">
        <v>27.01</v>
      </c>
      <c r="F2" t="n">
        <v>24.67</v>
      </c>
      <c r="G2" t="n">
        <v>23.88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71.70999999999999</v>
      </c>
      <c r="Q2" t="n">
        <v>609.25</v>
      </c>
      <c r="R2" t="n">
        <v>84.84</v>
      </c>
      <c r="S2" t="n">
        <v>46.36</v>
      </c>
      <c r="T2" t="n">
        <v>18659.24</v>
      </c>
      <c r="U2" t="n">
        <v>0.55</v>
      </c>
      <c r="V2" t="n">
        <v>0.86</v>
      </c>
      <c r="W2" t="n">
        <v>9.359999999999999</v>
      </c>
      <c r="X2" t="n">
        <v>1.29</v>
      </c>
      <c r="Y2" t="n">
        <v>1</v>
      </c>
      <c r="Z2" t="n">
        <v>10</v>
      </c>
      <c r="AA2" t="n">
        <v>473.2305801021849</v>
      </c>
      <c r="AB2" t="n">
        <v>647.4949571555472</v>
      </c>
      <c r="AC2" t="n">
        <v>585.6989472095011</v>
      </c>
      <c r="AD2" t="n">
        <v>473230.5801021849</v>
      </c>
      <c r="AE2" t="n">
        <v>647494.9571555472</v>
      </c>
      <c r="AF2" t="n">
        <v>2.419431928206024e-06</v>
      </c>
      <c r="AG2" t="n">
        <v>23.44618055555556</v>
      </c>
      <c r="AH2" t="n">
        <v>585698.9472095011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3.0739</v>
      </c>
      <c r="E2" t="n">
        <v>32.53</v>
      </c>
      <c r="F2" t="n">
        <v>26.93</v>
      </c>
      <c r="G2" t="n">
        <v>9.18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174</v>
      </c>
      <c r="N2" t="n">
        <v>12.99</v>
      </c>
      <c r="O2" t="n">
        <v>12407.75</v>
      </c>
      <c r="P2" t="n">
        <v>243.56</v>
      </c>
      <c r="Q2" t="n">
        <v>609.38</v>
      </c>
      <c r="R2" t="n">
        <v>157.68</v>
      </c>
      <c r="S2" t="n">
        <v>46.36</v>
      </c>
      <c r="T2" t="n">
        <v>54508.74</v>
      </c>
      <c r="U2" t="n">
        <v>0.29</v>
      </c>
      <c r="V2" t="n">
        <v>0.79</v>
      </c>
      <c r="W2" t="n">
        <v>9.460000000000001</v>
      </c>
      <c r="X2" t="n">
        <v>3.54</v>
      </c>
      <c r="Y2" t="n">
        <v>1</v>
      </c>
      <c r="Z2" t="n">
        <v>10</v>
      </c>
      <c r="AA2" t="n">
        <v>1010.860576582386</v>
      </c>
      <c r="AB2" t="n">
        <v>1383.104036901231</v>
      </c>
      <c r="AC2" t="n">
        <v>1251.102528818085</v>
      </c>
      <c r="AD2" t="n">
        <v>1010860.576582386</v>
      </c>
      <c r="AE2" t="n">
        <v>1383104.036901231</v>
      </c>
      <c r="AF2" t="n">
        <v>1.479744782660725e-06</v>
      </c>
      <c r="AG2" t="n">
        <v>28.23784722222222</v>
      </c>
      <c r="AH2" t="n">
        <v>1251102.528818085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3.2386</v>
      </c>
      <c r="E3" t="n">
        <v>30.88</v>
      </c>
      <c r="F3" t="n">
        <v>26.09</v>
      </c>
      <c r="G3" t="n">
        <v>11.51</v>
      </c>
      <c r="H3" t="n">
        <v>0.22</v>
      </c>
      <c r="I3" t="n">
        <v>136</v>
      </c>
      <c r="J3" t="n">
        <v>99.02</v>
      </c>
      <c r="K3" t="n">
        <v>39.72</v>
      </c>
      <c r="L3" t="n">
        <v>1.25</v>
      </c>
      <c r="M3" t="n">
        <v>134</v>
      </c>
      <c r="N3" t="n">
        <v>13.05</v>
      </c>
      <c r="O3" t="n">
        <v>12446.14</v>
      </c>
      <c r="P3" t="n">
        <v>235.07</v>
      </c>
      <c r="Q3" t="n">
        <v>609.2</v>
      </c>
      <c r="R3" t="n">
        <v>132.05</v>
      </c>
      <c r="S3" t="n">
        <v>46.36</v>
      </c>
      <c r="T3" t="n">
        <v>41890.61</v>
      </c>
      <c r="U3" t="n">
        <v>0.35</v>
      </c>
      <c r="V3" t="n">
        <v>0.82</v>
      </c>
      <c r="W3" t="n">
        <v>9.390000000000001</v>
      </c>
      <c r="X3" t="n">
        <v>2.71</v>
      </c>
      <c r="Y3" t="n">
        <v>1</v>
      </c>
      <c r="Z3" t="n">
        <v>10</v>
      </c>
      <c r="AA3" t="n">
        <v>941.8550401527083</v>
      </c>
      <c r="AB3" t="n">
        <v>1288.687617648735</v>
      </c>
      <c r="AC3" t="n">
        <v>1165.69708010477</v>
      </c>
      <c r="AD3" t="n">
        <v>941855.0401527083</v>
      </c>
      <c r="AE3" t="n">
        <v>1288687.617648735</v>
      </c>
      <c r="AF3" t="n">
        <v>1.559029718964515e-06</v>
      </c>
      <c r="AG3" t="n">
        <v>26.80555555555556</v>
      </c>
      <c r="AH3" t="n">
        <v>1165697.08010477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3.3479</v>
      </c>
      <c r="E4" t="n">
        <v>29.87</v>
      </c>
      <c r="F4" t="n">
        <v>25.6</v>
      </c>
      <c r="G4" t="n">
        <v>13.84</v>
      </c>
      <c r="H4" t="n">
        <v>0.27</v>
      </c>
      <c r="I4" t="n">
        <v>111</v>
      </c>
      <c r="J4" t="n">
        <v>99.33</v>
      </c>
      <c r="K4" t="n">
        <v>39.72</v>
      </c>
      <c r="L4" t="n">
        <v>1.5</v>
      </c>
      <c r="M4" t="n">
        <v>109</v>
      </c>
      <c r="N4" t="n">
        <v>13.11</v>
      </c>
      <c r="O4" t="n">
        <v>12484.55</v>
      </c>
      <c r="P4" t="n">
        <v>229.73</v>
      </c>
      <c r="Q4" t="n">
        <v>609.21</v>
      </c>
      <c r="R4" t="n">
        <v>116.36</v>
      </c>
      <c r="S4" t="n">
        <v>46.36</v>
      </c>
      <c r="T4" t="n">
        <v>34174.99</v>
      </c>
      <c r="U4" t="n">
        <v>0.4</v>
      </c>
      <c r="V4" t="n">
        <v>0.83</v>
      </c>
      <c r="W4" t="n">
        <v>9.359999999999999</v>
      </c>
      <c r="X4" t="n">
        <v>2.22</v>
      </c>
      <c r="Y4" t="n">
        <v>1</v>
      </c>
      <c r="Z4" t="n">
        <v>10</v>
      </c>
      <c r="AA4" t="n">
        <v>902.6675726731878</v>
      </c>
      <c r="AB4" t="n">
        <v>1235.069595814205</v>
      </c>
      <c r="AC4" t="n">
        <v>1117.196287020761</v>
      </c>
      <c r="AD4" t="n">
        <v>902667.5726731878</v>
      </c>
      <c r="AE4" t="n">
        <v>1235069.595814205</v>
      </c>
      <c r="AF4" t="n">
        <v>1.611645648157012e-06</v>
      </c>
      <c r="AG4" t="n">
        <v>25.92881944444444</v>
      </c>
      <c r="AH4" t="n">
        <v>1117196.287020761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3.4271</v>
      </c>
      <c r="E5" t="n">
        <v>29.18</v>
      </c>
      <c r="F5" t="n">
        <v>25.26</v>
      </c>
      <c r="G5" t="n">
        <v>16.12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225.63</v>
      </c>
      <c r="Q5" t="n">
        <v>609.09</v>
      </c>
      <c r="R5" t="n">
        <v>105.36</v>
      </c>
      <c r="S5" t="n">
        <v>46.36</v>
      </c>
      <c r="T5" t="n">
        <v>28755.98</v>
      </c>
      <c r="U5" t="n">
        <v>0.44</v>
      </c>
      <c r="V5" t="n">
        <v>0.84</v>
      </c>
      <c r="W5" t="n">
        <v>9.35</v>
      </c>
      <c r="X5" t="n">
        <v>1.88</v>
      </c>
      <c r="Y5" t="n">
        <v>1</v>
      </c>
      <c r="Z5" t="n">
        <v>10</v>
      </c>
      <c r="AA5" t="n">
        <v>872.7145534058532</v>
      </c>
      <c r="AB5" t="n">
        <v>1194.086553418689</v>
      </c>
      <c r="AC5" t="n">
        <v>1080.124608671412</v>
      </c>
      <c r="AD5" t="n">
        <v>872714.5534058532</v>
      </c>
      <c r="AE5" t="n">
        <v>1194086.553418689</v>
      </c>
      <c r="AF5" t="n">
        <v>1.64977173774572e-06</v>
      </c>
      <c r="AG5" t="n">
        <v>25.32986111111111</v>
      </c>
      <c r="AH5" t="n">
        <v>1080124.608671412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3.491</v>
      </c>
      <c r="E6" t="n">
        <v>28.64</v>
      </c>
      <c r="F6" t="n">
        <v>24.99</v>
      </c>
      <c r="G6" t="n">
        <v>18.51</v>
      </c>
      <c r="H6" t="n">
        <v>0.35</v>
      </c>
      <c r="I6" t="n">
        <v>81</v>
      </c>
      <c r="J6" t="n">
        <v>99.95</v>
      </c>
      <c r="K6" t="n">
        <v>39.72</v>
      </c>
      <c r="L6" t="n">
        <v>2</v>
      </c>
      <c r="M6" t="n">
        <v>79</v>
      </c>
      <c r="N6" t="n">
        <v>13.24</v>
      </c>
      <c r="O6" t="n">
        <v>12561.45</v>
      </c>
      <c r="P6" t="n">
        <v>222.18</v>
      </c>
      <c r="Q6" t="n">
        <v>609.0599999999999</v>
      </c>
      <c r="R6" t="n">
        <v>97.16</v>
      </c>
      <c r="S6" t="n">
        <v>46.36</v>
      </c>
      <c r="T6" t="n">
        <v>24722.86</v>
      </c>
      <c r="U6" t="n">
        <v>0.48</v>
      </c>
      <c r="V6" t="n">
        <v>0.85</v>
      </c>
      <c r="W6" t="n">
        <v>9.32</v>
      </c>
      <c r="X6" t="n">
        <v>1.62</v>
      </c>
      <c r="Y6" t="n">
        <v>1</v>
      </c>
      <c r="Z6" t="n">
        <v>10</v>
      </c>
      <c r="AA6" t="n">
        <v>847.2196189056626</v>
      </c>
      <c r="AB6" t="n">
        <v>1159.2032592784</v>
      </c>
      <c r="AC6" t="n">
        <v>1048.570527164861</v>
      </c>
      <c r="AD6" t="n">
        <v>847219.6189056627</v>
      </c>
      <c r="AE6" t="n">
        <v>1159203.2592784</v>
      </c>
      <c r="AF6" t="n">
        <v>1.680532560027519e-06</v>
      </c>
      <c r="AG6" t="n">
        <v>24.86111111111111</v>
      </c>
      <c r="AH6" t="n">
        <v>1048570.527164861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3.5435</v>
      </c>
      <c r="E7" t="n">
        <v>28.22</v>
      </c>
      <c r="F7" t="n">
        <v>24.77</v>
      </c>
      <c r="G7" t="n">
        <v>20.93</v>
      </c>
      <c r="H7" t="n">
        <v>0.39</v>
      </c>
      <c r="I7" t="n">
        <v>71</v>
      </c>
      <c r="J7" t="n">
        <v>100.27</v>
      </c>
      <c r="K7" t="n">
        <v>39.72</v>
      </c>
      <c r="L7" t="n">
        <v>2.25</v>
      </c>
      <c r="M7" t="n">
        <v>69</v>
      </c>
      <c r="N7" t="n">
        <v>13.3</v>
      </c>
      <c r="O7" t="n">
        <v>12599.94</v>
      </c>
      <c r="P7" t="n">
        <v>219.2</v>
      </c>
      <c r="Q7" t="n">
        <v>609.04</v>
      </c>
      <c r="R7" t="n">
        <v>90.87</v>
      </c>
      <c r="S7" t="n">
        <v>46.36</v>
      </c>
      <c r="T7" t="n">
        <v>21627.17</v>
      </c>
      <c r="U7" t="n">
        <v>0.51</v>
      </c>
      <c r="V7" t="n">
        <v>0.86</v>
      </c>
      <c r="W7" t="n">
        <v>9.289999999999999</v>
      </c>
      <c r="X7" t="n">
        <v>1.39</v>
      </c>
      <c r="Y7" t="n">
        <v>1</v>
      </c>
      <c r="Z7" t="n">
        <v>10</v>
      </c>
      <c r="AA7" t="n">
        <v>834.0292441632329</v>
      </c>
      <c r="AB7" t="n">
        <v>1141.155606637543</v>
      </c>
      <c r="AC7" t="n">
        <v>1032.245317162009</v>
      </c>
      <c r="AD7" t="n">
        <v>834029.2441632329</v>
      </c>
      <c r="AE7" t="n">
        <v>1141155.606637543</v>
      </c>
      <c r="AF7" t="n">
        <v>1.705805536080639e-06</v>
      </c>
      <c r="AG7" t="n">
        <v>24.49652777777778</v>
      </c>
      <c r="AH7" t="n">
        <v>1032245.317162009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3.5856</v>
      </c>
      <c r="E8" t="n">
        <v>27.89</v>
      </c>
      <c r="F8" t="n">
        <v>24.61</v>
      </c>
      <c r="G8" t="n">
        <v>23.43</v>
      </c>
      <c r="H8" t="n">
        <v>0.44</v>
      </c>
      <c r="I8" t="n">
        <v>63</v>
      </c>
      <c r="J8" t="n">
        <v>100.58</v>
      </c>
      <c r="K8" t="n">
        <v>39.72</v>
      </c>
      <c r="L8" t="n">
        <v>2.5</v>
      </c>
      <c r="M8" t="n">
        <v>61</v>
      </c>
      <c r="N8" t="n">
        <v>13.36</v>
      </c>
      <c r="O8" t="n">
        <v>12638.45</v>
      </c>
      <c r="P8" t="n">
        <v>216.73</v>
      </c>
      <c r="Q8" t="n">
        <v>609.04</v>
      </c>
      <c r="R8" t="n">
        <v>85.65000000000001</v>
      </c>
      <c r="S8" t="n">
        <v>46.36</v>
      </c>
      <c r="T8" t="n">
        <v>19059.69</v>
      </c>
      <c r="U8" t="n">
        <v>0.54</v>
      </c>
      <c r="V8" t="n">
        <v>0.87</v>
      </c>
      <c r="W8" t="n">
        <v>9.279999999999999</v>
      </c>
      <c r="X8" t="n">
        <v>1.23</v>
      </c>
      <c r="Y8" t="n">
        <v>1</v>
      </c>
      <c r="Z8" t="n">
        <v>10</v>
      </c>
      <c r="AA8" t="n">
        <v>814.6247976811568</v>
      </c>
      <c r="AB8" t="n">
        <v>1114.605586897006</v>
      </c>
      <c r="AC8" t="n">
        <v>1008.229194042322</v>
      </c>
      <c r="AD8" t="n">
        <v>814624.7976811568</v>
      </c>
      <c r="AE8" t="n">
        <v>1114605.586897006</v>
      </c>
      <c r="AF8" t="n">
        <v>1.726072055925142e-06</v>
      </c>
      <c r="AG8" t="n">
        <v>24.21006944444444</v>
      </c>
      <c r="AH8" t="n">
        <v>1008229.194042322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3.6155</v>
      </c>
      <c r="E9" t="n">
        <v>27.66</v>
      </c>
      <c r="F9" t="n">
        <v>24.5</v>
      </c>
      <c r="G9" t="n">
        <v>25.79</v>
      </c>
      <c r="H9" t="n">
        <v>0.48</v>
      </c>
      <c r="I9" t="n">
        <v>57</v>
      </c>
      <c r="J9" t="n">
        <v>100.89</v>
      </c>
      <c r="K9" t="n">
        <v>39.72</v>
      </c>
      <c r="L9" t="n">
        <v>2.75</v>
      </c>
      <c r="M9" t="n">
        <v>55</v>
      </c>
      <c r="N9" t="n">
        <v>13.42</v>
      </c>
      <c r="O9" t="n">
        <v>12676.98</v>
      </c>
      <c r="P9" t="n">
        <v>214.75</v>
      </c>
      <c r="Q9" t="n">
        <v>609.1</v>
      </c>
      <c r="R9" t="n">
        <v>82.11</v>
      </c>
      <c r="S9" t="n">
        <v>46.36</v>
      </c>
      <c r="T9" t="n">
        <v>17317.57</v>
      </c>
      <c r="U9" t="n">
        <v>0.5600000000000001</v>
      </c>
      <c r="V9" t="n">
        <v>0.87</v>
      </c>
      <c r="W9" t="n">
        <v>9.27</v>
      </c>
      <c r="X9" t="n">
        <v>1.12</v>
      </c>
      <c r="Y9" t="n">
        <v>1</v>
      </c>
      <c r="Z9" t="n">
        <v>10</v>
      </c>
      <c r="AA9" t="n">
        <v>807.2070204366506</v>
      </c>
      <c r="AB9" t="n">
        <v>1104.456256821837</v>
      </c>
      <c r="AC9" t="n">
        <v>999.0485017848522</v>
      </c>
      <c r="AD9" t="n">
        <v>807207.0204366506</v>
      </c>
      <c r="AE9" t="n">
        <v>1104456.256821837</v>
      </c>
      <c r="AF9" t="n">
        <v>1.740465617524919e-06</v>
      </c>
      <c r="AG9" t="n">
        <v>24.01041666666667</v>
      </c>
      <c r="AH9" t="n">
        <v>999048.5017848522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3.6417</v>
      </c>
      <c r="E10" t="n">
        <v>27.46</v>
      </c>
      <c r="F10" t="n">
        <v>24.4</v>
      </c>
      <c r="G10" t="n">
        <v>28.16</v>
      </c>
      <c r="H10" t="n">
        <v>0.52</v>
      </c>
      <c r="I10" t="n">
        <v>52</v>
      </c>
      <c r="J10" t="n">
        <v>101.2</v>
      </c>
      <c r="K10" t="n">
        <v>39.72</v>
      </c>
      <c r="L10" t="n">
        <v>3</v>
      </c>
      <c r="M10" t="n">
        <v>50</v>
      </c>
      <c r="N10" t="n">
        <v>13.49</v>
      </c>
      <c r="O10" t="n">
        <v>12715.54</v>
      </c>
      <c r="P10" t="n">
        <v>212.87</v>
      </c>
      <c r="Q10" t="n">
        <v>608.95</v>
      </c>
      <c r="R10" t="n">
        <v>79.34999999999999</v>
      </c>
      <c r="S10" t="n">
        <v>46.36</v>
      </c>
      <c r="T10" t="n">
        <v>15962.58</v>
      </c>
      <c r="U10" t="n">
        <v>0.58</v>
      </c>
      <c r="V10" t="n">
        <v>0.87</v>
      </c>
      <c r="W10" t="n">
        <v>9.26</v>
      </c>
      <c r="X10" t="n">
        <v>1.03</v>
      </c>
      <c r="Y10" t="n">
        <v>1</v>
      </c>
      <c r="Z10" t="n">
        <v>10</v>
      </c>
      <c r="AA10" t="n">
        <v>800.4004585257343</v>
      </c>
      <c r="AB10" t="n">
        <v>1095.143218531003</v>
      </c>
      <c r="AC10" t="n">
        <v>990.6242867975637</v>
      </c>
      <c r="AD10" t="n">
        <v>800400.4585257343</v>
      </c>
      <c r="AE10" t="n">
        <v>1095143.218531003</v>
      </c>
      <c r="AF10" t="n">
        <v>1.753078036050477e-06</v>
      </c>
      <c r="AG10" t="n">
        <v>23.83680555555556</v>
      </c>
      <c r="AH10" t="n">
        <v>990624.2867975638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3.6635</v>
      </c>
      <c r="E11" t="n">
        <v>27.3</v>
      </c>
      <c r="F11" t="n">
        <v>24.32</v>
      </c>
      <c r="G11" t="n">
        <v>30.4</v>
      </c>
      <c r="H11" t="n">
        <v>0.5600000000000001</v>
      </c>
      <c r="I11" t="n">
        <v>48</v>
      </c>
      <c r="J11" t="n">
        <v>101.52</v>
      </c>
      <c r="K11" t="n">
        <v>39.72</v>
      </c>
      <c r="L11" t="n">
        <v>3.25</v>
      </c>
      <c r="M11" t="n">
        <v>46</v>
      </c>
      <c r="N11" t="n">
        <v>13.55</v>
      </c>
      <c r="O11" t="n">
        <v>12754.13</v>
      </c>
      <c r="P11" t="n">
        <v>211.18</v>
      </c>
      <c r="Q11" t="n">
        <v>609.04</v>
      </c>
      <c r="R11" t="n">
        <v>76.64</v>
      </c>
      <c r="S11" t="n">
        <v>46.36</v>
      </c>
      <c r="T11" t="n">
        <v>14625.48</v>
      </c>
      <c r="U11" t="n">
        <v>0.6</v>
      </c>
      <c r="V11" t="n">
        <v>0.88</v>
      </c>
      <c r="W11" t="n">
        <v>9.26</v>
      </c>
      <c r="X11" t="n">
        <v>0.95</v>
      </c>
      <c r="Y11" t="n">
        <v>1</v>
      </c>
      <c r="Z11" t="n">
        <v>10</v>
      </c>
      <c r="AA11" t="n">
        <v>785.5741868583625</v>
      </c>
      <c r="AB11" t="n">
        <v>1074.857259546762</v>
      </c>
      <c r="AC11" t="n">
        <v>972.2743912672569</v>
      </c>
      <c r="AD11" t="n">
        <v>785574.1868583625</v>
      </c>
      <c r="AE11" t="n">
        <v>1074857.259546762</v>
      </c>
      <c r="AF11" t="n">
        <v>1.763572338487773e-06</v>
      </c>
      <c r="AG11" t="n">
        <v>23.69791666666667</v>
      </c>
      <c r="AH11" t="n">
        <v>972274.3912672569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3.6856</v>
      </c>
      <c r="E12" t="n">
        <v>27.13</v>
      </c>
      <c r="F12" t="n">
        <v>24.24</v>
      </c>
      <c r="G12" t="n">
        <v>33.05</v>
      </c>
      <c r="H12" t="n">
        <v>0.6</v>
      </c>
      <c r="I12" t="n">
        <v>44</v>
      </c>
      <c r="J12" t="n">
        <v>101.83</v>
      </c>
      <c r="K12" t="n">
        <v>39.72</v>
      </c>
      <c r="L12" t="n">
        <v>3.5</v>
      </c>
      <c r="M12" t="n">
        <v>42</v>
      </c>
      <c r="N12" t="n">
        <v>13.61</v>
      </c>
      <c r="O12" t="n">
        <v>12792.74</v>
      </c>
      <c r="P12" t="n">
        <v>209.36</v>
      </c>
      <c r="Q12" t="n">
        <v>609.02</v>
      </c>
      <c r="R12" t="n">
        <v>74.08</v>
      </c>
      <c r="S12" t="n">
        <v>46.36</v>
      </c>
      <c r="T12" t="n">
        <v>13368.23</v>
      </c>
      <c r="U12" t="n">
        <v>0.63</v>
      </c>
      <c r="V12" t="n">
        <v>0.88</v>
      </c>
      <c r="W12" t="n">
        <v>9.25</v>
      </c>
      <c r="X12" t="n">
        <v>0.86</v>
      </c>
      <c r="Y12" t="n">
        <v>1</v>
      </c>
      <c r="Z12" t="n">
        <v>10</v>
      </c>
      <c r="AA12" t="n">
        <v>779.7942747596132</v>
      </c>
      <c r="AB12" t="n">
        <v>1066.948928821528</v>
      </c>
      <c r="AC12" t="n">
        <v>965.120820527027</v>
      </c>
      <c r="AD12" t="n">
        <v>779794.2747596132</v>
      </c>
      <c r="AE12" t="n">
        <v>1066948.928821528</v>
      </c>
      <c r="AF12" t="n">
        <v>1.774211057931086e-06</v>
      </c>
      <c r="AG12" t="n">
        <v>23.55034722222222</v>
      </c>
      <c r="AH12" t="n">
        <v>965120.820527027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3.7032</v>
      </c>
      <c r="E13" t="n">
        <v>27</v>
      </c>
      <c r="F13" t="n">
        <v>24.17</v>
      </c>
      <c r="G13" t="n">
        <v>35.38</v>
      </c>
      <c r="H13" t="n">
        <v>0.65</v>
      </c>
      <c r="I13" t="n">
        <v>41</v>
      </c>
      <c r="J13" t="n">
        <v>102.14</v>
      </c>
      <c r="K13" t="n">
        <v>39.72</v>
      </c>
      <c r="L13" t="n">
        <v>3.75</v>
      </c>
      <c r="M13" t="n">
        <v>39</v>
      </c>
      <c r="N13" t="n">
        <v>13.68</v>
      </c>
      <c r="O13" t="n">
        <v>12831.37</v>
      </c>
      <c r="P13" t="n">
        <v>207.66</v>
      </c>
      <c r="Q13" t="n">
        <v>608.9</v>
      </c>
      <c r="R13" t="n">
        <v>72.22</v>
      </c>
      <c r="S13" t="n">
        <v>46.36</v>
      </c>
      <c r="T13" t="n">
        <v>12453.8</v>
      </c>
      <c r="U13" t="n">
        <v>0.64</v>
      </c>
      <c r="V13" t="n">
        <v>0.88</v>
      </c>
      <c r="W13" t="n">
        <v>9.24</v>
      </c>
      <c r="X13" t="n">
        <v>0.8</v>
      </c>
      <c r="Y13" t="n">
        <v>1</v>
      </c>
      <c r="Z13" t="n">
        <v>10</v>
      </c>
      <c r="AA13" t="n">
        <v>774.6683227390982</v>
      </c>
      <c r="AB13" t="n">
        <v>1059.935375126016</v>
      </c>
      <c r="AC13" t="n">
        <v>958.7766305526306</v>
      </c>
      <c r="AD13" t="n">
        <v>774668.3227390982</v>
      </c>
      <c r="AE13" t="n">
        <v>1059935.375126016</v>
      </c>
      <c r="AF13" t="n">
        <v>1.782683522284133e-06</v>
      </c>
      <c r="AG13" t="n">
        <v>23.4375</v>
      </c>
      <c r="AH13" t="n">
        <v>958776.6305526306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3.7203</v>
      </c>
      <c r="E14" t="n">
        <v>26.88</v>
      </c>
      <c r="F14" t="n">
        <v>24.11</v>
      </c>
      <c r="G14" t="n">
        <v>38.07</v>
      </c>
      <c r="H14" t="n">
        <v>0.6899999999999999</v>
      </c>
      <c r="I14" t="n">
        <v>38</v>
      </c>
      <c r="J14" t="n">
        <v>102.45</v>
      </c>
      <c r="K14" t="n">
        <v>39.72</v>
      </c>
      <c r="L14" t="n">
        <v>4</v>
      </c>
      <c r="M14" t="n">
        <v>36</v>
      </c>
      <c r="N14" t="n">
        <v>13.74</v>
      </c>
      <c r="O14" t="n">
        <v>12870.03</v>
      </c>
      <c r="P14" t="n">
        <v>205.99</v>
      </c>
      <c r="Q14" t="n">
        <v>608.91</v>
      </c>
      <c r="R14" t="n">
        <v>70.06</v>
      </c>
      <c r="S14" t="n">
        <v>46.36</v>
      </c>
      <c r="T14" t="n">
        <v>11389.89</v>
      </c>
      <c r="U14" t="n">
        <v>0.66</v>
      </c>
      <c r="V14" t="n">
        <v>0.88</v>
      </c>
      <c r="W14" t="n">
        <v>9.24</v>
      </c>
      <c r="X14" t="n">
        <v>0.74</v>
      </c>
      <c r="Y14" t="n">
        <v>1</v>
      </c>
      <c r="Z14" t="n">
        <v>10</v>
      </c>
      <c r="AA14" t="n">
        <v>769.9142990933188</v>
      </c>
      <c r="AB14" t="n">
        <v>1053.43071024114</v>
      </c>
      <c r="AC14" t="n">
        <v>952.8927617550124</v>
      </c>
      <c r="AD14" t="n">
        <v>769914.2990933189</v>
      </c>
      <c r="AE14" t="n">
        <v>1053430.71024114</v>
      </c>
      <c r="AF14" t="n">
        <v>1.790915291627149e-06</v>
      </c>
      <c r="AG14" t="n">
        <v>23.33333333333333</v>
      </c>
      <c r="AH14" t="n">
        <v>952892.7617550124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3.7317</v>
      </c>
      <c r="E15" t="n">
        <v>26.8</v>
      </c>
      <c r="F15" t="n">
        <v>24.07</v>
      </c>
      <c r="G15" t="n">
        <v>40.12</v>
      </c>
      <c r="H15" t="n">
        <v>0.73</v>
      </c>
      <c r="I15" t="n">
        <v>36</v>
      </c>
      <c r="J15" t="n">
        <v>102.77</v>
      </c>
      <c r="K15" t="n">
        <v>39.72</v>
      </c>
      <c r="L15" t="n">
        <v>4.25</v>
      </c>
      <c r="M15" t="n">
        <v>34</v>
      </c>
      <c r="N15" t="n">
        <v>13.8</v>
      </c>
      <c r="O15" t="n">
        <v>12908.71</v>
      </c>
      <c r="P15" t="n">
        <v>204.62</v>
      </c>
      <c r="Q15" t="n">
        <v>608.9</v>
      </c>
      <c r="R15" t="n">
        <v>68.95999999999999</v>
      </c>
      <c r="S15" t="n">
        <v>46.36</v>
      </c>
      <c r="T15" t="n">
        <v>10847.24</v>
      </c>
      <c r="U15" t="n">
        <v>0.67</v>
      </c>
      <c r="V15" t="n">
        <v>0.89</v>
      </c>
      <c r="W15" t="n">
        <v>9.24</v>
      </c>
      <c r="X15" t="n">
        <v>0.7</v>
      </c>
      <c r="Y15" t="n">
        <v>1</v>
      </c>
      <c r="Z15" t="n">
        <v>10</v>
      </c>
      <c r="AA15" t="n">
        <v>766.3948567634907</v>
      </c>
      <c r="AB15" t="n">
        <v>1048.615253978631</v>
      </c>
      <c r="AC15" t="n">
        <v>948.5368858796626</v>
      </c>
      <c r="AD15" t="n">
        <v>766394.8567634907</v>
      </c>
      <c r="AE15" t="n">
        <v>1048615.253978631</v>
      </c>
      <c r="AF15" t="n">
        <v>1.796403137855827e-06</v>
      </c>
      <c r="AG15" t="n">
        <v>23.26388888888889</v>
      </c>
      <c r="AH15" t="n">
        <v>948536.8858796626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3.7411</v>
      </c>
      <c r="E16" t="n">
        <v>26.73</v>
      </c>
      <c r="F16" t="n">
        <v>24.04</v>
      </c>
      <c r="G16" t="n">
        <v>42.43</v>
      </c>
      <c r="H16" t="n">
        <v>0.77</v>
      </c>
      <c r="I16" t="n">
        <v>34</v>
      </c>
      <c r="J16" t="n">
        <v>103.08</v>
      </c>
      <c r="K16" t="n">
        <v>39.72</v>
      </c>
      <c r="L16" t="n">
        <v>4.5</v>
      </c>
      <c r="M16" t="n">
        <v>32</v>
      </c>
      <c r="N16" t="n">
        <v>13.87</v>
      </c>
      <c r="O16" t="n">
        <v>12947.42</v>
      </c>
      <c r="P16" t="n">
        <v>202.93</v>
      </c>
      <c r="Q16" t="n">
        <v>608.88</v>
      </c>
      <c r="R16" t="n">
        <v>68.39</v>
      </c>
      <c r="S16" t="n">
        <v>46.36</v>
      </c>
      <c r="T16" t="n">
        <v>10573.9</v>
      </c>
      <c r="U16" t="n">
        <v>0.68</v>
      </c>
      <c r="V16" t="n">
        <v>0.89</v>
      </c>
      <c r="W16" t="n">
        <v>9.23</v>
      </c>
      <c r="X16" t="n">
        <v>0.67</v>
      </c>
      <c r="Y16" t="n">
        <v>1</v>
      </c>
      <c r="Z16" t="n">
        <v>10</v>
      </c>
      <c r="AA16" t="n">
        <v>762.709587804142</v>
      </c>
      <c r="AB16" t="n">
        <v>1043.572906405858</v>
      </c>
      <c r="AC16" t="n">
        <v>943.9757728822559</v>
      </c>
      <c r="AD16" t="n">
        <v>762709.5878041419</v>
      </c>
      <c r="AE16" t="n">
        <v>1043572.906405858</v>
      </c>
      <c r="AF16" t="n">
        <v>1.800928204044385e-06</v>
      </c>
      <c r="AG16" t="n">
        <v>23.203125</v>
      </c>
      <c r="AH16" t="n">
        <v>943975.772882256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3.7525</v>
      </c>
      <c r="E17" t="n">
        <v>26.65</v>
      </c>
      <c r="F17" t="n">
        <v>24</v>
      </c>
      <c r="G17" t="n">
        <v>45.01</v>
      </c>
      <c r="H17" t="n">
        <v>0.8100000000000001</v>
      </c>
      <c r="I17" t="n">
        <v>32</v>
      </c>
      <c r="J17" t="n">
        <v>103.4</v>
      </c>
      <c r="K17" t="n">
        <v>39.72</v>
      </c>
      <c r="L17" t="n">
        <v>4.75</v>
      </c>
      <c r="M17" t="n">
        <v>30</v>
      </c>
      <c r="N17" t="n">
        <v>13.93</v>
      </c>
      <c r="O17" t="n">
        <v>12986.15</v>
      </c>
      <c r="P17" t="n">
        <v>201.89</v>
      </c>
      <c r="Q17" t="n">
        <v>608.86</v>
      </c>
      <c r="R17" t="n">
        <v>66.83</v>
      </c>
      <c r="S17" t="n">
        <v>46.36</v>
      </c>
      <c r="T17" t="n">
        <v>9800.530000000001</v>
      </c>
      <c r="U17" t="n">
        <v>0.6899999999999999</v>
      </c>
      <c r="V17" t="n">
        <v>0.89</v>
      </c>
      <c r="W17" t="n">
        <v>9.23</v>
      </c>
      <c r="X17" t="n">
        <v>0.63</v>
      </c>
      <c r="Y17" t="n">
        <v>1</v>
      </c>
      <c r="Z17" t="n">
        <v>10</v>
      </c>
      <c r="AA17" t="n">
        <v>759.7101146778455</v>
      </c>
      <c r="AB17" t="n">
        <v>1039.468894947045</v>
      </c>
      <c r="AC17" t="n">
        <v>940.263442517055</v>
      </c>
      <c r="AD17" t="n">
        <v>759710.1146778455</v>
      </c>
      <c r="AE17" t="n">
        <v>1039468.894947045</v>
      </c>
      <c r="AF17" t="n">
        <v>1.806416050273063e-06</v>
      </c>
      <c r="AG17" t="n">
        <v>23.13368055555556</v>
      </c>
      <c r="AH17" t="n">
        <v>940263.442517055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3.7626</v>
      </c>
      <c r="E18" t="n">
        <v>26.58</v>
      </c>
      <c r="F18" t="n">
        <v>23.97</v>
      </c>
      <c r="G18" t="n">
        <v>47.95</v>
      </c>
      <c r="H18" t="n">
        <v>0.85</v>
      </c>
      <c r="I18" t="n">
        <v>30</v>
      </c>
      <c r="J18" t="n">
        <v>103.71</v>
      </c>
      <c r="K18" t="n">
        <v>39.72</v>
      </c>
      <c r="L18" t="n">
        <v>5</v>
      </c>
      <c r="M18" t="n">
        <v>28</v>
      </c>
      <c r="N18" t="n">
        <v>14</v>
      </c>
      <c r="O18" t="n">
        <v>13024.91</v>
      </c>
      <c r="P18" t="n">
        <v>200.28</v>
      </c>
      <c r="Q18" t="n">
        <v>608.97</v>
      </c>
      <c r="R18" t="n">
        <v>65.75</v>
      </c>
      <c r="S18" t="n">
        <v>46.36</v>
      </c>
      <c r="T18" t="n">
        <v>9273.41</v>
      </c>
      <c r="U18" t="n">
        <v>0.71</v>
      </c>
      <c r="V18" t="n">
        <v>0.89</v>
      </c>
      <c r="W18" t="n">
        <v>9.24</v>
      </c>
      <c r="X18" t="n">
        <v>0.6</v>
      </c>
      <c r="Y18" t="n">
        <v>1</v>
      </c>
      <c r="Z18" t="n">
        <v>10</v>
      </c>
      <c r="AA18" t="n">
        <v>746.8928418613787</v>
      </c>
      <c r="AB18" t="n">
        <v>1021.931736821386</v>
      </c>
      <c r="AC18" t="n">
        <v>924.4000061493532</v>
      </c>
      <c r="AD18" t="n">
        <v>746892.8418613786</v>
      </c>
      <c r="AE18" t="n">
        <v>1021931.736821386</v>
      </c>
      <c r="AF18" t="n">
        <v>1.811278089475664e-06</v>
      </c>
      <c r="AG18" t="n">
        <v>23.07291666666667</v>
      </c>
      <c r="AH18" t="n">
        <v>924400.0061493532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3.772</v>
      </c>
      <c r="E19" t="n">
        <v>26.51</v>
      </c>
      <c r="F19" t="n">
        <v>23.93</v>
      </c>
      <c r="G19" t="n">
        <v>49.5</v>
      </c>
      <c r="H19" t="n">
        <v>0.89</v>
      </c>
      <c r="I19" t="n">
        <v>29</v>
      </c>
      <c r="J19" t="n">
        <v>104.03</v>
      </c>
      <c r="K19" t="n">
        <v>39.72</v>
      </c>
      <c r="L19" t="n">
        <v>5.25</v>
      </c>
      <c r="M19" t="n">
        <v>27</v>
      </c>
      <c r="N19" t="n">
        <v>14.06</v>
      </c>
      <c r="O19" t="n">
        <v>13063.69</v>
      </c>
      <c r="P19" t="n">
        <v>199.13</v>
      </c>
      <c r="Q19" t="n">
        <v>608.9</v>
      </c>
      <c r="R19" t="n">
        <v>64.59</v>
      </c>
      <c r="S19" t="n">
        <v>46.36</v>
      </c>
      <c r="T19" t="n">
        <v>8696.73</v>
      </c>
      <c r="U19" t="n">
        <v>0.72</v>
      </c>
      <c r="V19" t="n">
        <v>0.89</v>
      </c>
      <c r="W19" t="n">
        <v>9.23</v>
      </c>
      <c r="X19" t="n">
        <v>0.55</v>
      </c>
      <c r="Y19" t="n">
        <v>1</v>
      </c>
      <c r="Z19" t="n">
        <v>10</v>
      </c>
      <c r="AA19" t="n">
        <v>743.9902709614981</v>
      </c>
      <c r="AB19" t="n">
        <v>1017.960311263779</v>
      </c>
      <c r="AC19" t="n">
        <v>920.8076078730335</v>
      </c>
      <c r="AD19" t="n">
        <v>743990.2709614981</v>
      </c>
      <c r="AE19" t="n">
        <v>1017960.311263779</v>
      </c>
      <c r="AF19" t="n">
        <v>1.815803155664222e-06</v>
      </c>
      <c r="AG19" t="n">
        <v>23.01215277777778</v>
      </c>
      <c r="AH19" t="n">
        <v>920807.6078730335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3.7835</v>
      </c>
      <c r="E20" t="n">
        <v>26.43</v>
      </c>
      <c r="F20" t="n">
        <v>23.89</v>
      </c>
      <c r="G20" t="n">
        <v>53.08</v>
      </c>
      <c r="H20" t="n">
        <v>0.93</v>
      </c>
      <c r="I20" t="n">
        <v>27</v>
      </c>
      <c r="J20" t="n">
        <v>104.34</v>
      </c>
      <c r="K20" t="n">
        <v>39.72</v>
      </c>
      <c r="L20" t="n">
        <v>5.5</v>
      </c>
      <c r="M20" t="n">
        <v>25</v>
      </c>
      <c r="N20" t="n">
        <v>14.12</v>
      </c>
      <c r="O20" t="n">
        <v>13102.5</v>
      </c>
      <c r="P20" t="n">
        <v>197.75</v>
      </c>
      <c r="Q20" t="n">
        <v>608.85</v>
      </c>
      <c r="R20" t="n">
        <v>63.18</v>
      </c>
      <c r="S20" t="n">
        <v>46.36</v>
      </c>
      <c r="T20" t="n">
        <v>8003.4</v>
      </c>
      <c r="U20" t="n">
        <v>0.73</v>
      </c>
      <c r="V20" t="n">
        <v>0.89</v>
      </c>
      <c r="W20" t="n">
        <v>9.220000000000001</v>
      </c>
      <c r="X20" t="n">
        <v>0.51</v>
      </c>
      <c r="Y20" t="n">
        <v>1</v>
      </c>
      <c r="Z20" t="n">
        <v>10</v>
      </c>
      <c r="AA20" t="n">
        <v>740.3735100359279</v>
      </c>
      <c r="AB20" t="n">
        <v>1013.011699405183</v>
      </c>
      <c r="AC20" t="n">
        <v>916.3312845848013</v>
      </c>
      <c r="AD20" t="n">
        <v>740373.5100359279</v>
      </c>
      <c r="AE20" t="n">
        <v>1013011.699405183</v>
      </c>
      <c r="AF20" t="n">
        <v>1.821339140894906e-06</v>
      </c>
      <c r="AG20" t="n">
        <v>22.94270833333333</v>
      </c>
      <c r="AH20" t="n">
        <v>916331.2845848013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3.7874</v>
      </c>
      <c r="E21" t="n">
        <v>26.4</v>
      </c>
      <c r="F21" t="n">
        <v>23.88</v>
      </c>
      <c r="G21" t="n">
        <v>55.11</v>
      </c>
      <c r="H21" t="n">
        <v>0.97</v>
      </c>
      <c r="I21" t="n">
        <v>26</v>
      </c>
      <c r="J21" t="n">
        <v>104.65</v>
      </c>
      <c r="K21" t="n">
        <v>39.72</v>
      </c>
      <c r="L21" t="n">
        <v>5.75</v>
      </c>
      <c r="M21" t="n">
        <v>24</v>
      </c>
      <c r="N21" t="n">
        <v>14.19</v>
      </c>
      <c r="O21" t="n">
        <v>13141.33</v>
      </c>
      <c r="P21" t="n">
        <v>196.16</v>
      </c>
      <c r="Q21" t="n">
        <v>608.91</v>
      </c>
      <c r="R21" t="n">
        <v>63.2</v>
      </c>
      <c r="S21" t="n">
        <v>46.36</v>
      </c>
      <c r="T21" t="n">
        <v>8017.4</v>
      </c>
      <c r="U21" t="n">
        <v>0.73</v>
      </c>
      <c r="V21" t="n">
        <v>0.89</v>
      </c>
      <c r="W21" t="n">
        <v>9.220000000000001</v>
      </c>
      <c r="X21" t="n">
        <v>0.51</v>
      </c>
      <c r="Y21" t="n">
        <v>1</v>
      </c>
      <c r="Z21" t="n">
        <v>10</v>
      </c>
      <c r="AA21" t="n">
        <v>737.6159468320354</v>
      </c>
      <c r="AB21" t="n">
        <v>1009.238679774515</v>
      </c>
      <c r="AC21" t="n">
        <v>912.9183566522177</v>
      </c>
      <c r="AD21" t="n">
        <v>737615.9468320354</v>
      </c>
      <c r="AE21" t="n">
        <v>1009238.679774515</v>
      </c>
      <c r="AF21" t="n">
        <v>1.823216561973138e-06</v>
      </c>
      <c r="AG21" t="n">
        <v>22.91666666666667</v>
      </c>
      <c r="AH21" t="n">
        <v>912918.3566522177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3.7931</v>
      </c>
      <c r="E22" t="n">
        <v>26.36</v>
      </c>
      <c r="F22" t="n">
        <v>23.86</v>
      </c>
      <c r="G22" t="n">
        <v>57.27</v>
      </c>
      <c r="H22" t="n">
        <v>1.01</v>
      </c>
      <c r="I22" t="n">
        <v>25</v>
      </c>
      <c r="J22" t="n">
        <v>104.97</v>
      </c>
      <c r="K22" t="n">
        <v>39.72</v>
      </c>
      <c r="L22" t="n">
        <v>6</v>
      </c>
      <c r="M22" t="n">
        <v>23</v>
      </c>
      <c r="N22" t="n">
        <v>14.25</v>
      </c>
      <c r="O22" t="n">
        <v>13180.19</v>
      </c>
      <c r="P22" t="n">
        <v>195.11</v>
      </c>
      <c r="Q22" t="n">
        <v>608.87</v>
      </c>
      <c r="R22" t="n">
        <v>62.43</v>
      </c>
      <c r="S22" t="n">
        <v>46.36</v>
      </c>
      <c r="T22" t="n">
        <v>7636.24</v>
      </c>
      <c r="U22" t="n">
        <v>0.74</v>
      </c>
      <c r="V22" t="n">
        <v>0.89</v>
      </c>
      <c r="W22" t="n">
        <v>9.220000000000001</v>
      </c>
      <c r="X22" t="n">
        <v>0.49</v>
      </c>
      <c r="Y22" t="n">
        <v>1</v>
      </c>
      <c r="Z22" t="n">
        <v>10</v>
      </c>
      <c r="AA22" t="n">
        <v>735.395488309819</v>
      </c>
      <c r="AB22" t="n">
        <v>1006.200550464702</v>
      </c>
      <c r="AC22" t="n">
        <v>910.1701821396921</v>
      </c>
      <c r="AD22" t="n">
        <v>735395.488309819</v>
      </c>
      <c r="AE22" t="n">
        <v>1006200.550464702</v>
      </c>
      <c r="AF22" t="n">
        <v>1.825960485087477e-06</v>
      </c>
      <c r="AG22" t="n">
        <v>22.88194444444444</v>
      </c>
      <c r="AH22" t="n">
        <v>910170.1821396921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3.7993</v>
      </c>
      <c r="E23" t="n">
        <v>26.32</v>
      </c>
      <c r="F23" t="n">
        <v>23.84</v>
      </c>
      <c r="G23" t="n">
        <v>59.6</v>
      </c>
      <c r="H23" t="n">
        <v>1.05</v>
      </c>
      <c r="I23" t="n">
        <v>24</v>
      </c>
      <c r="J23" t="n">
        <v>105.28</v>
      </c>
      <c r="K23" t="n">
        <v>39.72</v>
      </c>
      <c r="L23" t="n">
        <v>6.25</v>
      </c>
      <c r="M23" t="n">
        <v>22</v>
      </c>
      <c r="N23" t="n">
        <v>14.32</v>
      </c>
      <c r="O23" t="n">
        <v>13219.07</v>
      </c>
      <c r="P23" t="n">
        <v>193.65</v>
      </c>
      <c r="Q23" t="n">
        <v>608.8200000000001</v>
      </c>
      <c r="R23" t="n">
        <v>61.96</v>
      </c>
      <c r="S23" t="n">
        <v>46.36</v>
      </c>
      <c r="T23" t="n">
        <v>7405.55</v>
      </c>
      <c r="U23" t="n">
        <v>0.75</v>
      </c>
      <c r="V23" t="n">
        <v>0.89</v>
      </c>
      <c r="W23" t="n">
        <v>9.220000000000001</v>
      </c>
      <c r="X23" t="n">
        <v>0.47</v>
      </c>
      <c r="Y23" t="n">
        <v>1</v>
      </c>
      <c r="Z23" t="n">
        <v>10</v>
      </c>
      <c r="AA23" t="n">
        <v>732.5415735639572</v>
      </c>
      <c r="AB23" t="n">
        <v>1002.295698403581</v>
      </c>
      <c r="AC23" t="n">
        <v>906.6380036787905</v>
      </c>
      <c r="AD23" t="n">
        <v>732541.5735639571</v>
      </c>
      <c r="AE23" t="n">
        <v>1002295.698403581</v>
      </c>
      <c r="AF23" t="n">
        <v>1.828945103211845e-06</v>
      </c>
      <c r="AG23" t="n">
        <v>22.84722222222222</v>
      </c>
      <c r="AH23" t="n">
        <v>906638.0036787905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3.8057</v>
      </c>
      <c r="E24" t="n">
        <v>26.28</v>
      </c>
      <c r="F24" t="n">
        <v>23.82</v>
      </c>
      <c r="G24" t="n">
        <v>62.13</v>
      </c>
      <c r="H24" t="n">
        <v>1.08</v>
      </c>
      <c r="I24" t="n">
        <v>23</v>
      </c>
      <c r="J24" t="n">
        <v>105.6</v>
      </c>
      <c r="K24" t="n">
        <v>39.72</v>
      </c>
      <c r="L24" t="n">
        <v>6.5</v>
      </c>
      <c r="M24" t="n">
        <v>21</v>
      </c>
      <c r="N24" t="n">
        <v>14.39</v>
      </c>
      <c r="O24" t="n">
        <v>13257.98</v>
      </c>
      <c r="P24" t="n">
        <v>192.1</v>
      </c>
      <c r="Q24" t="n">
        <v>608.8099999999999</v>
      </c>
      <c r="R24" t="n">
        <v>61.38</v>
      </c>
      <c r="S24" t="n">
        <v>46.36</v>
      </c>
      <c r="T24" t="n">
        <v>7124.09</v>
      </c>
      <c r="U24" t="n">
        <v>0.76</v>
      </c>
      <c r="V24" t="n">
        <v>0.89</v>
      </c>
      <c r="W24" t="n">
        <v>9.210000000000001</v>
      </c>
      <c r="X24" t="n">
        <v>0.44</v>
      </c>
      <c r="Y24" t="n">
        <v>1</v>
      </c>
      <c r="Z24" t="n">
        <v>10</v>
      </c>
      <c r="AA24" t="n">
        <v>729.5473402349015</v>
      </c>
      <c r="AB24" t="n">
        <v>998.1988562665156</v>
      </c>
      <c r="AC24" t="n">
        <v>902.9321584053325</v>
      </c>
      <c r="AD24" t="n">
        <v>729547.3402349015</v>
      </c>
      <c r="AE24" t="n">
        <v>998198.8562665156</v>
      </c>
      <c r="AF24" t="n">
        <v>1.832025999340225e-06</v>
      </c>
      <c r="AG24" t="n">
        <v>22.8125</v>
      </c>
      <c r="AH24" t="n">
        <v>902932.1584053325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3.8103</v>
      </c>
      <c r="E25" t="n">
        <v>26.24</v>
      </c>
      <c r="F25" t="n">
        <v>23.8</v>
      </c>
      <c r="G25" t="n">
        <v>64.92</v>
      </c>
      <c r="H25" t="n">
        <v>1.12</v>
      </c>
      <c r="I25" t="n">
        <v>22</v>
      </c>
      <c r="J25" t="n">
        <v>105.92</v>
      </c>
      <c r="K25" t="n">
        <v>39.72</v>
      </c>
      <c r="L25" t="n">
        <v>6.75</v>
      </c>
      <c r="M25" t="n">
        <v>20</v>
      </c>
      <c r="N25" t="n">
        <v>14.45</v>
      </c>
      <c r="O25" t="n">
        <v>13296.91</v>
      </c>
      <c r="P25" t="n">
        <v>190.84</v>
      </c>
      <c r="Q25" t="n">
        <v>608.91</v>
      </c>
      <c r="R25" t="n">
        <v>60.79</v>
      </c>
      <c r="S25" t="n">
        <v>46.36</v>
      </c>
      <c r="T25" t="n">
        <v>6834.34</v>
      </c>
      <c r="U25" t="n">
        <v>0.76</v>
      </c>
      <c r="V25" t="n">
        <v>0.9</v>
      </c>
      <c r="W25" t="n">
        <v>9.220000000000001</v>
      </c>
      <c r="X25" t="n">
        <v>0.43</v>
      </c>
      <c r="Y25" t="n">
        <v>1</v>
      </c>
      <c r="Z25" t="n">
        <v>10</v>
      </c>
      <c r="AA25" t="n">
        <v>727.1639397307008</v>
      </c>
      <c r="AB25" t="n">
        <v>994.9377825484589</v>
      </c>
      <c r="AC25" t="n">
        <v>899.9823169859815</v>
      </c>
      <c r="AD25" t="n">
        <v>727163.9397307008</v>
      </c>
      <c r="AE25" t="n">
        <v>994937.7825484589</v>
      </c>
      <c r="AF25" t="n">
        <v>1.834240393432499e-06</v>
      </c>
      <c r="AG25" t="n">
        <v>22.77777777777778</v>
      </c>
      <c r="AH25" t="n">
        <v>899982.3169859814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3.8187</v>
      </c>
      <c r="E26" t="n">
        <v>26.19</v>
      </c>
      <c r="F26" t="n">
        <v>23.77</v>
      </c>
      <c r="G26" t="n">
        <v>67.91</v>
      </c>
      <c r="H26" t="n">
        <v>1.16</v>
      </c>
      <c r="I26" t="n">
        <v>21</v>
      </c>
      <c r="J26" t="n">
        <v>106.23</v>
      </c>
      <c r="K26" t="n">
        <v>39.72</v>
      </c>
      <c r="L26" t="n">
        <v>7</v>
      </c>
      <c r="M26" t="n">
        <v>19</v>
      </c>
      <c r="N26" t="n">
        <v>14.52</v>
      </c>
      <c r="O26" t="n">
        <v>13335.87</v>
      </c>
      <c r="P26" t="n">
        <v>189.47</v>
      </c>
      <c r="Q26" t="n">
        <v>608.83</v>
      </c>
      <c r="R26" t="n">
        <v>59.81</v>
      </c>
      <c r="S26" t="n">
        <v>46.36</v>
      </c>
      <c r="T26" t="n">
        <v>6347.21</v>
      </c>
      <c r="U26" t="n">
        <v>0.78</v>
      </c>
      <c r="V26" t="n">
        <v>0.9</v>
      </c>
      <c r="W26" t="n">
        <v>9.210000000000001</v>
      </c>
      <c r="X26" t="n">
        <v>0.4</v>
      </c>
      <c r="Y26" t="n">
        <v>1</v>
      </c>
      <c r="Z26" t="n">
        <v>10</v>
      </c>
      <c r="AA26" t="n">
        <v>724.1866628579595</v>
      </c>
      <c r="AB26" t="n">
        <v>990.8641409829887</v>
      </c>
      <c r="AC26" t="n">
        <v>896.2974580541279</v>
      </c>
      <c r="AD26" t="n">
        <v>724186.6628579595</v>
      </c>
      <c r="AE26" t="n">
        <v>990864.1409829888</v>
      </c>
      <c r="AF26" t="n">
        <v>1.838284069600999e-06</v>
      </c>
      <c r="AG26" t="n">
        <v>22.734375</v>
      </c>
      <c r="AH26" t="n">
        <v>896297.4580541279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3.8242</v>
      </c>
      <c r="E27" t="n">
        <v>26.15</v>
      </c>
      <c r="F27" t="n">
        <v>23.75</v>
      </c>
      <c r="G27" t="n">
        <v>71.25</v>
      </c>
      <c r="H27" t="n">
        <v>1.2</v>
      </c>
      <c r="I27" t="n">
        <v>20</v>
      </c>
      <c r="J27" t="n">
        <v>106.55</v>
      </c>
      <c r="K27" t="n">
        <v>39.72</v>
      </c>
      <c r="L27" t="n">
        <v>7.25</v>
      </c>
      <c r="M27" t="n">
        <v>18</v>
      </c>
      <c r="N27" t="n">
        <v>14.58</v>
      </c>
      <c r="O27" t="n">
        <v>13374.86</v>
      </c>
      <c r="P27" t="n">
        <v>188.19</v>
      </c>
      <c r="Q27" t="n">
        <v>608.85</v>
      </c>
      <c r="R27" t="n">
        <v>59.1</v>
      </c>
      <c r="S27" t="n">
        <v>46.36</v>
      </c>
      <c r="T27" t="n">
        <v>5996.82</v>
      </c>
      <c r="U27" t="n">
        <v>0.78</v>
      </c>
      <c r="V27" t="n">
        <v>0.9</v>
      </c>
      <c r="W27" t="n">
        <v>9.210000000000001</v>
      </c>
      <c r="X27" t="n">
        <v>0.38</v>
      </c>
      <c r="Y27" t="n">
        <v>1</v>
      </c>
      <c r="Z27" t="n">
        <v>10</v>
      </c>
      <c r="AA27" t="n">
        <v>721.6975142078693</v>
      </c>
      <c r="AB27" t="n">
        <v>987.4583779864472</v>
      </c>
      <c r="AC27" t="n">
        <v>893.2167362979578</v>
      </c>
      <c r="AD27" t="n">
        <v>721697.5142078693</v>
      </c>
      <c r="AE27" t="n">
        <v>987458.3779864472</v>
      </c>
      <c r="AF27" t="n">
        <v>1.840931714711325e-06</v>
      </c>
      <c r="AG27" t="n">
        <v>22.69965277777778</v>
      </c>
      <c r="AH27" t="n">
        <v>893216.7362979578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3.8304</v>
      </c>
      <c r="E28" t="n">
        <v>26.11</v>
      </c>
      <c r="F28" t="n">
        <v>23.73</v>
      </c>
      <c r="G28" t="n">
        <v>74.93000000000001</v>
      </c>
      <c r="H28" t="n">
        <v>1.24</v>
      </c>
      <c r="I28" t="n">
        <v>19</v>
      </c>
      <c r="J28" t="n">
        <v>106.86</v>
      </c>
      <c r="K28" t="n">
        <v>39.72</v>
      </c>
      <c r="L28" t="n">
        <v>7.5</v>
      </c>
      <c r="M28" t="n">
        <v>17</v>
      </c>
      <c r="N28" t="n">
        <v>14.65</v>
      </c>
      <c r="O28" t="n">
        <v>13413.87</v>
      </c>
      <c r="P28" t="n">
        <v>187.18</v>
      </c>
      <c r="Q28" t="n">
        <v>608.8099999999999</v>
      </c>
      <c r="R28" t="n">
        <v>58.32</v>
      </c>
      <c r="S28" t="n">
        <v>46.36</v>
      </c>
      <c r="T28" t="n">
        <v>5614.84</v>
      </c>
      <c r="U28" t="n">
        <v>0.79</v>
      </c>
      <c r="V28" t="n">
        <v>0.9</v>
      </c>
      <c r="W28" t="n">
        <v>9.210000000000001</v>
      </c>
      <c r="X28" t="n">
        <v>0.36</v>
      </c>
      <c r="Y28" t="n">
        <v>1</v>
      </c>
      <c r="Z28" t="n">
        <v>10</v>
      </c>
      <c r="AA28" t="n">
        <v>719.5282709175111</v>
      </c>
      <c r="AB28" t="n">
        <v>984.4903236163191</v>
      </c>
      <c r="AC28" t="n">
        <v>890.5319488712241</v>
      </c>
      <c r="AD28" t="n">
        <v>719528.2709175111</v>
      </c>
      <c r="AE28" t="n">
        <v>984490.3236163191</v>
      </c>
      <c r="AF28" t="n">
        <v>1.843916332835693e-06</v>
      </c>
      <c r="AG28" t="n">
        <v>22.66493055555556</v>
      </c>
      <c r="AH28" t="n">
        <v>890531.9488712242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3.8308</v>
      </c>
      <c r="E29" t="n">
        <v>26.1</v>
      </c>
      <c r="F29" t="n">
        <v>23.73</v>
      </c>
      <c r="G29" t="n">
        <v>74.92</v>
      </c>
      <c r="H29" t="n">
        <v>1.27</v>
      </c>
      <c r="I29" t="n">
        <v>19</v>
      </c>
      <c r="J29" t="n">
        <v>107.18</v>
      </c>
      <c r="K29" t="n">
        <v>39.72</v>
      </c>
      <c r="L29" t="n">
        <v>7.75</v>
      </c>
      <c r="M29" t="n">
        <v>17</v>
      </c>
      <c r="N29" t="n">
        <v>14.72</v>
      </c>
      <c r="O29" t="n">
        <v>13452.9</v>
      </c>
      <c r="P29" t="n">
        <v>184.99</v>
      </c>
      <c r="Q29" t="n">
        <v>608.84</v>
      </c>
      <c r="R29" t="n">
        <v>58.38</v>
      </c>
      <c r="S29" t="n">
        <v>46.36</v>
      </c>
      <c r="T29" t="n">
        <v>5641.92</v>
      </c>
      <c r="U29" t="n">
        <v>0.79</v>
      </c>
      <c r="V29" t="n">
        <v>0.9</v>
      </c>
      <c r="W29" t="n">
        <v>9.210000000000001</v>
      </c>
      <c r="X29" t="n">
        <v>0.35</v>
      </c>
      <c r="Y29" t="n">
        <v>1</v>
      </c>
      <c r="Z29" t="n">
        <v>10</v>
      </c>
      <c r="AA29" t="n">
        <v>716.37669137427</v>
      </c>
      <c r="AB29" t="n">
        <v>980.1781934473802</v>
      </c>
      <c r="AC29" t="n">
        <v>886.6313623534961</v>
      </c>
      <c r="AD29" t="n">
        <v>716376.69137427</v>
      </c>
      <c r="AE29" t="n">
        <v>980178.1934473802</v>
      </c>
      <c r="AF29" t="n">
        <v>1.844108888843718e-06</v>
      </c>
      <c r="AG29" t="n">
        <v>22.65625</v>
      </c>
      <c r="AH29" t="n">
        <v>886631.3623534961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3.8386</v>
      </c>
      <c r="E30" t="n">
        <v>26.05</v>
      </c>
      <c r="F30" t="n">
        <v>23.69</v>
      </c>
      <c r="G30" t="n">
        <v>78.98</v>
      </c>
      <c r="H30" t="n">
        <v>1.31</v>
      </c>
      <c r="I30" t="n">
        <v>18</v>
      </c>
      <c r="J30" t="n">
        <v>107.5</v>
      </c>
      <c r="K30" t="n">
        <v>39.72</v>
      </c>
      <c r="L30" t="n">
        <v>8</v>
      </c>
      <c r="M30" t="n">
        <v>16</v>
      </c>
      <c r="N30" t="n">
        <v>14.78</v>
      </c>
      <c r="O30" t="n">
        <v>13491.96</v>
      </c>
      <c r="P30" t="n">
        <v>184.06</v>
      </c>
      <c r="Q30" t="n">
        <v>608.86</v>
      </c>
      <c r="R30" t="n">
        <v>57.45</v>
      </c>
      <c r="S30" t="n">
        <v>46.36</v>
      </c>
      <c r="T30" t="n">
        <v>5181.03</v>
      </c>
      <c r="U30" t="n">
        <v>0.8100000000000001</v>
      </c>
      <c r="V30" t="n">
        <v>0.9</v>
      </c>
      <c r="W30" t="n">
        <v>9.199999999999999</v>
      </c>
      <c r="X30" t="n">
        <v>0.32</v>
      </c>
      <c r="Y30" t="n">
        <v>1</v>
      </c>
      <c r="Z30" t="n">
        <v>10</v>
      </c>
      <c r="AA30" t="n">
        <v>714.0710762493385</v>
      </c>
      <c r="AB30" t="n">
        <v>977.0235491168881</v>
      </c>
      <c r="AC30" t="n">
        <v>883.7777928503352</v>
      </c>
      <c r="AD30" t="n">
        <v>714071.0762493385</v>
      </c>
      <c r="AE30" t="n">
        <v>977023.5491168882</v>
      </c>
      <c r="AF30" t="n">
        <v>1.847863731000181e-06</v>
      </c>
      <c r="AG30" t="n">
        <v>22.61284722222222</v>
      </c>
      <c r="AH30" t="n">
        <v>883777.7928503352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3.8425</v>
      </c>
      <c r="E31" t="n">
        <v>26.02</v>
      </c>
      <c r="F31" t="n">
        <v>23.69</v>
      </c>
      <c r="G31" t="n">
        <v>83.59999999999999</v>
      </c>
      <c r="H31" t="n">
        <v>1.35</v>
      </c>
      <c r="I31" t="n">
        <v>17</v>
      </c>
      <c r="J31" t="n">
        <v>107.81</v>
      </c>
      <c r="K31" t="n">
        <v>39.72</v>
      </c>
      <c r="L31" t="n">
        <v>8.25</v>
      </c>
      <c r="M31" t="n">
        <v>15</v>
      </c>
      <c r="N31" t="n">
        <v>14.85</v>
      </c>
      <c r="O31" t="n">
        <v>13531.05</v>
      </c>
      <c r="P31" t="n">
        <v>182.35</v>
      </c>
      <c r="Q31" t="n">
        <v>608.79</v>
      </c>
      <c r="R31" t="n">
        <v>57.15</v>
      </c>
      <c r="S31" t="n">
        <v>46.36</v>
      </c>
      <c r="T31" t="n">
        <v>5039.63</v>
      </c>
      <c r="U31" t="n">
        <v>0.8100000000000001</v>
      </c>
      <c r="V31" t="n">
        <v>0.9</v>
      </c>
      <c r="W31" t="n">
        <v>9.210000000000001</v>
      </c>
      <c r="X31" t="n">
        <v>0.32</v>
      </c>
      <c r="Y31" t="n">
        <v>1</v>
      </c>
      <c r="Z31" t="n">
        <v>10</v>
      </c>
      <c r="AA31" t="n">
        <v>711.2610600611218</v>
      </c>
      <c r="AB31" t="n">
        <v>973.1787609990054</v>
      </c>
      <c r="AC31" t="n">
        <v>880.2999459142292</v>
      </c>
      <c r="AD31" t="n">
        <v>711261.0600611218</v>
      </c>
      <c r="AE31" t="n">
        <v>973178.7609990054</v>
      </c>
      <c r="AF31" t="n">
        <v>1.849741152078413e-06</v>
      </c>
      <c r="AG31" t="n">
        <v>22.58680555555556</v>
      </c>
      <c r="AH31" t="n">
        <v>880299.9459142291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3.8417</v>
      </c>
      <c r="E32" t="n">
        <v>26.03</v>
      </c>
      <c r="F32" t="n">
        <v>23.69</v>
      </c>
      <c r="G32" t="n">
        <v>83.62</v>
      </c>
      <c r="H32" t="n">
        <v>1.38</v>
      </c>
      <c r="I32" t="n">
        <v>17</v>
      </c>
      <c r="J32" t="n">
        <v>108.13</v>
      </c>
      <c r="K32" t="n">
        <v>39.72</v>
      </c>
      <c r="L32" t="n">
        <v>8.5</v>
      </c>
      <c r="M32" t="n">
        <v>14</v>
      </c>
      <c r="N32" t="n">
        <v>14.92</v>
      </c>
      <c r="O32" t="n">
        <v>13570.16</v>
      </c>
      <c r="P32" t="n">
        <v>181.52</v>
      </c>
      <c r="Q32" t="n">
        <v>608.75</v>
      </c>
      <c r="R32" t="n">
        <v>57.44</v>
      </c>
      <c r="S32" t="n">
        <v>46.36</v>
      </c>
      <c r="T32" t="n">
        <v>5184.8</v>
      </c>
      <c r="U32" t="n">
        <v>0.8100000000000001</v>
      </c>
      <c r="V32" t="n">
        <v>0.9</v>
      </c>
      <c r="W32" t="n">
        <v>9.199999999999999</v>
      </c>
      <c r="X32" t="n">
        <v>0.32</v>
      </c>
      <c r="Y32" t="n">
        <v>1</v>
      </c>
      <c r="Z32" t="n">
        <v>10</v>
      </c>
      <c r="AA32" t="n">
        <v>710.1643903383314</v>
      </c>
      <c r="AB32" t="n">
        <v>971.6782491026299</v>
      </c>
      <c r="AC32" t="n">
        <v>878.9426407672621</v>
      </c>
      <c r="AD32" t="n">
        <v>710164.3903383313</v>
      </c>
      <c r="AE32" t="n">
        <v>971678.24910263</v>
      </c>
      <c r="AF32" t="n">
        <v>1.849356040062365e-06</v>
      </c>
      <c r="AG32" t="n">
        <v>22.59548611111111</v>
      </c>
      <c r="AH32" t="n">
        <v>878942.6407672621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3.8473</v>
      </c>
      <c r="E33" t="n">
        <v>25.99</v>
      </c>
      <c r="F33" t="n">
        <v>23.68</v>
      </c>
      <c r="G33" t="n">
        <v>88.78</v>
      </c>
      <c r="H33" t="n">
        <v>1.42</v>
      </c>
      <c r="I33" t="n">
        <v>16</v>
      </c>
      <c r="J33" t="n">
        <v>108.45</v>
      </c>
      <c r="K33" t="n">
        <v>39.72</v>
      </c>
      <c r="L33" t="n">
        <v>8.75</v>
      </c>
      <c r="M33" t="n">
        <v>14</v>
      </c>
      <c r="N33" t="n">
        <v>14.98</v>
      </c>
      <c r="O33" t="n">
        <v>13609.42</v>
      </c>
      <c r="P33" t="n">
        <v>180.39</v>
      </c>
      <c r="Q33" t="n">
        <v>608.83</v>
      </c>
      <c r="R33" t="n">
        <v>56.8</v>
      </c>
      <c r="S33" t="n">
        <v>46.36</v>
      </c>
      <c r="T33" t="n">
        <v>4866.37</v>
      </c>
      <c r="U33" t="n">
        <v>0.82</v>
      </c>
      <c r="V33" t="n">
        <v>0.9</v>
      </c>
      <c r="W33" t="n">
        <v>9.199999999999999</v>
      </c>
      <c r="X33" t="n">
        <v>0.3</v>
      </c>
      <c r="Y33" t="n">
        <v>1</v>
      </c>
      <c r="Z33" t="n">
        <v>10</v>
      </c>
      <c r="AA33" t="n">
        <v>707.9637608585921</v>
      </c>
      <c r="AB33" t="n">
        <v>968.6672507635298</v>
      </c>
      <c r="AC33" t="n">
        <v>876.219007883683</v>
      </c>
      <c r="AD33" t="n">
        <v>707963.7608585921</v>
      </c>
      <c r="AE33" t="n">
        <v>968667.2507635298</v>
      </c>
      <c r="AF33" t="n">
        <v>1.852051824174698e-06</v>
      </c>
      <c r="AG33" t="n">
        <v>22.56076388888889</v>
      </c>
      <c r="AH33" t="n">
        <v>876219.0078836831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3.8453</v>
      </c>
      <c r="E34" t="n">
        <v>26.01</v>
      </c>
      <c r="F34" t="n">
        <v>23.69</v>
      </c>
      <c r="G34" t="n">
        <v>88.83</v>
      </c>
      <c r="H34" t="n">
        <v>1.46</v>
      </c>
      <c r="I34" t="n">
        <v>16</v>
      </c>
      <c r="J34" t="n">
        <v>108.77</v>
      </c>
      <c r="K34" t="n">
        <v>39.72</v>
      </c>
      <c r="L34" t="n">
        <v>9</v>
      </c>
      <c r="M34" t="n">
        <v>12</v>
      </c>
      <c r="N34" t="n">
        <v>15.05</v>
      </c>
      <c r="O34" t="n">
        <v>13648.58</v>
      </c>
      <c r="P34" t="n">
        <v>178.34</v>
      </c>
      <c r="Q34" t="n">
        <v>608.79</v>
      </c>
      <c r="R34" t="n">
        <v>57.3</v>
      </c>
      <c r="S34" t="n">
        <v>46.36</v>
      </c>
      <c r="T34" t="n">
        <v>5115.32</v>
      </c>
      <c r="U34" t="n">
        <v>0.8100000000000001</v>
      </c>
      <c r="V34" t="n">
        <v>0.9</v>
      </c>
      <c r="W34" t="n">
        <v>9.199999999999999</v>
      </c>
      <c r="X34" t="n">
        <v>0.32</v>
      </c>
      <c r="Y34" t="n">
        <v>1</v>
      </c>
      <c r="Z34" t="n">
        <v>10</v>
      </c>
      <c r="AA34" t="n">
        <v>705.3095407436789</v>
      </c>
      <c r="AB34" t="n">
        <v>965.0356297063785</v>
      </c>
      <c r="AC34" t="n">
        <v>872.933983643214</v>
      </c>
      <c r="AD34" t="n">
        <v>705309.5407436789</v>
      </c>
      <c r="AE34" t="n">
        <v>965035.6297063784</v>
      </c>
      <c r="AF34" t="n">
        <v>1.85108904413458e-06</v>
      </c>
      <c r="AG34" t="n">
        <v>22.578125</v>
      </c>
      <c r="AH34" t="n">
        <v>872933.983643214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3.8516</v>
      </c>
      <c r="E35" t="n">
        <v>25.96</v>
      </c>
      <c r="F35" t="n">
        <v>23.67</v>
      </c>
      <c r="G35" t="n">
        <v>94.67</v>
      </c>
      <c r="H35" t="n">
        <v>1.49</v>
      </c>
      <c r="I35" t="n">
        <v>15</v>
      </c>
      <c r="J35" t="n">
        <v>109.09</v>
      </c>
      <c r="K35" t="n">
        <v>39.72</v>
      </c>
      <c r="L35" t="n">
        <v>9.25</v>
      </c>
      <c r="M35" t="n">
        <v>7</v>
      </c>
      <c r="N35" t="n">
        <v>15.12</v>
      </c>
      <c r="O35" t="n">
        <v>13687.77</v>
      </c>
      <c r="P35" t="n">
        <v>177.92</v>
      </c>
      <c r="Q35" t="n">
        <v>608.85</v>
      </c>
      <c r="R35" t="n">
        <v>56.45</v>
      </c>
      <c r="S35" t="n">
        <v>46.36</v>
      </c>
      <c r="T35" t="n">
        <v>4698.52</v>
      </c>
      <c r="U35" t="n">
        <v>0.82</v>
      </c>
      <c r="V35" t="n">
        <v>0.9</v>
      </c>
      <c r="W35" t="n">
        <v>9.210000000000001</v>
      </c>
      <c r="X35" t="n">
        <v>0.29</v>
      </c>
      <c r="Y35" t="n">
        <v>1</v>
      </c>
      <c r="Z35" t="n">
        <v>10</v>
      </c>
      <c r="AA35" t="n">
        <v>704.0025301378164</v>
      </c>
      <c r="AB35" t="n">
        <v>963.2473201341991</v>
      </c>
      <c r="AC35" t="n">
        <v>871.3163478266952</v>
      </c>
      <c r="AD35" t="n">
        <v>704002.5301378164</v>
      </c>
      <c r="AE35" t="n">
        <v>963247.3201341991</v>
      </c>
      <c r="AF35" t="n">
        <v>1.854121801260954e-06</v>
      </c>
      <c r="AG35" t="n">
        <v>22.53472222222222</v>
      </c>
      <c r="AH35" t="n">
        <v>871316.3478266952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3.8527</v>
      </c>
      <c r="E36" t="n">
        <v>25.96</v>
      </c>
      <c r="F36" t="n">
        <v>23.66</v>
      </c>
      <c r="G36" t="n">
        <v>94.64</v>
      </c>
      <c r="H36" t="n">
        <v>1.53</v>
      </c>
      <c r="I36" t="n">
        <v>15</v>
      </c>
      <c r="J36" t="n">
        <v>109.4</v>
      </c>
      <c r="K36" t="n">
        <v>39.72</v>
      </c>
      <c r="L36" t="n">
        <v>9.5</v>
      </c>
      <c r="M36" t="n">
        <v>5</v>
      </c>
      <c r="N36" t="n">
        <v>15.19</v>
      </c>
      <c r="O36" t="n">
        <v>13726.99</v>
      </c>
      <c r="P36" t="n">
        <v>178.02</v>
      </c>
      <c r="Q36" t="n">
        <v>608.8200000000001</v>
      </c>
      <c r="R36" t="n">
        <v>55.94</v>
      </c>
      <c r="S36" t="n">
        <v>46.36</v>
      </c>
      <c r="T36" t="n">
        <v>4443.62</v>
      </c>
      <c r="U36" t="n">
        <v>0.83</v>
      </c>
      <c r="V36" t="n">
        <v>0.9</v>
      </c>
      <c r="W36" t="n">
        <v>9.210000000000001</v>
      </c>
      <c r="X36" t="n">
        <v>0.29</v>
      </c>
      <c r="Y36" t="n">
        <v>1</v>
      </c>
      <c r="Z36" t="n">
        <v>10</v>
      </c>
      <c r="AA36" t="n">
        <v>703.9863236891997</v>
      </c>
      <c r="AB36" t="n">
        <v>963.2251457562237</v>
      </c>
      <c r="AC36" t="n">
        <v>871.2962897402317</v>
      </c>
      <c r="AD36" t="n">
        <v>703986.3236891998</v>
      </c>
      <c r="AE36" t="n">
        <v>963225.1457562237</v>
      </c>
      <c r="AF36" t="n">
        <v>1.854651330283019e-06</v>
      </c>
      <c r="AG36" t="n">
        <v>22.53472222222222</v>
      </c>
      <c r="AH36" t="n">
        <v>871296.2897402317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3.8516</v>
      </c>
      <c r="E37" t="n">
        <v>25.96</v>
      </c>
      <c r="F37" t="n">
        <v>23.67</v>
      </c>
      <c r="G37" t="n">
        <v>94.67</v>
      </c>
      <c r="H37" t="n">
        <v>1.57</v>
      </c>
      <c r="I37" t="n">
        <v>15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178.48</v>
      </c>
      <c r="Q37" t="n">
        <v>608.83</v>
      </c>
      <c r="R37" t="n">
        <v>55.95</v>
      </c>
      <c r="S37" t="n">
        <v>46.36</v>
      </c>
      <c r="T37" t="n">
        <v>4448.08</v>
      </c>
      <c r="U37" t="n">
        <v>0.83</v>
      </c>
      <c r="V37" t="n">
        <v>0.9</v>
      </c>
      <c r="W37" t="n">
        <v>9.220000000000001</v>
      </c>
      <c r="X37" t="n">
        <v>0.29</v>
      </c>
      <c r="Y37" t="n">
        <v>1</v>
      </c>
      <c r="Z37" t="n">
        <v>10</v>
      </c>
      <c r="AA37" t="n">
        <v>704.7937589252027</v>
      </c>
      <c r="AB37" t="n">
        <v>964.3299142676516</v>
      </c>
      <c r="AC37" t="n">
        <v>872.2956206954813</v>
      </c>
      <c r="AD37" t="n">
        <v>704793.7589252028</v>
      </c>
      <c r="AE37" t="n">
        <v>964329.9142676516</v>
      </c>
      <c r="AF37" t="n">
        <v>1.854121801260954e-06</v>
      </c>
      <c r="AG37" t="n">
        <v>22.53472222222222</v>
      </c>
      <c r="AH37" t="n">
        <v>872295.6206954813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3.8523</v>
      </c>
      <c r="E38" t="n">
        <v>25.96</v>
      </c>
      <c r="F38" t="n">
        <v>23.66</v>
      </c>
      <c r="G38" t="n">
        <v>94.65000000000001</v>
      </c>
      <c r="H38" t="n">
        <v>1.6</v>
      </c>
      <c r="I38" t="n">
        <v>15</v>
      </c>
      <c r="J38" t="n">
        <v>110.04</v>
      </c>
      <c r="K38" t="n">
        <v>39.72</v>
      </c>
      <c r="L38" t="n">
        <v>10</v>
      </c>
      <c r="M38" t="n">
        <v>0</v>
      </c>
      <c r="N38" t="n">
        <v>15.32</v>
      </c>
      <c r="O38" t="n">
        <v>13805.5</v>
      </c>
      <c r="P38" t="n">
        <v>178.93</v>
      </c>
      <c r="Q38" t="n">
        <v>608.79</v>
      </c>
      <c r="R38" t="n">
        <v>55.81</v>
      </c>
      <c r="S38" t="n">
        <v>46.36</v>
      </c>
      <c r="T38" t="n">
        <v>4376.18</v>
      </c>
      <c r="U38" t="n">
        <v>0.83</v>
      </c>
      <c r="V38" t="n">
        <v>0.9</v>
      </c>
      <c r="W38" t="n">
        <v>9.220000000000001</v>
      </c>
      <c r="X38" t="n">
        <v>0.29</v>
      </c>
      <c r="Y38" t="n">
        <v>1</v>
      </c>
      <c r="Z38" t="n">
        <v>10</v>
      </c>
      <c r="AA38" t="n">
        <v>705.3105059101196</v>
      </c>
      <c r="AB38" t="n">
        <v>965.0369502896826</v>
      </c>
      <c r="AC38" t="n">
        <v>872.9351781919009</v>
      </c>
      <c r="AD38" t="n">
        <v>705310.5059101195</v>
      </c>
      <c r="AE38" t="n">
        <v>965036.9502896826</v>
      </c>
      <c r="AF38" t="n">
        <v>1.854458774274996e-06</v>
      </c>
      <c r="AG38" t="n">
        <v>22.53472222222222</v>
      </c>
      <c r="AH38" t="n">
        <v>872935.178191901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2.223</v>
      </c>
      <c r="E2" t="n">
        <v>44.98</v>
      </c>
      <c r="F2" t="n">
        <v>29.77</v>
      </c>
      <c r="G2" t="n">
        <v>5.72</v>
      </c>
      <c r="H2" t="n">
        <v>0.09</v>
      </c>
      <c r="I2" t="n">
        <v>312</v>
      </c>
      <c r="J2" t="n">
        <v>204</v>
      </c>
      <c r="K2" t="n">
        <v>55.27</v>
      </c>
      <c r="L2" t="n">
        <v>1</v>
      </c>
      <c r="M2" t="n">
        <v>310</v>
      </c>
      <c r="N2" t="n">
        <v>42.72</v>
      </c>
      <c r="O2" t="n">
        <v>25393.6</v>
      </c>
      <c r="P2" t="n">
        <v>433.7</v>
      </c>
      <c r="Q2" t="n">
        <v>610.13</v>
      </c>
      <c r="R2" t="n">
        <v>246.58</v>
      </c>
      <c r="S2" t="n">
        <v>46.36</v>
      </c>
      <c r="T2" t="n">
        <v>98276.44</v>
      </c>
      <c r="U2" t="n">
        <v>0.19</v>
      </c>
      <c r="V2" t="n">
        <v>0.72</v>
      </c>
      <c r="W2" t="n">
        <v>9.67</v>
      </c>
      <c r="X2" t="n">
        <v>6.37</v>
      </c>
      <c r="Y2" t="n">
        <v>1</v>
      </c>
      <c r="Z2" t="n">
        <v>10</v>
      </c>
      <c r="AA2" t="n">
        <v>2067.002787440896</v>
      </c>
      <c r="AB2" t="n">
        <v>2828.164403503767</v>
      </c>
      <c r="AC2" t="n">
        <v>2558.248362187037</v>
      </c>
      <c r="AD2" t="n">
        <v>2067002.787440896</v>
      </c>
      <c r="AE2" t="n">
        <v>2828164.403503767</v>
      </c>
      <c r="AF2" t="n">
        <v>8.659271092224621e-07</v>
      </c>
      <c r="AG2" t="n">
        <v>39.04513888888889</v>
      </c>
      <c r="AH2" t="n">
        <v>2558248.362187037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28.18</v>
      </c>
      <c r="G3" t="n">
        <v>7.17</v>
      </c>
      <c r="H3" t="n">
        <v>0.11</v>
      </c>
      <c r="I3" t="n">
        <v>236</v>
      </c>
      <c r="J3" t="n">
        <v>204.39</v>
      </c>
      <c r="K3" t="n">
        <v>55.27</v>
      </c>
      <c r="L3" t="n">
        <v>1.25</v>
      </c>
      <c r="M3" t="n">
        <v>234</v>
      </c>
      <c r="N3" t="n">
        <v>42.87</v>
      </c>
      <c r="O3" t="n">
        <v>25442.42</v>
      </c>
      <c r="P3" t="n">
        <v>410.48</v>
      </c>
      <c r="Q3" t="n">
        <v>609.58</v>
      </c>
      <c r="R3" t="n">
        <v>196.67</v>
      </c>
      <c r="S3" t="n">
        <v>46.36</v>
      </c>
      <c r="T3" t="n">
        <v>73702.47</v>
      </c>
      <c r="U3" t="n">
        <v>0.24</v>
      </c>
      <c r="V3" t="n">
        <v>0.76</v>
      </c>
      <c r="W3" t="n">
        <v>9.57</v>
      </c>
      <c r="X3" t="n">
        <v>4.8</v>
      </c>
      <c r="Y3" t="n">
        <v>1</v>
      </c>
      <c r="Z3" t="n">
        <v>10</v>
      </c>
      <c r="AA3" t="n">
        <v>1786.286318475406</v>
      </c>
      <c r="AB3" t="n">
        <v>2444.075746328615</v>
      </c>
      <c r="AC3" t="n">
        <v>2210.816587380867</v>
      </c>
      <c r="AD3" t="n">
        <v>1786286.318475406</v>
      </c>
      <c r="AE3" t="n">
        <v>2444075.746328616</v>
      </c>
      <c r="AF3" t="n">
        <v>9.660754941892168e-07</v>
      </c>
      <c r="AG3" t="n">
        <v>35</v>
      </c>
      <c r="AH3" t="n">
        <v>2210816.587380867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2.6667</v>
      </c>
      <c r="E4" t="n">
        <v>37.5</v>
      </c>
      <c r="F4" t="n">
        <v>27.23</v>
      </c>
      <c r="G4" t="n">
        <v>8.6</v>
      </c>
      <c r="H4" t="n">
        <v>0.13</v>
      </c>
      <c r="I4" t="n">
        <v>190</v>
      </c>
      <c r="J4" t="n">
        <v>204.79</v>
      </c>
      <c r="K4" t="n">
        <v>55.27</v>
      </c>
      <c r="L4" t="n">
        <v>1.5</v>
      </c>
      <c r="M4" t="n">
        <v>188</v>
      </c>
      <c r="N4" t="n">
        <v>43.02</v>
      </c>
      <c r="O4" t="n">
        <v>25491.3</v>
      </c>
      <c r="P4" t="n">
        <v>396.34</v>
      </c>
      <c r="Q4" t="n">
        <v>609.41</v>
      </c>
      <c r="R4" t="n">
        <v>167</v>
      </c>
      <c r="S4" t="n">
        <v>46.36</v>
      </c>
      <c r="T4" t="n">
        <v>59097.74</v>
      </c>
      <c r="U4" t="n">
        <v>0.28</v>
      </c>
      <c r="V4" t="n">
        <v>0.78</v>
      </c>
      <c r="W4" t="n">
        <v>9.49</v>
      </c>
      <c r="X4" t="n">
        <v>3.84</v>
      </c>
      <c r="Y4" t="n">
        <v>1</v>
      </c>
      <c r="Z4" t="n">
        <v>10</v>
      </c>
      <c r="AA4" t="n">
        <v>1620.532278407866</v>
      </c>
      <c r="AB4" t="n">
        <v>2217.283756156055</v>
      </c>
      <c r="AC4" t="n">
        <v>2005.669306445817</v>
      </c>
      <c r="AD4" t="n">
        <v>1620532.278407866</v>
      </c>
      <c r="AE4" t="n">
        <v>2217283.756156055</v>
      </c>
      <c r="AF4" t="n">
        <v>1.038761953289942e-06</v>
      </c>
      <c r="AG4" t="n">
        <v>32.55208333333334</v>
      </c>
      <c r="AH4" t="n">
        <v>2005669.306445817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2.8024</v>
      </c>
      <c r="E5" t="n">
        <v>35.68</v>
      </c>
      <c r="F5" t="n">
        <v>26.63</v>
      </c>
      <c r="G5" t="n">
        <v>9.99</v>
      </c>
      <c r="H5" t="n">
        <v>0.15</v>
      </c>
      <c r="I5" t="n">
        <v>160</v>
      </c>
      <c r="J5" t="n">
        <v>205.18</v>
      </c>
      <c r="K5" t="n">
        <v>55.27</v>
      </c>
      <c r="L5" t="n">
        <v>1.75</v>
      </c>
      <c r="M5" t="n">
        <v>158</v>
      </c>
      <c r="N5" t="n">
        <v>43.16</v>
      </c>
      <c r="O5" t="n">
        <v>25540.22</v>
      </c>
      <c r="P5" t="n">
        <v>387.34</v>
      </c>
      <c r="Q5" t="n">
        <v>609.5599999999999</v>
      </c>
      <c r="R5" t="n">
        <v>147.91</v>
      </c>
      <c r="S5" t="n">
        <v>46.36</v>
      </c>
      <c r="T5" t="n">
        <v>49704.94</v>
      </c>
      <c r="U5" t="n">
        <v>0.31</v>
      </c>
      <c r="V5" t="n">
        <v>0.8</v>
      </c>
      <c r="W5" t="n">
        <v>9.449999999999999</v>
      </c>
      <c r="X5" t="n">
        <v>3.24</v>
      </c>
      <c r="Y5" t="n">
        <v>1</v>
      </c>
      <c r="Z5" t="n">
        <v>10</v>
      </c>
      <c r="AA5" t="n">
        <v>1512.609957255429</v>
      </c>
      <c r="AB5" t="n">
        <v>2069.619675158508</v>
      </c>
      <c r="AC5" t="n">
        <v>1872.098078090837</v>
      </c>
      <c r="AD5" t="n">
        <v>1512609.957255428</v>
      </c>
      <c r="AE5" t="n">
        <v>2069619.675158508</v>
      </c>
      <c r="AF5" t="n">
        <v>1.091621291446256e-06</v>
      </c>
      <c r="AG5" t="n">
        <v>30.97222222222222</v>
      </c>
      <c r="AH5" t="n">
        <v>1872098.078090837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2.9199</v>
      </c>
      <c r="E6" t="n">
        <v>34.25</v>
      </c>
      <c r="F6" t="n">
        <v>26.13</v>
      </c>
      <c r="G6" t="n">
        <v>11.44</v>
      </c>
      <c r="H6" t="n">
        <v>0.17</v>
      </c>
      <c r="I6" t="n">
        <v>137</v>
      </c>
      <c r="J6" t="n">
        <v>205.58</v>
      </c>
      <c r="K6" t="n">
        <v>55.27</v>
      </c>
      <c r="L6" t="n">
        <v>2</v>
      </c>
      <c r="M6" t="n">
        <v>135</v>
      </c>
      <c r="N6" t="n">
        <v>43.31</v>
      </c>
      <c r="O6" t="n">
        <v>25589.2</v>
      </c>
      <c r="P6" t="n">
        <v>379.68</v>
      </c>
      <c r="Q6" t="n">
        <v>609.3200000000001</v>
      </c>
      <c r="R6" t="n">
        <v>132.84</v>
      </c>
      <c r="S6" t="n">
        <v>46.36</v>
      </c>
      <c r="T6" t="n">
        <v>42283.38</v>
      </c>
      <c r="U6" t="n">
        <v>0.35</v>
      </c>
      <c r="V6" t="n">
        <v>0.82</v>
      </c>
      <c r="W6" t="n">
        <v>9.4</v>
      </c>
      <c r="X6" t="n">
        <v>2.74</v>
      </c>
      <c r="Y6" t="n">
        <v>1</v>
      </c>
      <c r="Z6" t="n">
        <v>10</v>
      </c>
      <c r="AA6" t="n">
        <v>1442.058141607793</v>
      </c>
      <c r="AB6" t="n">
        <v>1973.087568462979</v>
      </c>
      <c r="AC6" t="n">
        <v>1784.778860174667</v>
      </c>
      <c r="AD6" t="n">
        <v>1442058.141607793</v>
      </c>
      <c r="AE6" t="n">
        <v>1973087.568462979</v>
      </c>
      <c r="AF6" t="n">
        <v>1.137391167889639e-06</v>
      </c>
      <c r="AG6" t="n">
        <v>29.73090277777778</v>
      </c>
      <c r="AH6" t="n">
        <v>1784778.860174667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3.0042</v>
      </c>
      <c r="E7" t="n">
        <v>33.29</v>
      </c>
      <c r="F7" t="n">
        <v>25.81</v>
      </c>
      <c r="G7" t="n">
        <v>12.8</v>
      </c>
      <c r="H7" t="n">
        <v>0.19</v>
      </c>
      <c r="I7" t="n">
        <v>121</v>
      </c>
      <c r="J7" t="n">
        <v>205.98</v>
      </c>
      <c r="K7" t="n">
        <v>55.27</v>
      </c>
      <c r="L7" t="n">
        <v>2.25</v>
      </c>
      <c r="M7" t="n">
        <v>119</v>
      </c>
      <c r="N7" t="n">
        <v>43.46</v>
      </c>
      <c r="O7" t="n">
        <v>25638.22</v>
      </c>
      <c r="P7" t="n">
        <v>374.89</v>
      </c>
      <c r="Q7" t="n">
        <v>609.21</v>
      </c>
      <c r="R7" t="n">
        <v>122.88</v>
      </c>
      <c r="S7" t="n">
        <v>46.36</v>
      </c>
      <c r="T7" t="n">
        <v>37383.64</v>
      </c>
      <c r="U7" t="n">
        <v>0.38</v>
      </c>
      <c r="V7" t="n">
        <v>0.83</v>
      </c>
      <c r="W7" t="n">
        <v>9.380000000000001</v>
      </c>
      <c r="X7" t="n">
        <v>2.43</v>
      </c>
      <c r="Y7" t="n">
        <v>1</v>
      </c>
      <c r="Z7" t="n">
        <v>10</v>
      </c>
      <c r="AA7" t="n">
        <v>1382.63233896894</v>
      </c>
      <c r="AB7" t="n">
        <v>1891.778563611115</v>
      </c>
      <c r="AC7" t="n">
        <v>1711.22987262796</v>
      </c>
      <c r="AD7" t="n">
        <v>1382632.33896894</v>
      </c>
      <c r="AE7" t="n">
        <v>1891778.563611116</v>
      </c>
      <c r="AF7" t="n">
        <v>1.17022861966987e-06</v>
      </c>
      <c r="AG7" t="n">
        <v>28.89756944444444</v>
      </c>
      <c r="AH7" t="n">
        <v>1711229.87262796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3.0863</v>
      </c>
      <c r="E8" t="n">
        <v>32.4</v>
      </c>
      <c r="F8" t="n">
        <v>25.5</v>
      </c>
      <c r="G8" t="n">
        <v>14.3</v>
      </c>
      <c r="H8" t="n">
        <v>0.22</v>
      </c>
      <c r="I8" t="n">
        <v>107</v>
      </c>
      <c r="J8" t="n">
        <v>206.38</v>
      </c>
      <c r="K8" t="n">
        <v>55.27</v>
      </c>
      <c r="L8" t="n">
        <v>2.5</v>
      </c>
      <c r="M8" t="n">
        <v>105</v>
      </c>
      <c r="N8" t="n">
        <v>43.6</v>
      </c>
      <c r="O8" t="n">
        <v>25687.3</v>
      </c>
      <c r="P8" t="n">
        <v>369.88</v>
      </c>
      <c r="Q8" t="n">
        <v>609.16</v>
      </c>
      <c r="R8" t="n">
        <v>113.26</v>
      </c>
      <c r="S8" t="n">
        <v>46.36</v>
      </c>
      <c r="T8" t="n">
        <v>32643.07</v>
      </c>
      <c r="U8" t="n">
        <v>0.41</v>
      </c>
      <c r="V8" t="n">
        <v>0.84</v>
      </c>
      <c r="W8" t="n">
        <v>9.35</v>
      </c>
      <c r="X8" t="n">
        <v>2.12</v>
      </c>
      <c r="Y8" t="n">
        <v>1</v>
      </c>
      <c r="Z8" t="n">
        <v>10</v>
      </c>
      <c r="AA8" t="n">
        <v>1336.124393057958</v>
      </c>
      <c r="AB8" t="n">
        <v>1828.144340229945</v>
      </c>
      <c r="AC8" t="n">
        <v>1653.668810215094</v>
      </c>
      <c r="AD8" t="n">
        <v>1336124.393057958</v>
      </c>
      <c r="AE8" t="n">
        <v>1828144.340229945</v>
      </c>
      <c r="AF8" t="n">
        <v>1.202209103550736e-06</v>
      </c>
      <c r="AG8" t="n">
        <v>28.125</v>
      </c>
      <c r="AH8" t="n">
        <v>1653668.810215095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3.144</v>
      </c>
      <c r="E9" t="n">
        <v>31.81</v>
      </c>
      <c r="F9" t="n">
        <v>25.31</v>
      </c>
      <c r="G9" t="n">
        <v>15.65</v>
      </c>
      <c r="H9" t="n">
        <v>0.24</v>
      </c>
      <c r="I9" t="n">
        <v>97</v>
      </c>
      <c r="J9" t="n">
        <v>206.78</v>
      </c>
      <c r="K9" t="n">
        <v>55.27</v>
      </c>
      <c r="L9" t="n">
        <v>2.75</v>
      </c>
      <c r="M9" t="n">
        <v>95</v>
      </c>
      <c r="N9" t="n">
        <v>43.75</v>
      </c>
      <c r="O9" t="n">
        <v>25736.42</v>
      </c>
      <c r="P9" t="n">
        <v>366.83</v>
      </c>
      <c r="Q9" t="n">
        <v>609.15</v>
      </c>
      <c r="R9" t="n">
        <v>107.45</v>
      </c>
      <c r="S9" t="n">
        <v>46.36</v>
      </c>
      <c r="T9" t="n">
        <v>29789.75</v>
      </c>
      <c r="U9" t="n">
        <v>0.43</v>
      </c>
      <c r="V9" t="n">
        <v>0.84</v>
      </c>
      <c r="W9" t="n">
        <v>9.33</v>
      </c>
      <c r="X9" t="n">
        <v>1.93</v>
      </c>
      <c r="Y9" t="n">
        <v>1</v>
      </c>
      <c r="Z9" t="n">
        <v>10</v>
      </c>
      <c r="AA9" t="n">
        <v>1302.50781374197</v>
      </c>
      <c r="AB9" t="n">
        <v>1782.148653351001</v>
      </c>
      <c r="AC9" t="n">
        <v>1612.062887136525</v>
      </c>
      <c r="AD9" t="n">
        <v>1302507.813741971</v>
      </c>
      <c r="AE9" t="n">
        <v>1782148.653351001</v>
      </c>
      <c r="AF9" t="n">
        <v>1.224685034365912e-06</v>
      </c>
      <c r="AG9" t="n">
        <v>27.61284722222222</v>
      </c>
      <c r="AH9" t="n">
        <v>1612062.887136525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3.1981</v>
      </c>
      <c r="E10" t="n">
        <v>31.27</v>
      </c>
      <c r="F10" t="n">
        <v>25.14</v>
      </c>
      <c r="G10" t="n">
        <v>17.14</v>
      </c>
      <c r="H10" t="n">
        <v>0.26</v>
      </c>
      <c r="I10" t="n">
        <v>88</v>
      </c>
      <c r="J10" t="n">
        <v>207.17</v>
      </c>
      <c r="K10" t="n">
        <v>55.27</v>
      </c>
      <c r="L10" t="n">
        <v>3</v>
      </c>
      <c r="M10" t="n">
        <v>86</v>
      </c>
      <c r="N10" t="n">
        <v>43.9</v>
      </c>
      <c r="O10" t="n">
        <v>25785.6</v>
      </c>
      <c r="P10" t="n">
        <v>363.95</v>
      </c>
      <c r="Q10" t="n">
        <v>609.09</v>
      </c>
      <c r="R10" t="n">
        <v>102.02</v>
      </c>
      <c r="S10" t="n">
        <v>46.36</v>
      </c>
      <c r="T10" t="n">
        <v>27118.21</v>
      </c>
      <c r="U10" t="n">
        <v>0.45</v>
      </c>
      <c r="V10" t="n">
        <v>0.85</v>
      </c>
      <c r="W10" t="n">
        <v>9.32</v>
      </c>
      <c r="X10" t="n">
        <v>1.76</v>
      </c>
      <c r="Y10" t="n">
        <v>1</v>
      </c>
      <c r="Z10" t="n">
        <v>10</v>
      </c>
      <c r="AA10" t="n">
        <v>1281.446909434165</v>
      </c>
      <c r="AB10" t="n">
        <v>1753.332194935539</v>
      </c>
      <c r="AC10" t="n">
        <v>1585.996631068081</v>
      </c>
      <c r="AD10" t="n">
        <v>1281446.909434165</v>
      </c>
      <c r="AE10" t="n">
        <v>1753332.194935539</v>
      </c>
      <c r="AF10" t="n">
        <v>1.245758654073035e-06</v>
      </c>
      <c r="AG10" t="n">
        <v>27.14409722222222</v>
      </c>
      <c r="AH10" t="n">
        <v>1585996.631068081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3.244</v>
      </c>
      <c r="E11" t="n">
        <v>30.83</v>
      </c>
      <c r="F11" t="n">
        <v>24.98</v>
      </c>
      <c r="G11" t="n">
        <v>18.5</v>
      </c>
      <c r="H11" t="n">
        <v>0.28</v>
      </c>
      <c r="I11" t="n">
        <v>81</v>
      </c>
      <c r="J11" t="n">
        <v>207.57</v>
      </c>
      <c r="K11" t="n">
        <v>55.27</v>
      </c>
      <c r="L11" t="n">
        <v>3.25</v>
      </c>
      <c r="M11" t="n">
        <v>79</v>
      </c>
      <c r="N11" t="n">
        <v>44.05</v>
      </c>
      <c r="O11" t="n">
        <v>25834.83</v>
      </c>
      <c r="P11" t="n">
        <v>361.29</v>
      </c>
      <c r="Q11" t="n">
        <v>609.15</v>
      </c>
      <c r="R11" t="n">
        <v>97.22</v>
      </c>
      <c r="S11" t="n">
        <v>46.36</v>
      </c>
      <c r="T11" t="n">
        <v>24753.69</v>
      </c>
      <c r="U11" t="n">
        <v>0.48</v>
      </c>
      <c r="V11" t="n">
        <v>0.85</v>
      </c>
      <c r="W11" t="n">
        <v>9.31</v>
      </c>
      <c r="X11" t="n">
        <v>1.6</v>
      </c>
      <c r="Y11" t="n">
        <v>1</v>
      </c>
      <c r="Z11" t="n">
        <v>10</v>
      </c>
      <c r="AA11" t="n">
        <v>1253.282172208529</v>
      </c>
      <c r="AB11" t="n">
        <v>1714.795958922911</v>
      </c>
      <c r="AC11" t="n">
        <v>1551.138239334551</v>
      </c>
      <c r="AD11" t="n">
        <v>1253282.172208529</v>
      </c>
      <c r="AE11" t="n">
        <v>1714795.958922911</v>
      </c>
      <c r="AF11" t="n">
        <v>1.263638120700705e-06</v>
      </c>
      <c r="AG11" t="n">
        <v>26.76215277777778</v>
      </c>
      <c r="AH11" t="n">
        <v>1551138.239334551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3.281</v>
      </c>
      <c r="E12" t="n">
        <v>30.48</v>
      </c>
      <c r="F12" t="n">
        <v>24.87</v>
      </c>
      <c r="G12" t="n">
        <v>19.9</v>
      </c>
      <c r="H12" t="n">
        <v>0.3</v>
      </c>
      <c r="I12" t="n">
        <v>75</v>
      </c>
      <c r="J12" t="n">
        <v>207.97</v>
      </c>
      <c r="K12" t="n">
        <v>55.27</v>
      </c>
      <c r="L12" t="n">
        <v>3.5</v>
      </c>
      <c r="M12" t="n">
        <v>73</v>
      </c>
      <c r="N12" t="n">
        <v>44.2</v>
      </c>
      <c r="O12" t="n">
        <v>25884.1</v>
      </c>
      <c r="P12" t="n">
        <v>359.56</v>
      </c>
      <c r="Q12" t="n">
        <v>609.27</v>
      </c>
      <c r="R12" t="n">
        <v>93.5</v>
      </c>
      <c r="S12" t="n">
        <v>46.36</v>
      </c>
      <c r="T12" t="n">
        <v>22924.02</v>
      </c>
      <c r="U12" t="n">
        <v>0.5</v>
      </c>
      <c r="V12" t="n">
        <v>0.86</v>
      </c>
      <c r="W12" t="n">
        <v>9.300000000000001</v>
      </c>
      <c r="X12" t="n">
        <v>1.49</v>
      </c>
      <c r="Y12" t="n">
        <v>1</v>
      </c>
      <c r="Z12" t="n">
        <v>10</v>
      </c>
      <c r="AA12" t="n">
        <v>1240.070699662384</v>
      </c>
      <c r="AB12" t="n">
        <v>1696.719439336242</v>
      </c>
      <c r="AC12" t="n">
        <v>1534.78691740668</v>
      </c>
      <c r="AD12" t="n">
        <v>1240070.699662384</v>
      </c>
      <c r="AE12" t="n">
        <v>1696719.439336242</v>
      </c>
      <c r="AF12" t="n">
        <v>1.278050762644579e-06</v>
      </c>
      <c r="AG12" t="n">
        <v>26.45833333333333</v>
      </c>
      <c r="AH12" t="n">
        <v>1534786.91740668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3.3149</v>
      </c>
      <c r="E13" t="n">
        <v>30.17</v>
      </c>
      <c r="F13" t="n">
        <v>24.76</v>
      </c>
      <c r="G13" t="n">
        <v>21.23</v>
      </c>
      <c r="H13" t="n">
        <v>0.32</v>
      </c>
      <c r="I13" t="n">
        <v>70</v>
      </c>
      <c r="J13" t="n">
        <v>208.37</v>
      </c>
      <c r="K13" t="n">
        <v>55.27</v>
      </c>
      <c r="L13" t="n">
        <v>3.75</v>
      </c>
      <c r="M13" t="n">
        <v>68</v>
      </c>
      <c r="N13" t="n">
        <v>44.35</v>
      </c>
      <c r="O13" t="n">
        <v>25933.43</v>
      </c>
      <c r="P13" t="n">
        <v>357.55</v>
      </c>
      <c r="Q13" t="n">
        <v>609.0700000000001</v>
      </c>
      <c r="R13" t="n">
        <v>90.29000000000001</v>
      </c>
      <c r="S13" t="n">
        <v>46.36</v>
      </c>
      <c r="T13" t="n">
        <v>21344.48</v>
      </c>
      <c r="U13" t="n">
        <v>0.51</v>
      </c>
      <c r="V13" t="n">
        <v>0.86</v>
      </c>
      <c r="W13" t="n">
        <v>9.300000000000001</v>
      </c>
      <c r="X13" t="n">
        <v>1.39</v>
      </c>
      <c r="Y13" t="n">
        <v>1</v>
      </c>
      <c r="Z13" t="n">
        <v>10</v>
      </c>
      <c r="AA13" t="n">
        <v>1217.284699672521</v>
      </c>
      <c r="AB13" t="n">
        <v>1665.542628902739</v>
      </c>
      <c r="AC13" t="n">
        <v>1506.585578004022</v>
      </c>
      <c r="AD13" t="n">
        <v>1217284.699672521</v>
      </c>
      <c r="AE13" t="n">
        <v>1665542.628902739</v>
      </c>
      <c r="AF13" t="n">
        <v>1.291255858912074e-06</v>
      </c>
      <c r="AG13" t="n">
        <v>26.18923611111111</v>
      </c>
      <c r="AH13" t="n">
        <v>1506585.578004022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3.3487</v>
      </c>
      <c r="E14" t="n">
        <v>29.86</v>
      </c>
      <c r="F14" t="n">
        <v>24.66</v>
      </c>
      <c r="G14" t="n">
        <v>22.76</v>
      </c>
      <c r="H14" t="n">
        <v>0.34</v>
      </c>
      <c r="I14" t="n">
        <v>65</v>
      </c>
      <c r="J14" t="n">
        <v>208.77</v>
      </c>
      <c r="K14" t="n">
        <v>55.27</v>
      </c>
      <c r="L14" t="n">
        <v>4</v>
      </c>
      <c r="M14" t="n">
        <v>63</v>
      </c>
      <c r="N14" t="n">
        <v>44.5</v>
      </c>
      <c r="O14" t="n">
        <v>25982.82</v>
      </c>
      <c r="P14" t="n">
        <v>355.73</v>
      </c>
      <c r="Q14" t="n">
        <v>609.09</v>
      </c>
      <c r="R14" t="n">
        <v>87.52</v>
      </c>
      <c r="S14" t="n">
        <v>46.36</v>
      </c>
      <c r="T14" t="n">
        <v>19982.05</v>
      </c>
      <c r="U14" t="n">
        <v>0.53</v>
      </c>
      <c r="V14" t="n">
        <v>0.86</v>
      </c>
      <c r="W14" t="n">
        <v>9.279999999999999</v>
      </c>
      <c r="X14" t="n">
        <v>1.28</v>
      </c>
      <c r="Y14" t="n">
        <v>1</v>
      </c>
      <c r="Z14" t="n">
        <v>10</v>
      </c>
      <c r="AA14" t="n">
        <v>1205.314016443583</v>
      </c>
      <c r="AB14" t="n">
        <v>1649.163811999634</v>
      </c>
      <c r="AC14" t="n">
        <v>1491.769932398336</v>
      </c>
      <c r="AD14" t="n">
        <v>1205314.016443583</v>
      </c>
      <c r="AE14" t="n">
        <v>1649163.811999634</v>
      </c>
      <c r="AF14" t="n">
        <v>1.304422002093234e-06</v>
      </c>
      <c r="AG14" t="n">
        <v>25.92013888888889</v>
      </c>
      <c r="AH14" t="n">
        <v>1491769.932398336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3.3776</v>
      </c>
      <c r="E15" t="n">
        <v>29.61</v>
      </c>
      <c r="F15" t="n">
        <v>24.57</v>
      </c>
      <c r="G15" t="n">
        <v>24.17</v>
      </c>
      <c r="H15" t="n">
        <v>0.36</v>
      </c>
      <c r="I15" t="n">
        <v>61</v>
      </c>
      <c r="J15" t="n">
        <v>209.17</v>
      </c>
      <c r="K15" t="n">
        <v>55.27</v>
      </c>
      <c r="L15" t="n">
        <v>4.25</v>
      </c>
      <c r="M15" t="n">
        <v>59</v>
      </c>
      <c r="N15" t="n">
        <v>44.65</v>
      </c>
      <c r="O15" t="n">
        <v>26032.25</v>
      </c>
      <c r="P15" t="n">
        <v>354.06</v>
      </c>
      <c r="Q15" t="n">
        <v>609.03</v>
      </c>
      <c r="R15" t="n">
        <v>84.63</v>
      </c>
      <c r="S15" t="n">
        <v>46.36</v>
      </c>
      <c r="T15" t="n">
        <v>18558</v>
      </c>
      <c r="U15" t="n">
        <v>0.55</v>
      </c>
      <c r="V15" t="n">
        <v>0.87</v>
      </c>
      <c r="W15" t="n">
        <v>9.27</v>
      </c>
      <c r="X15" t="n">
        <v>1.19</v>
      </c>
      <c r="Y15" t="n">
        <v>1</v>
      </c>
      <c r="Z15" t="n">
        <v>10</v>
      </c>
      <c r="AA15" t="n">
        <v>1184.872951989637</v>
      </c>
      <c r="AB15" t="n">
        <v>1621.195445817627</v>
      </c>
      <c r="AC15" t="n">
        <v>1466.470827830891</v>
      </c>
      <c r="AD15" t="n">
        <v>1184872.951989637</v>
      </c>
      <c r="AE15" t="n">
        <v>1621195.445817627</v>
      </c>
      <c r="AF15" t="n">
        <v>1.315679444043989e-06</v>
      </c>
      <c r="AG15" t="n">
        <v>25.703125</v>
      </c>
      <c r="AH15" t="n">
        <v>1466470.827830891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3.4054</v>
      </c>
      <c r="E16" t="n">
        <v>29.36</v>
      </c>
      <c r="F16" t="n">
        <v>24.49</v>
      </c>
      <c r="G16" t="n">
        <v>25.78</v>
      </c>
      <c r="H16" t="n">
        <v>0.38</v>
      </c>
      <c r="I16" t="n">
        <v>57</v>
      </c>
      <c r="J16" t="n">
        <v>209.58</v>
      </c>
      <c r="K16" t="n">
        <v>55.27</v>
      </c>
      <c r="L16" t="n">
        <v>4.5</v>
      </c>
      <c r="M16" t="n">
        <v>55</v>
      </c>
      <c r="N16" t="n">
        <v>44.8</v>
      </c>
      <c r="O16" t="n">
        <v>26081.73</v>
      </c>
      <c r="P16" t="n">
        <v>352.43</v>
      </c>
      <c r="Q16" t="n">
        <v>609.0599999999999</v>
      </c>
      <c r="R16" t="n">
        <v>81.91</v>
      </c>
      <c r="S16" t="n">
        <v>46.36</v>
      </c>
      <c r="T16" t="n">
        <v>17217.46</v>
      </c>
      <c r="U16" t="n">
        <v>0.57</v>
      </c>
      <c r="V16" t="n">
        <v>0.87</v>
      </c>
      <c r="W16" t="n">
        <v>9.27</v>
      </c>
      <c r="X16" t="n">
        <v>1.11</v>
      </c>
      <c r="Y16" t="n">
        <v>1</v>
      </c>
      <c r="Z16" t="n">
        <v>10</v>
      </c>
      <c r="AA16" t="n">
        <v>1175.143161511819</v>
      </c>
      <c r="AB16" t="n">
        <v>1607.882717237815</v>
      </c>
      <c r="AC16" t="n">
        <v>1454.428647382205</v>
      </c>
      <c r="AD16" t="n">
        <v>1175143.161511819</v>
      </c>
      <c r="AE16" t="n">
        <v>1607882.717237815</v>
      </c>
      <c r="AF16" t="n">
        <v>1.326508402045062e-06</v>
      </c>
      <c r="AG16" t="n">
        <v>25.48611111111111</v>
      </c>
      <c r="AH16" t="n">
        <v>1454428.647382205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3.4269</v>
      </c>
      <c r="E17" t="n">
        <v>29.18</v>
      </c>
      <c r="F17" t="n">
        <v>24.43</v>
      </c>
      <c r="G17" t="n">
        <v>27.14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351.3</v>
      </c>
      <c r="Q17" t="n">
        <v>608.92</v>
      </c>
      <c r="R17" t="n">
        <v>80.09</v>
      </c>
      <c r="S17" t="n">
        <v>46.36</v>
      </c>
      <c r="T17" t="n">
        <v>16320.74</v>
      </c>
      <c r="U17" t="n">
        <v>0.58</v>
      </c>
      <c r="V17" t="n">
        <v>0.87</v>
      </c>
      <c r="W17" t="n">
        <v>9.26</v>
      </c>
      <c r="X17" t="n">
        <v>1.05</v>
      </c>
      <c r="Y17" t="n">
        <v>1</v>
      </c>
      <c r="Z17" t="n">
        <v>10</v>
      </c>
      <c r="AA17" t="n">
        <v>1168.07915585127</v>
      </c>
      <c r="AB17" t="n">
        <v>1598.217433051117</v>
      </c>
      <c r="AC17" t="n">
        <v>1445.685804352973</v>
      </c>
      <c r="AD17" t="n">
        <v>1168079.15585127</v>
      </c>
      <c r="AE17" t="n">
        <v>1598217.433051117</v>
      </c>
      <c r="AF17" t="n">
        <v>1.334883315607043e-06</v>
      </c>
      <c r="AG17" t="n">
        <v>25.32986111111111</v>
      </c>
      <c r="AH17" t="n">
        <v>1445685.804352973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3.4419</v>
      </c>
      <c r="E18" t="n">
        <v>29.05</v>
      </c>
      <c r="F18" t="n">
        <v>24.38</v>
      </c>
      <c r="G18" t="n">
        <v>28.13</v>
      </c>
      <c r="H18" t="n">
        <v>0.42</v>
      </c>
      <c r="I18" t="n">
        <v>52</v>
      </c>
      <c r="J18" t="n">
        <v>210.38</v>
      </c>
      <c r="K18" t="n">
        <v>55.27</v>
      </c>
      <c r="L18" t="n">
        <v>5</v>
      </c>
      <c r="M18" t="n">
        <v>50</v>
      </c>
      <c r="N18" t="n">
        <v>45.11</v>
      </c>
      <c r="O18" t="n">
        <v>26180.86</v>
      </c>
      <c r="P18" t="n">
        <v>350.4</v>
      </c>
      <c r="Q18" t="n">
        <v>608.89</v>
      </c>
      <c r="R18" t="n">
        <v>78.47</v>
      </c>
      <c r="S18" t="n">
        <v>46.36</v>
      </c>
      <c r="T18" t="n">
        <v>15520.41</v>
      </c>
      <c r="U18" t="n">
        <v>0.59</v>
      </c>
      <c r="V18" t="n">
        <v>0.87</v>
      </c>
      <c r="W18" t="n">
        <v>9.27</v>
      </c>
      <c r="X18" t="n">
        <v>1.01</v>
      </c>
      <c r="Y18" t="n">
        <v>1</v>
      </c>
      <c r="Z18" t="n">
        <v>10</v>
      </c>
      <c r="AA18" t="n">
        <v>1162.960992763372</v>
      </c>
      <c r="AB18" t="n">
        <v>1591.214536516835</v>
      </c>
      <c r="AC18" t="n">
        <v>1439.351254435296</v>
      </c>
      <c r="AD18" t="n">
        <v>1162960.992763372</v>
      </c>
      <c r="AE18" t="n">
        <v>1591214.536516835</v>
      </c>
      <c r="AF18" t="n">
        <v>1.340726278557261e-06</v>
      </c>
      <c r="AG18" t="n">
        <v>25.21701388888889</v>
      </c>
      <c r="AH18" t="n">
        <v>1439351.254435296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3.4611</v>
      </c>
      <c r="E19" t="n">
        <v>28.89</v>
      </c>
      <c r="F19" t="n">
        <v>24.34</v>
      </c>
      <c r="G19" t="n">
        <v>29.8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349.4</v>
      </c>
      <c r="Q19" t="n">
        <v>609</v>
      </c>
      <c r="R19" t="n">
        <v>77.44</v>
      </c>
      <c r="S19" t="n">
        <v>46.36</v>
      </c>
      <c r="T19" t="n">
        <v>15023.63</v>
      </c>
      <c r="U19" t="n">
        <v>0.6</v>
      </c>
      <c r="V19" t="n">
        <v>0.88</v>
      </c>
      <c r="W19" t="n">
        <v>9.26</v>
      </c>
      <c r="X19" t="n">
        <v>0.97</v>
      </c>
      <c r="Y19" t="n">
        <v>1</v>
      </c>
      <c r="Z19" t="n">
        <v>10</v>
      </c>
      <c r="AA19" t="n">
        <v>1146.58710200471</v>
      </c>
      <c r="AB19" t="n">
        <v>1568.811056815756</v>
      </c>
      <c r="AC19" t="n">
        <v>1419.085931393407</v>
      </c>
      <c r="AD19" t="n">
        <v>1146587.10200471</v>
      </c>
      <c r="AE19" t="n">
        <v>1568811.056815756</v>
      </c>
      <c r="AF19" t="n">
        <v>1.348205271133542e-06</v>
      </c>
      <c r="AG19" t="n">
        <v>25.078125</v>
      </c>
      <c r="AH19" t="n">
        <v>1419085.931393407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3.4755</v>
      </c>
      <c r="E20" t="n">
        <v>28.77</v>
      </c>
      <c r="F20" t="n">
        <v>24.3</v>
      </c>
      <c r="G20" t="n">
        <v>31.02</v>
      </c>
      <c r="H20" t="n">
        <v>0.46</v>
      </c>
      <c r="I20" t="n">
        <v>47</v>
      </c>
      <c r="J20" t="n">
        <v>211.18</v>
      </c>
      <c r="K20" t="n">
        <v>55.27</v>
      </c>
      <c r="L20" t="n">
        <v>5.5</v>
      </c>
      <c r="M20" t="n">
        <v>45</v>
      </c>
      <c r="N20" t="n">
        <v>45.41</v>
      </c>
      <c r="O20" t="n">
        <v>26280.2</v>
      </c>
      <c r="P20" t="n">
        <v>348.36</v>
      </c>
      <c r="Q20" t="n">
        <v>608.9299999999999</v>
      </c>
      <c r="R20" t="n">
        <v>76.22</v>
      </c>
      <c r="S20" t="n">
        <v>46.36</v>
      </c>
      <c r="T20" t="n">
        <v>14421.43</v>
      </c>
      <c r="U20" t="n">
        <v>0.61</v>
      </c>
      <c r="V20" t="n">
        <v>0.88</v>
      </c>
      <c r="W20" t="n">
        <v>9.25</v>
      </c>
      <c r="X20" t="n">
        <v>0.93</v>
      </c>
      <c r="Y20" t="n">
        <v>1</v>
      </c>
      <c r="Z20" t="n">
        <v>10</v>
      </c>
      <c r="AA20" t="n">
        <v>1141.385097631688</v>
      </c>
      <c r="AB20" t="n">
        <v>1561.693444936351</v>
      </c>
      <c r="AC20" t="n">
        <v>1412.647614402141</v>
      </c>
      <c r="AD20" t="n">
        <v>1141385.097631688</v>
      </c>
      <c r="AE20" t="n">
        <v>1561693.444936351</v>
      </c>
      <c r="AF20" t="n">
        <v>1.353814515565752e-06</v>
      </c>
      <c r="AG20" t="n">
        <v>24.97395833333333</v>
      </c>
      <c r="AH20" t="n">
        <v>1412647.614402141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3.4894</v>
      </c>
      <c r="E21" t="n">
        <v>28.66</v>
      </c>
      <c r="F21" t="n">
        <v>24.27</v>
      </c>
      <c r="G21" t="n">
        <v>32.36</v>
      </c>
      <c r="H21" t="n">
        <v>0.48</v>
      </c>
      <c r="I21" t="n">
        <v>45</v>
      </c>
      <c r="J21" t="n">
        <v>211.59</v>
      </c>
      <c r="K21" t="n">
        <v>55.27</v>
      </c>
      <c r="L21" t="n">
        <v>5.75</v>
      </c>
      <c r="M21" t="n">
        <v>43</v>
      </c>
      <c r="N21" t="n">
        <v>45.57</v>
      </c>
      <c r="O21" t="n">
        <v>26329.94</v>
      </c>
      <c r="P21" t="n">
        <v>347.59</v>
      </c>
      <c r="Q21" t="n">
        <v>608.9</v>
      </c>
      <c r="R21" t="n">
        <v>75.04000000000001</v>
      </c>
      <c r="S21" t="n">
        <v>46.36</v>
      </c>
      <c r="T21" t="n">
        <v>13842.24</v>
      </c>
      <c r="U21" t="n">
        <v>0.62</v>
      </c>
      <c r="V21" t="n">
        <v>0.88</v>
      </c>
      <c r="W21" t="n">
        <v>9.26</v>
      </c>
      <c r="X21" t="n">
        <v>0.9</v>
      </c>
      <c r="Y21" t="n">
        <v>1</v>
      </c>
      <c r="Z21" t="n">
        <v>10</v>
      </c>
      <c r="AA21" t="n">
        <v>1137.000952930508</v>
      </c>
      <c r="AB21" t="n">
        <v>1555.694864741384</v>
      </c>
      <c r="AC21" t="n">
        <v>1407.221530281921</v>
      </c>
      <c r="AD21" t="n">
        <v>1137000.952930508</v>
      </c>
      <c r="AE21" t="n">
        <v>1555694.864741384</v>
      </c>
      <c r="AF21" t="n">
        <v>1.359228994566289e-06</v>
      </c>
      <c r="AG21" t="n">
        <v>24.87847222222222</v>
      </c>
      <c r="AH21" t="n">
        <v>1407221.530281921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3.5066</v>
      </c>
      <c r="E22" t="n">
        <v>28.52</v>
      </c>
      <c r="F22" t="n">
        <v>24.21</v>
      </c>
      <c r="G22" t="n">
        <v>33.78</v>
      </c>
      <c r="H22" t="n">
        <v>0.5</v>
      </c>
      <c r="I22" t="n">
        <v>43</v>
      </c>
      <c r="J22" t="n">
        <v>211.99</v>
      </c>
      <c r="K22" t="n">
        <v>55.27</v>
      </c>
      <c r="L22" t="n">
        <v>6</v>
      </c>
      <c r="M22" t="n">
        <v>41</v>
      </c>
      <c r="N22" t="n">
        <v>45.72</v>
      </c>
      <c r="O22" t="n">
        <v>26379.74</v>
      </c>
      <c r="P22" t="n">
        <v>346.51</v>
      </c>
      <c r="Q22" t="n">
        <v>608.91</v>
      </c>
      <c r="R22" t="n">
        <v>73.47</v>
      </c>
      <c r="S22" t="n">
        <v>46.36</v>
      </c>
      <c r="T22" t="n">
        <v>13068.27</v>
      </c>
      <c r="U22" t="n">
        <v>0.63</v>
      </c>
      <c r="V22" t="n">
        <v>0.88</v>
      </c>
      <c r="W22" t="n">
        <v>9.24</v>
      </c>
      <c r="X22" t="n">
        <v>0.83</v>
      </c>
      <c r="Y22" t="n">
        <v>1</v>
      </c>
      <c r="Z22" t="n">
        <v>10</v>
      </c>
      <c r="AA22" t="n">
        <v>1131.245827635247</v>
      </c>
      <c r="AB22" t="n">
        <v>1547.820448414199</v>
      </c>
      <c r="AC22" t="n">
        <v>1400.09863719719</v>
      </c>
      <c r="AD22" t="n">
        <v>1131245.827635247</v>
      </c>
      <c r="AE22" t="n">
        <v>1547820.448414199</v>
      </c>
      <c r="AF22" t="n">
        <v>1.365928925415873e-06</v>
      </c>
      <c r="AG22" t="n">
        <v>24.75694444444444</v>
      </c>
      <c r="AH22" t="n">
        <v>1400098.63719719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3.5203</v>
      </c>
      <c r="E23" t="n">
        <v>28.41</v>
      </c>
      <c r="F23" t="n">
        <v>24.18</v>
      </c>
      <c r="G23" t="n">
        <v>35.38</v>
      </c>
      <c r="H23" t="n">
        <v>0.52</v>
      </c>
      <c r="I23" t="n">
        <v>41</v>
      </c>
      <c r="J23" t="n">
        <v>212.4</v>
      </c>
      <c r="K23" t="n">
        <v>55.27</v>
      </c>
      <c r="L23" t="n">
        <v>6.25</v>
      </c>
      <c r="M23" t="n">
        <v>39</v>
      </c>
      <c r="N23" t="n">
        <v>45.87</v>
      </c>
      <c r="O23" t="n">
        <v>26429.59</v>
      </c>
      <c r="P23" t="n">
        <v>345.58</v>
      </c>
      <c r="Q23" t="n">
        <v>608.9400000000001</v>
      </c>
      <c r="R23" t="n">
        <v>72.33</v>
      </c>
      <c r="S23" t="n">
        <v>46.36</v>
      </c>
      <c r="T23" t="n">
        <v>12508.42</v>
      </c>
      <c r="U23" t="n">
        <v>0.64</v>
      </c>
      <c r="V23" t="n">
        <v>0.88</v>
      </c>
      <c r="W23" t="n">
        <v>9.25</v>
      </c>
      <c r="X23" t="n">
        <v>0.8100000000000001</v>
      </c>
      <c r="Y23" t="n">
        <v>1</v>
      </c>
      <c r="Z23" t="n">
        <v>10</v>
      </c>
      <c r="AA23" t="n">
        <v>1126.734285277266</v>
      </c>
      <c r="AB23" t="n">
        <v>1541.647557124807</v>
      </c>
      <c r="AC23" t="n">
        <v>1394.514877988751</v>
      </c>
      <c r="AD23" t="n">
        <v>1126734.285277266</v>
      </c>
      <c r="AE23" t="n">
        <v>1541647.557124807</v>
      </c>
      <c r="AF23" t="n">
        <v>1.37126549824374e-06</v>
      </c>
      <c r="AG23" t="n">
        <v>24.66145833333333</v>
      </c>
      <c r="AH23" t="n">
        <v>1394514.877988751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3.5352</v>
      </c>
      <c r="E24" t="n">
        <v>28.29</v>
      </c>
      <c r="F24" t="n">
        <v>24.14</v>
      </c>
      <c r="G24" t="n">
        <v>37.14</v>
      </c>
      <c r="H24" t="n">
        <v>0.54</v>
      </c>
      <c r="I24" t="n">
        <v>39</v>
      </c>
      <c r="J24" t="n">
        <v>212.8</v>
      </c>
      <c r="K24" t="n">
        <v>55.27</v>
      </c>
      <c r="L24" t="n">
        <v>6.5</v>
      </c>
      <c r="M24" t="n">
        <v>37</v>
      </c>
      <c r="N24" t="n">
        <v>46.03</v>
      </c>
      <c r="O24" t="n">
        <v>26479.5</v>
      </c>
      <c r="P24" t="n">
        <v>344.68</v>
      </c>
      <c r="Q24" t="n">
        <v>608.86</v>
      </c>
      <c r="R24" t="n">
        <v>70.91</v>
      </c>
      <c r="S24" t="n">
        <v>46.36</v>
      </c>
      <c r="T24" t="n">
        <v>11805.99</v>
      </c>
      <c r="U24" t="n">
        <v>0.65</v>
      </c>
      <c r="V24" t="n">
        <v>0.88</v>
      </c>
      <c r="W24" t="n">
        <v>9.25</v>
      </c>
      <c r="X24" t="n">
        <v>0.77</v>
      </c>
      <c r="Y24" t="n">
        <v>1</v>
      </c>
      <c r="Z24" t="n">
        <v>10</v>
      </c>
      <c r="AA24" t="n">
        <v>1121.981034346716</v>
      </c>
      <c r="AB24" t="n">
        <v>1535.143949502997</v>
      </c>
      <c r="AC24" t="n">
        <v>1388.631965550495</v>
      </c>
      <c r="AD24" t="n">
        <v>1121981.034346716</v>
      </c>
      <c r="AE24" t="n">
        <v>1535143.949502997</v>
      </c>
      <c r="AF24" t="n">
        <v>1.377069508107624e-06</v>
      </c>
      <c r="AG24" t="n">
        <v>24.55729166666667</v>
      </c>
      <c r="AH24" t="n">
        <v>1388631.965550495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3.5436</v>
      </c>
      <c r="E25" t="n">
        <v>28.22</v>
      </c>
      <c r="F25" t="n">
        <v>24.11</v>
      </c>
      <c r="G25" t="n">
        <v>38.07</v>
      </c>
      <c r="H25" t="n">
        <v>0.5600000000000001</v>
      </c>
      <c r="I25" t="n">
        <v>38</v>
      </c>
      <c r="J25" t="n">
        <v>213.21</v>
      </c>
      <c r="K25" t="n">
        <v>55.27</v>
      </c>
      <c r="L25" t="n">
        <v>6.75</v>
      </c>
      <c r="M25" t="n">
        <v>36</v>
      </c>
      <c r="N25" t="n">
        <v>46.18</v>
      </c>
      <c r="O25" t="n">
        <v>26529.46</v>
      </c>
      <c r="P25" t="n">
        <v>343.99</v>
      </c>
      <c r="Q25" t="n">
        <v>608.88</v>
      </c>
      <c r="R25" t="n">
        <v>70.23999999999999</v>
      </c>
      <c r="S25" t="n">
        <v>46.36</v>
      </c>
      <c r="T25" t="n">
        <v>11476.78</v>
      </c>
      <c r="U25" t="n">
        <v>0.66</v>
      </c>
      <c r="V25" t="n">
        <v>0.88</v>
      </c>
      <c r="W25" t="n">
        <v>9.24</v>
      </c>
      <c r="X25" t="n">
        <v>0.74</v>
      </c>
      <c r="Y25" t="n">
        <v>1</v>
      </c>
      <c r="Z25" t="n">
        <v>10</v>
      </c>
      <c r="AA25" t="n">
        <v>1118.809649971836</v>
      </c>
      <c r="AB25" t="n">
        <v>1530.804721489682</v>
      </c>
      <c r="AC25" t="n">
        <v>1384.706867368627</v>
      </c>
      <c r="AD25" t="n">
        <v>1118809.649971836</v>
      </c>
      <c r="AE25" t="n">
        <v>1530804.721489682</v>
      </c>
      <c r="AF25" t="n">
        <v>1.380341567359747e-06</v>
      </c>
      <c r="AG25" t="n">
        <v>24.49652777777778</v>
      </c>
      <c r="AH25" t="n">
        <v>1384706.867368627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3.5495</v>
      </c>
      <c r="E26" t="n">
        <v>28.17</v>
      </c>
      <c r="F26" t="n">
        <v>24.11</v>
      </c>
      <c r="G26" t="n">
        <v>39.09</v>
      </c>
      <c r="H26" t="n">
        <v>0.58</v>
      </c>
      <c r="I26" t="n">
        <v>37</v>
      </c>
      <c r="J26" t="n">
        <v>213.61</v>
      </c>
      <c r="K26" t="n">
        <v>55.27</v>
      </c>
      <c r="L26" t="n">
        <v>7</v>
      </c>
      <c r="M26" t="n">
        <v>35</v>
      </c>
      <c r="N26" t="n">
        <v>46.34</v>
      </c>
      <c r="O26" t="n">
        <v>26579.47</v>
      </c>
      <c r="P26" t="n">
        <v>343.42</v>
      </c>
      <c r="Q26" t="n">
        <v>608.86</v>
      </c>
      <c r="R26" t="n">
        <v>70.05</v>
      </c>
      <c r="S26" t="n">
        <v>46.36</v>
      </c>
      <c r="T26" t="n">
        <v>11385.72</v>
      </c>
      <c r="U26" t="n">
        <v>0.66</v>
      </c>
      <c r="V26" t="n">
        <v>0.88</v>
      </c>
      <c r="W26" t="n">
        <v>9.25</v>
      </c>
      <c r="X26" t="n">
        <v>0.73</v>
      </c>
      <c r="Y26" t="n">
        <v>1</v>
      </c>
      <c r="Z26" t="n">
        <v>10</v>
      </c>
      <c r="AA26" t="n">
        <v>1116.744142449929</v>
      </c>
      <c r="AB26" t="n">
        <v>1527.978602974448</v>
      </c>
      <c r="AC26" t="n">
        <v>1382.150469638005</v>
      </c>
      <c r="AD26" t="n">
        <v>1116744.142449929</v>
      </c>
      <c r="AE26" t="n">
        <v>1527978.602974448</v>
      </c>
      <c r="AF26" t="n">
        <v>1.382639799453499e-06</v>
      </c>
      <c r="AG26" t="n">
        <v>24.453125</v>
      </c>
      <c r="AH26" t="n">
        <v>1382150.469638005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3.5659</v>
      </c>
      <c r="E27" t="n">
        <v>28.04</v>
      </c>
      <c r="F27" t="n">
        <v>24.06</v>
      </c>
      <c r="G27" t="n">
        <v>41.24</v>
      </c>
      <c r="H27" t="n">
        <v>0.6</v>
      </c>
      <c r="I27" t="n">
        <v>35</v>
      </c>
      <c r="J27" t="n">
        <v>214.02</v>
      </c>
      <c r="K27" t="n">
        <v>55.27</v>
      </c>
      <c r="L27" t="n">
        <v>7.25</v>
      </c>
      <c r="M27" t="n">
        <v>33</v>
      </c>
      <c r="N27" t="n">
        <v>46.49</v>
      </c>
      <c r="O27" t="n">
        <v>26629.54</v>
      </c>
      <c r="P27" t="n">
        <v>342.54</v>
      </c>
      <c r="Q27" t="n">
        <v>608.99</v>
      </c>
      <c r="R27" t="n">
        <v>68.59</v>
      </c>
      <c r="S27" t="n">
        <v>46.36</v>
      </c>
      <c r="T27" t="n">
        <v>10667.22</v>
      </c>
      <c r="U27" t="n">
        <v>0.68</v>
      </c>
      <c r="V27" t="n">
        <v>0.89</v>
      </c>
      <c r="W27" t="n">
        <v>9.24</v>
      </c>
      <c r="X27" t="n">
        <v>0.68</v>
      </c>
      <c r="Y27" t="n">
        <v>1</v>
      </c>
      <c r="Z27" t="n">
        <v>10</v>
      </c>
      <c r="AA27" t="n">
        <v>1101.406342811084</v>
      </c>
      <c r="AB27" t="n">
        <v>1506.992748852617</v>
      </c>
      <c r="AC27" t="n">
        <v>1363.167475979729</v>
      </c>
      <c r="AD27" t="n">
        <v>1101406.342811084</v>
      </c>
      <c r="AE27" t="n">
        <v>1506992.748852617</v>
      </c>
      <c r="AF27" t="n">
        <v>1.389028105612406e-06</v>
      </c>
      <c r="AG27" t="n">
        <v>24.34027777777778</v>
      </c>
      <c r="AH27" t="n">
        <v>1363167.47597973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3.5749</v>
      </c>
      <c r="E28" t="n">
        <v>27.97</v>
      </c>
      <c r="F28" t="n">
        <v>24.03</v>
      </c>
      <c r="G28" t="n">
        <v>42.4</v>
      </c>
      <c r="H28" t="n">
        <v>0.62</v>
      </c>
      <c r="I28" t="n">
        <v>34</v>
      </c>
      <c r="J28" t="n">
        <v>214.42</v>
      </c>
      <c r="K28" t="n">
        <v>55.27</v>
      </c>
      <c r="L28" t="n">
        <v>7.5</v>
      </c>
      <c r="M28" t="n">
        <v>32</v>
      </c>
      <c r="N28" t="n">
        <v>46.65</v>
      </c>
      <c r="O28" t="n">
        <v>26679.66</v>
      </c>
      <c r="P28" t="n">
        <v>341.68</v>
      </c>
      <c r="Q28" t="n">
        <v>608.85</v>
      </c>
      <c r="R28" t="n">
        <v>67.56</v>
      </c>
      <c r="S28" t="n">
        <v>46.36</v>
      </c>
      <c r="T28" t="n">
        <v>10156.54</v>
      </c>
      <c r="U28" t="n">
        <v>0.6899999999999999</v>
      </c>
      <c r="V28" t="n">
        <v>0.89</v>
      </c>
      <c r="W28" t="n">
        <v>9.24</v>
      </c>
      <c r="X28" t="n">
        <v>0.66</v>
      </c>
      <c r="Y28" t="n">
        <v>1</v>
      </c>
      <c r="Z28" t="n">
        <v>10</v>
      </c>
      <c r="AA28" t="n">
        <v>1098.077606309666</v>
      </c>
      <c r="AB28" t="n">
        <v>1502.438224717886</v>
      </c>
      <c r="AC28" t="n">
        <v>1359.047629236102</v>
      </c>
      <c r="AD28" t="n">
        <v>1098077.606309666</v>
      </c>
      <c r="AE28" t="n">
        <v>1502438.224717886</v>
      </c>
      <c r="AF28" t="n">
        <v>1.392533883382537e-06</v>
      </c>
      <c r="AG28" t="n">
        <v>24.27951388888889</v>
      </c>
      <c r="AH28" t="n">
        <v>1359047.629236103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3.5826</v>
      </c>
      <c r="E29" t="n">
        <v>27.91</v>
      </c>
      <c r="F29" t="n">
        <v>24.01</v>
      </c>
      <c r="G29" t="n">
        <v>43.65</v>
      </c>
      <c r="H29" t="n">
        <v>0.64</v>
      </c>
      <c r="I29" t="n">
        <v>33</v>
      </c>
      <c r="J29" t="n">
        <v>214.83</v>
      </c>
      <c r="K29" t="n">
        <v>55.27</v>
      </c>
      <c r="L29" t="n">
        <v>7.75</v>
      </c>
      <c r="M29" t="n">
        <v>31</v>
      </c>
      <c r="N29" t="n">
        <v>46.81</v>
      </c>
      <c r="O29" t="n">
        <v>26729.83</v>
      </c>
      <c r="P29" t="n">
        <v>341.12</v>
      </c>
      <c r="Q29" t="n">
        <v>608.88</v>
      </c>
      <c r="R29" t="n">
        <v>67.13</v>
      </c>
      <c r="S29" t="n">
        <v>46.36</v>
      </c>
      <c r="T29" t="n">
        <v>9947.969999999999</v>
      </c>
      <c r="U29" t="n">
        <v>0.6899999999999999</v>
      </c>
      <c r="V29" t="n">
        <v>0.89</v>
      </c>
      <c r="W29" t="n">
        <v>9.23</v>
      </c>
      <c r="X29" t="n">
        <v>0.64</v>
      </c>
      <c r="Y29" t="n">
        <v>1</v>
      </c>
      <c r="Z29" t="n">
        <v>10</v>
      </c>
      <c r="AA29" t="n">
        <v>1095.553816028416</v>
      </c>
      <c r="AB29" t="n">
        <v>1498.985063513311</v>
      </c>
      <c r="AC29" t="n">
        <v>1355.92403289035</v>
      </c>
      <c r="AD29" t="n">
        <v>1095553.816028416</v>
      </c>
      <c r="AE29" t="n">
        <v>1498985.063513311</v>
      </c>
      <c r="AF29" t="n">
        <v>1.395533271030316e-06</v>
      </c>
      <c r="AG29" t="n">
        <v>24.22743055555556</v>
      </c>
      <c r="AH29" t="n">
        <v>1355924.03289035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3.589</v>
      </c>
      <c r="E30" t="n">
        <v>27.86</v>
      </c>
      <c r="F30" t="n">
        <v>24</v>
      </c>
      <c r="G30" t="n">
        <v>45</v>
      </c>
      <c r="H30" t="n">
        <v>0.66</v>
      </c>
      <c r="I30" t="n">
        <v>32</v>
      </c>
      <c r="J30" t="n">
        <v>215.24</v>
      </c>
      <c r="K30" t="n">
        <v>55.27</v>
      </c>
      <c r="L30" t="n">
        <v>8</v>
      </c>
      <c r="M30" t="n">
        <v>30</v>
      </c>
      <c r="N30" t="n">
        <v>46.97</v>
      </c>
      <c r="O30" t="n">
        <v>26780.06</v>
      </c>
      <c r="P30" t="n">
        <v>340.59</v>
      </c>
      <c r="Q30" t="n">
        <v>608.9400000000001</v>
      </c>
      <c r="R30" t="n">
        <v>66.90000000000001</v>
      </c>
      <c r="S30" t="n">
        <v>46.36</v>
      </c>
      <c r="T30" t="n">
        <v>9836.85</v>
      </c>
      <c r="U30" t="n">
        <v>0.6899999999999999</v>
      </c>
      <c r="V30" t="n">
        <v>0.89</v>
      </c>
      <c r="W30" t="n">
        <v>9.23</v>
      </c>
      <c r="X30" t="n">
        <v>0.63</v>
      </c>
      <c r="Y30" t="n">
        <v>1</v>
      </c>
      <c r="Z30" t="n">
        <v>10</v>
      </c>
      <c r="AA30" t="n">
        <v>1093.417650748928</v>
      </c>
      <c r="AB30" t="n">
        <v>1496.062267936954</v>
      </c>
      <c r="AC30" t="n">
        <v>1353.280184821631</v>
      </c>
      <c r="AD30" t="n">
        <v>1093417.650748928</v>
      </c>
      <c r="AE30" t="n">
        <v>1496062.267936954</v>
      </c>
      <c r="AF30" t="n">
        <v>1.398026268555743e-06</v>
      </c>
      <c r="AG30" t="n">
        <v>24.18402777777778</v>
      </c>
      <c r="AH30" t="n">
        <v>1353280.184821631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3.5985</v>
      </c>
      <c r="E31" t="n">
        <v>27.79</v>
      </c>
      <c r="F31" t="n">
        <v>23.97</v>
      </c>
      <c r="G31" t="n">
        <v>46.39</v>
      </c>
      <c r="H31" t="n">
        <v>0.68</v>
      </c>
      <c r="I31" t="n">
        <v>31</v>
      </c>
      <c r="J31" t="n">
        <v>215.65</v>
      </c>
      <c r="K31" t="n">
        <v>55.27</v>
      </c>
      <c r="L31" t="n">
        <v>8.25</v>
      </c>
      <c r="M31" t="n">
        <v>29</v>
      </c>
      <c r="N31" t="n">
        <v>47.12</v>
      </c>
      <c r="O31" t="n">
        <v>26830.34</v>
      </c>
      <c r="P31" t="n">
        <v>340.01</v>
      </c>
      <c r="Q31" t="n">
        <v>608.9299999999999</v>
      </c>
      <c r="R31" t="n">
        <v>65.8</v>
      </c>
      <c r="S31" t="n">
        <v>46.36</v>
      </c>
      <c r="T31" t="n">
        <v>9293.799999999999</v>
      </c>
      <c r="U31" t="n">
        <v>0.7</v>
      </c>
      <c r="V31" t="n">
        <v>0.89</v>
      </c>
      <c r="W31" t="n">
        <v>9.23</v>
      </c>
      <c r="X31" t="n">
        <v>0.59</v>
      </c>
      <c r="Y31" t="n">
        <v>1</v>
      </c>
      <c r="Z31" t="n">
        <v>10</v>
      </c>
      <c r="AA31" t="n">
        <v>1090.45665097539</v>
      </c>
      <c r="AB31" t="n">
        <v>1492.010897416709</v>
      </c>
      <c r="AC31" t="n">
        <v>1349.615471417704</v>
      </c>
      <c r="AD31" t="n">
        <v>1090456.65097539</v>
      </c>
      <c r="AE31" t="n">
        <v>1492010.897416709</v>
      </c>
      <c r="AF31" t="n">
        <v>1.401726811757549e-06</v>
      </c>
      <c r="AG31" t="n">
        <v>24.12326388888889</v>
      </c>
      <c r="AH31" t="n">
        <v>1349615.471417704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3.6049</v>
      </c>
      <c r="E32" t="n">
        <v>27.74</v>
      </c>
      <c r="F32" t="n">
        <v>23.96</v>
      </c>
      <c r="G32" t="n">
        <v>47.92</v>
      </c>
      <c r="H32" t="n">
        <v>0.7</v>
      </c>
      <c r="I32" t="n">
        <v>30</v>
      </c>
      <c r="J32" t="n">
        <v>216.05</v>
      </c>
      <c r="K32" t="n">
        <v>55.27</v>
      </c>
      <c r="L32" t="n">
        <v>8.5</v>
      </c>
      <c r="M32" t="n">
        <v>28</v>
      </c>
      <c r="N32" t="n">
        <v>47.28</v>
      </c>
      <c r="O32" t="n">
        <v>26880.68</v>
      </c>
      <c r="P32" t="n">
        <v>339.17</v>
      </c>
      <c r="Q32" t="n">
        <v>608.84</v>
      </c>
      <c r="R32" t="n">
        <v>65.73999999999999</v>
      </c>
      <c r="S32" t="n">
        <v>46.36</v>
      </c>
      <c r="T32" t="n">
        <v>9268.780000000001</v>
      </c>
      <c r="U32" t="n">
        <v>0.71</v>
      </c>
      <c r="V32" t="n">
        <v>0.89</v>
      </c>
      <c r="W32" t="n">
        <v>9.220000000000001</v>
      </c>
      <c r="X32" t="n">
        <v>0.59</v>
      </c>
      <c r="Y32" t="n">
        <v>1</v>
      </c>
      <c r="Z32" t="n">
        <v>10</v>
      </c>
      <c r="AA32" t="n">
        <v>1087.870980779961</v>
      </c>
      <c r="AB32" t="n">
        <v>1488.473069383605</v>
      </c>
      <c r="AC32" t="n">
        <v>1346.415288726706</v>
      </c>
      <c r="AD32" t="n">
        <v>1087870.980779961</v>
      </c>
      <c r="AE32" t="n">
        <v>1488473.069383605</v>
      </c>
      <c r="AF32" t="n">
        <v>1.404219809282976e-06</v>
      </c>
      <c r="AG32" t="n">
        <v>24.07986111111111</v>
      </c>
      <c r="AH32" t="n">
        <v>1346415.288726707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3.6141</v>
      </c>
      <c r="E33" t="n">
        <v>27.67</v>
      </c>
      <c r="F33" t="n">
        <v>23.93</v>
      </c>
      <c r="G33" t="n">
        <v>49.51</v>
      </c>
      <c r="H33" t="n">
        <v>0.72</v>
      </c>
      <c r="I33" t="n">
        <v>29</v>
      </c>
      <c r="J33" t="n">
        <v>216.46</v>
      </c>
      <c r="K33" t="n">
        <v>55.27</v>
      </c>
      <c r="L33" t="n">
        <v>8.75</v>
      </c>
      <c r="M33" t="n">
        <v>27</v>
      </c>
      <c r="N33" t="n">
        <v>47.44</v>
      </c>
      <c r="O33" t="n">
        <v>26931.07</v>
      </c>
      <c r="P33" t="n">
        <v>338.75</v>
      </c>
      <c r="Q33" t="n">
        <v>608.89</v>
      </c>
      <c r="R33" t="n">
        <v>64.5</v>
      </c>
      <c r="S33" t="n">
        <v>46.36</v>
      </c>
      <c r="T33" t="n">
        <v>8654.84</v>
      </c>
      <c r="U33" t="n">
        <v>0.72</v>
      </c>
      <c r="V33" t="n">
        <v>0.89</v>
      </c>
      <c r="W33" t="n">
        <v>9.23</v>
      </c>
      <c r="X33" t="n">
        <v>0.5600000000000001</v>
      </c>
      <c r="Y33" t="n">
        <v>1</v>
      </c>
      <c r="Z33" t="n">
        <v>10</v>
      </c>
      <c r="AA33" t="n">
        <v>1085.236058549096</v>
      </c>
      <c r="AB33" t="n">
        <v>1484.867852542771</v>
      </c>
      <c r="AC33" t="n">
        <v>1343.154148721208</v>
      </c>
      <c r="AD33" t="n">
        <v>1085236.058549096</v>
      </c>
      <c r="AE33" t="n">
        <v>1484867.852542771</v>
      </c>
      <c r="AF33" t="n">
        <v>1.407803493225776e-06</v>
      </c>
      <c r="AG33" t="n">
        <v>24.01909722222222</v>
      </c>
      <c r="AH33" t="n">
        <v>1343154.148721208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3.6208</v>
      </c>
      <c r="E34" t="n">
        <v>27.62</v>
      </c>
      <c r="F34" t="n">
        <v>23.92</v>
      </c>
      <c r="G34" t="n">
        <v>51.25</v>
      </c>
      <c r="H34" t="n">
        <v>0.74</v>
      </c>
      <c r="I34" t="n">
        <v>28</v>
      </c>
      <c r="J34" t="n">
        <v>216.87</v>
      </c>
      <c r="K34" t="n">
        <v>55.27</v>
      </c>
      <c r="L34" t="n">
        <v>9</v>
      </c>
      <c r="M34" t="n">
        <v>26</v>
      </c>
      <c r="N34" t="n">
        <v>47.6</v>
      </c>
      <c r="O34" t="n">
        <v>26981.51</v>
      </c>
      <c r="P34" t="n">
        <v>338.13</v>
      </c>
      <c r="Q34" t="n">
        <v>608.86</v>
      </c>
      <c r="R34" t="n">
        <v>64.62</v>
      </c>
      <c r="S34" t="n">
        <v>46.36</v>
      </c>
      <c r="T34" t="n">
        <v>8720.049999999999</v>
      </c>
      <c r="U34" t="n">
        <v>0.72</v>
      </c>
      <c r="V34" t="n">
        <v>0.89</v>
      </c>
      <c r="W34" t="n">
        <v>9.210000000000001</v>
      </c>
      <c r="X34" t="n">
        <v>0.54</v>
      </c>
      <c r="Y34" t="n">
        <v>1</v>
      </c>
      <c r="Z34" t="n">
        <v>10</v>
      </c>
      <c r="AA34" t="n">
        <v>1082.773561838544</v>
      </c>
      <c r="AB34" t="n">
        <v>1481.498555905707</v>
      </c>
      <c r="AC34" t="n">
        <v>1340.106413026348</v>
      </c>
      <c r="AD34" t="n">
        <v>1082773.561838544</v>
      </c>
      <c r="AE34" t="n">
        <v>1481498.555905706</v>
      </c>
      <c r="AF34" t="n">
        <v>1.410413350010208e-06</v>
      </c>
      <c r="AG34" t="n">
        <v>23.97569444444444</v>
      </c>
      <c r="AH34" t="n">
        <v>1340106.413026348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3.6223</v>
      </c>
      <c r="E35" t="n">
        <v>27.61</v>
      </c>
      <c r="F35" t="n">
        <v>23.91</v>
      </c>
      <c r="G35" t="n">
        <v>51.23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337.31</v>
      </c>
      <c r="Q35" t="n">
        <v>608.8200000000001</v>
      </c>
      <c r="R35" t="n">
        <v>64.14</v>
      </c>
      <c r="S35" t="n">
        <v>46.36</v>
      </c>
      <c r="T35" t="n">
        <v>8476.440000000001</v>
      </c>
      <c r="U35" t="n">
        <v>0.72</v>
      </c>
      <c r="V35" t="n">
        <v>0.89</v>
      </c>
      <c r="W35" t="n">
        <v>9.220000000000001</v>
      </c>
      <c r="X35" t="n">
        <v>0.53</v>
      </c>
      <c r="Y35" t="n">
        <v>1</v>
      </c>
      <c r="Z35" t="n">
        <v>10</v>
      </c>
      <c r="AA35" t="n">
        <v>1081.178823033445</v>
      </c>
      <c r="AB35" t="n">
        <v>1479.316563917659</v>
      </c>
      <c r="AC35" t="n">
        <v>1338.132667291195</v>
      </c>
      <c r="AD35" t="n">
        <v>1081178.823033445</v>
      </c>
      <c r="AE35" t="n">
        <v>1479316.563917659</v>
      </c>
      <c r="AF35" t="n">
        <v>1.410997646305229e-06</v>
      </c>
      <c r="AG35" t="n">
        <v>23.96701388888889</v>
      </c>
      <c r="AH35" t="n">
        <v>1338132.667291195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3.6311</v>
      </c>
      <c r="E36" t="n">
        <v>27.54</v>
      </c>
      <c r="F36" t="n">
        <v>23.88</v>
      </c>
      <c r="G36" t="n">
        <v>53.07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337.07</v>
      </c>
      <c r="Q36" t="n">
        <v>608.85</v>
      </c>
      <c r="R36" t="n">
        <v>63.38</v>
      </c>
      <c r="S36" t="n">
        <v>46.36</v>
      </c>
      <c r="T36" t="n">
        <v>8100.4</v>
      </c>
      <c r="U36" t="n">
        <v>0.73</v>
      </c>
      <c r="V36" t="n">
        <v>0.89</v>
      </c>
      <c r="W36" t="n">
        <v>9.210000000000001</v>
      </c>
      <c r="X36" t="n">
        <v>0.51</v>
      </c>
      <c r="Y36" t="n">
        <v>1</v>
      </c>
      <c r="Z36" t="n">
        <v>10</v>
      </c>
      <c r="AA36" t="n">
        <v>1078.918509236267</v>
      </c>
      <c r="AB36" t="n">
        <v>1476.223902862354</v>
      </c>
      <c r="AC36" t="n">
        <v>1335.33516546643</v>
      </c>
      <c r="AD36" t="n">
        <v>1078918.509236267</v>
      </c>
      <c r="AE36" t="n">
        <v>1476223.902862354</v>
      </c>
      <c r="AF36" t="n">
        <v>1.414425517902691e-06</v>
      </c>
      <c r="AG36" t="n">
        <v>23.90625</v>
      </c>
      <c r="AH36" t="n">
        <v>1335335.16546643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3.6382</v>
      </c>
      <c r="E37" t="n">
        <v>27.49</v>
      </c>
      <c r="F37" t="n">
        <v>23.87</v>
      </c>
      <c r="G37" t="n">
        <v>55.08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336.26</v>
      </c>
      <c r="Q37" t="n">
        <v>608.91</v>
      </c>
      <c r="R37" t="n">
        <v>62.89</v>
      </c>
      <c r="S37" t="n">
        <v>46.36</v>
      </c>
      <c r="T37" t="n">
        <v>7862.12</v>
      </c>
      <c r="U37" t="n">
        <v>0.74</v>
      </c>
      <c r="V37" t="n">
        <v>0.89</v>
      </c>
      <c r="W37" t="n">
        <v>9.220000000000001</v>
      </c>
      <c r="X37" t="n">
        <v>0.49</v>
      </c>
      <c r="Y37" t="n">
        <v>1</v>
      </c>
      <c r="Z37" t="n">
        <v>10</v>
      </c>
      <c r="AA37" t="n">
        <v>1076.289102579191</v>
      </c>
      <c r="AB37" t="n">
        <v>1472.626232672907</v>
      </c>
      <c r="AC37" t="n">
        <v>1332.080851870503</v>
      </c>
      <c r="AD37" t="n">
        <v>1076289.102579191</v>
      </c>
      <c r="AE37" t="n">
        <v>1472626.232672907</v>
      </c>
      <c r="AF37" t="n">
        <v>1.417191187032461e-06</v>
      </c>
      <c r="AG37" t="n">
        <v>23.86284722222222</v>
      </c>
      <c r="AH37" t="n">
        <v>1332080.851870503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3.6453</v>
      </c>
      <c r="E38" t="n">
        <v>27.43</v>
      </c>
      <c r="F38" t="n">
        <v>23.85</v>
      </c>
      <c r="G38" t="n">
        <v>57.25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335.62</v>
      </c>
      <c r="Q38" t="n">
        <v>608.85</v>
      </c>
      <c r="R38" t="n">
        <v>62.4</v>
      </c>
      <c r="S38" t="n">
        <v>46.36</v>
      </c>
      <c r="T38" t="n">
        <v>7622.2</v>
      </c>
      <c r="U38" t="n">
        <v>0.74</v>
      </c>
      <c r="V38" t="n">
        <v>0.89</v>
      </c>
      <c r="W38" t="n">
        <v>9.220000000000001</v>
      </c>
      <c r="X38" t="n">
        <v>0.48</v>
      </c>
      <c r="Y38" t="n">
        <v>1</v>
      </c>
      <c r="Z38" t="n">
        <v>10</v>
      </c>
      <c r="AA38" t="n">
        <v>1073.847679494779</v>
      </c>
      <c r="AB38" t="n">
        <v>1469.285769900829</v>
      </c>
      <c r="AC38" t="n">
        <v>1329.059198177023</v>
      </c>
      <c r="AD38" t="n">
        <v>1073847.679494778</v>
      </c>
      <c r="AE38" t="n">
        <v>1469285.769900829</v>
      </c>
      <c r="AF38" t="n">
        <v>1.419956856162232e-06</v>
      </c>
      <c r="AG38" t="n">
        <v>23.81076388888889</v>
      </c>
      <c r="AH38" t="n">
        <v>1329059.198177023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3.6457</v>
      </c>
      <c r="E39" t="n">
        <v>27.43</v>
      </c>
      <c r="F39" t="n">
        <v>23.85</v>
      </c>
      <c r="G39" t="n">
        <v>57.24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23</v>
      </c>
      <c r="N39" t="n">
        <v>48.4</v>
      </c>
      <c r="O39" t="n">
        <v>27234.57</v>
      </c>
      <c r="P39" t="n">
        <v>335.52</v>
      </c>
      <c r="Q39" t="n">
        <v>608.85</v>
      </c>
      <c r="R39" t="n">
        <v>62.19</v>
      </c>
      <c r="S39" t="n">
        <v>46.36</v>
      </c>
      <c r="T39" t="n">
        <v>7518.75</v>
      </c>
      <c r="U39" t="n">
        <v>0.75</v>
      </c>
      <c r="V39" t="n">
        <v>0.89</v>
      </c>
      <c r="W39" t="n">
        <v>9.220000000000001</v>
      </c>
      <c r="X39" t="n">
        <v>0.48</v>
      </c>
      <c r="Y39" t="n">
        <v>1</v>
      </c>
      <c r="Z39" t="n">
        <v>10</v>
      </c>
      <c r="AA39" t="n">
        <v>1073.623536131406</v>
      </c>
      <c r="AB39" t="n">
        <v>1468.979087062556</v>
      </c>
      <c r="AC39" t="n">
        <v>1328.781784718403</v>
      </c>
      <c r="AD39" t="n">
        <v>1073623.536131406</v>
      </c>
      <c r="AE39" t="n">
        <v>1468979.087062556</v>
      </c>
      <c r="AF39" t="n">
        <v>1.420112668507571e-06</v>
      </c>
      <c r="AG39" t="n">
        <v>23.81076388888889</v>
      </c>
      <c r="AH39" t="n">
        <v>1328781.784718403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3.6553</v>
      </c>
      <c r="E40" t="n">
        <v>27.36</v>
      </c>
      <c r="F40" t="n">
        <v>23.82</v>
      </c>
      <c r="G40" t="n">
        <v>59.55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22</v>
      </c>
      <c r="N40" t="n">
        <v>48.56</v>
      </c>
      <c r="O40" t="n">
        <v>27285.35</v>
      </c>
      <c r="P40" t="n">
        <v>334.66</v>
      </c>
      <c r="Q40" t="n">
        <v>608.92</v>
      </c>
      <c r="R40" t="n">
        <v>61.18</v>
      </c>
      <c r="S40" t="n">
        <v>46.36</v>
      </c>
      <c r="T40" t="n">
        <v>7017.92</v>
      </c>
      <c r="U40" t="n">
        <v>0.76</v>
      </c>
      <c r="V40" t="n">
        <v>0.89</v>
      </c>
      <c r="W40" t="n">
        <v>9.220000000000001</v>
      </c>
      <c r="X40" t="n">
        <v>0.45</v>
      </c>
      <c r="Y40" t="n">
        <v>1</v>
      </c>
      <c r="Z40" t="n">
        <v>10</v>
      </c>
      <c r="AA40" t="n">
        <v>1060.005430200471</v>
      </c>
      <c r="AB40" t="n">
        <v>1450.346193739418</v>
      </c>
      <c r="AC40" t="n">
        <v>1311.927188582594</v>
      </c>
      <c r="AD40" t="n">
        <v>1060005.430200471</v>
      </c>
      <c r="AE40" t="n">
        <v>1450346.193739418</v>
      </c>
      <c r="AF40" t="n">
        <v>1.423852164795711e-06</v>
      </c>
      <c r="AG40" t="n">
        <v>23.75</v>
      </c>
      <c r="AH40" t="n">
        <v>1311927.188582595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3.6526</v>
      </c>
      <c r="E41" t="n">
        <v>27.38</v>
      </c>
      <c r="F41" t="n">
        <v>23.84</v>
      </c>
      <c r="G41" t="n">
        <v>59.6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22</v>
      </c>
      <c r="N41" t="n">
        <v>48.72</v>
      </c>
      <c r="O41" t="n">
        <v>27336.19</v>
      </c>
      <c r="P41" t="n">
        <v>334.49</v>
      </c>
      <c r="Q41" t="n">
        <v>608.9</v>
      </c>
      <c r="R41" t="n">
        <v>61.92</v>
      </c>
      <c r="S41" t="n">
        <v>46.36</v>
      </c>
      <c r="T41" t="n">
        <v>7385.57</v>
      </c>
      <c r="U41" t="n">
        <v>0.75</v>
      </c>
      <c r="V41" t="n">
        <v>0.89</v>
      </c>
      <c r="W41" t="n">
        <v>9.220000000000001</v>
      </c>
      <c r="X41" t="n">
        <v>0.47</v>
      </c>
      <c r="Y41" t="n">
        <v>1</v>
      </c>
      <c r="Z41" t="n">
        <v>10</v>
      </c>
      <c r="AA41" t="n">
        <v>1070.724366525493</v>
      </c>
      <c r="AB41" t="n">
        <v>1465.012315305409</v>
      </c>
      <c r="AC41" t="n">
        <v>1325.193596090359</v>
      </c>
      <c r="AD41" t="n">
        <v>1070724.366525493</v>
      </c>
      <c r="AE41" t="n">
        <v>1465012.315305409</v>
      </c>
      <c r="AF41" t="n">
        <v>1.422800431464672e-06</v>
      </c>
      <c r="AG41" t="n">
        <v>23.76736111111111</v>
      </c>
      <c r="AH41" t="n">
        <v>1325193.596090359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3.6618</v>
      </c>
      <c r="E42" t="n">
        <v>27.31</v>
      </c>
      <c r="F42" t="n">
        <v>23.81</v>
      </c>
      <c r="G42" t="n">
        <v>62.12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21</v>
      </c>
      <c r="N42" t="n">
        <v>48.89</v>
      </c>
      <c r="O42" t="n">
        <v>27387.08</v>
      </c>
      <c r="P42" t="n">
        <v>333.71</v>
      </c>
      <c r="Q42" t="n">
        <v>608.79</v>
      </c>
      <c r="R42" t="n">
        <v>61.06</v>
      </c>
      <c r="S42" t="n">
        <v>46.36</v>
      </c>
      <c r="T42" t="n">
        <v>6963.18</v>
      </c>
      <c r="U42" t="n">
        <v>0.76</v>
      </c>
      <c r="V42" t="n">
        <v>0.89</v>
      </c>
      <c r="W42" t="n">
        <v>9.210000000000001</v>
      </c>
      <c r="X42" t="n">
        <v>0.44</v>
      </c>
      <c r="Y42" t="n">
        <v>1</v>
      </c>
      <c r="Z42" t="n">
        <v>10</v>
      </c>
      <c r="AA42" t="n">
        <v>1057.312811965592</v>
      </c>
      <c r="AB42" t="n">
        <v>1446.662034680523</v>
      </c>
      <c r="AC42" t="n">
        <v>1308.594640493531</v>
      </c>
      <c r="AD42" t="n">
        <v>1057312.811965592</v>
      </c>
      <c r="AE42" t="n">
        <v>1446662.034680523</v>
      </c>
      <c r="AF42" t="n">
        <v>1.426384115407473e-06</v>
      </c>
      <c r="AG42" t="n">
        <v>23.70659722222222</v>
      </c>
      <c r="AH42" t="n">
        <v>1308594.640493531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3.6616</v>
      </c>
      <c r="E43" t="n">
        <v>27.31</v>
      </c>
      <c r="F43" t="n">
        <v>23.81</v>
      </c>
      <c r="G43" t="n">
        <v>62.12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21</v>
      </c>
      <c r="N43" t="n">
        <v>49.05</v>
      </c>
      <c r="O43" t="n">
        <v>27438.03</v>
      </c>
      <c r="P43" t="n">
        <v>333.36</v>
      </c>
      <c r="Q43" t="n">
        <v>608.77</v>
      </c>
      <c r="R43" t="n">
        <v>61.3</v>
      </c>
      <c r="S43" t="n">
        <v>46.36</v>
      </c>
      <c r="T43" t="n">
        <v>7083.93</v>
      </c>
      <c r="U43" t="n">
        <v>0.76</v>
      </c>
      <c r="V43" t="n">
        <v>0.89</v>
      </c>
      <c r="W43" t="n">
        <v>9.210000000000001</v>
      </c>
      <c r="X43" t="n">
        <v>0.44</v>
      </c>
      <c r="Y43" t="n">
        <v>1</v>
      </c>
      <c r="Z43" t="n">
        <v>10</v>
      </c>
      <c r="AA43" t="n">
        <v>1056.82956776871</v>
      </c>
      <c r="AB43" t="n">
        <v>1446.000838651121</v>
      </c>
      <c r="AC43" t="n">
        <v>1307.996548085181</v>
      </c>
      <c r="AD43" t="n">
        <v>1056829.56776871</v>
      </c>
      <c r="AE43" t="n">
        <v>1446000.838651121</v>
      </c>
      <c r="AF43" t="n">
        <v>1.426306209234803e-06</v>
      </c>
      <c r="AG43" t="n">
        <v>23.70659722222222</v>
      </c>
      <c r="AH43" t="n">
        <v>1307996.548085181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3.6691</v>
      </c>
      <c r="E44" t="n">
        <v>27.25</v>
      </c>
      <c r="F44" t="n">
        <v>23.8</v>
      </c>
      <c r="G44" t="n">
        <v>64.90000000000001</v>
      </c>
      <c r="H44" t="n">
        <v>0.92</v>
      </c>
      <c r="I44" t="n">
        <v>22</v>
      </c>
      <c r="J44" t="n">
        <v>220.99</v>
      </c>
      <c r="K44" t="n">
        <v>55.27</v>
      </c>
      <c r="L44" t="n">
        <v>11.5</v>
      </c>
      <c r="M44" t="n">
        <v>20</v>
      </c>
      <c r="N44" t="n">
        <v>49.21</v>
      </c>
      <c r="O44" t="n">
        <v>27489.03</v>
      </c>
      <c r="P44" t="n">
        <v>332.88</v>
      </c>
      <c r="Q44" t="n">
        <v>608.86</v>
      </c>
      <c r="R44" t="n">
        <v>60.5</v>
      </c>
      <c r="S44" t="n">
        <v>46.36</v>
      </c>
      <c r="T44" t="n">
        <v>6685.72</v>
      </c>
      <c r="U44" t="n">
        <v>0.77</v>
      </c>
      <c r="V44" t="n">
        <v>0.9</v>
      </c>
      <c r="W44" t="n">
        <v>9.220000000000001</v>
      </c>
      <c r="X44" t="n">
        <v>0.43</v>
      </c>
      <c r="Y44" t="n">
        <v>1</v>
      </c>
      <c r="Z44" t="n">
        <v>10</v>
      </c>
      <c r="AA44" t="n">
        <v>1054.660868275189</v>
      </c>
      <c r="AB44" t="n">
        <v>1443.033528327816</v>
      </c>
      <c r="AC44" t="n">
        <v>1305.312433694486</v>
      </c>
      <c r="AD44" t="n">
        <v>1054660.868275189</v>
      </c>
      <c r="AE44" t="n">
        <v>1443033.528327816</v>
      </c>
      <c r="AF44" t="n">
        <v>1.429227690709913e-06</v>
      </c>
      <c r="AG44" t="n">
        <v>23.65451388888889</v>
      </c>
      <c r="AH44" t="n">
        <v>1305312.433694486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3.6682</v>
      </c>
      <c r="E45" t="n">
        <v>27.26</v>
      </c>
      <c r="F45" t="n">
        <v>23.8</v>
      </c>
      <c r="G45" t="n">
        <v>64.92</v>
      </c>
      <c r="H45" t="n">
        <v>0.9399999999999999</v>
      </c>
      <c r="I45" t="n">
        <v>22</v>
      </c>
      <c r="J45" t="n">
        <v>221.4</v>
      </c>
      <c r="K45" t="n">
        <v>55.27</v>
      </c>
      <c r="L45" t="n">
        <v>11.75</v>
      </c>
      <c r="M45" t="n">
        <v>20</v>
      </c>
      <c r="N45" t="n">
        <v>49.38</v>
      </c>
      <c r="O45" t="n">
        <v>27540.09</v>
      </c>
      <c r="P45" t="n">
        <v>332.57</v>
      </c>
      <c r="Q45" t="n">
        <v>608.88</v>
      </c>
      <c r="R45" t="n">
        <v>60.78</v>
      </c>
      <c r="S45" t="n">
        <v>46.36</v>
      </c>
      <c r="T45" t="n">
        <v>6827.24</v>
      </c>
      <c r="U45" t="n">
        <v>0.76</v>
      </c>
      <c r="V45" t="n">
        <v>0.9</v>
      </c>
      <c r="W45" t="n">
        <v>9.220000000000001</v>
      </c>
      <c r="X45" t="n">
        <v>0.43</v>
      </c>
      <c r="Y45" t="n">
        <v>1</v>
      </c>
      <c r="Z45" t="n">
        <v>10</v>
      </c>
      <c r="AA45" t="n">
        <v>1054.366222279067</v>
      </c>
      <c r="AB45" t="n">
        <v>1442.630380677058</v>
      </c>
      <c r="AC45" t="n">
        <v>1304.947761889695</v>
      </c>
      <c r="AD45" t="n">
        <v>1054366.222279067</v>
      </c>
      <c r="AE45" t="n">
        <v>1442630.380677058</v>
      </c>
      <c r="AF45" t="n">
        <v>1.4288771129329e-06</v>
      </c>
      <c r="AG45" t="n">
        <v>23.66319444444444</v>
      </c>
      <c r="AH45" t="n">
        <v>1304947.761889695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3.6775</v>
      </c>
      <c r="E46" t="n">
        <v>27.19</v>
      </c>
      <c r="F46" t="n">
        <v>23.78</v>
      </c>
      <c r="G46" t="n">
        <v>67.93000000000001</v>
      </c>
      <c r="H46" t="n">
        <v>0.96</v>
      </c>
      <c r="I46" t="n">
        <v>21</v>
      </c>
      <c r="J46" t="n">
        <v>221.81</v>
      </c>
      <c r="K46" t="n">
        <v>55.27</v>
      </c>
      <c r="L46" t="n">
        <v>12</v>
      </c>
      <c r="M46" t="n">
        <v>19</v>
      </c>
      <c r="N46" t="n">
        <v>49.54</v>
      </c>
      <c r="O46" t="n">
        <v>27591.21</v>
      </c>
      <c r="P46" t="n">
        <v>331.8</v>
      </c>
      <c r="Q46" t="n">
        <v>608.87</v>
      </c>
      <c r="R46" t="n">
        <v>59.95</v>
      </c>
      <c r="S46" t="n">
        <v>46.36</v>
      </c>
      <c r="T46" t="n">
        <v>6419.32</v>
      </c>
      <c r="U46" t="n">
        <v>0.77</v>
      </c>
      <c r="V46" t="n">
        <v>0.9</v>
      </c>
      <c r="W46" t="n">
        <v>9.210000000000001</v>
      </c>
      <c r="X46" t="n">
        <v>0.4</v>
      </c>
      <c r="Y46" t="n">
        <v>1</v>
      </c>
      <c r="Z46" t="n">
        <v>10</v>
      </c>
      <c r="AA46" t="n">
        <v>1051.373448579223</v>
      </c>
      <c r="AB46" t="n">
        <v>1438.535535669075</v>
      </c>
      <c r="AC46" t="n">
        <v>1301.243723142122</v>
      </c>
      <c r="AD46" t="n">
        <v>1051373.448579223</v>
      </c>
      <c r="AE46" t="n">
        <v>1438535.535669075</v>
      </c>
      <c r="AF46" t="n">
        <v>1.432499749962036e-06</v>
      </c>
      <c r="AG46" t="n">
        <v>23.60243055555556</v>
      </c>
      <c r="AH46" t="n">
        <v>1301243.723142122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3.678</v>
      </c>
      <c r="E47" t="n">
        <v>27.19</v>
      </c>
      <c r="F47" t="n">
        <v>23.77</v>
      </c>
      <c r="G47" t="n">
        <v>67.92</v>
      </c>
      <c r="H47" t="n">
        <v>0.98</v>
      </c>
      <c r="I47" t="n">
        <v>21</v>
      </c>
      <c r="J47" t="n">
        <v>222.23</v>
      </c>
      <c r="K47" t="n">
        <v>55.27</v>
      </c>
      <c r="L47" t="n">
        <v>12.25</v>
      </c>
      <c r="M47" t="n">
        <v>19</v>
      </c>
      <c r="N47" t="n">
        <v>49.71</v>
      </c>
      <c r="O47" t="n">
        <v>27642.51</v>
      </c>
      <c r="P47" t="n">
        <v>331.51</v>
      </c>
      <c r="Q47" t="n">
        <v>608.88</v>
      </c>
      <c r="R47" t="n">
        <v>59.76</v>
      </c>
      <c r="S47" t="n">
        <v>46.36</v>
      </c>
      <c r="T47" t="n">
        <v>6323.87</v>
      </c>
      <c r="U47" t="n">
        <v>0.78</v>
      </c>
      <c r="V47" t="n">
        <v>0.9</v>
      </c>
      <c r="W47" t="n">
        <v>9.210000000000001</v>
      </c>
      <c r="X47" t="n">
        <v>0.4</v>
      </c>
      <c r="Y47" t="n">
        <v>1</v>
      </c>
      <c r="Z47" t="n">
        <v>10</v>
      </c>
      <c r="AA47" t="n">
        <v>1050.777877974536</v>
      </c>
      <c r="AB47" t="n">
        <v>1437.72064969302</v>
      </c>
      <c r="AC47" t="n">
        <v>1300.506608739923</v>
      </c>
      <c r="AD47" t="n">
        <v>1050777.877974536</v>
      </c>
      <c r="AE47" t="n">
        <v>1437720.64969302</v>
      </c>
      <c r="AF47" t="n">
        <v>1.432694515393709e-06</v>
      </c>
      <c r="AG47" t="n">
        <v>23.60243055555556</v>
      </c>
      <c r="AH47" t="n">
        <v>1300506.608739923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3.6874</v>
      </c>
      <c r="E48" t="n">
        <v>27.12</v>
      </c>
      <c r="F48" t="n">
        <v>23.74</v>
      </c>
      <c r="G48" t="n">
        <v>71.23</v>
      </c>
      <c r="H48" t="n">
        <v>1</v>
      </c>
      <c r="I48" t="n">
        <v>20</v>
      </c>
      <c r="J48" t="n">
        <v>222.65</v>
      </c>
      <c r="K48" t="n">
        <v>55.27</v>
      </c>
      <c r="L48" t="n">
        <v>12.5</v>
      </c>
      <c r="M48" t="n">
        <v>18</v>
      </c>
      <c r="N48" t="n">
        <v>49.87</v>
      </c>
      <c r="O48" t="n">
        <v>27693.75</v>
      </c>
      <c r="P48" t="n">
        <v>330.72</v>
      </c>
      <c r="Q48" t="n">
        <v>608.79</v>
      </c>
      <c r="R48" t="n">
        <v>58.89</v>
      </c>
      <c r="S48" t="n">
        <v>46.36</v>
      </c>
      <c r="T48" t="n">
        <v>5891.39</v>
      </c>
      <c r="U48" t="n">
        <v>0.79</v>
      </c>
      <c r="V48" t="n">
        <v>0.9</v>
      </c>
      <c r="W48" t="n">
        <v>9.210000000000001</v>
      </c>
      <c r="X48" t="n">
        <v>0.37</v>
      </c>
      <c r="Y48" t="n">
        <v>1</v>
      </c>
      <c r="Z48" t="n">
        <v>10</v>
      </c>
      <c r="AA48" t="n">
        <v>1047.679333568143</v>
      </c>
      <c r="AB48" t="n">
        <v>1433.481084538062</v>
      </c>
      <c r="AC48" t="n">
        <v>1296.671661733087</v>
      </c>
      <c r="AD48" t="n">
        <v>1047679.333568143</v>
      </c>
      <c r="AE48" t="n">
        <v>1433481.084538062</v>
      </c>
      <c r="AF48" t="n">
        <v>1.43635610550918e-06</v>
      </c>
      <c r="AG48" t="n">
        <v>23.54166666666667</v>
      </c>
      <c r="AH48" t="n">
        <v>1296671.661733087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3.6865</v>
      </c>
      <c r="E49" t="n">
        <v>27.13</v>
      </c>
      <c r="F49" t="n">
        <v>23.75</v>
      </c>
      <c r="G49" t="n">
        <v>71.25</v>
      </c>
      <c r="H49" t="n">
        <v>1.02</v>
      </c>
      <c r="I49" t="n">
        <v>20</v>
      </c>
      <c r="J49" t="n">
        <v>223.06</v>
      </c>
      <c r="K49" t="n">
        <v>55.27</v>
      </c>
      <c r="L49" t="n">
        <v>12.75</v>
      </c>
      <c r="M49" t="n">
        <v>18</v>
      </c>
      <c r="N49" t="n">
        <v>50.04</v>
      </c>
      <c r="O49" t="n">
        <v>27745.04</v>
      </c>
      <c r="P49" t="n">
        <v>330.45</v>
      </c>
      <c r="Q49" t="n">
        <v>608.88</v>
      </c>
      <c r="R49" t="n">
        <v>59.14</v>
      </c>
      <c r="S49" t="n">
        <v>46.36</v>
      </c>
      <c r="T49" t="n">
        <v>6019.74</v>
      </c>
      <c r="U49" t="n">
        <v>0.78</v>
      </c>
      <c r="V49" t="n">
        <v>0.9</v>
      </c>
      <c r="W49" t="n">
        <v>9.210000000000001</v>
      </c>
      <c r="X49" t="n">
        <v>0.38</v>
      </c>
      <c r="Y49" t="n">
        <v>1</v>
      </c>
      <c r="Z49" t="n">
        <v>10</v>
      </c>
      <c r="AA49" t="n">
        <v>1047.518690283713</v>
      </c>
      <c r="AB49" t="n">
        <v>1433.261285309223</v>
      </c>
      <c r="AC49" t="n">
        <v>1296.472839834158</v>
      </c>
      <c r="AD49" t="n">
        <v>1047518.690283713</v>
      </c>
      <c r="AE49" t="n">
        <v>1433261.285309223</v>
      </c>
      <c r="AF49" t="n">
        <v>1.436005527732167e-06</v>
      </c>
      <c r="AG49" t="n">
        <v>23.55034722222222</v>
      </c>
      <c r="AH49" t="n">
        <v>1296472.839834158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3.6855</v>
      </c>
      <c r="E50" t="n">
        <v>27.13</v>
      </c>
      <c r="F50" t="n">
        <v>23.76</v>
      </c>
      <c r="G50" t="n">
        <v>71.27</v>
      </c>
      <c r="H50" t="n">
        <v>1.03</v>
      </c>
      <c r="I50" t="n">
        <v>20</v>
      </c>
      <c r="J50" t="n">
        <v>223.48</v>
      </c>
      <c r="K50" t="n">
        <v>55.27</v>
      </c>
      <c r="L50" t="n">
        <v>13</v>
      </c>
      <c r="M50" t="n">
        <v>18</v>
      </c>
      <c r="N50" t="n">
        <v>50.21</v>
      </c>
      <c r="O50" t="n">
        <v>27796.39</v>
      </c>
      <c r="P50" t="n">
        <v>330.13</v>
      </c>
      <c r="Q50" t="n">
        <v>608.83</v>
      </c>
      <c r="R50" t="n">
        <v>59.02</v>
      </c>
      <c r="S50" t="n">
        <v>46.36</v>
      </c>
      <c r="T50" t="n">
        <v>5955.09</v>
      </c>
      <c r="U50" t="n">
        <v>0.79</v>
      </c>
      <c r="V50" t="n">
        <v>0.9</v>
      </c>
      <c r="W50" t="n">
        <v>9.220000000000001</v>
      </c>
      <c r="X50" t="n">
        <v>0.38</v>
      </c>
      <c r="Y50" t="n">
        <v>1</v>
      </c>
      <c r="Z50" t="n">
        <v>10</v>
      </c>
      <c r="AA50" t="n">
        <v>1047.302216504319</v>
      </c>
      <c r="AB50" t="n">
        <v>1432.965096334107</v>
      </c>
      <c r="AC50" t="n">
        <v>1296.204918719123</v>
      </c>
      <c r="AD50" t="n">
        <v>1047302.216504319</v>
      </c>
      <c r="AE50" t="n">
        <v>1432965.096334107</v>
      </c>
      <c r="AF50" t="n">
        <v>1.435615996868819e-06</v>
      </c>
      <c r="AG50" t="n">
        <v>23.55034722222222</v>
      </c>
      <c r="AH50" t="n">
        <v>1296204.918719123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3.6957</v>
      </c>
      <c r="E51" t="n">
        <v>27.06</v>
      </c>
      <c r="F51" t="n">
        <v>23.72</v>
      </c>
      <c r="G51" t="n">
        <v>74.92</v>
      </c>
      <c r="H51" t="n">
        <v>1.05</v>
      </c>
      <c r="I51" t="n">
        <v>19</v>
      </c>
      <c r="J51" t="n">
        <v>223.89</v>
      </c>
      <c r="K51" t="n">
        <v>55.27</v>
      </c>
      <c r="L51" t="n">
        <v>13.25</v>
      </c>
      <c r="M51" t="n">
        <v>17</v>
      </c>
      <c r="N51" t="n">
        <v>50.37</v>
      </c>
      <c r="O51" t="n">
        <v>27847.8</v>
      </c>
      <c r="P51" t="n">
        <v>329.76</v>
      </c>
      <c r="Q51" t="n">
        <v>608.8200000000001</v>
      </c>
      <c r="R51" t="n">
        <v>58.33</v>
      </c>
      <c r="S51" t="n">
        <v>46.36</v>
      </c>
      <c r="T51" t="n">
        <v>5618.43</v>
      </c>
      <c r="U51" t="n">
        <v>0.79</v>
      </c>
      <c r="V51" t="n">
        <v>0.9</v>
      </c>
      <c r="W51" t="n">
        <v>9.210000000000001</v>
      </c>
      <c r="X51" t="n">
        <v>0.35</v>
      </c>
      <c r="Y51" t="n">
        <v>1</v>
      </c>
      <c r="Z51" t="n">
        <v>10</v>
      </c>
      <c r="AA51" t="n">
        <v>1044.448116834549</v>
      </c>
      <c r="AB51" t="n">
        <v>1429.059991251937</v>
      </c>
      <c r="AC51" t="n">
        <v>1292.672511385146</v>
      </c>
      <c r="AD51" t="n">
        <v>1044448.116834549</v>
      </c>
      <c r="AE51" t="n">
        <v>1429059.991251937</v>
      </c>
      <c r="AF51" t="n">
        <v>1.439589211674968e-06</v>
      </c>
      <c r="AG51" t="n">
        <v>23.48958333333333</v>
      </c>
      <c r="AH51" t="n">
        <v>1292672.511385146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3.695</v>
      </c>
      <c r="E52" t="n">
        <v>27.06</v>
      </c>
      <c r="F52" t="n">
        <v>23.73</v>
      </c>
      <c r="G52" t="n">
        <v>74.93000000000001</v>
      </c>
      <c r="H52" t="n">
        <v>1.07</v>
      </c>
      <c r="I52" t="n">
        <v>19</v>
      </c>
      <c r="J52" t="n">
        <v>224.31</v>
      </c>
      <c r="K52" t="n">
        <v>55.27</v>
      </c>
      <c r="L52" t="n">
        <v>13.5</v>
      </c>
      <c r="M52" t="n">
        <v>17</v>
      </c>
      <c r="N52" t="n">
        <v>50.54</v>
      </c>
      <c r="O52" t="n">
        <v>27899.27</v>
      </c>
      <c r="P52" t="n">
        <v>329.38</v>
      </c>
      <c r="Q52" t="n">
        <v>608.8099999999999</v>
      </c>
      <c r="R52" t="n">
        <v>58.59</v>
      </c>
      <c r="S52" t="n">
        <v>46.36</v>
      </c>
      <c r="T52" t="n">
        <v>5746.44</v>
      </c>
      <c r="U52" t="n">
        <v>0.79</v>
      </c>
      <c r="V52" t="n">
        <v>0.9</v>
      </c>
      <c r="W52" t="n">
        <v>9.199999999999999</v>
      </c>
      <c r="X52" t="n">
        <v>0.36</v>
      </c>
      <c r="Y52" t="n">
        <v>1</v>
      </c>
      <c r="Z52" t="n">
        <v>10</v>
      </c>
      <c r="AA52" t="n">
        <v>1044.089177403144</v>
      </c>
      <c r="AB52" t="n">
        <v>1428.568874486598</v>
      </c>
      <c r="AC52" t="n">
        <v>1292.228266114604</v>
      </c>
      <c r="AD52" t="n">
        <v>1044089.177403144</v>
      </c>
      <c r="AE52" t="n">
        <v>1428568.874486598</v>
      </c>
      <c r="AF52" t="n">
        <v>1.439316540070624e-06</v>
      </c>
      <c r="AG52" t="n">
        <v>23.48958333333333</v>
      </c>
      <c r="AH52" t="n">
        <v>1292228.266114604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3.6955</v>
      </c>
      <c r="E53" t="n">
        <v>27.06</v>
      </c>
      <c r="F53" t="n">
        <v>23.73</v>
      </c>
      <c r="G53" t="n">
        <v>74.92</v>
      </c>
      <c r="H53" t="n">
        <v>1.09</v>
      </c>
      <c r="I53" t="n">
        <v>19</v>
      </c>
      <c r="J53" t="n">
        <v>224.73</v>
      </c>
      <c r="K53" t="n">
        <v>55.27</v>
      </c>
      <c r="L53" t="n">
        <v>13.75</v>
      </c>
      <c r="M53" t="n">
        <v>17</v>
      </c>
      <c r="N53" t="n">
        <v>50.71</v>
      </c>
      <c r="O53" t="n">
        <v>27950.8</v>
      </c>
      <c r="P53" t="n">
        <v>328.36</v>
      </c>
      <c r="Q53" t="n">
        <v>608.78</v>
      </c>
      <c r="R53" t="n">
        <v>58.37</v>
      </c>
      <c r="S53" t="n">
        <v>46.36</v>
      </c>
      <c r="T53" t="n">
        <v>5637.07</v>
      </c>
      <c r="U53" t="n">
        <v>0.79</v>
      </c>
      <c r="V53" t="n">
        <v>0.9</v>
      </c>
      <c r="W53" t="n">
        <v>9.210000000000001</v>
      </c>
      <c r="X53" t="n">
        <v>0.35</v>
      </c>
      <c r="Y53" t="n">
        <v>1</v>
      </c>
      <c r="Z53" t="n">
        <v>10</v>
      </c>
      <c r="AA53" t="n">
        <v>1042.497412395715</v>
      </c>
      <c r="AB53" t="n">
        <v>1426.390951379718</v>
      </c>
      <c r="AC53" t="n">
        <v>1290.258200932311</v>
      </c>
      <c r="AD53" t="n">
        <v>1042497.412395715</v>
      </c>
      <c r="AE53" t="n">
        <v>1426390.951379718</v>
      </c>
      <c r="AF53" t="n">
        <v>1.439511305502298e-06</v>
      </c>
      <c r="AG53" t="n">
        <v>23.48958333333333</v>
      </c>
      <c r="AH53" t="n">
        <v>1290258.200932311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3.7032</v>
      </c>
      <c r="E54" t="n">
        <v>27</v>
      </c>
      <c r="F54" t="n">
        <v>23.71</v>
      </c>
      <c r="G54" t="n">
        <v>79.03</v>
      </c>
      <c r="H54" t="n">
        <v>1.11</v>
      </c>
      <c r="I54" t="n">
        <v>18</v>
      </c>
      <c r="J54" t="n">
        <v>225.15</v>
      </c>
      <c r="K54" t="n">
        <v>55.27</v>
      </c>
      <c r="L54" t="n">
        <v>14</v>
      </c>
      <c r="M54" t="n">
        <v>16</v>
      </c>
      <c r="N54" t="n">
        <v>50.88</v>
      </c>
      <c r="O54" t="n">
        <v>28002.38</v>
      </c>
      <c r="P54" t="n">
        <v>328.46</v>
      </c>
      <c r="Q54" t="n">
        <v>608.87</v>
      </c>
      <c r="R54" t="n">
        <v>57.91</v>
      </c>
      <c r="S54" t="n">
        <v>46.36</v>
      </c>
      <c r="T54" t="n">
        <v>5413.26</v>
      </c>
      <c r="U54" t="n">
        <v>0.8</v>
      </c>
      <c r="V54" t="n">
        <v>0.9</v>
      </c>
      <c r="W54" t="n">
        <v>9.199999999999999</v>
      </c>
      <c r="X54" t="n">
        <v>0.34</v>
      </c>
      <c r="Y54" t="n">
        <v>1</v>
      </c>
      <c r="Z54" t="n">
        <v>10</v>
      </c>
      <c r="AA54" t="n">
        <v>1041.119104116877</v>
      </c>
      <c r="AB54" t="n">
        <v>1424.505089185943</v>
      </c>
      <c r="AC54" t="n">
        <v>1288.552322779485</v>
      </c>
      <c r="AD54" t="n">
        <v>1041119.104116877</v>
      </c>
      <c r="AE54" t="n">
        <v>1424505.089185943</v>
      </c>
      <c r="AF54" t="n">
        <v>1.442510693150077e-06</v>
      </c>
      <c r="AG54" t="n">
        <v>23.4375</v>
      </c>
      <c r="AH54" t="n">
        <v>1288552.322779485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3.7049</v>
      </c>
      <c r="E55" t="n">
        <v>26.99</v>
      </c>
      <c r="F55" t="n">
        <v>23.7</v>
      </c>
      <c r="G55" t="n">
        <v>78.98999999999999</v>
      </c>
      <c r="H55" t="n">
        <v>1.12</v>
      </c>
      <c r="I55" t="n">
        <v>18</v>
      </c>
      <c r="J55" t="n">
        <v>225.57</v>
      </c>
      <c r="K55" t="n">
        <v>55.27</v>
      </c>
      <c r="L55" t="n">
        <v>14.25</v>
      </c>
      <c r="M55" t="n">
        <v>16</v>
      </c>
      <c r="N55" t="n">
        <v>51.04</v>
      </c>
      <c r="O55" t="n">
        <v>28054.03</v>
      </c>
      <c r="P55" t="n">
        <v>328.12</v>
      </c>
      <c r="Q55" t="n">
        <v>608.77</v>
      </c>
      <c r="R55" t="n">
        <v>57.28</v>
      </c>
      <c r="S55" t="n">
        <v>46.36</v>
      </c>
      <c r="T55" t="n">
        <v>5098.27</v>
      </c>
      <c r="U55" t="n">
        <v>0.8100000000000001</v>
      </c>
      <c r="V55" t="n">
        <v>0.9</v>
      </c>
      <c r="W55" t="n">
        <v>9.210000000000001</v>
      </c>
      <c r="X55" t="n">
        <v>0.33</v>
      </c>
      <c r="Y55" t="n">
        <v>1</v>
      </c>
      <c r="Z55" t="n">
        <v>10</v>
      </c>
      <c r="AA55" t="n">
        <v>1040.241950001979</v>
      </c>
      <c r="AB55" t="n">
        <v>1423.304928228631</v>
      </c>
      <c r="AC55" t="n">
        <v>1287.466703499503</v>
      </c>
      <c r="AD55" t="n">
        <v>1040241.950001979</v>
      </c>
      <c r="AE55" t="n">
        <v>1423304.928228631</v>
      </c>
      <c r="AF55" t="n">
        <v>1.443172895617769e-06</v>
      </c>
      <c r="AG55" t="n">
        <v>23.42881944444444</v>
      </c>
      <c r="AH55" t="n">
        <v>1287466.703499503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3.7043</v>
      </c>
      <c r="E56" t="n">
        <v>27</v>
      </c>
      <c r="F56" t="n">
        <v>23.7</v>
      </c>
      <c r="G56" t="n">
        <v>79</v>
      </c>
      <c r="H56" t="n">
        <v>1.14</v>
      </c>
      <c r="I56" t="n">
        <v>18</v>
      </c>
      <c r="J56" t="n">
        <v>225.99</v>
      </c>
      <c r="K56" t="n">
        <v>55.27</v>
      </c>
      <c r="L56" t="n">
        <v>14.5</v>
      </c>
      <c r="M56" t="n">
        <v>16</v>
      </c>
      <c r="N56" t="n">
        <v>51.21</v>
      </c>
      <c r="O56" t="n">
        <v>28105.73</v>
      </c>
      <c r="P56" t="n">
        <v>326.96</v>
      </c>
      <c r="Q56" t="n">
        <v>608.78</v>
      </c>
      <c r="R56" t="n">
        <v>57.78</v>
      </c>
      <c r="S56" t="n">
        <v>46.36</v>
      </c>
      <c r="T56" t="n">
        <v>5349.34</v>
      </c>
      <c r="U56" t="n">
        <v>0.8</v>
      </c>
      <c r="V56" t="n">
        <v>0.9</v>
      </c>
      <c r="W56" t="n">
        <v>9.199999999999999</v>
      </c>
      <c r="X56" t="n">
        <v>0.33</v>
      </c>
      <c r="Y56" t="n">
        <v>1</v>
      </c>
      <c r="Z56" t="n">
        <v>10</v>
      </c>
      <c r="AA56" t="n">
        <v>1038.644591133063</v>
      </c>
      <c r="AB56" t="n">
        <v>1421.11935135368</v>
      </c>
      <c r="AC56" t="n">
        <v>1285.48971501402</v>
      </c>
      <c r="AD56" t="n">
        <v>1038644.591133063</v>
      </c>
      <c r="AE56" t="n">
        <v>1421119.35135368</v>
      </c>
      <c r="AF56" t="n">
        <v>1.44293917709976e-06</v>
      </c>
      <c r="AG56" t="n">
        <v>23.4375</v>
      </c>
      <c r="AH56" t="n">
        <v>1285489.71501402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3.7127</v>
      </c>
      <c r="E57" t="n">
        <v>26.93</v>
      </c>
      <c r="F57" t="n">
        <v>23.68</v>
      </c>
      <c r="G57" t="n">
        <v>83.58</v>
      </c>
      <c r="H57" t="n">
        <v>1.16</v>
      </c>
      <c r="I57" t="n">
        <v>17</v>
      </c>
      <c r="J57" t="n">
        <v>226.41</v>
      </c>
      <c r="K57" t="n">
        <v>55.27</v>
      </c>
      <c r="L57" t="n">
        <v>14.75</v>
      </c>
      <c r="M57" t="n">
        <v>15</v>
      </c>
      <c r="N57" t="n">
        <v>51.38</v>
      </c>
      <c r="O57" t="n">
        <v>28157.49</v>
      </c>
      <c r="P57" t="n">
        <v>326.35</v>
      </c>
      <c r="Q57" t="n">
        <v>608.84</v>
      </c>
      <c r="R57" t="n">
        <v>56.99</v>
      </c>
      <c r="S57" t="n">
        <v>46.36</v>
      </c>
      <c r="T57" t="n">
        <v>4956.23</v>
      </c>
      <c r="U57" t="n">
        <v>0.8100000000000001</v>
      </c>
      <c r="V57" t="n">
        <v>0.9</v>
      </c>
      <c r="W57" t="n">
        <v>9.199999999999999</v>
      </c>
      <c r="X57" t="n">
        <v>0.31</v>
      </c>
      <c r="Y57" t="n">
        <v>1</v>
      </c>
      <c r="Z57" t="n">
        <v>10</v>
      </c>
      <c r="AA57" t="n">
        <v>1036.113101475419</v>
      </c>
      <c r="AB57" t="n">
        <v>1417.655655522649</v>
      </c>
      <c r="AC57" t="n">
        <v>1282.356589451776</v>
      </c>
      <c r="AD57" t="n">
        <v>1036113.101475419</v>
      </c>
      <c r="AE57" t="n">
        <v>1417655.655522649</v>
      </c>
      <c r="AF57" t="n">
        <v>1.446211236351883e-06</v>
      </c>
      <c r="AG57" t="n">
        <v>23.37673611111111</v>
      </c>
      <c r="AH57" t="n">
        <v>1282356.589451776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3.7109</v>
      </c>
      <c r="E58" t="n">
        <v>26.95</v>
      </c>
      <c r="F58" t="n">
        <v>23.69</v>
      </c>
      <c r="G58" t="n">
        <v>83.62</v>
      </c>
      <c r="H58" t="n">
        <v>1.18</v>
      </c>
      <c r="I58" t="n">
        <v>17</v>
      </c>
      <c r="J58" t="n">
        <v>226.83</v>
      </c>
      <c r="K58" t="n">
        <v>55.27</v>
      </c>
      <c r="L58" t="n">
        <v>15</v>
      </c>
      <c r="M58" t="n">
        <v>15</v>
      </c>
      <c r="N58" t="n">
        <v>51.55</v>
      </c>
      <c r="O58" t="n">
        <v>28209.31</v>
      </c>
      <c r="P58" t="n">
        <v>326.8</v>
      </c>
      <c r="Q58" t="n">
        <v>608.79</v>
      </c>
      <c r="R58" t="n">
        <v>57.27</v>
      </c>
      <c r="S58" t="n">
        <v>46.36</v>
      </c>
      <c r="T58" t="n">
        <v>5099.73</v>
      </c>
      <c r="U58" t="n">
        <v>0.8100000000000001</v>
      </c>
      <c r="V58" t="n">
        <v>0.9</v>
      </c>
      <c r="W58" t="n">
        <v>9.210000000000001</v>
      </c>
      <c r="X58" t="n">
        <v>0.32</v>
      </c>
      <c r="Y58" t="n">
        <v>1</v>
      </c>
      <c r="Z58" t="n">
        <v>10</v>
      </c>
      <c r="AA58" t="n">
        <v>1037.165511909518</v>
      </c>
      <c r="AB58" t="n">
        <v>1419.095609907656</v>
      </c>
      <c r="AC58" t="n">
        <v>1283.659116611266</v>
      </c>
      <c r="AD58" t="n">
        <v>1037165.511909518</v>
      </c>
      <c r="AE58" t="n">
        <v>1419095.609907656</v>
      </c>
      <c r="AF58" t="n">
        <v>1.445510080797857e-06</v>
      </c>
      <c r="AG58" t="n">
        <v>23.39409722222222</v>
      </c>
      <c r="AH58" t="n">
        <v>1283659.116611266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3.7104</v>
      </c>
      <c r="E59" t="n">
        <v>26.95</v>
      </c>
      <c r="F59" t="n">
        <v>23.7</v>
      </c>
      <c r="G59" t="n">
        <v>83.64</v>
      </c>
      <c r="H59" t="n">
        <v>1.19</v>
      </c>
      <c r="I59" t="n">
        <v>17</v>
      </c>
      <c r="J59" t="n">
        <v>227.25</v>
      </c>
      <c r="K59" t="n">
        <v>55.27</v>
      </c>
      <c r="L59" t="n">
        <v>15.25</v>
      </c>
      <c r="M59" t="n">
        <v>15</v>
      </c>
      <c r="N59" t="n">
        <v>51.72</v>
      </c>
      <c r="O59" t="n">
        <v>28261.2</v>
      </c>
      <c r="P59" t="n">
        <v>326.4</v>
      </c>
      <c r="Q59" t="n">
        <v>608.86</v>
      </c>
      <c r="R59" t="n">
        <v>57.47</v>
      </c>
      <c r="S59" t="n">
        <v>46.36</v>
      </c>
      <c r="T59" t="n">
        <v>5198.51</v>
      </c>
      <c r="U59" t="n">
        <v>0.8100000000000001</v>
      </c>
      <c r="V59" t="n">
        <v>0.9</v>
      </c>
      <c r="W59" t="n">
        <v>9.210000000000001</v>
      </c>
      <c r="X59" t="n">
        <v>0.32</v>
      </c>
      <c r="Y59" t="n">
        <v>1</v>
      </c>
      <c r="Z59" t="n">
        <v>10</v>
      </c>
      <c r="AA59" t="n">
        <v>1036.74198307182</v>
      </c>
      <c r="AB59" t="n">
        <v>1418.516119067144</v>
      </c>
      <c r="AC59" t="n">
        <v>1283.134931563252</v>
      </c>
      <c r="AD59" t="n">
        <v>1036741.98307182</v>
      </c>
      <c r="AE59" t="n">
        <v>1418516.119067144</v>
      </c>
      <c r="AF59" t="n">
        <v>1.445315315366182e-06</v>
      </c>
      <c r="AG59" t="n">
        <v>23.39409722222222</v>
      </c>
      <c r="AH59" t="n">
        <v>1283134.931563252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3.7196</v>
      </c>
      <c r="E60" t="n">
        <v>26.88</v>
      </c>
      <c r="F60" t="n">
        <v>23.67</v>
      </c>
      <c r="G60" t="n">
        <v>88.77</v>
      </c>
      <c r="H60" t="n">
        <v>1.21</v>
      </c>
      <c r="I60" t="n">
        <v>16</v>
      </c>
      <c r="J60" t="n">
        <v>227.67</v>
      </c>
      <c r="K60" t="n">
        <v>55.27</v>
      </c>
      <c r="L60" t="n">
        <v>15.5</v>
      </c>
      <c r="M60" t="n">
        <v>14</v>
      </c>
      <c r="N60" t="n">
        <v>51.9</v>
      </c>
      <c r="O60" t="n">
        <v>28313.14</v>
      </c>
      <c r="P60" t="n">
        <v>325.12</v>
      </c>
      <c r="Q60" t="n">
        <v>608.78</v>
      </c>
      <c r="R60" t="n">
        <v>56.78</v>
      </c>
      <c r="S60" t="n">
        <v>46.36</v>
      </c>
      <c r="T60" t="n">
        <v>4855.43</v>
      </c>
      <c r="U60" t="n">
        <v>0.82</v>
      </c>
      <c r="V60" t="n">
        <v>0.9</v>
      </c>
      <c r="W60" t="n">
        <v>9.199999999999999</v>
      </c>
      <c r="X60" t="n">
        <v>0.3</v>
      </c>
      <c r="Y60" t="n">
        <v>1</v>
      </c>
      <c r="Z60" t="n">
        <v>10</v>
      </c>
      <c r="AA60" t="n">
        <v>1033.023669275512</v>
      </c>
      <c r="AB60" t="n">
        <v>1413.428558090608</v>
      </c>
      <c r="AC60" t="n">
        <v>1278.53292026588</v>
      </c>
      <c r="AD60" t="n">
        <v>1033023.669275512</v>
      </c>
      <c r="AE60" t="n">
        <v>1413428.558090608</v>
      </c>
      <c r="AF60" t="n">
        <v>1.448898999308983e-06</v>
      </c>
      <c r="AG60" t="n">
        <v>23.33333333333333</v>
      </c>
      <c r="AH60" t="n">
        <v>1278532.92026588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3.7198</v>
      </c>
      <c r="E61" t="n">
        <v>26.88</v>
      </c>
      <c r="F61" t="n">
        <v>23.67</v>
      </c>
      <c r="G61" t="n">
        <v>88.76000000000001</v>
      </c>
      <c r="H61" t="n">
        <v>1.23</v>
      </c>
      <c r="I61" t="n">
        <v>16</v>
      </c>
      <c r="J61" t="n">
        <v>228.09</v>
      </c>
      <c r="K61" t="n">
        <v>55.27</v>
      </c>
      <c r="L61" t="n">
        <v>15.75</v>
      </c>
      <c r="M61" t="n">
        <v>14</v>
      </c>
      <c r="N61" t="n">
        <v>52.07</v>
      </c>
      <c r="O61" t="n">
        <v>28365.14</v>
      </c>
      <c r="P61" t="n">
        <v>325.43</v>
      </c>
      <c r="Q61" t="n">
        <v>608.8200000000001</v>
      </c>
      <c r="R61" t="n">
        <v>56.63</v>
      </c>
      <c r="S61" t="n">
        <v>46.36</v>
      </c>
      <c r="T61" t="n">
        <v>4782.53</v>
      </c>
      <c r="U61" t="n">
        <v>0.82</v>
      </c>
      <c r="V61" t="n">
        <v>0.9</v>
      </c>
      <c r="W61" t="n">
        <v>9.199999999999999</v>
      </c>
      <c r="X61" t="n">
        <v>0.3</v>
      </c>
      <c r="Y61" t="n">
        <v>1</v>
      </c>
      <c r="Z61" t="n">
        <v>10</v>
      </c>
      <c r="AA61" t="n">
        <v>1033.442130568786</v>
      </c>
      <c r="AB61" t="n">
        <v>1414.001115293275</v>
      </c>
      <c r="AC61" t="n">
        <v>1279.050833412714</v>
      </c>
      <c r="AD61" t="n">
        <v>1033442.130568786</v>
      </c>
      <c r="AE61" t="n">
        <v>1414001.115293275</v>
      </c>
      <c r="AF61" t="n">
        <v>1.448976905481653e-06</v>
      </c>
      <c r="AG61" t="n">
        <v>23.33333333333333</v>
      </c>
      <c r="AH61" t="n">
        <v>1279050.833412714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3.7179</v>
      </c>
      <c r="E62" t="n">
        <v>26.9</v>
      </c>
      <c r="F62" t="n">
        <v>23.68</v>
      </c>
      <c r="G62" t="n">
        <v>88.81</v>
      </c>
      <c r="H62" t="n">
        <v>1.24</v>
      </c>
      <c r="I62" t="n">
        <v>16</v>
      </c>
      <c r="J62" t="n">
        <v>228.51</v>
      </c>
      <c r="K62" t="n">
        <v>55.27</v>
      </c>
      <c r="L62" t="n">
        <v>16</v>
      </c>
      <c r="M62" t="n">
        <v>14</v>
      </c>
      <c r="N62" t="n">
        <v>52.24</v>
      </c>
      <c r="O62" t="n">
        <v>28417.2</v>
      </c>
      <c r="P62" t="n">
        <v>325.38</v>
      </c>
      <c r="Q62" t="n">
        <v>608.8099999999999</v>
      </c>
      <c r="R62" t="n">
        <v>57.04</v>
      </c>
      <c r="S62" t="n">
        <v>46.36</v>
      </c>
      <c r="T62" t="n">
        <v>4988.54</v>
      </c>
      <c r="U62" t="n">
        <v>0.8100000000000001</v>
      </c>
      <c r="V62" t="n">
        <v>0.9</v>
      </c>
      <c r="W62" t="n">
        <v>9.210000000000001</v>
      </c>
      <c r="X62" t="n">
        <v>0.31</v>
      </c>
      <c r="Y62" t="n">
        <v>1</v>
      </c>
      <c r="Z62" t="n">
        <v>10</v>
      </c>
      <c r="AA62" t="n">
        <v>1033.77695724875</v>
      </c>
      <c r="AB62" t="n">
        <v>1414.459239928311</v>
      </c>
      <c r="AC62" t="n">
        <v>1279.465235275564</v>
      </c>
      <c r="AD62" t="n">
        <v>1033776.95724875</v>
      </c>
      <c r="AE62" t="n">
        <v>1414459.239928311</v>
      </c>
      <c r="AF62" t="n">
        <v>1.448236796841292e-06</v>
      </c>
      <c r="AG62" t="n">
        <v>23.35069444444444</v>
      </c>
      <c r="AH62" t="n">
        <v>1279465.235275564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3.7162</v>
      </c>
      <c r="E63" t="n">
        <v>26.91</v>
      </c>
      <c r="F63" t="n">
        <v>23.7</v>
      </c>
      <c r="G63" t="n">
        <v>88.86</v>
      </c>
      <c r="H63" t="n">
        <v>1.26</v>
      </c>
      <c r="I63" t="n">
        <v>16</v>
      </c>
      <c r="J63" t="n">
        <v>228.93</v>
      </c>
      <c r="K63" t="n">
        <v>55.27</v>
      </c>
      <c r="L63" t="n">
        <v>16.25</v>
      </c>
      <c r="M63" t="n">
        <v>14</v>
      </c>
      <c r="N63" t="n">
        <v>52.41</v>
      </c>
      <c r="O63" t="n">
        <v>28469.32</v>
      </c>
      <c r="P63" t="n">
        <v>324.74</v>
      </c>
      <c r="Q63" t="n">
        <v>608.78</v>
      </c>
      <c r="R63" t="n">
        <v>57.48</v>
      </c>
      <c r="S63" t="n">
        <v>46.36</v>
      </c>
      <c r="T63" t="n">
        <v>5207.75</v>
      </c>
      <c r="U63" t="n">
        <v>0.8100000000000001</v>
      </c>
      <c r="V63" t="n">
        <v>0.9</v>
      </c>
      <c r="W63" t="n">
        <v>9.210000000000001</v>
      </c>
      <c r="X63" t="n">
        <v>0.32</v>
      </c>
      <c r="Y63" t="n">
        <v>1</v>
      </c>
      <c r="Z63" t="n">
        <v>10</v>
      </c>
      <c r="AA63" t="n">
        <v>1033.287581340153</v>
      </c>
      <c r="AB63" t="n">
        <v>1413.789654220428</v>
      </c>
      <c r="AC63" t="n">
        <v>1278.859553887872</v>
      </c>
      <c r="AD63" t="n">
        <v>1033287.581340153</v>
      </c>
      <c r="AE63" t="n">
        <v>1413789.654220428</v>
      </c>
      <c r="AF63" t="n">
        <v>1.4475745943736e-06</v>
      </c>
      <c r="AG63" t="n">
        <v>23.359375</v>
      </c>
      <c r="AH63" t="n">
        <v>1278859.553887872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3.7167</v>
      </c>
      <c r="E64" t="n">
        <v>26.91</v>
      </c>
      <c r="F64" t="n">
        <v>23.69</v>
      </c>
      <c r="G64" t="n">
        <v>88.84999999999999</v>
      </c>
      <c r="H64" t="n">
        <v>1.28</v>
      </c>
      <c r="I64" t="n">
        <v>16</v>
      </c>
      <c r="J64" t="n">
        <v>229.36</v>
      </c>
      <c r="K64" t="n">
        <v>55.27</v>
      </c>
      <c r="L64" t="n">
        <v>16.5</v>
      </c>
      <c r="M64" t="n">
        <v>14</v>
      </c>
      <c r="N64" t="n">
        <v>52.58</v>
      </c>
      <c r="O64" t="n">
        <v>28521.51</v>
      </c>
      <c r="P64" t="n">
        <v>323.7</v>
      </c>
      <c r="Q64" t="n">
        <v>608.8099999999999</v>
      </c>
      <c r="R64" t="n">
        <v>57.46</v>
      </c>
      <c r="S64" t="n">
        <v>46.36</v>
      </c>
      <c r="T64" t="n">
        <v>5195.33</v>
      </c>
      <c r="U64" t="n">
        <v>0.8100000000000001</v>
      </c>
      <c r="V64" t="n">
        <v>0.9</v>
      </c>
      <c r="W64" t="n">
        <v>9.199999999999999</v>
      </c>
      <c r="X64" t="n">
        <v>0.32</v>
      </c>
      <c r="Y64" t="n">
        <v>1</v>
      </c>
      <c r="Z64" t="n">
        <v>10</v>
      </c>
      <c r="AA64" t="n">
        <v>1031.602478971993</v>
      </c>
      <c r="AB64" t="n">
        <v>1411.484022818842</v>
      </c>
      <c r="AC64" t="n">
        <v>1276.773968711278</v>
      </c>
      <c r="AD64" t="n">
        <v>1031602.478971993</v>
      </c>
      <c r="AE64" t="n">
        <v>1411484.022818842</v>
      </c>
      <c r="AF64" t="n">
        <v>1.447769359805274e-06</v>
      </c>
      <c r="AG64" t="n">
        <v>23.359375</v>
      </c>
      <c r="AH64" t="n">
        <v>1276773.968711278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3.7287</v>
      </c>
      <c r="E65" t="n">
        <v>26.82</v>
      </c>
      <c r="F65" t="n">
        <v>23.65</v>
      </c>
      <c r="G65" t="n">
        <v>94.58</v>
      </c>
      <c r="H65" t="n">
        <v>1.3</v>
      </c>
      <c r="I65" t="n">
        <v>15</v>
      </c>
      <c r="J65" t="n">
        <v>229.78</v>
      </c>
      <c r="K65" t="n">
        <v>55.27</v>
      </c>
      <c r="L65" t="n">
        <v>16.75</v>
      </c>
      <c r="M65" t="n">
        <v>13</v>
      </c>
      <c r="N65" t="n">
        <v>52.76</v>
      </c>
      <c r="O65" t="n">
        <v>28573.75</v>
      </c>
      <c r="P65" t="n">
        <v>323.52</v>
      </c>
      <c r="Q65" t="n">
        <v>608.77</v>
      </c>
      <c r="R65" t="n">
        <v>55.97</v>
      </c>
      <c r="S65" t="n">
        <v>46.36</v>
      </c>
      <c r="T65" t="n">
        <v>4457.18</v>
      </c>
      <c r="U65" t="n">
        <v>0.83</v>
      </c>
      <c r="V65" t="n">
        <v>0.9</v>
      </c>
      <c r="W65" t="n">
        <v>9.199999999999999</v>
      </c>
      <c r="X65" t="n">
        <v>0.28</v>
      </c>
      <c r="Y65" t="n">
        <v>1</v>
      </c>
      <c r="Z65" t="n">
        <v>10</v>
      </c>
      <c r="AA65" t="n">
        <v>1028.948405290947</v>
      </c>
      <c r="AB65" t="n">
        <v>1407.852602118968</v>
      </c>
      <c r="AC65" t="n">
        <v>1273.48912570627</v>
      </c>
      <c r="AD65" t="n">
        <v>1028948.405290947</v>
      </c>
      <c r="AE65" t="n">
        <v>1407852.602118968</v>
      </c>
      <c r="AF65" t="n">
        <v>1.45244373016545e-06</v>
      </c>
      <c r="AG65" t="n">
        <v>23.28125</v>
      </c>
      <c r="AH65" t="n">
        <v>1273489.12570627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3.7295</v>
      </c>
      <c r="E66" t="n">
        <v>26.81</v>
      </c>
      <c r="F66" t="n">
        <v>23.64</v>
      </c>
      <c r="G66" t="n">
        <v>94.56</v>
      </c>
      <c r="H66" t="n">
        <v>1.31</v>
      </c>
      <c r="I66" t="n">
        <v>15</v>
      </c>
      <c r="J66" t="n">
        <v>230.2</v>
      </c>
      <c r="K66" t="n">
        <v>55.27</v>
      </c>
      <c r="L66" t="n">
        <v>17</v>
      </c>
      <c r="M66" t="n">
        <v>13</v>
      </c>
      <c r="N66" t="n">
        <v>52.93</v>
      </c>
      <c r="O66" t="n">
        <v>28626.06</v>
      </c>
      <c r="P66" t="n">
        <v>323.35</v>
      </c>
      <c r="Q66" t="n">
        <v>608.8</v>
      </c>
      <c r="R66" t="n">
        <v>55.74</v>
      </c>
      <c r="S66" t="n">
        <v>46.36</v>
      </c>
      <c r="T66" t="n">
        <v>4341.15</v>
      </c>
      <c r="U66" t="n">
        <v>0.83</v>
      </c>
      <c r="V66" t="n">
        <v>0.9</v>
      </c>
      <c r="W66" t="n">
        <v>9.199999999999999</v>
      </c>
      <c r="X66" t="n">
        <v>0.27</v>
      </c>
      <c r="Y66" t="n">
        <v>1</v>
      </c>
      <c r="Z66" t="n">
        <v>10</v>
      </c>
      <c r="AA66" t="n">
        <v>1028.487017408705</v>
      </c>
      <c r="AB66" t="n">
        <v>1407.221310863487</v>
      </c>
      <c r="AC66" t="n">
        <v>1272.91808400219</v>
      </c>
      <c r="AD66" t="n">
        <v>1028487.017408705</v>
      </c>
      <c r="AE66" t="n">
        <v>1407221.310863487</v>
      </c>
      <c r="AF66" t="n">
        <v>1.452755354856128e-06</v>
      </c>
      <c r="AG66" t="n">
        <v>23.27256944444444</v>
      </c>
      <c r="AH66" t="n">
        <v>1272918.08400219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3.726</v>
      </c>
      <c r="E67" t="n">
        <v>26.84</v>
      </c>
      <c r="F67" t="n">
        <v>23.67</v>
      </c>
      <c r="G67" t="n">
        <v>94.66</v>
      </c>
      <c r="H67" t="n">
        <v>1.33</v>
      </c>
      <c r="I67" t="n">
        <v>15</v>
      </c>
      <c r="J67" t="n">
        <v>230.63</v>
      </c>
      <c r="K67" t="n">
        <v>55.27</v>
      </c>
      <c r="L67" t="n">
        <v>17.25</v>
      </c>
      <c r="M67" t="n">
        <v>13</v>
      </c>
      <c r="N67" t="n">
        <v>53.11</v>
      </c>
      <c r="O67" t="n">
        <v>28678.42</v>
      </c>
      <c r="P67" t="n">
        <v>323.46</v>
      </c>
      <c r="Q67" t="n">
        <v>608.79</v>
      </c>
      <c r="R67" t="n">
        <v>56.47</v>
      </c>
      <c r="S67" t="n">
        <v>46.36</v>
      </c>
      <c r="T67" t="n">
        <v>4709.19</v>
      </c>
      <c r="U67" t="n">
        <v>0.82</v>
      </c>
      <c r="V67" t="n">
        <v>0.9</v>
      </c>
      <c r="W67" t="n">
        <v>9.210000000000001</v>
      </c>
      <c r="X67" t="n">
        <v>0.29</v>
      </c>
      <c r="Y67" t="n">
        <v>1</v>
      </c>
      <c r="Z67" t="n">
        <v>10</v>
      </c>
      <c r="AA67" t="n">
        <v>1029.479137336083</v>
      </c>
      <c r="AB67" t="n">
        <v>1408.578773117369</v>
      </c>
      <c r="AC67" t="n">
        <v>1274.145991963771</v>
      </c>
      <c r="AD67" t="n">
        <v>1029479.137336083</v>
      </c>
      <c r="AE67" t="n">
        <v>1408578.773117369</v>
      </c>
      <c r="AF67" t="n">
        <v>1.45139199683441e-06</v>
      </c>
      <c r="AG67" t="n">
        <v>23.29861111111111</v>
      </c>
      <c r="AH67" t="n">
        <v>1274145.991963771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3.7281</v>
      </c>
      <c r="E68" t="n">
        <v>26.82</v>
      </c>
      <c r="F68" t="n">
        <v>23.65</v>
      </c>
      <c r="G68" t="n">
        <v>94.59999999999999</v>
      </c>
      <c r="H68" t="n">
        <v>1.35</v>
      </c>
      <c r="I68" t="n">
        <v>15</v>
      </c>
      <c r="J68" t="n">
        <v>231.05</v>
      </c>
      <c r="K68" t="n">
        <v>55.27</v>
      </c>
      <c r="L68" t="n">
        <v>17.5</v>
      </c>
      <c r="M68" t="n">
        <v>13</v>
      </c>
      <c r="N68" t="n">
        <v>53.28</v>
      </c>
      <c r="O68" t="n">
        <v>28730.85</v>
      </c>
      <c r="P68" t="n">
        <v>322.33</v>
      </c>
      <c r="Q68" t="n">
        <v>608.89</v>
      </c>
      <c r="R68" t="n">
        <v>56.02</v>
      </c>
      <c r="S68" t="n">
        <v>46.36</v>
      </c>
      <c r="T68" t="n">
        <v>4483.54</v>
      </c>
      <c r="U68" t="n">
        <v>0.83</v>
      </c>
      <c r="V68" t="n">
        <v>0.9</v>
      </c>
      <c r="W68" t="n">
        <v>9.199999999999999</v>
      </c>
      <c r="X68" t="n">
        <v>0.28</v>
      </c>
      <c r="Y68" t="n">
        <v>1</v>
      </c>
      <c r="Z68" t="n">
        <v>10</v>
      </c>
      <c r="AA68" t="n">
        <v>1027.315634887266</v>
      </c>
      <c r="AB68" t="n">
        <v>1405.618573619905</v>
      </c>
      <c r="AC68" t="n">
        <v>1271.46830975168</v>
      </c>
      <c r="AD68" t="n">
        <v>1027315.634887266</v>
      </c>
      <c r="AE68" t="n">
        <v>1405618.573619905</v>
      </c>
      <c r="AF68" t="n">
        <v>1.452210011647441e-06</v>
      </c>
      <c r="AG68" t="n">
        <v>23.28125</v>
      </c>
      <c r="AH68" t="n">
        <v>1271468.30975168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3.7373</v>
      </c>
      <c r="E69" t="n">
        <v>26.76</v>
      </c>
      <c r="F69" t="n">
        <v>23.62</v>
      </c>
      <c r="G69" t="n">
        <v>101.25</v>
      </c>
      <c r="H69" t="n">
        <v>1.36</v>
      </c>
      <c r="I69" t="n">
        <v>14</v>
      </c>
      <c r="J69" t="n">
        <v>231.48</v>
      </c>
      <c r="K69" t="n">
        <v>55.27</v>
      </c>
      <c r="L69" t="n">
        <v>17.75</v>
      </c>
      <c r="M69" t="n">
        <v>12</v>
      </c>
      <c r="N69" t="n">
        <v>53.46</v>
      </c>
      <c r="O69" t="n">
        <v>28783.34</v>
      </c>
      <c r="P69" t="n">
        <v>321.36</v>
      </c>
      <c r="Q69" t="n">
        <v>608.77</v>
      </c>
      <c r="R69" t="n">
        <v>55.28</v>
      </c>
      <c r="S69" t="n">
        <v>46.36</v>
      </c>
      <c r="T69" t="n">
        <v>4119.19</v>
      </c>
      <c r="U69" t="n">
        <v>0.84</v>
      </c>
      <c r="V69" t="n">
        <v>0.9</v>
      </c>
      <c r="W69" t="n">
        <v>9.199999999999999</v>
      </c>
      <c r="X69" t="n">
        <v>0.25</v>
      </c>
      <c r="Y69" t="n">
        <v>1</v>
      </c>
      <c r="Z69" t="n">
        <v>10</v>
      </c>
      <c r="AA69" t="n">
        <v>1024.089533038955</v>
      </c>
      <c r="AB69" t="n">
        <v>1401.204478745478</v>
      </c>
      <c r="AC69" t="n">
        <v>1267.475489896846</v>
      </c>
      <c r="AD69" t="n">
        <v>1024089.533038955</v>
      </c>
      <c r="AE69" t="n">
        <v>1401204.478745478</v>
      </c>
      <c r="AF69" t="n">
        <v>1.455793695590242e-06</v>
      </c>
      <c r="AG69" t="n">
        <v>23.22916666666667</v>
      </c>
      <c r="AH69" t="n">
        <v>1267475.489896846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3.7368</v>
      </c>
      <c r="E70" t="n">
        <v>26.76</v>
      </c>
      <c r="F70" t="n">
        <v>23.63</v>
      </c>
      <c r="G70" t="n">
        <v>101.26</v>
      </c>
      <c r="H70" t="n">
        <v>1.38</v>
      </c>
      <c r="I70" t="n">
        <v>14</v>
      </c>
      <c r="J70" t="n">
        <v>231.91</v>
      </c>
      <c r="K70" t="n">
        <v>55.27</v>
      </c>
      <c r="L70" t="n">
        <v>18</v>
      </c>
      <c r="M70" t="n">
        <v>12</v>
      </c>
      <c r="N70" t="n">
        <v>53.63</v>
      </c>
      <c r="O70" t="n">
        <v>28835.89</v>
      </c>
      <c r="P70" t="n">
        <v>321.71</v>
      </c>
      <c r="Q70" t="n">
        <v>608.8200000000001</v>
      </c>
      <c r="R70" t="n">
        <v>55.2</v>
      </c>
      <c r="S70" t="n">
        <v>46.36</v>
      </c>
      <c r="T70" t="n">
        <v>4076.66</v>
      </c>
      <c r="U70" t="n">
        <v>0.84</v>
      </c>
      <c r="V70" t="n">
        <v>0.9</v>
      </c>
      <c r="W70" t="n">
        <v>9.199999999999999</v>
      </c>
      <c r="X70" t="n">
        <v>0.26</v>
      </c>
      <c r="Y70" t="n">
        <v>1</v>
      </c>
      <c r="Z70" t="n">
        <v>10</v>
      </c>
      <c r="AA70" t="n">
        <v>1024.75948313968</v>
      </c>
      <c r="AB70" t="n">
        <v>1402.121134029402</v>
      </c>
      <c r="AC70" t="n">
        <v>1268.304660887006</v>
      </c>
      <c r="AD70" t="n">
        <v>1024759.48313968</v>
      </c>
      <c r="AE70" t="n">
        <v>1402121.134029402</v>
      </c>
      <c r="AF70" t="n">
        <v>1.455598930158568e-06</v>
      </c>
      <c r="AG70" t="n">
        <v>23.22916666666667</v>
      </c>
      <c r="AH70" t="n">
        <v>1268304.660887006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3.7384</v>
      </c>
      <c r="E71" t="n">
        <v>26.75</v>
      </c>
      <c r="F71" t="n">
        <v>23.62</v>
      </c>
      <c r="G71" t="n">
        <v>101.22</v>
      </c>
      <c r="H71" t="n">
        <v>1.4</v>
      </c>
      <c r="I71" t="n">
        <v>14</v>
      </c>
      <c r="J71" t="n">
        <v>232.33</v>
      </c>
      <c r="K71" t="n">
        <v>55.27</v>
      </c>
      <c r="L71" t="n">
        <v>18.25</v>
      </c>
      <c r="M71" t="n">
        <v>12</v>
      </c>
      <c r="N71" t="n">
        <v>53.81</v>
      </c>
      <c r="O71" t="n">
        <v>28888.51</v>
      </c>
      <c r="P71" t="n">
        <v>321.17</v>
      </c>
      <c r="Q71" t="n">
        <v>608.77</v>
      </c>
      <c r="R71" t="n">
        <v>54.84</v>
      </c>
      <c r="S71" t="n">
        <v>46.36</v>
      </c>
      <c r="T71" t="n">
        <v>3899.59</v>
      </c>
      <c r="U71" t="n">
        <v>0.85</v>
      </c>
      <c r="V71" t="n">
        <v>0.9</v>
      </c>
      <c r="W71" t="n">
        <v>9.199999999999999</v>
      </c>
      <c r="X71" t="n">
        <v>0.25</v>
      </c>
      <c r="Y71" t="n">
        <v>1</v>
      </c>
      <c r="Z71" t="n">
        <v>10</v>
      </c>
      <c r="AA71" t="n">
        <v>1023.623711783455</v>
      </c>
      <c r="AB71" t="n">
        <v>1400.567121553119</v>
      </c>
      <c r="AC71" t="n">
        <v>1266.89896118039</v>
      </c>
      <c r="AD71" t="n">
        <v>1023623.711783455</v>
      </c>
      <c r="AE71" t="n">
        <v>1400567.121553119</v>
      </c>
      <c r="AF71" t="n">
        <v>1.456222179539925e-06</v>
      </c>
      <c r="AG71" t="n">
        <v>23.22048611111111</v>
      </c>
      <c r="AH71" t="n">
        <v>1266898.96118039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3.7383</v>
      </c>
      <c r="E72" t="n">
        <v>26.75</v>
      </c>
      <c r="F72" t="n">
        <v>23.62</v>
      </c>
      <c r="G72" t="n">
        <v>101.22</v>
      </c>
      <c r="H72" t="n">
        <v>1.41</v>
      </c>
      <c r="I72" t="n">
        <v>14</v>
      </c>
      <c r="J72" t="n">
        <v>232.76</v>
      </c>
      <c r="K72" t="n">
        <v>55.27</v>
      </c>
      <c r="L72" t="n">
        <v>18.5</v>
      </c>
      <c r="M72" t="n">
        <v>12</v>
      </c>
      <c r="N72" t="n">
        <v>53.99</v>
      </c>
      <c r="O72" t="n">
        <v>28941.18</v>
      </c>
      <c r="P72" t="n">
        <v>320.99</v>
      </c>
      <c r="Q72" t="n">
        <v>608.75</v>
      </c>
      <c r="R72" t="n">
        <v>55.03</v>
      </c>
      <c r="S72" t="n">
        <v>46.36</v>
      </c>
      <c r="T72" t="n">
        <v>3993.81</v>
      </c>
      <c r="U72" t="n">
        <v>0.84</v>
      </c>
      <c r="V72" t="n">
        <v>0.9</v>
      </c>
      <c r="W72" t="n">
        <v>9.199999999999999</v>
      </c>
      <c r="X72" t="n">
        <v>0.25</v>
      </c>
      <c r="Y72" t="n">
        <v>1</v>
      </c>
      <c r="Z72" t="n">
        <v>10</v>
      </c>
      <c r="AA72" t="n">
        <v>1023.378871851057</v>
      </c>
      <c r="AB72" t="n">
        <v>1400.232120756037</v>
      </c>
      <c r="AC72" t="n">
        <v>1266.595932389204</v>
      </c>
      <c r="AD72" t="n">
        <v>1023378.871851057</v>
      </c>
      <c r="AE72" t="n">
        <v>1400232.120756037</v>
      </c>
      <c r="AF72" t="n">
        <v>1.45618322645359e-06</v>
      </c>
      <c r="AG72" t="n">
        <v>23.22048611111111</v>
      </c>
      <c r="AH72" t="n">
        <v>1266595.932389204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3.7361</v>
      </c>
      <c r="E73" t="n">
        <v>26.77</v>
      </c>
      <c r="F73" t="n">
        <v>23.63</v>
      </c>
      <c r="G73" t="n">
        <v>101.29</v>
      </c>
      <c r="H73" t="n">
        <v>1.43</v>
      </c>
      <c r="I73" t="n">
        <v>14</v>
      </c>
      <c r="J73" t="n">
        <v>233.19</v>
      </c>
      <c r="K73" t="n">
        <v>55.27</v>
      </c>
      <c r="L73" t="n">
        <v>18.75</v>
      </c>
      <c r="M73" t="n">
        <v>12</v>
      </c>
      <c r="N73" t="n">
        <v>54.17</v>
      </c>
      <c r="O73" t="n">
        <v>28993.92</v>
      </c>
      <c r="P73" t="n">
        <v>320.31</v>
      </c>
      <c r="Q73" t="n">
        <v>608.8</v>
      </c>
      <c r="R73" t="n">
        <v>55.54</v>
      </c>
      <c r="S73" t="n">
        <v>46.36</v>
      </c>
      <c r="T73" t="n">
        <v>4245.95</v>
      </c>
      <c r="U73" t="n">
        <v>0.83</v>
      </c>
      <c r="V73" t="n">
        <v>0.9</v>
      </c>
      <c r="W73" t="n">
        <v>9.199999999999999</v>
      </c>
      <c r="X73" t="n">
        <v>0.26</v>
      </c>
      <c r="Y73" t="n">
        <v>1</v>
      </c>
      <c r="Z73" t="n">
        <v>10</v>
      </c>
      <c r="AA73" t="n">
        <v>1022.840884870253</v>
      </c>
      <c r="AB73" t="n">
        <v>1399.496023234589</v>
      </c>
      <c r="AC73" t="n">
        <v>1265.930086982085</v>
      </c>
      <c r="AD73" t="n">
        <v>1022840.884870253</v>
      </c>
      <c r="AE73" t="n">
        <v>1399496.023234589</v>
      </c>
      <c r="AF73" t="n">
        <v>1.455326258554224e-06</v>
      </c>
      <c r="AG73" t="n">
        <v>23.23784722222222</v>
      </c>
      <c r="AH73" t="n">
        <v>1265930.086982084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3.7358</v>
      </c>
      <c r="E74" t="n">
        <v>26.77</v>
      </c>
      <c r="F74" t="n">
        <v>23.64</v>
      </c>
      <c r="G74" t="n">
        <v>101.3</v>
      </c>
      <c r="H74" t="n">
        <v>1.45</v>
      </c>
      <c r="I74" t="n">
        <v>14</v>
      </c>
      <c r="J74" t="n">
        <v>233.62</v>
      </c>
      <c r="K74" t="n">
        <v>55.27</v>
      </c>
      <c r="L74" t="n">
        <v>19</v>
      </c>
      <c r="M74" t="n">
        <v>12</v>
      </c>
      <c r="N74" t="n">
        <v>54.34</v>
      </c>
      <c r="O74" t="n">
        <v>29046.73</v>
      </c>
      <c r="P74" t="n">
        <v>319.62</v>
      </c>
      <c r="Q74" t="n">
        <v>608.75</v>
      </c>
      <c r="R74" t="n">
        <v>55.63</v>
      </c>
      <c r="S74" t="n">
        <v>46.36</v>
      </c>
      <c r="T74" t="n">
        <v>4293.76</v>
      </c>
      <c r="U74" t="n">
        <v>0.83</v>
      </c>
      <c r="V74" t="n">
        <v>0.9</v>
      </c>
      <c r="W74" t="n">
        <v>9.199999999999999</v>
      </c>
      <c r="X74" t="n">
        <v>0.26</v>
      </c>
      <c r="Y74" t="n">
        <v>1</v>
      </c>
      <c r="Z74" t="n">
        <v>10</v>
      </c>
      <c r="AA74" t="n">
        <v>1021.961509642059</v>
      </c>
      <c r="AB74" t="n">
        <v>1398.292823252077</v>
      </c>
      <c r="AC74" t="n">
        <v>1264.841718717202</v>
      </c>
      <c r="AD74" t="n">
        <v>1021961.509642059</v>
      </c>
      <c r="AE74" t="n">
        <v>1398292.823252077</v>
      </c>
      <c r="AF74" t="n">
        <v>1.45520939929522e-06</v>
      </c>
      <c r="AG74" t="n">
        <v>23.23784722222222</v>
      </c>
      <c r="AH74" t="n">
        <v>1264841.718717202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3.7442</v>
      </c>
      <c r="E75" t="n">
        <v>26.71</v>
      </c>
      <c r="F75" t="n">
        <v>23.62</v>
      </c>
      <c r="G75" t="n">
        <v>109</v>
      </c>
      <c r="H75" t="n">
        <v>1.46</v>
      </c>
      <c r="I75" t="n">
        <v>13</v>
      </c>
      <c r="J75" t="n">
        <v>234.04</v>
      </c>
      <c r="K75" t="n">
        <v>55.27</v>
      </c>
      <c r="L75" t="n">
        <v>19.25</v>
      </c>
      <c r="M75" t="n">
        <v>11</v>
      </c>
      <c r="N75" t="n">
        <v>54.52</v>
      </c>
      <c r="O75" t="n">
        <v>29099.59</v>
      </c>
      <c r="P75" t="n">
        <v>319.76</v>
      </c>
      <c r="Q75" t="n">
        <v>608.83</v>
      </c>
      <c r="R75" t="n">
        <v>54.91</v>
      </c>
      <c r="S75" t="n">
        <v>46.36</v>
      </c>
      <c r="T75" t="n">
        <v>3938.84</v>
      </c>
      <c r="U75" t="n">
        <v>0.84</v>
      </c>
      <c r="V75" t="n">
        <v>0.9</v>
      </c>
      <c r="W75" t="n">
        <v>9.199999999999999</v>
      </c>
      <c r="X75" t="n">
        <v>0.24</v>
      </c>
      <c r="Y75" t="n">
        <v>1</v>
      </c>
      <c r="Z75" t="n">
        <v>10</v>
      </c>
      <c r="AA75" t="n">
        <v>1020.578823129</v>
      </c>
      <c r="AB75" t="n">
        <v>1396.400970565087</v>
      </c>
      <c r="AC75" t="n">
        <v>1263.130421795426</v>
      </c>
      <c r="AD75" t="n">
        <v>1020578.823129</v>
      </c>
      <c r="AE75" t="n">
        <v>1396400.970565087</v>
      </c>
      <c r="AF75" t="n">
        <v>1.458481458547343e-06</v>
      </c>
      <c r="AG75" t="n">
        <v>23.18576388888889</v>
      </c>
      <c r="AH75" t="n">
        <v>1263130.421795426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3.745</v>
      </c>
      <c r="E76" t="n">
        <v>26.7</v>
      </c>
      <c r="F76" t="n">
        <v>23.61</v>
      </c>
      <c r="G76" t="n">
        <v>108.97</v>
      </c>
      <c r="H76" t="n">
        <v>1.48</v>
      </c>
      <c r="I76" t="n">
        <v>13</v>
      </c>
      <c r="J76" t="n">
        <v>234.47</v>
      </c>
      <c r="K76" t="n">
        <v>55.27</v>
      </c>
      <c r="L76" t="n">
        <v>19.5</v>
      </c>
      <c r="M76" t="n">
        <v>11</v>
      </c>
      <c r="N76" t="n">
        <v>54.7</v>
      </c>
      <c r="O76" t="n">
        <v>29152.52</v>
      </c>
      <c r="P76" t="n">
        <v>319.51</v>
      </c>
      <c r="Q76" t="n">
        <v>608.76</v>
      </c>
      <c r="R76" t="n">
        <v>54.79</v>
      </c>
      <c r="S76" t="n">
        <v>46.36</v>
      </c>
      <c r="T76" t="n">
        <v>3877.74</v>
      </c>
      <c r="U76" t="n">
        <v>0.85</v>
      </c>
      <c r="V76" t="n">
        <v>0.9</v>
      </c>
      <c r="W76" t="n">
        <v>9.199999999999999</v>
      </c>
      <c r="X76" t="n">
        <v>0.24</v>
      </c>
      <c r="Y76" t="n">
        <v>1</v>
      </c>
      <c r="Z76" t="n">
        <v>10</v>
      </c>
      <c r="AA76" t="n">
        <v>1020.004882641297</v>
      </c>
      <c r="AB76" t="n">
        <v>1395.615679869344</v>
      </c>
      <c r="AC76" t="n">
        <v>1262.420078141522</v>
      </c>
      <c r="AD76" t="n">
        <v>1020004.882641297</v>
      </c>
      <c r="AE76" t="n">
        <v>1395615.679869344</v>
      </c>
      <c r="AF76" t="n">
        <v>1.458793083238021e-06</v>
      </c>
      <c r="AG76" t="n">
        <v>23.17708333333333</v>
      </c>
      <c r="AH76" t="n">
        <v>1262420.078141522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3.7445</v>
      </c>
      <c r="E77" t="n">
        <v>26.71</v>
      </c>
      <c r="F77" t="n">
        <v>23.61</v>
      </c>
      <c r="G77" t="n">
        <v>108.99</v>
      </c>
      <c r="H77" t="n">
        <v>1.49</v>
      </c>
      <c r="I77" t="n">
        <v>13</v>
      </c>
      <c r="J77" t="n">
        <v>234.9</v>
      </c>
      <c r="K77" t="n">
        <v>55.27</v>
      </c>
      <c r="L77" t="n">
        <v>19.75</v>
      </c>
      <c r="M77" t="n">
        <v>11</v>
      </c>
      <c r="N77" t="n">
        <v>54.88</v>
      </c>
      <c r="O77" t="n">
        <v>29205.51</v>
      </c>
      <c r="P77" t="n">
        <v>319.24</v>
      </c>
      <c r="Q77" t="n">
        <v>608.8099999999999</v>
      </c>
      <c r="R77" t="n">
        <v>54.89</v>
      </c>
      <c r="S77" t="n">
        <v>46.36</v>
      </c>
      <c r="T77" t="n">
        <v>3925.86</v>
      </c>
      <c r="U77" t="n">
        <v>0.84</v>
      </c>
      <c r="V77" t="n">
        <v>0.9</v>
      </c>
      <c r="W77" t="n">
        <v>9.199999999999999</v>
      </c>
      <c r="X77" t="n">
        <v>0.24</v>
      </c>
      <c r="Y77" t="n">
        <v>1</v>
      </c>
      <c r="Z77" t="n">
        <v>10</v>
      </c>
      <c r="AA77" t="n">
        <v>1019.697818650429</v>
      </c>
      <c r="AB77" t="n">
        <v>1395.195541370331</v>
      </c>
      <c r="AC77" t="n">
        <v>1262.040037071187</v>
      </c>
      <c r="AD77" t="n">
        <v>1019697.818650429</v>
      </c>
      <c r="AE77" t="n">
        <v>1395195.541370331</v>
      </c>
      <c r="AF77" t="n">
        <v>1.458598317806347e-06</v>
      </c>
      <c r="AG77" t="n">
        <v>23.18576388888889</v>
      </c>
      <c r="AH77" t="n">
        <v>1262040.037071187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3.7457</v>
      </c>
      <c r="E78" t="n">
        <v>26.7</v>
      </c>
      <c r="F78" t="n">
        <v>23.61</v>
      </c>
      <c r="G78" t="n">
        <v>108.95</v>
      </c>
      <c r="H78" t="n">
        <v>1.51</v>
      </c>
      <c r="I78" t="n">
        <v>13</v>
      </c>
      <c r="J78" t="n">
        <v>235.33</v>
      </c>
      <c r="K78" t="n">
        <v>55.27</v>
      </c>
      <c r="L78" t="n">
        <v>20</v>
      </c>
      <c r="M78" t="n">
        <v>11</v>
      </c>
      <c r="N78" t="n">
        <v>55.06</v>
      </c>
      <c r="O78" t="n">
        <v>29258.57</v>
      </c>
      <c r="P78" t="n">
        <v>318.97</v>
      </c>
      <c r="Q78" t="n">
        <v>608.75</v>
      </c>
      <c r="R78" t="n">
        <v>54.67</v>
      </c>
      <c r="S78" t="n">
        <v>46.36</v>
      </c>
      <c r="T78" t="n">
        <v>3819.59</v>
      </c>
      <c r="U78" t="n">
        <v>0.85</v>
      </c>
      <c r="V78" t="n">
        <v>0.9</v>
      </c>
      <c r="W78" t="n">
        <v>9.199999999999999</v>
      </c>
      <c r="X78" t="n">
        <v>0.23</v>
      </c>
      <c r="Y78" t="n">
        <v>1</v>
      </c>
      <c r="Z78" t="n">
        <v>10</v>
      </c>
      <c r="AA78" t="n">
        <v>1019.100913715558</v>
      </c>
      <c r="AB78" t="n">
        <v>1394.378829704853</v>
      </c>
      <c r="AC78" t="n">
        <v>1261.3012712208</v>
      </c>
      <c r="AD78" t="n">
        <v>1019100.913715558</v>
      </c>
      <c r="AE78" t="n">
        <v>1394378.829704853</v>
      </c>
      <c r="AF78" t="n">
        <v>1.459065754842365e-06</v>
      </c>
      <c r="AG78" t="n">
        <v>23.17708333333333</v>
      </c>
      <c r="AH78" t="n">
        <v>1261301.2712208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3.7447</v>
      </c>
      <c r="E79" t="n">
        <v>26.7</v>
      </c>
      <c r="F79" t="n">
        <v>23.61</v>
      </c>
      <c r="G79" t="n">
        <v>108.98</v>
      </c>
      <c r="H79" t="n">
        <v>1.53</v>
      </c>
      <c r="I79" t="n">
        <v>13</v>
      </c>
      <c r="J79" t="n">
        <v>235.76</v>
      </c>
      <c r="K79" t="n">
        <v>55.27</v>
      </c>
      <c r="L79" t="n">
        <v>20.25</v>
      </c>
      <c r="M79" t="n">
        <v>11</v>
      </c>
      <c r="N79" t="n">
        <v>55.24</v>
      </c>
      <c r="O79" t="n">
        <v>29311.69</v>
      </c>
      <c r="P79" t="n">
        <v>318.03</v>
      </c>
      <c r="Q79" t="n">
        <v>608.79</v>
      </c>
      <c r="R79" t="n">
        <v>54.96</v>
      </c>
      <c r="S79" t="n">
        <v>46.36</v>
      </c>
      <c r="T79" t="n">
        <v>3961.57</v>
      </c>
      <c r="U79" t="n">
        <v>0.84</v>
      </c>
      <c r="V79" t="n">
        <v>0.9</v>
      </c>
      <c r="W79" t="n">
        <v>9.199999999999999</v>
      </c>
      <c r="X79" t="n">
        <v>0.24</v>
      </c>
      <c r="Y79" t="n">
        <v>1</v>
      </c>
      <c r="Z79" t="n">
        <v>10</v>
      </c>
      <c r="AA79" t="n">
        <v>1017.905279987003</v>
      </c>
      <c r="AB79" t="n">
        <v>1392.742910889808</v>
      </c>
      <c r="AC79" t="n">
        <v>1259.821482201436</v>
      </c>
      <c r="AD79" t="n">
        <v>1017905.279987003</v>
      </c>
      <c r="AE79" t="n">
        <v>1392742.910889808</v>
      </c>
      <c r="AF79" t="n">
        <v>1.458676223979017e-06</v>
      </c>
      <c r="AG79" t="n">
        <v>23.17708333333333</v>
      </c>
      <c r="AH79" t="n">
        <v>1259821.482201436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3.7446</v>
      </c>
      <c r="E80" t="n">
        <v>26.7</v>
      </c>
      <c r="F80" t="n">
        <v>23.61</v>
      </c>
      <c r="G80" t="n">
        <v>108.98</v>
      </c>
      <c r="H80" t="n">
        <v>1.54</v>
      </c>
      <c r="I80" t="n">
        <v>13</v>
      </c>
      <c r="J80" t="n">
        <v>236.2</v>
      </c>
      <c r="K80" t="n">
        <v>55.27</v>
      </c>
      <c r="L80" t="n">
        <v>20.5</v>
      </c>
      <c r="M80" t="n">
        <v>11</v>
      </c>
      <c r="N80" t="n">
        <v>55.42</v>
      </c>
      <c r="O80" t="n">
        <v>29364.87</v>
      </c>
      <c r="P80" t="n">
        <v>317.32</v>
      </c>
      <c r="Q80" t="n">
        <v>608.78</v>
      </c>
      <c r="R80" t="n">
        <v>54.82</v>
      </c>
      <c r="S80" t="n">
        <v>46.36</v>
      </c>
      <c r="T80" t="n">
        <v>3892.54</v>
      </c>
      <c r="U80" t="n">
        <v>0.85</v>
      </c>
      <c r="V80" t="n">
        <v>0.9</v>
      </c>
      <c r="W80" t="n">
        <v>9.199999999999999</v>
      </c>
      <c r="X80" t="n">
        <v>0.24</v>
      </c>
      <c r="Y80" t="n">
        <v>1</v>
      </c>
      <c r="Z80" t="n">
        <v>10</v>
      </c>
      <c r="AA80" t="n">
        <v>1016.890459978737</v>
      </c>
      <c r="AB80" t="n">
        <v>1391.354389383799</v>
      </c>
      <c r="AC80" t="n">
        <v>1258.565479239159</v>
      </c>
      <c r="AD80" t="n">
        <v>1016890.459978737</v>
      </c>
      <c r="AE80" t="n">
        <v>1391354.389383799</v>
      </c>
      <c r="AF80" t="n">
        <v>1.458637270892682e-06</v>
      </c>
      <c r="AG80" t="n">
        <v>23.17708333333333</v>
      </c>
      <c r="AH80" t="n">
        <v>1258565.479239159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3.7543</v>
      </c>
      <c r="E81" t="n">
        <v>26.64</v>
      </c>
      <c r="F81" t="n">
        <v>23.58</v>
      </c>
      <c r="G81" t="n">
        <v>117.92</v>
      </c>
      <c r="H81" t="n">
        <v>1.56</v>
      </c>
      <c r="I81" t="n">
        <v>12</v>
      </c>
      <c r="J81" t="n">
        <v>236.63</v>
      </c>
      <c r="K81" t="n">
        <v>55.27</v>
      </c>
      <c r="L81" t="n">
        <v>20.75</v>
      </c>
      <c r="M81" t="n">
        <v>10</v>
      </c>
      <c r="N81" t="n">
        <v>55.6</v>
      </c>
      <c r="O81" t="n">
        <v>29418.12</v>
      </c>
      <c r="P81" t="n">
        <v>316.52</v>
      </c>
      <c r="Q81" t="n">
        <v>608.8099999999999</v>
      </c>
      <c r="R81" t="n">
        <v>53.93</v>
      </c>
      <c r="S81" t="n">
        <v>46.36</v>
      </c>
      <c r="T81" t="n">
        <v>3454.26</v>
      </c>
      <c r="U81" t="n">
        <v>0.86</v>
      </c>
      <c r="V81" t="n">
        <v>0.9</v>
      </c>
      <c r="W81" t="n">
        <v>9.199999999999999</v>
      </c>
      <c r="X81" t="n">
        <v>0.21</v>
      </c>
      <c r="Y81" t="n">
        <v>1</v>
      </c>
      <c r="Z81" t="n">
        <v>10</v>
      </c>
      <c r="AA81" t="n">
        <v>1013.866238057182</v>
      </c>
      <c r="AB81" t="n">
        <v>1387.216515531473</v>
      </c>
      <c r="AC81" t="n">
        <v>1254.822518259756</v>
      </c>
      <c r="AD81" t="n">
        <v>1013866.238057182</v>
      </c>
      <c r="AE81" t="n">
        <v>1387216.515531473</v>
      </c>
      <c r="AF81" t="n">
        <v>1.462415720267157e-06</v>
      </c>
      <c r="AG81" t="n">
        <v>23.125</v>
      </c>
      <c r="AH81" t="n">
        <v>1254822.518259756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3.7536</v>
      </c>
      <c r="E82" t="n">
        <v>26.64</v>
      </c>
      <c r="F82" t="n">
        <v>23.59</v>
      </c>
      <c r="G82" t="n">
        <v>117.95</v>
      </c>
      <c r="H82" t="n">
        <v>1.58</v>
      </c>
      <c r="I82" t="n">
        <v>12</v>
      </c>
      <c r="J82" t="n">
        <v>237.06</v>
      </c>
      <c r="K82" t="n">
        <v>55.27</v>
      </c>
      <c r="L82" t="n">
        <v>21</v>
      </c>
      <c r="M82" t="n">
        <v>10</v>
      </c>
      <c r="N82" t="n">
        <v>55.79</v>
      </c>
      <c r="O82" t="n">
        <v>29471.44</v>
      </c>
      <c r="P82" t="n">
        <v>316.79</v>
      </c>
      <c r="Q82" t="n">
        <v>608.77</v>
      </c>
      <c r="R82" t="n">
        <v>54.23</v>
      </c>
      <c r="S82" t="n">
        <v>46.36</v>
      </c>
      <c r="T82" t="n">
        <v>3600.2</v>
      </c>
      <c r="U82" t="n">
        <v>0.85</v>
      </c>
      <c r="V82" t="n">
        <v>0.9</v>
      </c>
      <c r="W82" t="n">
        <v>9.199999999999999</v>
      </c>
      <c r="X82" t="n">
        <v>0.22</v>
      </c>
      <c r="Y82" t="n">
        <v>1</v>
      </c>
      <c r="Z82" t="n">
        <v>10</v>
      </c>
      <c r="AA82" t="n">
        <v>1014.449567275622</v>
      </c>
      <c r="AB82" t="n">
        <v>1388.014652302811</v>
      </c>
      <c r="AC82" t="n">
        <v>1255.54448197783</v>
      </c>
      <c r="AD82" t="n">
        <v>1014449.567275622</v>
      </c>
      <c r="AE82" t="n">
        <v>1388014.652302811</v>
      </c>
      <c r="AF82" t="n">
        <v>1.462143048662813e-06</v>
      </c>
      <c r="AG82" t="n">
        <v>23.125</v>
      </c>
      <c r="AH82" t="n">
        <v>1255544.48197783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3.7529</v>
      </c>
      <c r="E83" t="n">
        <v>26.65</v>
      </c>
      <c r="F83" t="n">
        <v>23.59</v>
      </c>
      <c r="G83" t="n">
        <v>117.97</v>
      </c>
      <c r="H83" t="n">
        <v>1.59</v>
      </c>
      <c r="I83" t="n">
        <v>12</v>
      </c>
      <c r="J83" t="n">
        <v>237.49</v>
      </c>
      <c r="K83" t="n">
        <v>55.27</v>
      </c>
      <c r="L83" t="n">
        <v>21.25</v>
      </c>
      <c r="M83" t="n">
        <v>10</v>
      </c>
      <c r="N83" t="n">
        <v>55.97</v>
      </c>
      <c r="O83" t="n">
        <v>29524.81</v>
      </c>
      <c r="P83" t="n">
        <v>316.74</v>
      </c>
      <c r="Q83" t="n">
        <v>608.88</v>
      </c>
      <c r="R83" t="n">
        <v>54.21</v>
      </c>
      <c r="S83" t="n">
        <v>46.36</v>
      </c>
      <c r="T83" t="n">
        <v>3592.14</v>
      </c>
      <c r="U83" t="n">
        <v>0.86</v>
      </c>
      <c r="V83" t="n">
        <v>0.9</v>
      </c>
      <c r="W83" t="n">
        <v>9.199999999999999</v>
      </c>
      <c r="X83" t="n">
        <v>0.22</v>
      </c>
      <c r="Y83" t="n">
        <v>1</v>
      </c>
      <c r="Z83" t="n">
        <v>10</v>
      </c>
      <c r="AA83" t="n">
        <v>1014.495225867612</v>
      </c>
      <c r="AB83" t="n">
        <v>1388.077124402686</v>
      </c>
      <c r="AC83" t="n">
        <v>1255.600991828173</v>
      </c>
      <c r="AD83" t="n">
        <v>1014495.225867612</v>
      </c>
      <c r="AE83" t="n">
        <v>1388077.124402686</v>
      </c>
      <c r="AF83" t="n">
        <v>1.46187037705847e-06</v>
      </c>
      <c r="AG83" t="n">
        <v>23.13368055555556</v>
      </c>
      <c r="AH83" t="n">
        <v>1255600.991828173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3.7537</v>
      </c>
      <c r="E84" t="n">
        <v>26.64</v>
      </c>
      <c r="F84" t="n">
        <v>23.59</v>
      </c>
      <c r="G84" t="n">
        <v>117.95</v>
      </c>
      <c r="H84" t="n">
        <v>1.61</v>
      </c>
      <c r="I84" t="n">
        <v>12</v>
      </c>
      <c r="J84" t="n">
        <v>237.93</v>
      </c>
      <c r="K84" t="n">
        <v>55.27</v>
      </c>
      <c r="L84" t="n">
        <v>21.5</v>
      </c>
      <c r="M84" t="n">
        <v>10</v>
      </c>
      <c r="N84" t="n">
        <v>56.15</v>
      </c>
      <c r="O84" t="n">
        <v>29578.26</v>
      </c>
      <c r="P84" t="n">
        <v>316.43</v>
      </c>
      <c r="Q84" t="n">
        <v>608.8200000000001</v>
      </c>
      <c r="R84" t="n">
        <v>54.19</v>
      </c>
      <c r="S84" t="n">
        <v>46.36</v>
      </c>
      <c r="T84" t="n">
        <v>3581.41</v>
      </c>
      <c r="U84" t="n">
        <v>0.86</v>
      </c>
      <c r="V84" t="n">
        <v>0.9</v>
      </c>
      <c r="W84" t="n">
        <v>9.199999999999999</v>
      </c>
      <c r="X84" t="n">
        <v>0.22</v>
      </c>
      <c r="Y84" t="n">
        <v>1</v>
      </c>
      <c r="Z84" t="n">
        <v>10</v>
      </c>
      <c r="AA84" t="n">
        <v>1013.910777523531</v>
      </c>
      <c r="AB84" t="n">
        <v>1387.277456394274</v>
      </c>
      <c r="AC84" t="n">
        <v>1254.877643012142</v>
      </c>
      <c r="AD84" t="n">
        <v>1013910.777523531</v>
      </c>
      <c r="AE84" t="n">
        <v>1387277.456394274</v>
      </c>
      <c r="AF84" t="n">
        <v>1.462182001749148e-06</v>
      </c>
      <c r="AG84" t="n">
        <v>23.125</v>
      </c>
      <c r="AH84" t="n">
        <v>1254877.643012143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3.7526</v>
      </c>
      <c r="E85" t="n">
        <v>26.65</v>
      </c>
      <c r="F85" t="n">
        <v>23.6</v>
      </c>
      <c r="G85" t="n">
        <v>117.98</v>
      </c>
      <c r="H85" t="n">
        <v>1.62</v>
      </c>
      <c r="I85" t="n">
        <v>12</v>
      </c>
      <c r="J85" t="n">
        <v>238.36</v>
      </c>
      <c r="K85" t="n">
        <v>55.27</v>
      </c>
      <c r="L85" t="n">
        <v>21.75</v>
      </c>
      <c r="M85" t="n">
        <v>10</v>
      </c>
      <c r="N85" t="n">
        <v>56.34</v>
      </c>
      <c r="O85" t="n">
        <v>29631.77</v>
      </c>
      <c r="P85" t="n">
        <v>316.41</v>
      </c>
      <c r="Q85" t="n">
        <v>608.83</v>
      </c>
      <c r="R85" t="n">
        <v>54.38</v>
      </c>
      <c r="S85" t="n">
        <v>46.36</v>
      </c>
      <c r="T85" t="n">
        <v>3675.8</v>
      </c>
      <c r="U85" t="n">
        <v>0.85</v>
      </c>
      <c r="V85" t="n">
        <v>0.9</v>
      </c>
      <c r="W85" t="n">
        <v>9.199999999999999</v>
      </c>
      <c r="X85" t="n">
        <v>0.22</v>
      </c>
      <c r="Y85" t="n">
        <v>1</v>
      </c>
      <c r="Z85" t="n">
        <v>10</v>
      </c>
      <c r="AA85" t="n">
        <v>1014.14118637737</v>
      </c>
      <c r="AB85" t="n">
        <v>1387.592711953017</v>
      </c>
      <c r="AC85" t="n">
        <v>1255.162811022823</v>
      </c>
      <c r="AD85" t="n">
        <v>1014141.18637737</v>
      </c>
      <c r="AE85" t="n">
        <v>1387592.711953017</v>
      </c>
      <c r="AF85" t="n">
        <v>1.461753517799465e-06</v>
      </c>
      <c r="AG85" t="n">
        <v>23.13368055555556</v>
      </c>
      <c r="AH85" t="n">
        <v>1255162.811022823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3.7521</v>
      </c>
      <c r="E86" t="n">
        <v>26.65</v>
      </c>
      <c r="F86" t="n">
        <v>23.6</v>
      </c>
      <c r="G86" t="n">
        <v>118</v>
      </c>
      <c r="H86" t="n">
        <v>1.64</v>
      </c>
      <c r="I86" t="n">
        <v>12</v>
      </c>
      <c r="J86" t="n">
        <v>238.79</v>
      </c>
      <c r="K86" t="n">
        <v>55.27</v>
      </c>
      <c r="L86" t="n">
        <v>22</v>
      </c>
      <c r="M86" t="n">
        <v>10</v>
      </c>
      <c r="N86" t="n">
        <v>56.52</v>
      </c>
      <c r="O86" t="n">
        <v>29685.34</v>
      </c>
      <c r="P86" t="n">
        <v>315.82</v>
      </c>
      <c r="Q86" t="n">
        <v>608.76</v>
      </c>
      <c r="R86" t="n">
        <v>54.47</v>
      </c>
      <c r="S86" t="n">
        <v>46.36</v>
      </c>
      <c r="T86" t="n">
        <v>3722.32</v>
      </c>
      <c r="U86" t="n">
        <v>0.85</v>
      </c>
      <c r="V86" t="n">
        <v>0.9</v>
      </c>
      <c r="W86" t="n">
        <v>9.199999999999999</v>
      </c>
      <c r="X86" t="n">
        <v>0.23</v>
      </c>
      <c r="Y86" t="n">
        <v>1</v>
      </c>
      <c r="Z86" t="n">
        <v>10</v>
      </c>
      <c r="AA86" t="n">
        <v>1013.369842409095</v>
      </c>
      <c r="AB86" t="n">
        <v>1386.537325106329</v>
      </c>
      <c r="AC86" t="n">
        <v>1254.208148815539</v>
      </c>
      <c r="AD86" t="n">
        <v>1013369.842409095</v>
      </c>
      <c r="AE86" t="n">
        <v>1386537.325106329</v>
      </c>
      <c r="AF86" t="n">
        <v>1.461558752367791e-06</v>
      </c>
      <c r="AG86" t="n">
        <v>23.13368055555556</v>
      </c>
      <c r="AH86" t="n">
        <v>1254208.148815539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3.7522</v>
      </c>
      <c r="E87" t="n">
        <v>26.65</v>
      </c>
      <c r="F87" t="n">
        <v>23.6</v>
      </c>
      <c r="G87" t="n">
        <v>118</v>
      </c>
      <c r="H87" t="n">
        <v>1.65</v>
      </c>
      <c r="I87" t="n">
        <v>12</v>
      </c>
      <c r="J87" t="n">
        <v>239.23</v>
      </c>
      <c r="K87" t="n">
        <v>55.27</v>
      </c>
      <c r="L87" t="n">
        <v>22.25</v>
      </c>
      <c r="M87" t="n">
        <v>10</v>
      </c>
      <c r="N87" t="n">
        <v>56.71</v>
      </c>
      <c r="O87" t="n">
        <v>29738.98</v>
      </c>
      <c r="P87" t="n">
        <v>314.78</v>
      </c>
      <c r="Q87" t="n">
        <v>608.8099999999999</v>
      </c>
      <c r="R87" t="n">
        <v>54.61</v>
      </c>
      <c r="S87" t="n">
        <v>46.36</v>
      </c>
      <c r="T87" t="n">
        <v>3792.25</v>
      </c>
      <c r="U87" t="n">
        <v>0.85</v>
      </c>
      <c r="V87" t="n">
        <v>0.9</v>
      </c>
      <c r="W87" t="n">
        <v>9.19</v>
      </c>
      <c r="X87" t="n">
        <v>0.23</v>
      </c>
      <c r="Y87" t="n">
        <v>1</v>
      </c>
      <c r="Z87" t="n">
        <v>10</v>
      </c>
      <c r="AA87" t="n">
        <v>1011.844636144645</v>
      </c>
      <c r="AB87" t="n">
        <v>1384.450470607958</v>
      </c>
      <c r="AC87" t="n">
        <v>1252.320460781573</v>
      </c>
      <c r="AD87" t="n">
        <v>1011844.636144645</v>
      </c>
      <c r="AE87" t="n">
        <v>1384450.470607958</v>
      </c>
      <c r="AF87" t="n">
        <v>1.461597705454126e-06</v>
      </c>
      <c r="AG87" t="n">
        <v>23.13368055555556</v>
      </c>
      <c r="AH87" t="n">
        <v>1252320.460781573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3.7616</v>
      </c>
      <c r="E88" t="n">
        <v>26.58</v>
      </c>
      <c r="F88" t="n">
        <v>23.57</v>
      </c>
      <c r="G88" t="n">
        <v>128.58</v>
      </c>
      <c r="H88" t="n">
        <v>1.67</v>
      </c>
      <c r="I88" t="n">
        <v>11</v>
      </c>
      <c r="J88" t="n">
        <v>239.66</v>
      </c>
      <c r="K88" t="n">
        <v>55.27</v>
      </c>
      <c r="L88" t="n">
        <v>22.5</v>
      </c>
      <c r="M88" t="n">
        <v>9</v>
      </c>
      <c r="N88" t="n">
        <v>56.89</v>
      </c>
      <c r="O88" t="n">
        <v>29792.69</v>
      </c>
      <c r="P88" t="n">
        <v>313.85</v>
      </c>
      <c r="Q88" t="n">
        <v>608.79</v>
      </c>
      <c r="R88" t="n">
        <v>53.72</v>
      </c>
      <c r="S88" t="n">
        <v>46.36</v>
      </c>
      <c r="T88" t="n">
        <v>3353.63</v>
      </c>
      <c r="U88" t="n">
        <v>0.86</v>
      </c>
      <c r="V88" t="n">
        <v>0.9</v>
      </c>
      <c r="W88" t="n">
        <v>9.19</v>
      </c>
      <c r="X88" t="n">
        <v>0.2</v>
      </c>
      <c r="Y88" t="n">
        <v>1</v>
      </c>
      <c r="Z88" t="n">
        <v>10</v>
      </c>
      <c r="AA88" t="n">
        <v>998.3829426837826</v>
      </c>
      <c r="AB88" t="n">
        <v>1366.031587726804</v>
      </c>
      <c r="AC88" t="n">
        <v>1235.659450231532</v>
      </c>
      <c r="AD88" t="n">
        <v>998382.9426837827</v>
      </c>
      <c r="AE88" t="n">
        <v>1366031.587726804</v>
      </c>
      <c r="AF88" t="n">
        <v>1.465259295569597e-06</v>
      </c>
      <c r="AG88" t="n">
        <v>23.07291666666667</v>
      </c>
      <c r="AH88" t="n">
        <v>1235659.450231532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3.7617</v>
      </c>
      <c r="E89" t="n">
        <v>26.58</v>
      </c>
      <c r="F89" t="n">
        <v>23.57</v>
      </c>
      <c r="G89" t="n">
        <v>128.58</v>
      </c>
      <c r="H89" t="n">
        <v>1.69</v>
      </c>
      <c r="I89" t="n">
        <v>11</v>
      </c>
      <c r="J89" t="n">
        <v>240.1</v>
      </c>
      <c r="K89" t="n">
        <v>55.27</v>
      </c>
      <c r="L89" t="n">
        <v>22.75</v>
      </c>
      <c r="M89" t="n">
        <v>9</v>
      </c>
      <c r="N89" t="n">
        <v>57.08</v>
      </c>
      <c r="O89" t="n">
        <v>29846.46</v>
      </c>
      <c r="P89" t="n">
        <v>314.06</v>
      </c>
      <c r="Q89" t="n">
        <v>608.8200000000001</v>
      </c>
      <c r="R89" t="n">
        <v>53.61</v>
      </c>
      <c r="S89" t="n">
        <v>46.36</v>
      </c>
      <c r="T89" t="n">
        <v>3298.23</v>
      </c>
      <c r="U89" t="n">
        <v>0.86</v>
      </c>
      <c r="V89" t="n">
        <v>0.9</v>
      </c>
      <c r="W89" t="n">
        <v>9.199999999999999</v>
      </c>
      <c r="X89" t="n">
        <v>0.2</v>
      </c>
      <c r="Y89" t="n">
        <v>1</v>
      </c>
      <c r="Z89" t="n">
        <v>10</v>
      </c>
      <c r="AA89" t="n">
        <v>998.6700565136119</v>
      </c>
      <c r="AB89" t="n">
        <v>1366.424429535345</v>
      </c>
      <c r="AC89" t="n">
        <v>1236.014799769223</v>
      </c>
      <c r="AD89" t="n">
        <v>998670.0565136119</v>
      </c>
      <c r="AE89" t="n">
        <v>1366424.429535345</v>
      </c>
      <c r="AF89" t="n">
        <v>1.465298248655931e-06</v>
      </c>
      <c r="AG89" t="n">
        <v>23.07291666666667</v>
      </c>
      <c r="AH89" t="n">
        <v>1236014.799769223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3.762</v>
      </c>
      <c r="E90" t="n">
        <v>26.58</v>
      </c>
      <c r="F90" t="n">
        <v>23.57</v>
      </c>
      <c r="G90" t="n">
        <v>128.57</v>
      </c>
      <c r="H90" t="n">
        <v>1.7</v>
      </c>
      <c r="I90" t="n">
        <v>11</v>
      </c>
      <c r="J90" t="n">
        <v>240.54</v>
      </c>
      <c r="K90" t="n">
        <v>55.27</v>
      </c>
      <c r="L90" t="n">
        <v>23</v>
      </c>
      <c r="M90" t="n">
        <v>9</v>
      </c>
      <c r="N90" t="n">
        <v>57.26</v>
      </c>
      <c r="O90" t="n">
        <v>29900.43</v>
      </c>
      <c r="P90" t="n">
        <v>314.07</v>
      </c>
      <c r="Q90" t="n">
        <v>608.75</v>
      </c>
      <c r="R90" t="n">
        <v>53.67</v>
      </c>
      <c r="S90" t="n">
        <v>46.36</v>
      </c>
      <c r="T90" t="n">
        <v>3326.49</v>
      </c>
      <c r="U90" t="n">
        <v>0.86</v>
      </c>
      <c r="V90" t="n">
        <v>0.9</v>
      </c>
      <c r="W90" t="n">
        <v>9.19</v>
      </c>
      <c r="X90" t="n">
        <v>0.2</v>
      </c>
      <c r="Y90" t="n">
        <v>1</v>
      </c>
      <c r="Z90" t="n">
        <v>10</v>
      </c>
      <c r="AA90" t="n">
        <v>998.6344392449637</v>
      </c>
      <c r="AB90" t="n">
        <v>1366.375696417058</v>
      </c>
      <c r="AC90" t="n">
        <v>1235.970717671347</v>
      </c>
      <c r="AD90" t="n">
        <v>998634.4392449637</v>
      </c>
      <c r="AE90" t="n">
        <v>1366375.696417058</v>
      </c>
      <c r="AF90" t="n">
        <v>1.465415107914936e-06</v>
      </c>
      <c r="AG90" t="n">
        <v>23.07291666666667</v>
      </c>
      <c r="AH90" t="n">
        <v>1235970.717671347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3.7624</v>
      </c>
      <c r="E91" t="n">
        <v>26.58</v>
      </c>
      <c r="F91" t="n">
        <v>23.57</v>
      </c>
      <c r="G91" t="n">
        <v>128.55</v>
      </c>
      <c r="H91" t="n">
        <v>1.72</v>
      </c>
      <c r="I91" t="n">
        <v>11</v>
      </c>
      <c r="J91" t="n">
        <v>240.97</v>
      </c>
      <c r="K91" t="n">
        <v>55.27</v>
      </c>
      <c r="L91" t="n">
        <v>23.25</v>
      </c>
      <c r="M91" t="n">
        <v>9</v>
      </c>
      <c r="N91" t="n">
        <v>57.45</v>
      </c>
      <c r="O91" t="n">
        <v>29954.34</v>
      </c>
      <c r="P91" t="n">
        <v>314.02</v>
      </c>
      <c r="Q91" t="n">
        <v>608.8</v>
      </c>
      <c r="R91" t="n">
        <v>53.43</v>
      </c>
      <c r="S91" t="n">
        <v>46.36</v>
      </c>
      <c r="T91" t="n">
        <v>3207.26</v>
      </c>
      <c r="U91" t="n">
        <v>0.87</v>
      </c>
      <c r="V91" t="n">
        <v>0.9</v>
      </c>
      <c r="W91" t="n">
        <v>9.199999999999999</v>
      </c>
      <c r="X91" t="n">
        <v>0.2</v>
      </c>
      <c r="Y91" t="n">
        <v>1</v>
      </c>
      <c r="Z91" t="n">
        <v>10</v>
      </c>
      <c r="AA91" t="n">
        <v>998.4953526649775</v>
      </c>
      <c r="AB91" t="n">
        <v>1366.185392022254</v>
      </c>
      <c r="AC91" t="n">
        <v>1235.79857566089</v>
      </c>
      <c r="AD91" t="n">
        <v>998495.3526649775</v>
      </c>
      <c r="AE91" t="n">
        <v>1366185.392022254</v>
      </c>
      <c r="AF91" t="n">
        <v>1.465570920260275e-06</v>
      </c>
      <c r="AG91" t="n">
        <v>23.07291666666667</v>
      </c>
      <c r="AH91" t="n">
        <v>1235798.57566089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3.7619</v>
      </c>
      <c r="E92" t="n">
        <v>26.58</v>
      </c>
      <c r="F92" t="n">
        <v>23.57</v>
      </c>
      <c r="G92" t="n">
        <v>128.57</v>
      </c>
      <c r="H92" t="n">
        <v>1.73</v>
      </c>
      <c r="I92" t="n">
        <v>11</v>
      </c>
      <c r="J92" t="n">
        <v>241.41</v>
      </c>
      <c r="K92" t="n">
        <v>55.27</v>
      </c>
      <c r="L92" t="n">
        <v>23.5</v>
      </c>
      <c r="M92" t="n">
        <v>9</v>
      </c>
      <c r="N92" t="n">
        <v>57.64</v>
      </c>
      <c r="O92" t="n">
        <v>30008.32</v>
      </c>
      <c r="P92" t="n">
        <v>313.7</v>
      </c>
      <c r="Q92" t="n">
        <v>608.8099999999999</v>
      </c>
      <c r="R92" t="n">
        <v>53.45</v>
      </c>
      <c r="S92" t="n">
        <v>46.36</v>
      </c>
      <c r="T92" t="n">
        <v>3219.02</v>
      </c>
      <c r="U92" t="n">
        <v>0.87</v>
      </c>
      <c r="V92" t="n">
        <v>0.9</v>
      </c>
      <c r="W92" t="n">
        <v>9.199999999999999</v>
      </c>
      <c r="X92" t="n">
        <v>0.2</v>
      </c>
      <c r="Y92" t="n">
        <v>1</v>
      </c>
      <c r="Z92" t="n">
        <v>10</v>
      </c>
      <c r="AA92" t="n">
        <v>998.1158916188367</v>
      </c>
      <c r="AB92" t="n">
        <v>1365.666196678284</v>
      </c>
      <c r="AC92" t="n">
        <v>1235.328931591853</v>
      </c>
      <c r="AD92" t="n">
        <v>998115.8916188367</v>
      </c>
      <c r="AE92" t="n">
        <v>1365666.196678284</v>
      </c>
      <c r="AF92" t="n">
        <v>1.465376154828601e-06</v>
      </c>
      <c r="AG92" t="n">
        <v>23.07291666666667</v>
      </c>
      <c r="AH92" t="n">
        <v>1235328.931591853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3.7623</v>
      </c>
      <c r="E93" t="n">
        <v>26.58</v>
      </c>
      <c r="F93" t="n">
        <v>23.57</v>
      </c>
      <c r="G93" t="n">
        <v>128.56</v>
      </c>
      <c r="H93" t="n">
        <v>1.75</v>
      </c>
      <c r="I93" t="n">
        <v>11</v>
      </c>
      <c r="J93" t="n">
        <v>241.85</v>
      </c>
      <c r="K93" t="n">
        <v>55.27</v>
      </c>
      <c r="L93" t="n">
        <v>23.75</v>
      </c>
      <c r="M93" t="n">
        <v>9</v>
      </c>
      <c r="N93" t="n">
        <v>57.83</v>
      </c>
      <c r="O93" t="n">
        <v>30062.36</v>
      </c>
      <c r="P93" t="n">
        <v>312.97</v>
      </c>
      <c r="Q93" t="n">
        <v>608.78</v>
      </c>
      <c r="R93" t="n">
        <v>53.55</v>
      </c>
      <c r="S93" t="n">
        <v>46.36</v>
      </c>
      <c r="T93" t="n">
        <v>3265.44</v>
      </c>
      <c r="U93" t="n">
        <v>0.87</v>
      </c>
      <c r="V93" t="n">
        <v>0.9</v>
      </c>
      <c r="W93" t="n">
        <v>9.199999999999999</v>
      </c>
      <c r="X93" t="n">
        <v>0.2</v>
      </c>
      <c r="Y93" t="n">
        <v>1</v>
      </c>
      <c r="Z93" t="n">
        <v>10</v>
      </c>
      <c r="AA93" t="n">
        <v>996.9932741361743</v>
      </c>
      <c r="AB93" t="n">
        <v>1364.130181912117</v>
      </c>
      <c r="AC93" t="n">
        <v>1233.939511919159</v>
      </c>
      <c r="AD93" t="n">
        <v>996993.2741361742</v>
      </c>
      <c r="AE93" t="n">
        <v>1364130.181912117</v>
      </c>
      <c r="AF93" t="n">
        <v>1.465531967173941e-06</v>
      </c>
      <c r="AG93" t="n">
        <v>23.07291666666667</v>
      </c>
      <c r="AH93" t="n">
        <v>1233939.511919159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3.762</v>
      </c>
      <c r="E94" t="n">
        <v>26.58</v>
      </c>
      <c r="F94" t="n">
        <v>23.57</v>
      </c>
      <c r="G94" t="n">
        <v>128.57</v>
      </c>
      <c r="H94" t="n">
        <v>1.76</v>
      </c>
      <c r="I94" t="n">
        <v>11</v>
      </c>
      <c r="J94" t="n">
        <v>242.29</v>
      </c>
      <c r="K94" t="n">
        <v>55.27</v>
      </c>
      <c r="L94" t="n">
        <v>24</v>
      </c>
      <c r="M94" t="n">
        <v>9</v>
      </c>
      <c r="N94" t="n">
        <v>58.02</v>
      </c>
      <c r="O94" t="n">
        <v>30116.47</v>
      </c>
      <c r="P94" t="n">
        <v>312.3</v>
      </c>
      <c r="Q94" t="n">
        <v>608.76</v>
      </c>
      <c r="R94" t="n">
        <v>53.63</v>
      </c>
      <c r="S94" t="n">
        <v>46.36</v>
      </c>
      <c r="T94" t="n">
        <v>3305.24</v>
      </c>
      <c r="U94" t="n">
        <v>0.86</v>
      </c>
      <c r="V94" t="n">
        <v>0.9</v>
      </c>
      <c r="W94" t="n">
        <v>9.19</v>
      </c>
      <c r="X94" t="n">
        <v>0.2</v>
      </c>
      <c r="Y94" t="n">
        <v>1</v>
      </c>
      <c r="Z94" t="n">
        <v>10</v>
      </c>
      <c r="AA94" t="n">
        <v>996.074028116969</v>
      </c>
      <c r="AB94" t="n">
        <v>1362.872428954368</v>
      </c>
      <c r="AC94" t="n">
        <v>1232.80179713843</v>
      </c>
      <c r="AD94" t="n">
        <v>996074.0281169689</v>
      </c>
      <c r="AE94" t="n">
        <v>1362872.428954368</v>
      </c>
      <c r="AF94" t="n">
        <v>1.465415107914936e-06</v>
      </c>
      <c r="AG94" t="n">
        <v>23.07291666666667</v>
      </c>
      <c r="AH94" t="n">
        <v>1232801.79713843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3.7633</v>
      </c>
      <c r="E95" t="n">
        <v>26.57</v>
      </c>
      <c r="F95" t="n">
        <v>23.56</v>
      </c>
      <c r="G95" t="n">
        <v>128.52</v>
      </c>
      <c r="H95" t="n">
        <v>1.78</v>
      </c>
      <c r="I95" t="n">
        <v>11</v>
      </c>
      <c r="J95" t="n">
        <v>242.73</v>
      </c>
      <c r="K95" t="n">
        <v>55.27</v>
      </c>
      <c r="L95" t="n">
        <v>24.25</v>
      </c>
      <c r="M95" t="n">
        <v>9</v>
      </c>
      <c r="N95" t="n">
        <v>58.21</v>
      </c>
      <c r="O95" t="n">
        <v>30170.65</v>
      </c>
      <c r="P95" t="n">
        <v>311.21</v>
      </c>
      <c r="Q95" t="n">
        <v>608.75</v>
      </c>
      <c r="R95" t="n">
        <v>53.26</v>
      </c>
      <c r="S95" t="n">
        <v>46.36</v>
      </c>
      <c r="T95" t="n">
        <v>3122.66</v>
      </c>
      <c r="U95" t="n">
        <v>0.87</v>
      </c>
      <c r="V95" t="n">
        <v>0.9</v>
      </c>
      <c r="W95" t="n">
        <v>9.199999999999999</v>
      </c>
      <c r="X95" t="n">
        <v>0.19</v>
      </c>
      <c r="Y95" t="n">
        <v>1</v>
      </c>
      <c r="Z95" t="n">
        <v>10</v>
      </c>
      <c r="AA95" t="n">
        <v>994.2081059389277</v>
      </c>
      <c r="AB95" t="n">
        <v>1360.319391911695</v>
      </c>
      <c r="AC95" t="n">
        <v>1230.4924183679</v>
      </c>
      <c r="AD95" t="n">
        <v>994208.1059389277</v>
      </c>
      <c r="AE95" t="n">
        <v>1360319.391911695</v>
      </c>
      <c r="AF95" t="n">
        <v>1.465921498037288e-06</v>
      </c>
      <c r="AG95" t="n">
        <v>23.06423611111111</v>
      </c>
      <c r="AH95" t="n">
        <v>1230492.4183679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3.7627</v>
      </c>
      <c r="E96" t="n">
        <v>26.58</v>
      </c>
      <c r="F96" t="n">
        <v>23.57</v>
      </c>
      <c r="G96" t="n">
        <v>128.54</v>
      </c>
      <c r="H96" t="n">
        <v>1.79</v>
      </c>
      <c r="I96" t="n">
        <v>11</v>
      </c>
      <c r="J96" t="n">
        <v>243.17</v>
      </c>
      <c r="K96" t="n">
        <v>55.27</v>
      </c>
      <c r="L96" t="n">
        <v>24.5</v>
      </c>
      <c r="M96" t="n">
        <v>9</v>
      </c>
      <c r="N96" t="n">
        <v>58.4</v>
      </c>
      <c r="O96" t="n">
        <v>30224.9</v>
      </c>
      <c r="P96" t="n">
        <v>310.53</v>
      </c>
      <c r="Q96" t="n">
        <v>608.79</v>
      </c>
      <c r="R96" t="n">
        <v>53.42</v>
      </c>
      <c r="S96" t="n">
        <v>46.36</v>
      </c>
      <c r="T96" t="n">
        <v>3203.4</v>
      </c>
      <c r="U96" t="n">
        <v>0.87</v>
      </c>
      <c r="V96" t="n">
        <v>0.9</v>
      </c>
      <c r="W96" t="n">
        <v>9.199999999999999</v>
      </c>
      <c r="X96" t="n">
        <v>0.19</v>
      </c>
      <c r="Y96" t="n">
        <v>1</v>
      </c>
      <c r="Z96" t="n">
        <v>10</v>
      </c>
      <c r="AA96" t="n">
        <v>993.3977379899158</v>
      </c>
      <c r="AB96" t="n">
        <v>1359.210610732947</v>
      </c>
      <c r="AC96" t="n">
        <v>1229.489457708667</v>
      </c>
      <c r="AD96" t="n">
        <v>993397.7379899158</v>
      </c>
      <c r="AE96" t="n">
        <v>1359210.610732947</v>
      </c>
      <c r="AF96" t="n">
        <v>1.46568777951928e-06</v>
      </c>
      <c r="AG96" t="n">
        <v>23.07291666666667</v>
      </c>
      <c r="AH96" t="n">
        <v>1229489.457708667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3.7706</v>
      </c>
      <c r="E97" t="n">
        <v>26.52</v>
      </c>
      <c r="F97" t="n">
        <v>23.55</v>
      </c>
      <c r="G97" t="n">
        <v>141.3</v>
      </c>
      <c r="H97" t="n">
        <v>1.81</v>
      </c>
      <c r="I97" t="n">
        <v>10</v>
      </c>
      <c r="J97" t="n">
        <v>243.61</v>
      </c>
      <c r="K97" t="n">
        <v>55.27</v>
      </c>
      <c r="L97" t="n">
        <v>24.75</v>
      </c>
      <c r="M97" t="n">
        <v>8</v>
      </c>
      <c r="N97" t="n">
        <v>58.59</v>
      </c>
      <c r="O97" t="n">
        <v>30279.22</v>
      </c>
      <c r="P97" t="n">
        <v>310.3</v>
      </c>
      <c r="Q97" t="n">
        <v>608.79</v>
      </c>
      <c r="R97" t="n">
        <v>52.93</v>
      </c>
      <c r="S97" t="n">
        <v>46.36</v>
      </c>
      <c r="T97" t="n">
        <v>2961.12</v>
      </c>
      <c r="U97" t="n">
        <v>0.88</v>
      </c>
      <c r="V97" t="n">
        <v>0.9</v>
      </c>
      <c r="W97" t="n">
        <v>9.19</v>
      </c>
      <c r="X97" t="n">
        <v>0.18</v>
      </c>
      <c r="Y97" t="n">
        <v>1</v>
      </c>
      <c r="Z97" t="n">
        <v>10</v>
      </c>
      <c r="AA97" t="n">
        <v>991.6139538159829</v>
      </c>
      <c r="AB97" t="n">
        <v>1356.769958531168</v>
      </c>
      <c r="AC97" t="n">
        <v>1227.281737927549</v>
      </c>
      <c r="AD97" t="n">
        <v>991613.9538159829</v>
      </c>
      <c r="AE97" t="n">
        <v>1356769.958531168</v>
      </c>
      <c r="AF97" t="n">
        <v>1.468765073339728e-06</v>
      </c>
      <c r="AG97" t="n">
        <v>23.02083333333333</v>
      </c>
      <c r="AH97" t="n">
        <v>1227281.737927549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3.7711</v>
      </c>
      <c r="E98" t="n">
        <v>26.52</v>
      </c>
      <c r="F98" t="n">
        <v>23.55</v>
      </c>
      <c r="G98" t="n">
        <v>141.28</v>
      </c>
      <c r="H98" t="n">
        <v>1.82</v>
      </c>
      <c r="I98" t="n">
        <v>10</v>
      </c>
      <c r="J98" t="n">
        <v>244.05</v>
      </c>
      <c r="K98" t="n">
        <v>55.27</v>
      </c>
      <c r="L98" t="n">
        <v>25</v>
      </c>
      <c r="M98" t="n">
        <v>8</v>
      </c>
      <c r="N98" t="n">
        <v>58.78</v>
      </c>
      <c r="O98" t="n">
        <v>30333.61</v>
      </c>
      <c r="P98" t="n">
        <v>310.85</v>
      </c>
      <c r="Q98" t="n">
        <v>608.78</v>
      </c>
      <c r="R98" t="n">
        <v>52.92</v>
      </c>
      <c r="S98" t="n">
        <v>46.36</v>
      </c>
      <c r="T98" t="n">
        <v>2955.29</v>
      </c>
      <c r="U98" t="n">
        <v>0.88</v>
      </c>
      <c r="V98" t="n">
        <v>0.9</v>
      </c>
      <c r="W98" t="n">
        <v>9.19</v>
      </c>
      <c r="X98" t="n">
        <v>0.18</v>
      </c>
      <c r="Y98" t="n">
        <v>1</v>
      </c>
      <c r="Z98" t="n">
        <v>10</v>
      </c>
      <c r="AA98" t="n">
        <v>992.3253074473644</v>
      </c>
      <c r="AB98" t="n">
        <v>1357.743263952331</v>
      </c>
      <c r="AC98" t="n">
        <v>1228.16215244536</v>
      </c>
      <c r="AD98" t="n">
        <v>992325.3074473643</v>
      </c>
      <c r="AE98" t="n">
        <v>1357743.263952331</v>
      </c>
      <c r="AF98" t="n">
        <v>1.468959838771402e-06</v>
      </c>
      <c r="AG98" t="n">
        <v>23.02083333333333</v>
      </c>
      <c r="AH98" t="n">
        <v>1228162.15244536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3.7708</v>
      </c>
      <c r="E99" t="n">
        <v>26.52</v>
      </c>
      <c r="F99" t="n">
        <v>23.55</v>
      </c>
      <c r="G99" t="n">
        <v>141.3</v>
      </c>
      <c r="H99" t="n">
        <v>1.84</v>
      </c>
      <c r="I99" t="n">
        <v>10</v>
      </c>
      <c r="J99" t="n">
        <v>244.49</v>
      </c>
      <c r="K99" t="n">
        <v>55.27</v>
      </c>
      <c r="L99" t="n">
        <v>25.25</v>
      </c>
      <c r="M99" t="n">
        <v>8</v>
      </c>
      <c r="N99" t="n">
        <v>58.97</v>
      </c>
      <c r="O99" t="n">
        <v>30388.06</v>
      </c>
      <c r="P99" t="n">
        <v>310.88</v>
      </c>
      <c r="Q99" t="n">
        <v>608.76</v>
      </c>
      <c r="R99" t="n">
        <v>52.83</v>
      </c>
      <c r="S99" t="n">
        <v>46.36</v>
      </c>
      <c r="T99" t="n">
        <v>2914.18</v>
      </c>
      <c r="U99" t="n">
        <v>0.88</v>
      </c>
      <c r="V99" t="n">
        <v>0.9</v>
      </c>
      <c r="W99" t="n">
        <v>9.199999999999999</v>
      </c>
      <c r="X99" t="n">
        <v>0.18</v>
      </c>
      <c r="Y99" t="n">
        <v>1</v>
      </c>
      <c r="Z99" t="n">
        <v>10</v>
      </c>
      <c r="AA99" t="n">
        <v>992.4180641787245</v>
      </c>
      <c r="AB99" t="n">
        <v>1357.870177804317</v>
      </c>
      <c r="AC99" t="n">
        <v>1228.276953817436</v>
      </c>
      <c r="AD99" t="n">
        <v>992418.0641787245</v>
      </c>
      <c r="AE99" t="n">
        <v>1357870.177804317</v>
      </c>
      <c r="AF99" t="n">
        <v>1.468842979512398e-06</v>
      </c>
      <c r="AG99" t="n">
        <v>23.02083333333333</v>
      </c>
      <c r="AH99" t="n">
        <v>1228276.953817436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3.7711</v>
      </c>
      <c r="E100" t="n">
        <v>26.52</v>
      </c>
      <c r="F100" t="n">
        <v>23.55</v>
      </c>
      <c r="G100" t="n">
        <v>141.28</v>
      </c>
      <c r="H100" t="n">
        <v>1.85</v>
      </c>
      <c r="I100" t="n">
        <v>10</v>
      </c>
      <c r="J100" t="n">
        <v>244.93</v>
      </c>
      <c r="K100" t="n">
        <v>55.27</v>
      </c>
      <c r="L100" t="n">
        <v>25.5</v>
      </c>
      <c r="M100" t="n">
        <v>8</v>
      </c>
      <c r="N100" t="n">
        <v>59.16</v>
      </c>
      <c r="O100" t="n">
        <v>30442.58</v>
      </c>
      <c r="P100" t="n">
        <v>310.81</v>
      </c>
      <c r="Q100" t="n">
        <v>608.78</v>
      </c>
      <c r="R100" t="n">
        <v>52.9</v>
      </c>
      <c r="S100" t="n">
        <v>46.36</v>
      </c>
      <c r="T100" t="n">
        <v>2949.51</v>
      </c>
      <c r="U100" t="n">
        <v>0.88</v>
      </c>
      <c r="V100" t="n">
        <v>0.9</v>
      </c>
      <c r="W100" t="n">
        <v>9.19</v>
      </c>
      <c r="X100" t="n">
        <v>0.17</v>
      </c>
      <c r="Y100" t="n">
        <v>1</v>
      </c>
      <c r="Z100" t="n">
        <v>10</v>
      </c>
      <c r="AA100" t="n">
        <v>992.2675846761097</v>
      </c>
      <c r="AB100" t="n">
        <v>1357.664285110152</v>
      </c>
      <c r="AC100" t="n">
        <v>1228.09071123303</v>
      </c>
      <c r="AD100" t="n">
        <v>992267.5846761097</v>
      </c>
      <c r="AE100" t="n">
        <v>1357664.285110152</v>
      </c>
      <c r="AF100" t="n">
        <v>1.468959838771402e-06</v>
      </c>
      <c r="AG100" t="n">
        <v>23.02083333333333</v>
      </c>
      <c r="AH100" t="n">
        <v>1228090.71123303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3.7713</v>
      </c>
      <c r="E101" t="n">
        <v>26.52</v>
      </c>
      <c r="F101" t="n">
        <v>23.55</v>
      </c>
      <c r="G101" t="n">
        <v>141.28</v>
      </c>
      <c r="H101" t="n">
        <v>1.87</v>
      </c>
      <c r="I101" t="n">
        <v>10</v>
      </c>
      <c r="J101" t="n">
        <v>245.38</v>
      </c>
      <c r="K101" t="n">
        <v>55.27</v>
      </c>
      <c r="L101" t="n">
        <v>25.75</v>
      </c>
      <c r="M101" t="n">
        <v>8</v>
      </c>
      <c r="N101" t="n">
        <v>59.35</v>
      </c>
      <c r="O101" t="n">
        <v>30497.18</v>
      </c>
      <c r="P101" t="n">
        <v>310.94</v>
      </c>
      <c r="Q101" t="n">
        <v>608.78</v>
      </c>
      <c r="R101" t="n">
        <v>52.8</v>
      </c>
      <c r="S101" t="n">
        <v>46.36</v>
      </c>
      <c r="T101" t="n">
        <v>2899.98</v>
      </c>
      <c r="U101" t="n">
        <v>0.88</v>
      </c>
      <c r="V101" t="n">
        <v>0.9</v>
      </c>
      <c r="W101" t="n">
        <v>9.19</v>
      </c>
      <c r="X101" t="n">
        <v>0.17</v>
      </c>
      <c r="Y101" t="n">
        <v>1</v>
      </c>
      <c r="Z101" t="n">
        <v>10</v>
      </c>
      <c r="AA101" t="n">
        <v>992.4222070276919</v>
      </c>
      <c r="AB101" t="n">
        <v>1357.875846233043</v>
      </c>
      <c r="AC101" t="n">
        <v>1228.282081259281</v>
      </c>
      <c r="AD101" t="n">
        <v>992422.2070276919</v>
      </c>
      <c r="AE101" t="n">
        <v>1357875.846233043</v>
      </c>
      <c r="AF101" t="n">
        <v>1.469037744944072e-06</v>
      </c>
      <c r="AG101" t="n">
        <v>23.02083333333333</v>
      </c>
      <c r="AH101" t="n">
        <v>1228282.081259281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3.7713</v>
      </c>
      <c r="E102" t="n">
        <v>26.52</v>
      </c>
      <c r="F102" t="n">
        <v>23.55</v>
      </c>
      <c r="G102" t="n">
        <v>141.28</v>
      </c>
      <c r="H102" t="n">
        <v>1.88</v>
      </c>
      <c r="I102" t="n">
        <v>10</v>
      </c>
      <c r="J102" t="n">
        <v>245.82</v>
      </c>
      <c r="K102" t="n">
        <v>55.27</v>
      </c>
      <c r="L102" t="n">
        <v>26</v>
      </c>
      <c r="M102" t="n">
        <v>8</v>
      </c>
      <c r="N102" t="n">
        <v>59.55</v>
      </c>
      <c r="O102" t="n">
        <v>30551.84</v>
      </c>
      <c r="P102" t="n">
        <v>311.11</v>
      </c>
      <c r="Q102" t="n">
        <v>608.8099999999999</v>
      </c>
      <c r="R102" t="n">
        <v>52.73</v>
      </c>
      <c r="S102" t="n">
        <v>46.36</v>
      </c>
      <c r="T102" t="n">
        <v>2861.45</v>
      </c>
      <c r="U102" t="n">
        <v>0.88</v>
      </c>
      <c r="V102" t="n">
        <v>0.9</v>
      </c>
      <c r="W102" t="n">
        <v>9.19</v>
      </c>
      <c r="X102" t="n">
        <v>0.17</v>
      </c>
      <c r="Y102" t="n">
        <v>1</v>
      </c>
      <c r="Z102" t="n">
        <v>10</v>
      </c>
      <c r="AA102" t="n">
        <v>992.6675157955926</v>
      </c>
      <c r="AB102" t="n">
        <v>1358.211488511544</v>
      </c>
      <c r="AC102" t="n">
        <v>1228.585690309798</v>
      </c>
      <c r="AD102" t="n">
        <v>992667.5157955927</v>
      </c>
      <c r="AE102" t="n">
        <v>1358211.488511544</v>
      </c>
      <c r="AF102" t="n">
        <v>1.469037744944072e-06</v>
      </c>
      <c r="AG102" t="n">
        <v>23.02083333333333</v>
      </c>
      <c r="AH102" t="n">
        <v>1228585.690309798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3.7718</v>
      </c>
      <c r="E103" t="n">
        <v>26.51</v>
      </c>
      <c r="F103" t="n">
        <v>23.54</v>
      </c>
      <c r="G103" t="n">
        <v>141.25</v>
      </c>
      <c r="H103" t="n">
        <v>1.9</v>
      </c>
      <c r="I103" t="n">
        <v>10</v>
      </c>
      <c r="J103" t="n">
        <v>246.26</v>
      </c>
      <c r="K103" t="n">
        <v>55.27</v>
      </c>
      <c r="L103" t="n">
        <v>26.25</v>
      </c>
      <c r="M103" t="n">
        <v>8</v>
      </c>
      <c r="N103" t="n">
        <v>59.74</v>
      </c>
      <c r="O103" t="n">
        <v>30606.57</v>
      </c>
      <c r="P103" t="n">
        <v>311.05</v>
      </c>
      <c r="Q103" t="n">
        <v>608.77</v>
      </c>
      <c r="R103" t="n">
        <v>52.71</v>
      </c>
      <c r="S103" t="n">
        <v>46.36</v>
      </c>
      <c r="T103" t="n">
        <v>2853.63</v>
      </c>
      <c r="U103" t="n">
        <v>0.88</v>
      </c>
      <c r="V103" t="n">
        <v>0.91</v>
      </c>
      <c r="W103" t="n">
        <v>9.19</v>
      </c>
      <c r="X103" t="n">
        <v>0.17</v>
      </c>
      <c r="Y103" t="n">
        <v>1</v>
      </c>
      <c r="Z103" t="n">
        <v>10</v>
      </c>
      <c r="AA103" t="n">
        <v>992.4249923741456</v>
      </c>
      <c r="AB103" t="n">
        <v>1357.879657266942</v>
      </c>
      <c r="AC103" t="n">
        <v>1228.285528573453</v>
      </c>
      <c r="AD103" t="n">
        <v>992424.9923741457</v>
      </c>
      <c r="AE103" t="n">
        <v>1357879.657266942</v>
      </c>
      <c r="AF103" t="n">
        <v>1.469232510375746e-06</v>
      </c>
      <c r="AG103" t="n">
        <v>23.01215277777778</v>
      </c>
      <c r="AH103" t="n">
        <v>1228285.528573453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3.7724</v>
      </c>
      <c r="E104" t="n">
        <v>26.51</v>
      </c>
      <c r="F104" t="n">
        <v>23.54</v>
      </c>
      <c r="G104" t="n">
        <v>141.23</v>
      </c>
      <c r="H104" t="n">
        <v>1.91</v>
      </c>
      <c r="I104" t="n">
        <v>10</v>
      </c>
      <c r="J104" t="n">
        <v>246.71</v>
      </c>
      <c r="K104" t="n">
        <v>55.27</v>
      </c>
      <c r="L104" t="n">
        <v>26.5</v>
      </c>
      <c r="M104" t="n">
        <v>8</v>
      </c>
      <c r="N104" t="n">
        <v>59.93</v>
      </c>
      <c r="O104" t="n">
        <v>30661.38</v>
      </c>
      <c r="P104" t="n">
        <v>310.53</v>
      </c>
      <c r="Q104" t="n">
        <v>608.79</v>
      </c>
      <c r="R104" t="n">
        <v>52.58</v>
      </c>
      <c r="S104" t="n">
        <v>46.36</v>
      </c>
      <c r="T104" t="n">
        <v>2789.82</v>
      </c>
      <c r="U104" t="n">
        <v>0.88</v>
      </c>
      <c r="V104" t="n">
        <v>0.91</v>
      </c>
      <c r="W104" t="n">
        <v>9.19</v>
      </c>
      <c r="X104" t="n">
        <v>0.17</v>
      </c>
      <c r="Y104" t="n">
        <v>1</v>
      </c>
      <c r="Z104" t="n">
        <v>10</v>
      </c>
      <c r="AA104" t="n">
        <v>991.5759586245475</v>
      </c>
      <c r="AB104" t="n">
        <v>1356.717971834016</v>
      </c>
      <c r="AC104" t="n">
        <v>1227.23471276781</v>
      </c>
      <c r="AD104" t="n">
        <v>991575.9586245476</v>
      </c>
      <c r="AE104" t="n">
        <v>1356717.971834016</v>
      </c>
      <c r="AF104" t="n">
        <v>1.469466228893754e-06</v>
      </c>
      <c r="AG104" t="n">
        <v>23.01215277777778</v>
      </c>
      <c r="AH104" t="n">
        <v>1227234.71276781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3.7717</v>
      </c>
      <c r="E105" t="n">
        <v>26.51</v>
      </c>
      <c r="F105" t="n">
        <v>23.54</v>
      </c>
      <c r="G105" t="n">
        <v>141.26</v>
      </c>
      <c r="H105" t="n">
        <v>1.93</v>
      </c>
      <c r="I105" t="n">
        <v>10</v>
      </c>
      <c r="J105" t="n">
        <v>247.15</v>
      </c>
      <c r="K105" t="n">
        <v>55.27</v>
      </c>
      <c r="L105" t="n">
        <v>26.75</v>
      </c>
      <c r="M105" t="n">
        <v>8</v>
      </c>
      <c r="N105" t="n">
        <v>60.13</v>
      </c>
      <c r="O105" t="n">
        <v>30716.25</v>
      </c>
      <c r="P105" t="n">
        <v>309.52</v>
      </c>
      <c r="Q105" t="n">
        <v>608.78</v>
      </c>
      <c r="R105" t="n">
        <v>52.66</v>
      </c>
      <c r="S105" t="n">
        <v>46.36</v>
      </c>
      <c r="T105" t="n">
        <v>2827.78</v>
      </c>
      <c r="U105" t="n">
        <v>0.88</v>
      </c>
      <c r="V105" t="n">
        <v>0.91</v>
      </c>
      <c r="W105" t="n">
        <v>9.199999999999999</v>
      </c>
      <c r="X105" t="n">
        <v>0.17</v>
      </c>
      <c r="Y105" t="n">
        <v>1</v>
      </c>
      <c r="Z105" t="n">
        <v>10</v>
      </c>
      <c r="AA105" t="n">
        <v>990.2339333829517</v>
      </c>
      <c r="AB105" t="n">
        <v>1354.88175369249</v>
      </c>
      <c r="AC105" t="n">
        <v>1225.573740708563</v>
      </c>
      <c r="AD105" t="n">
        <v>990233.9333829517</v>
      </c>
      <c r="AE105" t="n">
        <v>1354881.75369249</v>
      </c>
      <c r="AF105" t="n">
        <v>1.469193557289411e-06</v>
      </c>
      <c r="AG105" t="n">
        <v>23.01215277777778</v>
      </c>
      <c r="AH105" t="n">
        <v>1225573.740708563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3.771</v>
      </c>
      <c r="E106" t="n">
        <v>26.52</v>
      </c>
      <c r="F106" t="n">
        <v>23.55</v>
      </c>
      <c r="G106" t="n">
        <v>141.29</v>
      </c>
      <c r="H106" t="n">
        <v>1.94</v>
      </c>
      <c r="I106" t="n">
        <v>10</v>
      </c>
      <c r="J106" t="n">
        <v>247.6</v>
      </c>
      <c r="K106" t="n">
        <v>55.27</v>
      </c>
      <c r="L106" t="n">
        <v>27</v>
      </c>
      <c r="M106" t="n">
        <v>8</v>
      </c>
      <c r="N106" t="n">
        <v>60.33</v>
      </c>
      <c r="O106" t="n">
        <v>30771.2</v>
      </c>
      <c r="P106" t="n">
        <v>308.28</v>
      </c>
      <c r="Q106" t="n">
        <v>608.8200000000001</v>
      </c>
      <c r="R106" t="n">
        <v>52.88</v>
      </c>
      <c r="S106" t="n">
        <v>46.36</v>
      </c>
      <c r="T106" t="n">
        <v>2936.45</v>
      </c>
      <c r="U106" t="n">
        <v>0.88</v>
      </c>
      <c r="V106" t="n">
        <v>0.9</v>
      </c>
      <c r="W106" t="n">
        <v>9.19</v>
      </c>
      <c r="X106" t="n">
        <v>0.18</v>
      </c>
      <c r="Y106" t="n">
        <v>1</v>
      </c>
      <c r="Z106" t="n">
        <v>10</v>
      </c>
      <c r="AA106" t="n">
        <v>988.6330072417913</v>
      </c>
      <c r="AB106" t="n">
        <v>1352.691295918278</v>
      </c>
      <c r="AC106" t="n">
        <v>1223.592337149994</v>
      </c>
      <c r="AD106" t="n">
        <v>988633.0072417913</v>
      </c>
      <c r="AE106" t="n">
        <v>1352691.295918278</v>
      </c>
      <c r="AF106" t="n">
        <v>1.468920885685067e-06</v>
      </c>
      <c r="AG106" t="n">
        <v>23.02083333333333</v>
      </c>
      <c r="AH106" t="n">
        <v>1223592.337149994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3.7709</v>
      </c>
      <c r="E107" t="n">
        <v>26.52</v>
      </c>
      <c r="F107" t="n">
        <v>23.55</v>
      </c>
      <c r="G107" t="n">
        <v>141.29</v>
      </c>
      <c r="H107" t="n">
        <v>1.95</v>
      </c>
      <c r="I107" t="n">
        <v>10</v>
      </c>
      <c r="J107" t="n">
        <v>248.04</v>
      </c>
      <c r="K107" t="n">
        <v>55.27</v>
      </c>
      <c r="L107" t="n">
        <v>27.25</v>
      </c>
      <c r="M107" t="n">
        <v>8</v>
      </c>
      <c r="N107" t="n">
        <v>60.52</v>
      </c>
      <c r="O107" t="n">
        <v>30826.21</v>
      </c>
      <c r="P107" t="n">
        <v>306.42</v>
      </c>
      <c r="Q107" t="n">
        <v>608.78</v>
      </c>
      <c r="R107" t="n">
        <v>52.99</v>
      </c>
      <c r="S107" t="n">
        <v>46.36</v>
      </c>
      <c r="T107" t="n">
        <v>2991.39</v>
      </c>
      <c r="U107" t="n">
        <v>0.87</v>
      </c>
      <c r="V107" t="n">
        <v>0.9</v>
      </c>
      <c r="W107" t="n">
        <v>9.19</v>
      </c>
      <c r="X107" t="n">
        <v>0.18</v>
      </c>
      <c r="Y107" t="n">
        <v>1</v>
      </c>
      <c r="Z107" t="n">
        <v>10</v>
      </c>
      <c r="AA107" t="n">
        <v>985.9651447361042</v>
      </c>
      <c r="AB107" t="n">
        <v>1349.04100874021</v>
      </c>
      <c r="AC107" t="n">
        <v>1220.290428256991</v>
      </c>
      <c r="AD107" t="n">
        <v>985965.1447361042</v>
      </c>
      <c r="AE107" t="n">
        <v>1349041.00874021</v>
      </c>
      <c r="AF107" t="n">
        <v>1.468881932598733e-06</v>
      </c>
      <c r="AG107" t="n">
        <v>23.02083333333333</v>
      </c>
      <c r="AH107" t="n">
        <v>1220290.428256991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3.7782</v>
      </c>
      <c r="E108" t="n">
        <v>26.47</v>
      </c>
      <c r="F108" t="n">
        <v>23.54</v>
      </c>
      <c r="G108" t="n">
        <v>156.92</v>
      </c>
      <c r="H108" t="n">
        <v>1.97</v>
      </c>
      <c r="I108" t="n">
        <v>9</v>
      </c>
      <c r="J108" t="n">
        <v>248.49</v>
      </c>
      <c r="K108" t="n">
        <v>55.27</v>
      </c>
      <c r="L108" t="n">
        <v>27.5</v>
      </c>
      <c r="M108" t="n">
        <v>7</v>
      </c>
      <c r="N108" t="n">
        <v>60.72</v>
      </c>
      <c r="O108" t="n">
        <v>30881.3</v>
      </c>
      <c r="P108" t="n">
        <v>305.93</v>
      </c>
      <c r="Q108" t="n">
        <v>608.76</v>
      </c>
      <c r="R108" t="n">
        <v>52.46</v>
      </c>
      <c r="S108" t="n">
        <v>46.36</v>
      </c>
      <c r="T108" t="n">
        <v>2733.99</v>
      </c>
      <c r="U108" t="n">
        <v>0.88</v>
      </c>
      <c r="V108" t="n">
        <v>0.91</v>
      </c>
      <c r="W108" t="n">
        <v>9.199999999999999</v>
      </c>
      <c r="X108" t="n">
        <v>0.17</v>
      </c>
      <c r="Y108" t="n">
        <v>1</v>
      </c>
      <c r="Z108" t="n">
        <v>10</v>
      </c>
      <c r="AA108" t="n">
        <v>983.8264953178233</v>
      </c>
      <c r="AB108" t="n">
        <v>1346.114814255564</v>
      </c>
      <c r="AC108" t="n">
        <v>1217.64350566702</v>
      </c>
      <c r="AD108" t="n">
        <v>983826.4953178233</v>
      </c>
      <c r="AE108" t="n">
        <v>1346114.814255564</v>
      </c>
      <c r="AF108" t="n">
        <v>1.471725507901173e-06</v>
      </c>
      <c r="AG108" t="n">
        <v>22.97743055555556</v>
      </c>
      <c r="AH108" t="n">
        <v>1217643.50566702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3.779</v>
      </c>
      <c r="E109" t="n">
        <v>26.46</v>
      </c>
      <c r="F109" t="n">
        <v>23.53</v>
      </c>
      <c r="G109" t="n">
        <v>156.88</v>
      </c>
      <c r="H109" t="n">
        <v>1.98</v>
      </c>
      <c r="I109" t="n">
        <v>9</v>
      </c>
      <c r="J109" t="n">
        <v>248.94</v>
      </c>
      <c r="K109" t="n">
        <v>55.27</v>
      </c>
      <c r="L109" t="n">
        <v>27.75</v>
      </c>
      <c r="M109" t="n">
        <v>7</v>
      </c>
      <c r="N109" t="n">
        <v>60.92</v>
      </c>
      <c r="O109" t="n">
        <v>30936.46</v>
      </c>
      <c r="P109" t="n">
        <v>306.22</v>
      </c>
      <c r="Q109" t="n">
        <v>608.79</v>
      </c>
      <c r="R109" t="n">
        <v>52.31</v>
      </c>
      <c r="S109" t="n">
        <v>46.36</v>
      </c>
      <c r="T109" t="n">
        <v>2655.67</v>
      </c>
      <c r="U109" t="n">
        <v>0.89</v>
      </c>
      <c r="V109" t="n">
        <v>0.91</v>
      </c>
      <c r="W109" t="n">
        <v>9.19</v>
      </c>
      <c r="X109" t="n">
        <v>0.16</v>
      </c>
      <c r="Y109" t="n">
        <v>1</v>
      </c>
      <c r="Z109" t="n">
        <v>10</v>
      </c>
      <c r="AA109" t="n">
        <v>984.0409068055013</v>
      </c>
      <c r="AB109" t="n">
        <v>1346.408181512173</v>
      </c>
      <c r="AC109" t="n">
        <v>1217.908874364401</v>
      </c>
      <c r="AD109" t="n">
        <v>984040.9068055013</v>
      </c>
      <c r="AE109" t="n">
        <v>1346408.181512173</v>
      </c>
      <c r="AF109" t="n">
        <v>1.472037132591851e-06</v>
      </c>
      <c r="AG109" t="n">
        <v>22.96875</v>
      </c>
      <c r="AH109" t="n">
        <v>1217908.874364401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3.7787</v>
      </c>
      <c r="E110" t="n">
        <v>26.46</v>
      </c>
      <c r="F110" t="n">
        <v>23.53</v>
      </c>
      <c r="G110" t="n">
        <v>156.89</v>
      </c>
      <c r="H110" t="n">
        <v>2</v>
      </c>
      <c r="I110" t="n">
        <v>9</v>
      </c>
      <c r="J110" t="n">
        <v>249.39</v>
      </c>
      <c r="K110" t="n">
        <v>55.27</v>
      </c>
      <c r="L110" t="n">
        <v>28</v>
      </c>
      <c r="M110" t="n">
        <v>7</v>
      </c>
      <c r="N110" t="n">
        <v>61.11</v>
      </c>
      <c r="O110" t="n">
        <v>30991.69</v>
      </c>
      <c r="P110" t="n">
        <v>306.38</v>
      </c>
      <c r="Q110" t="n">
        <v>608.76</v>
      </c>
      <c r="R110" t="n">
        <v>52.49</v>
      </c>
      <c r="S110" t="n">
        <v>46.36</v>
      </c>
      <c r="T110" t="n">
        <v>2745.99</v>
      </c>
      <c r="U110" t="n">
        <v>0.88</v>
      </c>
      <c r="V110" t="n">
        <v>0.91</v>
      </c>
      <c r="W110" t="n">
        <v>9.19</v>
      </c>
      <c r="X110" t="n">
        <v>0.16</v>
      </c>
      <c r="Y110" t="n">
        <v>1</v>
      </c>
      <c r="Z110" t="n">
        <v>10</v>
      </c>
      <c r="AA110" t="n">
        <v>984.3200471325412</v>
      </c>
      <c r="AB110" t="n">
        <v>1346.79011362243</v>
      </c>
      <c r="AC110" t="n">
        <v>1218.254355410101</v>
      </c>
      <c r="AD110" t="n">
        <v>984320.0471325412</v>
      </c>
      <c r="AE110" t="n">
        <v>1346790.11362243</v>
      </c>
      <c r="AF110" t="n">
        <v>1.471920273332846e-06</v>
      </c>
      <c r="AG110" t="n">
        <v>22.96875</v>
      </c>
      <c r="AH110" t="n">
        <v>1218254.355410101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3.7784</v>
      </c>
      <c r="E111" t="n">
        <v>26.47</v>
      </c>
      <c r="F111" t="n">
        <v>23.54</v>
      </c>
      <c r="G111" t="n">
        <v>156.91</v>
      </c>
      <c r="H111" t="n">
        <v>2.01</v>
      </c>
      <c r="I111" t="n">
        <v>9</v>
      </c>
      <c r="J111" t="n">
        <v>249.83</v>
      </c>
      <c r="K111" t="n">
        <v>55.27</v>
      </c>
      <c r="L111" t="n">
        <v>28.25</v>
      </c>
      <c r="M111" t="n">
        <v>7</v>
      </c>
      <c r="N111" t="n">
        <v>61.31</v>
      </c>
      <c r="O111" t="n">
        <v>31047</v>
      </c>
      <c r="P111" t="n">
        <v>306.45</v>
      </c>
      <c r="Q111" t="n">
        <v>608.79</v>
      </c>
      <c r="R111" t="n">
        <v>52.51</v>
      </c>
      <c r="S111" t="n">
        <v>46.36</v>
      </c>
      <c r="T111" t="n">
        <v>2757.25</v>
      </c>
      <c r="U111" t="n">
        <v>0.88</v>
      </c>
      <c r="V111" t="n">
        <v>0.91</v>
      </c>
      <c r="W111" t="n">
        <v>9.19</v>
      </c>
      <c r="X111" t="n">
        <v>0.16</v>
      </c>
      <c r="Y111" t="n">
        <v>1</v>
      </c>
      <c r="Z111" t="n">
        <v>10</v>
      </c>
      <c r="AA111" t="n">
        <v>984.5429745722879</v>
      </c>
      <c r="AB111" t="n">
        <v>1347.095132780357</v>
      </c>
      <c r="AC111" t="n">
        <v>1218.530263967692</v>
      </c>
      <c r="AD111" t="n">
        <v>984542.9745722879</v>
      </c>
      <c r="AE111" t="n">
        <v>1347095.132780357</v>
      </c>
      <c r="AF111" t="n">
        <v>1.471803414073842e-06</v>
      </c>
      <c r="AG111" t="n">
        <v>22.97743055555556</v>
      </c>
      <c r="AH111" t="n">
        <v>1218530.263967692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3.779</v>
      </c>
      <c r="E112" t="n">
        <v>26.46</v>
      </c>
      <c r="F112" t="n">
        <v>23.53</v>
      </c>
      <c r="G112" t="n">
        <v>156.88</v>
      </c>
      <c r="H112" t="n">
        <v>2.03</v>
      </c>
      <c r="I112" t="n">
        <v>9</v>
      </c>
      <c r="J112" t="n">
        <v>250.28</v>
      </c>
      <c r="K112" t="n">
        <v>55.27</v>
      </c>
      <c r="L112" t="n">
        <v>28.5</v>
      </c>
      <c r="M112" t="n">
        <v>7</v>
      </c>
      <c r="N112" t="n">
        <v>61.51</v>
      </c>
      <c r="O112" t="n">
        <v>31102.37</v>
      </c>
      <c r="P112" t="n">
        <v>306.22</v>
      </c>
      <c r="Q112" t="n">
        <v>608.77</v>
      </c>
      <c r="R112" t="n">
        <v>52.48</v>
      </c>
      <c r="S112" t="n">
        <v>46.36</v>
      </c>
      <c r="T112" t="n">
        <v>2741.96</v>
      </c>
      <c r="U112" t="n">
        <v>0.88</v>
      </c>
      <c r="V112" t="n">
        <v>0.91</v>
      </c>
      <c r="W112" t="n">
        <v>9.19</v>
      </c>
      <c r="X112" t="n">
        <v>0.16</v>
      </c>
      <c r="Y112" t="n">
        <v>1</v>
      </c>
      <c r="Z112" t="n">
        <v>10</v>
      </c>
      <c r="AA112" t="n">
        <v>984.0409068055013</v>
      </c>
      <c r="AB112" t="n">
        <v>1346.408181512173</v>
      </c>
      <c r="AC112" t="n">
        <v>1217.908874364401</v>
      </c>
      <c r="AD112" t="n">
        <v>984040.9068055013</v>
      </c>
      <c r="AE112" t="n">
        <v>1346408.181512173</v>
      </c>
      <c r="AF112" t="n">
        <v>1.472037132591851e-06</v>
      </c>
      <c r="AG112" t="n">
        <v>22.96875</v>
      </c>
      <c r="AH112" t="n">
        <v>1217908.874364401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3.7791</v>
      </c>
      <c r="E113" t="n">
        <v>26.46</v>
      </c>
      <c r="F113" t="n">
        <v>23.53</v>
      </c>
      <c r="G113" t="n">
        <v>156.88</v>
      </c>
      <c r="H113" t="n">
        <v>2.04</v>
      </c>
      <c r="I113" t="n">
        <v>9</v>
      </c>
      <c r="J113" t="n">
        <v>250.73</v>
      </c>
      <c r="K113" t="n">
        <v>55.27</v>
      </c>
      <c r="L113" t="n">
        <v>28.75</v>
      </c>
      <c r="M113" t="n">
        <v>7</v>
      </c>
      <c r="N113" t="n">
        <v>61.71</v>
      </c>
      <c r="O113" t="n">
        <v>31157.82</v>
      </c>
      <c r="P113" t="n">
        <v>306.17</v>
      </c>
      <c r="Q113" t="n">
        <v>608.76</v>
      </c>
      <c r="R113" t="n">
        <v>52.41</v>
      </c>
      <c r="S113" t="n">
        <v>46.36</v>
      </c>
      <c r="T113" t="n">
        <v>2706.41</v>
      </c>
      <c r="U113" t="n">
        <v>0.88</v>
      </c>
      <c r="V113" t="n">
        <v>0.91</v>
      </c>
      <c r="W113" t="n">
        <v>9.19</v>
      </c>
      <c r="X113" t="n">
        <v>0.16</v>
      </c>
      <c r="Y113" t="n">
        <v>1</v>
      </c>
      <c r="Z113" t="n">
        <v>10</v>
      </c>
      <c r="AA113" t="n">
        <v>983.9526699265163</v>
      </c>
      <c r="AB113" t="n">
        <v>1346.287451921609</v>
      </c>
      <c r="AC113" t="n">
        <v>1217.799667036516</v>
      </c>
      <c r="AD113" t="n">
        <v>983952.6699265162</v>
      </c>
      <c r="AE113" t="n">
        <v>1346287.451921609</v>
      </c>
      <c r="AF113" t="n">
        <v>1.472076085678186e-06</v>
      </c>
      <c r="AG113" t="n">
        <v>22.96875</v>
      </c>
      <c r="AH113" t="n">
        <v>1217799.667036516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3.7782</v>
      </c>
      <c r="E114" t="n">
        <v>26.47</v>
      </c>
      <c r="F114" t="n">
        <v>23.54</v>
      </c>
      <c r="G114" t="n">
        <v>156.92</v>
      </c>
      <c r="H114" t="n">
        <v>2.05</v>
      </c>
      <c r="I114" t="n">
        <v>9</v>
      </c>
      <c r="J114" t="n">
        <v>251.18</v>
      </c>
      <c r="K114" t="n">
        <v>55.27</v>
      </c>
      <c r="L114" t="n">
        <v>29</v>
      </c>
      <c r="M114" t="n">
        <v>7</v>
      </c>
      <c r="N114" t="n">
        <v>61.91</v>
      </c>
      <c r="O114" t="n">
        <v>31213.35</v>
      </c>
      <c r="P114" t="n">
        <v>306.04</v>
      </c>
      <c r="Q114" t="n">
        <v>608.76</v>
      </c>
      <c r="R114" t="n">
        <v>52.41</v>
      </c>
      <c r="S114" t="n">
        <v>46.36</v>
      </c>
      <c r="T114" t="n">
        <v>2708.39</v>
      </c>
      <c r="U114" t="n">
        <v>0.88</v>
      </c>
      <c r="V114" t="n">
        <v>0.91</v>
      </c>
      <c r="W114" t="n">
        <v>9.199999999999999</v>
      </c>
      <c r="X114" t="n">
        <v>0.17</v>
      </c>
      <c r="Y114" t="n">
        <v>1</v>
      </c>
      <c r="Z114" t="n">
        <v>10</v>
      </c>
      <c r="AA114" t="n">
        <v>983.9849346387607</v>
      </c>
      <c r="AB114" t="n">
        <v>1346.33159792432</v>
      </c>
      <c r="AC114" t="n">
        <v>1217.839599806688</v>
      </c>
      <c r="AD114" t="n">
        <v>983984.9346387608</v>
      </c>
      <c r="AE114" t="n">
        <v>1346331.59792432</v>
      </c>
      <c r="AF114" t="n">
        <v>1.471725507901173e-06</v>
      </c>
      <c r="AG114" t="n">
        <v>22.97743055555556</v>
      </c>
      <c r="AH114" t="n">
        <v>1217839.599806688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3.779</v>
      </c>
      <c r="E115" t="n">
        <v>26.46</v>
      </c>
      <c r="F115" t="n">
        <v>23.53</v>
      </c>
      <c r="G115" t="n">
        <v>156.88</v>
      </c>
      <c r="H115" t="n">
        <v>2.07</v>
      </c>
      <c r="I115" t="n">
        <v>9</v>
      </c>
      <c r="J115" t="n">
        <v>251.63</v>
      </c>
      <c r="K115" t="n">
        <v>55.27</v>
      </c>
      <c r="L115" t="n">
        <v>29.25</v>
      </c>
      <c r="M115" t="n">
        <v>7</v>
      </c>
      <c r="N115" t="n">
        <v>62.11</v>
      </c>
      <c r="O115" t="n">
        <v>31268.94</v>
      </c>
      <c r="P115" t="n">
        <v>305.74</v>
      </c>
      <c r="Q115" t="n">
        <v>608.8099999999999</v>
      </c>
      <c r="R115" t="n">
        <v>52.33</v>
      </c>
      <c r="S115" t="n">
        <v>46.36</v>
      </c>
      <c r="T115" t="n">
        <v>2668.16</v>
      </c>
      <c r="U115" t="n">
        <v>0.89</v>
      </c>
      <c r="V115" t="n">
        <v>0.91</v>
      </c>
      <c r="W115" t="n">
        <v>9.19</v>
      </c>
      <c r="X115" t="n">
        <v>0.16</v>
      </c>
      <c r="Y115" t="n">
        <v>1</v>
      </c>
      <c r="Z115" t="n">
        <v>10</v>
      </c>
      <c r="AA115" t="n">
        <v>983.349681583977</v>
      </c>
      <c r="AB115" t="n">
        <v>1345.462416669378</v>
      </c>
      <c r="AC115" t="n">
        <v>1217.053371990814</v>
      </c>
      <c r="AD115" t="n">
        <v>983349.6815839771</v>
      </c>
      <c r="AE115" t="n">
        <v>1345462.416669378</v>
      </c>
      <c r="AF115" t="n">
        <v>1.472037132591851e-06</v>
      </c>
      <c r="AG115" t="n">
        <v>22.96875</v>
      </c>
      <c r="AH115" t="n">
        <v>1217053.371990814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3.7796</v>
      </c>
      <c r="E116" t="n">
        <v>26.46</v>
      </c>
      <c r="F116" t="n">
        <v>23.53</v>
      </c>
      <c r="G116" t="n">
        <v>156.85</v>
      </c>
      <c r="H116" t="n">
        <v>2.08</v>
      </c>
      <c r="I116" t="n">
        <v>9</v>
      </c>
      <c r="J116" t="n">
        <v>252.08</v>
      </c>
      <c r="K116" t="n">
        <v>55.27</v>
      </c>
      <c r="L116" t="n">
        <v>29.5</v>
      </c>
      <c r="M116" t="n">
        <v>7</v>
      </c>
      <c r="N116" t="n">
        <v>62.31</v>
      </c>
      <c r="O116" t="n">
        <v>31324.61</v>
      </c>
      <c r="P116" t="n">
        <v>305.65</v>
      </c>
      <c r="Q116" t="n">
        <v>608.79</v>
      </c>
      <c r="R116" t="n">
        <v>52.28</v>
      </c>
      <c r="S116" t="n">
        <v>46.36</v>
      </c>
      <c r="T116" t="n">
        <v>2642.87</v>
      </c>
      <c r="U116" t="n">
        <v>0.89</v>
      </c>
      <c r="V116" t="n">
        <v>0.91</v>
      </c>
      <c r="W116" t="n">
        <v>9.19</v>
      </c>
      <c r="X116" t="n">
        <v>0.16</v>
      </c>
      <c r="Y116" t="n">
        <v>1</v>
      </c>
      <c r="Z116" t="n">
        <v>10</v>
      </c>
      <c r="AA116" t="n">
        <v>983.122803104234</v>
      </c>
      <c r="AB116" t="n">
        <v>1345.151991524222</v>
      </c>
      <c r="AC116" t="n">
        <v>1216.772573385827</v>
      </c>
      <c r="AD116" t="n">
        <v>983122.8031042339</v>
      </c>
      <c r="AE116" t="n">
        <v>1345151.991524222</v>
      </c>
      <c r="AF116" t="n">
        <v>1.472270851109859e-06</v>
      </c>
      <c r="AG116" t="n">
        <v>22.96875</v>
      </c>
      <c r="AH116" t="n">
        <v>1216772.573385827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3.7789</v>
      </c>
      <c r="E117" t="n">
        <v>26.46</v>
      </c>
      <c r="F117" t="n">
        <v>23.53</v>
      </c>
      <c r="G117" t="n">
        <v>156.89</v>
      </c>
      <c r="H117" t="n">
        <v>2.1</v>
      </c>
      <c r="I117" t="n">
        <v>9</v>
      </c>
      <c r="J117" t="n">
        <v>252.54</v>
      </c>
      <c r="K117" t="n">
        <v>55.27</v>
      </c>
      <c r="L117" t="n">
        <v>29.75</v>
      </c>
      <c r="M117" t="n">
        <v>7</v>
      </c>
      <c r="N117" t="n">
        <v>62.51</v>
      </c>
      <c r="O117" t="n">
        <v>31380.35</v>
      </c>
      <c r="P117" t="n">
        <v>305.1</v>
      </c>
      <c r="Q117" t="n">
        <v>608.75</v>
      </c>
      <c r="R117" t="n">
        <v>52.46</v>
      </c>
      <c r="S117" t="n">
        <v>46.36</v>
      </c>
      <c r="T117" t="n">
        <v>2734.67</v>
      </c>
      <c r="U117" t="n">
        <v>0.88</v>
      </c>
      <c r="V117" t="n">
        <v>0.91</v>
      </c>
      <c r="W117" t="n">
        <v>9.19</v>
      </c>
      <c r="X117" t="n">
        <v>0.16</v>
      </c>
      <c r="Y117" t="n">
        <v>1</v>
      </c>
      <c r="Z117" t="n">
        <v>10</v>
      </c>
      <c r="AA117" t="n">
        <v>982.4442422909681</v>
      </c>
      <c r="AB117" t="n">
        <v>1344.223554683521</v>
      </c>
      <c r="AC117" t="n">
        <v>1215.932745254133</v>
      </c>
      <c r="AD117" t="n">
        <v>982444.2422909681</v>
      </c>
      <c r="AE117" t="n">
        <v>1344223.554683521</v>
      </c>
      <c r="AF117" t="n">
        <v>1.471998179505516e-06</v>
      </c>
      <c r="AG117" t="n">
        <v>22.96875</v>
      </c>
      <c r="AH117" t="n">
        <v>1215932.745254133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3.7773</v>
      </c>
      <c r="E118" t="n">
        <v>26.47</v>
      </c>
      <c r="F118" t="n">
        <v>23.54</v>
      </c>
      <c r="G118" t="n">
        <v>156.96</v>
      </c>
      <c r="H118" t="n">
        <v>2.11</v>
      </c>
      <c r="I118" t="n">
        <v>9</v>
      </c>
      <c r="J118" t="n">
        <v>252.99</v>
      </c>
      <c r="K118" t="n">
        <v>55.27</v>
      </c>
      <c r="L118" t="n">
        <v>30</v>
      </c>
      <c r="M118" t="n">
        <v>7</v>
      </c>
      <c r="N118" t="n">
        <v>62.72</v>
      </c>
      <c r="O118" t="n">
        <v>31436.17</v>
      </c>
      <c r="P118" t="n">
        <v>304.46</v>
      </c>
      <c r="Q118" t="n">
        <v>608.8</v>
      </c>
      <c r="R118" t="n">
        <v>52.64</v>
      </c>
      <c r="S118" t="n">
        <v>46.36</v>
      </c>
      <c r="T118" t="n">
        <v>2822.44</v>
      </c>
      <c r="U118" t="n">
        <v>0.88</v>
      </c>
      <c r="V118" t="n">
        <v>0.91</v>
      </c>
      <c r="W118" t="n">
        <v>9.199999999999999</v>
      </c>
      <c r="X118" t="n">
        <v>0.17</v>
      </c>
      <c r="Y118" t="n">
        <v>1</v>
      </c>
      <c r="Z118" t="n">
        <v>10</v>
      </c>
      <c r="AA118" t="n">
        <v>981.8548093213307</v>
      </c>
      <c r="AB118" t="n">
        <v>1343.417066490516</v>
      </c>
      <c r="AC118" t="n">
        <v>1215.203227162355</v>
      </c>
      <c r="AD118" t="n">
        <v>981854.8093213306</v>
      </c>
      <c r="AE118" t="n">
        <v>1343417.066490516</v>
      </c>
      <c r="AF118" t="n">
        <v>1.471374930124159e-06</v>
      </c>
      <c r="AG118" t="n">
        <v>22.97743055555556</v>
      </c>
      <c r="AH118" t="n">
        <v>1215203.227162355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3.778</v>
      </c>
      <c r="E119" t="n">
        <v>26.47</v>
      </c>
      <c r="F119" t="n">
        <v>23.54</v>
      </c>
      <c r="G119" t="n">
        <v>156.93</v>
      </c>
      <c r="H119" t="n">
        <v>2.12</v>
      </c>
      <c r="I119" t="n">
        <v>9</v>
      </c>
      <c r="J119" t="n">
        <v>253.44</v>
      </c>
      <c r="K119" t="n">
        <v>55.27</v>
      </c>
      <c r="L119" t="n">
        <v>30.25</v>
      </c>
      <c r="M119" t="n">
        <v>7</v>
      </c>
      <c r="N119" t="n">
        <v>62.92</v>
      </c>
      <c r="O119" t="n">
        <v>31492.06</v>
      </c>
      <c r="P119" t="n">
        <v>303.59</v>
      </c>
      <c r="Q119" t="n">
        <v>608.78</v>
      </c>
      <c r="R119" t="n">
        <v>52.65</v>
      </c>
      <c r="S119" t="n">
        <v>46.36</v>
      </c>
      <c r="T119" t="n">
        <v>2827.58</v>
      </c>
      <c r="U119" t="n">
        <v>0.88</v>
      </c>
      <c r="V119" t="n">
        <v>0.91</v>
      </c>
      <c r="W119" t="n">
        <v>9.19</v>
      </c>
      <c r="X119" t="n">
        <v>0.17</v>
      </c>
      <c r="Y119" t="n">
        <v>1</v>
      </c>
      <c r="Z119" t="n">
        <v>10</v>
      </c>
      <c r="AA119" t="n">
        <v>980.4883508480159</v>
      </c>
      <c r="AB119" t="n">
        <v>1341.547417723433</v>
      </c>
      <c r="AC119" t="n">
        <v>1213.512015049535</v>
      </c>
      <c r="AD119" t="n">
        <v>980488.3508480159</v>
      </c>
      <c r="AE119" t="n">
        <v>1341547.417723433</v>
      </c>
      <c r="AF119" t="n">
        <v>1.471647601728503e-06</v>
      </c>
      <c r="AG119" t="n">
        <v>22.97743055555556</v>
      </c>
      <c r="AH119" t="n">
        <v>1213512.015049535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3.7784</v>
      </c>
      <c r="E120" t="n">
        <v>26.47</v>
      </c>
      <c r="F120" t="n">
        <v>23.54</v>
      </c>
      <c r="G120" t="n">
        <v>156.91</v>
      </c>
      <c r="H120" t="n">
        <v>2.14</v>
      </c>
      <c r="I120" t="n">
        <v>9</v>
      </c>
      <c r="J120" t="n">
        <v>253.9</v>
      </c>
      <c r="K120" t="n">
        <v>55.27</v>
      </c>
      <c r="L120" t="n">
        <v>30.5</v>
      </c>
      <c r="M120" t="n">
        <v>7</v>
      </c>
      <c r="N120" t="n">
        <v>63.12</v>
      </c>
      <c r="O120" t="n">
        <v>31548.03</v>
      </c>
      <c r="P120" t="n">
        <v>302.89</v>
      </c>
      <c r="Q120" t="n">
        <v>608.76</v>
      </c>
      <c r="R120" t="n">
        <v>52.66</v>
      </c>
      <c r="S120" t="n">
        <v>46.36</v>
      </c>
      <c r="T120" t="n">
        <v>2834.29</v>
      </c>
      <c r="U120" t="n">
        <v>0.88</v>
      </c>
      <c r="V120" t="n">
        <v>0.91</v>
      </c>
      <c r="W120" t="n">
        <v>9.19</v>
      </c>
      <c r="X120" t="n">
        <v>0.17</v>
      </c>
      <c r="Y120" t="n">
        <v>1</v>
      </c>
      <c r="Z120" t="n">
        <v>10</v>
      </c>
      <c r="AA120" t="n">
        <v>979.4155734240841</v>
      </c>
      <c r="AB120" t="n">
        <v>1340.07959632441</v>
      </c>
      <c r="AC120" t="n">
        <v>1212.184280464734</v>
      </c>
      <c r="AD120" t="n">
        <v>979415.5734240841</v>
      </c>
      <c r="AE120" t="n">
        <v>1340079.596324411</v>
      </c>
      <c r="AF120" t="n">
        <v>1.471803414073842e-06</v>
      </c>
      <c r="AG120" t="n">
        <v>22.97743055555556</v>
      </c>
      <c r="AH120" t="n">
        <v>1212184.280464734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3.7782</v>
      </c>
      <c r="E121" t="n">
        <v>26.47</v>
      </c>
      <c r="F121" t="n">
        <v>23.54</v>
      </c>
      <c r="G121" t="n">
        <v>156.92</v>
      </c>
      <c r="H121" t="n">
        <v>2.15</v>
      </c>
      <c r="I121" t="n">
        <v>9</v>
      </c>
      <c r="J121" t="n">
        <v>254.35</v>
      </c>
      <c r="K121" t="n">
        <v>55.27</v>
      </c>
      <c r="L121" t="n">
        <v>30.75</v>
      </c>
      <c r="M121" t="n">
        <v>7</v>
      </c>
      <c r="N121" t="n">
        <v>63.33</v>
      </c>
      <c r="O121" t="n">
        <v>31604.07</v>
      </c>
      <c r="P121" t="n">
        <v>301.47</v>
      </c>
      <c r="Q121" t="n">
        <v>608.76</v>
      </c>
      <c r="R121" t="n">
        <v>52.61</v>
      </c>
      <c r="S121" t="n">
        <v>46.36</v>
      </c>
      <c r="T121" t="n">
        <v>2805.26</v>
      </c>
      <c r="U121" t="n">
        <v>0.88</v>
      </c>
      <c r="V121" t="n">
        <v>0.91</v>
      </c>
      <c r="W121" t="n">
        <v>9.19</v>
      </c>
      <c r="X121" t="n">
        <v>0.17</v>
      </c>
      <c r="Y121" t="n">
        <v>1</v>
      </c>
      <c r="Z121" t="n">
        <v>10</v>
      </c>
      <c r="AA121" t="n">
        <v>977.402501032546</v>
      </c>
      <c r="AB121" t="n">
        <v>1337.325221867822</v>
      </c>
      <c r="AC121" t="n">
        <v>1209.692779640493</v>
      </c>
      <c r="AD121" t="n">
        <v>977402.5010325459</v>
      </c>
      <c r="AE121" t="n">
        <v>1337325.221867822</v>
      </c>
      <c r="AF121" t="n">
        <v>1.471725507901173e-06</v>
      </c>
      <c r="AG121" t="n">
        <v>22.97743055555556</v>
      </c>
      <c r="AH121" t="n">
        <v>1209692.779640493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3.7878</v>
      </c>
      <c r="E122" t="n">
        <v>26.4</v>
      </c>
      <c r="F122" t="n">
        <v>23.51</v>
      </c>
      <c r="G122" t="n">
        <v>176.34</v>
      </c>
      <c r="H122" t="n">
        <v>2.16</v>
      </c>
      <c r="I122" t="n">
        <v>8</v>
      </c>
      <c r="J122" t="n">
        <v>254.81</v>
      </c>
      <c r="K122" t="n">
        <v>55.27</v>
      </c>
      <c r="L122" t="n">
        <v>31</v>
      </c>
      <c r="M122" t="n">
        <v>6</v>
      </c>
      <c r="N122" t="n">
        <v>63.53</v>
      </c>
      <c r="O122" t="n">
        <v>31660.19</v>
      </c>
      <c r="P122" t="n">
        <v>301.67</v>
      </c>
      <c r="Q122" t="n">
        <v>608.77</v>
      </c>
      <c r="R122" t="n">
        <v>51.71</v>
      </c>
      <c r="S122" t="n">
        <v>46.36</v>
      </c>
      <c r="T122" t="n">
        <v>2360.6</v>
      </c>
      <c r="U122" t="n">
        <v>0.9</v>
      </c>
      <c r="V122" t="n">
        <v>0.91</v>
      </c>
      <c r="W122" t="n">
        <v>9.19</v>
      </c>
      <c r="X122" t="n">
        <v>0.14</v>
      </c>
      <c r="Y122" t="n">
        <v>1</v>
      </c>
      <c r="Z122" t="n">
        <v>10</v>
      </c>
      <c r="AA122" t="n">
        <v>975.9320180371565</v>
      </c>
      <c r="AB122" t="n">
        <v>1335.313242160398</v>
      </c>
      <c r="AC122" t="n">
        <v>1207.872820452515</v>
      </c>
      <c r="AD122" t="n">
        <v>975932.0180371564</v>
      </c>
      <c r="AE122" t="n">
        <v>1335313.242160399</v>
      </c>
      <c r="AF122" t="n">
        <v>1.475465004189313e-06</v>
      </c>
      <c r="AG122" t="n">
        <v>22.91666666666667</v>
      </c>
      <c r="AH122" t="n">
        <v>1207872.820452516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3.7886</v>
      </c>
      <c r="E123" t="n">
        <v>26.4</v>
      </c>
      <c r="F123" t="n">
        <v>23.51</v>
      </c>
      <c r="G123" t="n">
        <v>176.3</v>
      </c>
      <c r="H123" t="n">
        <v>2.18</v>
      </c>
      <c r="I123" t="n">
        <v>8</v>
      </c>
      <c r="J123" t="n">
        <v>255.26</v>
      </c>
      <c r="K123" t="n">
        <v>55.27</v>
      </c>
      <c r="L123" t="n">
        <v>31.25</v>
      </c>
      <c r="M123" t="n">
        <v>6</v>
      </c>
      <c r="N123" t="n">
        <v>63.74</v>
      </c>
      <c r="O123" t="n">
        <v>31716.38</v>
      </c>
      <c r="P123" t="n">
        <v>302.01</v>
      </c>
      <c r="Q123" t="n">
        <v>608.75</v>
      </c>
      <c r="R123" t="n">
        <v>51.42</v>
      </c>
      <c r="S123" t="n">
        <v>46.36</v>
      </c>
      <c r="T123" t="n">
        <v>2216.72</v>
      </c>
      <c r="U123" t="n">
        <v>0.9</v>
      </c>
      <c r="V123" t="n">
        <v>0.91</v>
      </c>
      <c r="W123" t="n">
        <v>9.19</v>
      </c>
      <c r="X123" t="n">
        <v>0.14</v>
      </c>
      <c r="Y123" t="n">
        <v>1</v>
      </c>
      <c r="Z123" t="n">
        <v>10</v>
      </c>
      <c r="AA123" t="n">
        <v>976.2925439664151</v>
      </c>
      <c r="AB123" t="n">
        <v>1335.806529642092</v>
      </c>
      <c r="AC123" t="n">
        <v>1208.319029269289</v>
      </c>
      <c r="AD123" t="n">
        <v>976292.5439664151</v>
      </c>
      <c r="AE123" t="n">
        <v>1335806.529642092</v>
      </c>
      <c r="AF123" t="n">
        <v>1.475776628879991e-06</v>
      </c>
      <c r="AG123" t="n">
        <v>22.91666666666667</v>
      </c>
      <c r="AH123" t="n">
        <v>1208319.029269289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3.7892</v>
      </c>
      <c r="E124" t="n">
        <v>26.39</v>
      </c>
      <c r="F124" t="n">
        <v>23.5</v>
      </c>
      <c r="G124" t="n">
        <v>176.26</v>
      </c>
      <c r="H124" t="n">
        <v>2.19</v>
      </c>
      <c r="I124" t="n">
        <v>8</v>
      </c>
      <c r="J124" t="n">
        <v>255.72</v>
      </c>
      <c r="K124" t="n">
        <v>55.27</v>
      </c>
      <c r="L124" t="n">
        <v>31.5</v>
      </c>
      <c r="M124" t="n">
        <v>6</v>
      </c>
      <c r="N124" t="n">
        <v>63.95</v>
      </c>
      <c r="O124" t="n">
        <v>31772.65</v>
      </c>
      <c r="P124" t="n">
        <v>302.14</v>
      </c>
      <c r="Q124" t="n">
        <v>608.75</v>
      </c>
      <c r="R124" t="n">
        <v>51.49</v>
      </c>
      <c r="S124" t="n">
        <v>46.36</v>
      </c>
      <c r="T124" t="n">
        <v>2252.39</v>
      </c>
      <c r="U124" t="n">
        <v>0.9</v>
      </c>
      <c r="V124" t="n">
        <v>0.91</v>
      </c>
      <c r="W124" t="n">
        <v>9.19</v>
      </c>
      <c r="X124" t="n">
        <v>0.13</v>
      </c>
      <c r="Y124" t="n">
        <v>1</v>
      </c>
      <c r="Z124" t="n">
        <v>10</v>
      </c>
      <c r="AA124" t="n">
        <v>976.3101575132804</v>
      </c>
      <c r="AB124" t="n">
        <v>1335.830629273968</v>
      </c>
      <c r="AC124" t="n">
        <v>1208.340828866123</v>
      </c>
      <c r="AD124" t="n">
        <v>976310.1575132804</v>
      </c>
      <c r="AE124" t="n">
        <v>1335830.629273968</v>
      </c>
      <c r="AF124" t="n">
        <v>1.476010347398e-06</v>
      </c>
      <c r="AG124" t="n">
        <v>22.90798611111111</v>
      </c>
      <c r="AH124" t="n">
        <v>1208340.828866123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3.7878</v>
      </c>
      <c r="E125" t="n">
        <v>26.4</v>
      </c>
      <c r="F125" t="n">
        <v>23.51</v>
      </c>
      <c r="G125" t="n">
        <v>176.34</v>
      </c>
      <c r="H125" t="n">
        <v>2.21</v>
      </c>
      <c r="I125" t="n">
        <v>8</v>
      </c>
      <c r="J125" t="n">
        <v>256.17</v>
      </c>
      <c r="K125" t="n">
        <v>55.27</v>
      </c>
      <c r="L125" t="n">
        <v>31.75</v>
      </c>
      <c r="M125" t="n">
        <v>6</v>
      </c>
      <c r="N125" t="n">
        <v>64.15000000000001</v>
      </c>
      <c r="O125" t="n">
        <v>31829</v>
      </c>
      <c r="P125" t="n">
        <v>302.53</v>
      </c>
      <c r="Q125" t="n">
        <v>608.78</v>
      </c>
      <c r="R125" t="n">
        <v>51.69</v>
      </c>
      <c r="S125" t="n">
        <v>46.36</v>
      </c>
      <c r="T125" t="n">
        <v>2352.93</v>
      </c>
      <c r="U125" t="n">
        <v>0.9</v>
      </c>
      <c r="V125" t="n">
        <v>0.91</v>
      </c>
      <c r="W125" t="n">
        <v>9.19</v>
      </c>
      <c r="X125" t="n">
        <v>0.14</v>
      </c>
      <c r="Y125" t="n">
        <v>1</v>
      </c>
      <c r="Z125" t="n">
        <v>10</v>
      </c>
      <c r="AA125" t="n">
        <v>977.1675860100125</v>
      </c>
      <c r="AB125" t="n">
        <v>1337.003800770272</v>
      </c>
      <c r="AC125" t="n">
        <v>1209.402034521377</v>
      </c>
      <c r="AD125" t="n">
        <v>977167.5860100125</v>
      </c>
      <c r="AE125" t="n">
        <v>1337003.800770272</v>
      </c>
      <c r="AF125" t="n">
        <v>1.475465004189313e-06</v>
      </c>
      <c r="AG125" t="n">
        <v>22.91666666666667</v>
      </c>
      <c r="AH125" t="n">
        <v>1209402.034521377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3.7877</v>
      </c>
      <c r="E126" t="n">
        <v>26.4</v>
      </c>
      <c r="F126" t="n">
        <v>23.51</v>
      </c>
      <c r="G126" t="n">
        <v>176.34</v>
      </c>
      <c r="H126" t="n">
        <v>2.22</v>
      </c>
      <c r="I126" t="n">
        <v>8</v>
      </c>
      <c r="J126" t="n">
        <v>256.63</v>
      </c>
      <c r="K126" t="n">
        <v>55.27</v>
      </c>
      <c r="L126" t="n">
        <v>32</v>
      </c>
      <c r="M126" t="n">
        <v>6</v>
      </c>
      <c r="N126" t="n">
        <v>64.36</v>
      </c>
      <c r="O126" t="n">
        <v>31885.42</v>
      </c>
      <c r="P126" t="n">
        <v>302.09</v>
      </c>
      <c r="Q126" t="n">
        <v>608.75</v>
      </c>
      <c r="R126" t="n">
        <v>51.83</v>
      </c>
      <c r="S126" t="n">
        <v>46.36</v>
      </c>
      <c r="T126" t="n">
        <v>2422.14</v>
      </c>
      <c r="U126" t="n">
        <v>0.89</v>
      </c>
      <c r="V126" t="n">
        <v>0.91</v>
      </c>
      <c r="W126" t="n">
        <v>9.19</v>
      </c>
      <c r="X126" t="n">
        <v>0.14</v>
      </c>
      <c r="Y126" t="n">
        <v>1</v>
      </c>
      <c r="Z126" t="n">
        <v>10</v>
      </c>
      <c r="AA126" t="n">
        <v>976.55143609304</v>
      </c>
      <c r="AB126" t="n">
        <v>1336.160757271254</v>
      </c>
      <c r="AC126" t="n">
        <v>1208.639449910686</v>
      </c>
      <c r="AD126" t="n">
        <v>976551.43609304</v>
      </c>
      <c r="AE126" t="n">
        <v>1336160.757271254</v>
      </c>
      <c r="AF126" t="n">
        <v>1.475426051102978e-06</v>
      </c>
      <c r="AG126" t="n">
        <v>22.91666666666667</v>
      </c>
      <c r="AH126" t="n">
        <v>1208639.449910686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3.7882</v>
      </c>
      <c r="E127" t="n">
        <v>26.4</v>
      </c>
      <c r="F127" t="n">
        <v>23.51</v>
      </c>
      <c r="G127" t="n">
        <v>176.31</v>
      </c>
      <c r="H127" t="n">
        <v>2.23</v>
      </c>
      <c r="I127" t="n">
        <v>8</v>
      </c>
      <c r="J127" t="n">
        <v>257.09</v>
      </c>
      <c r="K127" t="n">
        <v>55.27</v>
      </c>
      <c r="L127" t="n">
        <v>32.25</v>
      </c>
      <c r="M127" t="n">
        <v>6</v>
      </c>
      <c r="N127" t="n">
        <v>64.56999999999999</v>
      </c>
      <c r="O127" t="n">
        <v>31942.05</v>
      </c>
      <c r="P127" t="n">
        <v>301.6</v>
      </c>
      <c r="Q127" t="n">
        <v>608.78</v>
      </c>
      <c r="R127" t="n">
        <v>51.72</v>
      </c>
      <c r="S127" t="n">
        <v>46.36</v>
      </c>
      <c r="T127" t="n">
        <v>2369.41</v>
      </c>
      <c r="U127" t="n">
        <v>0.9</v>
      </c>
      <c r="V127" t="n">
        <v>0.91</v>
      </c>
      <c r="W127" t="n">
        <v>9.19</v>
      </c>
      <c r="X127" t="n">
        <v>0.14</v>
      </c>
      <c r="Y127" t="n">
        <v>1</v>
      </c>
      <c r="Z127" t="n">
        <v>10</v>
      </c>
      <c r="AA127" t="n">
        <v>975.7675267779108</v>
      </c>
      <c r="AB127" t="n">
        <v>1335.088177962656</v>
      </c>
      <c r="AC127" t="n">
        <v>1207.669236065926</v>
      </c>
      <c r="AD127" t="n">
        <v>975767.5267779108</v>
      </c>
      <c r="AE127" t="n">
        <v>1335088.177962656</v>
      </c>
      <c r="AF127" t="n">
        <v>1.475620816534652e-06</v>
      </c>
      <c r="AG127" t="n">
        <v>22.91666666666667</v>
      </c>
      <c r="AH127" t="n">
        <v>1207669.236065926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3.7889</v>
      </c>
      <c r="E128" t="n">
        <v>26.39</v>
      </c>
      <c r="F128" t="n">
        <v>23.5</v>
      </c>
      <c r="G128" t="n">
        <v>176.28</v>
      </c>
      <c r="H128" t="n">
        <v>2.25</v>
      </c>
      <c r="I128" t="n">
        <v>8</v>
      </c>
      <c r="J128" t="n">
        <v>257.55</v>
      </c>
      <c r="K128" t="n">
        <v>55.27</v>
      </c>
      <c r="L128" t="n">
        <v>32.5</v>
      </c>
      <c r="M128" t="n">
        <v>6</v>
      </c>
      <c r="N128" t="n">
        <v>64.78</v>
      </c>
      <c r="O128" t="n">
        <v>31998.63</v>
      </c>
      <c r="P128" t="n">
        <v>301.18</v>
      </c>
      <c r="Q128" t="n">
        <v>608.76</v>
      </c>
      <c r="R128" t="n">
        <v>51.6</v>
      </c>
      <c r="S128" t="n">
        <v>46.36</v>
      </c>
      <c r="T128" t="n">
        <v>2306.66</v>
      </c>
      <c r="U128" t="n">
        <v>0.9</v>
      </c>
      <c r="V128" t="n">
        <v>0.91</v>
      </c>
      <c r="W128" t="n">
        <v>9.19</v>
      </c>
      <c r="X128" t="n">
        <v>0.13</v>
      </c>
      <c r="Y128" t="n">
        <v>1</v>
      </c>
      <c r="Z128" t="n">
        <v>10</v>
      </c>
      <c r="AA128" t="n">
        <v>974.9792896450348</v>
      </c>
      <c r="AB128" t="n">
        <v>1334.009677142887</v>
      </c>
      <c r="AC128" t="n">
        <v>1206.693665850711</v>
      </c>
      <c r="AD128" t="n">
        <v>974979.2896450348</v>
      </c>
      <c r="AE128" t="n">
        <v>1334009.677142887</v>
      </c>
      <c r="AF128" t="n">
        <v>1.475893488138995e-06</v>
      </c>
      <c r="AG128" t="n">
        <v>22.90798611111111</v>
      </c>
      <c r="AH128" t="n">
        <v>1206693.665850711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3.7888</v>
      </c>
      <c r="E129" t="n">
        <v>26.39</v>
      </c>
      <c r="F129" t="n">
        <v>23.5</v>
      </c>
      <c r="G129" t="n">
        <v>176.28</v>
      </c>
      <c r="H129" t="n">
        <v>2.26</v>
      </c>
      <c r="I129" t="n">
        <v>8</v>
      </c>
      <c r="J129" t="n">
        <v>258.01</v>
      </c>
      <c r="K129" t="n">
        <v>55.27</v>
      </c>
      <c r="L129" t="n">
        <v>32.75</v>
      </c>
      <c r="M129" t="n">
        <v>6</v>
      </c>
      <c r="N129" t="n">
        <v>64.98999999999999</v>
      </c>
      <c r="O129" t="n">
        <v>32055.29</v>
      </c>
      <c r="P129" t="n">
        <v>300.81</v>
      </c>
      <c r="Q129" t="n">
        <v>608.76</v>
      </c>
      <c r="R129" t="n">
        <v>51.58</v>
      </c>
      <c r="S129" t="n">
        <v>46.36</v>
      </c>
      <c r="T129" t="n">
        <v>2298.62</v>
      </c>
      <c r="U129" t="n">
        <v>0.9</v>
      </c>
      <c r="V129" t="n">
        <v>0.91</v>
      </c>
      <c r="W129" t="n">
        <v>9.19</v>
      </c>
      <c r="X129" t="n">
        <v>0.13</v>
      </c>
      <c r="Y129" t="n">
        <v>1</v>
      </c>
      <c r="Z129" t="n">
        <v>10</v>
      </c>
      <c r="AA129" t="n">
        <v>974.4638037997892</v>
      </c>
      <c r="AB129" t="n">
        <v>1333.304366667792</v>
      </c>
      <c r="AC129" t="n">
        <v>1206.055669217449</v>
      </c>
      <c r="AD129" t="n">
        <v>974463.8037997892</v>
      </c>
      <c r="AE129" t="n">
        <v>1333304.366667792</v>
      </c>
      <c r="AF129" t="n">
        <v>1.475854535052661e-06</v>
      </c>
      <c r="AG129" t="n">
        <v>22.90798611111111</v>
      </c>
      <c r="AH129" t="n">
        <v>1206055.669217449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3.7887</v>
      </c>
      <c r="E130" t="n">
        <v>26.39</v>
      </c>
      <c r="F130" t="n">
        <v>23.5</v>
      </c>
      <c r="G130" t="n">
        <v>176.29</v>
      </c>
      <c r="H130" t="n">
        <v>2.27</v>
      </c>
      <c r="I130" t="n">
        <v>8</v>
      </c>
      <c r="J130" t="n">
        <v>258.47</v>
      </c>
      <c r="K130" t="n">
        <v>55.27</v>
      </c>
      <c r="L130" t="n">
        <v>33</v>
      </c>
      <c r="M130" t="n">
        <v>6</v>
      </c>
      <c r="N130" t="n">
        <v>65.2</v>
      </c>
      <c r="O130" t="n">
        <v>32112.02</v>
      </c>
      <c r="P130" t="n">
        <v>300.09</v>
      </c>
      <c r="Q130" t="n">
        <v>608.75</v>
      </c>
      <c r="R130" t="n">
        <v>51.57</v>
      </c>
      <c r="S130" t="n">
        <v>46.36</v>
      </c>
      <c r="T130" t="n">
        <v>2294.03</v>
      </c>
      <c r="U130" t="n">
        <v>0.9</v>
      </c>
      <c r="V130" t="n">
        <v>0.91</v>
      </c>
      <c r="W130" t="n">
        <v>9.19</v>
      </c>
      <c r="X130" t="n">
        <v>0.13</v>
      </c>
      <c r="Y130" t="n">
        <v>1</v>
      </c>
      <c r="Z130" t="n">
        <v>10</v>
      </c>
      <c r="AA130" t="n">
        <v>973.4455627626297</v>
      </c>
      <c r="AB130" t="n">
        <v>1331.911164359126</v>
      </c>
      <c r="AC130" t="n">
        <v>1204.79543218175</v>
      </c>
      <c r="AD130" t="n">
        <v>973445.5627626297</v>
      </c>
      <c r="AE130" t="n">
        <v>1331911.164359126</v>
      </c>
      <c r="AF130" t="n">
        <v>1.475815581966326e-06</v>
      </c>
      <c r="AG130" t="n">
        <v>22.90798611111111</v>
      </c>
      <c r="AH130" t="n">
        <v>1204795.43218175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3.7887</v>
      </c>
      <c r="E131" t="n">
        <v>26.39</v>
      </c>
      <c r="F131" t="n">
        <v>23.5</v>
      </c>
      <c r="G131" t="n">
        <v>176.29</v>
      </c>
      <c r="H131" t="n">
        <v>2.28</v>
      </c>
      <c r="I131" t="n">
        <v>8</v>
      </c>
      <c r="J131" t="n">
        <v>258.93</v>
      </c>
      <c r="K131" t="n">
        <v>55.27</v>
      </c>
      <c r="L131" t="n">
        <v>33.25</v>
      </c>
      <c r="M131" t="n">
        <v>6</v>
      </c>
      <c r="N131" t="n">
        <v>65.41</v>
      </c>
      <c r="O131" t="n">
        <v>32168.84</v>
      </c>
      <c r="P131" t="n">
        <v>299.82</v>
      </c>
      <c r="Q131" t="n">
        <v>608.77</v>
      </c>
      <c r="R131" t="n">
        <v>51.46</v>
      </c>
      <c r="S131" t="n">
        <v>46.36</v>
      </c>
      <c r="T131" t="n">
        <v>2239.01</v>
      </c>
      <c r="U131" t="n">
        <v>0.9</v>
      </c>
      <c r="V131" t="n">
        <v>0.91</v>
      </c>
      <c r="W131" t="n">
        <v>9.19</v>
      </c>
      <c r="X131" t="n">
        <v>0.13</v>
      </c>
      <c r="Y131" t="n">
        <v>1</v>
      </c>
      <c r="Z131" t="n">
        <v>10</v>
      </c>
      <c r="AA131" t="n">
        <v>973.057744035077</v>
      </c>
      <c r="AB131" t="n">
        <v>1331.380533666734</v>
      </c>
      <c r="AC131" t="n">
        <v>1204.315444137895</v>
      </c>
      <c r="AD131" t="n">
        <v>973057.744035077</v>
      </c>
      <c r="AE131" t="n">
        <v>1331380.533666734</v>
      </c>
      <c r="AF131" t="n">
        <v>1.475815581966326e-06</v>
      </c>
      <c r="AG131" t="n">
        <v>22.90798611111111</v>
      </c>
      <c r="AH131" t="n">
        <v>1204315.444137895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3.7897</v>
      </c>
      <c r="E132" t="n">
        <v>26.39</v>
      </c>
      <c r="F132" t="n">
        <v>23.5</v>
      </c>
      <c r="G132" t="n">
        <v>176.24</v>
      </c>
      <c r="H132" t="n">
        <v>2.3</v>
      </c>
      <c r="I132" t="n">
        <v>8</v>
      </c>
      <c r="J132" t="n">
        <v>259.39</v>
      </c>
      <c r="K132" t="n">
        <v>55.27</v>
      </c>
      <c r="L132" t="n">
        <v>33.5</v>
      </c>
      <c r="M132" t="n">
        <v>6</v>
      </c>
      <c r="N132" t="n">
        <v>65.62</v>
      </c>
      <c r="O132" t="n">
        <v>32225.73</v>
      </c>
      <c r="P132" t="n">
        <v>299.2</v>
      </c>
      <c r="Q132" t="n">
        <v>608.8099999999999</v>
      </c>
      <c r="R132" t="n">
        <v>51.34</v>
      </c>
      <c r="S132" t="n">
        <v>46.36</v>
      </c>
      <c r="T132" t="n">
        <v>2175.33</v>
      </c>
      <c r="U132" t="n">
        <v>0.9</v>
      </c>
      <c r="V132" t="n">
        <v>0.91</v>
      </c>
      <c r="W132" t="n">
        <v>9.19</v>
      </c>
      <c r="X132" t="n">
        <v>0.13</v>
      </c>
      <c r="Y132" t="n">
        <v>1</v>
      </c>
      <c r="Z132" t="n">
        <v>10</v>
      </c>
      <c r="AA132" t="n">
        <v>972.0084230442376</v>
      </c>
      <c r="AB132" t="n">
        <v>1329.944806394292</v>
      </c>
      <c r="AC132" t="n">
        <v>1203.016740661279</v>
      </c>
      <c r="AD132" t="n">
        <v>972008.4230442375</v>
      </c>
      <c r="AE132" t="n">
        <v>1329944.806394292</v>
      </c>
      <c r="AF132" t="n">
        <v>1.476205112829674e-06</v>
      </c>
      <c r="AG132" t="n">
        <v>22.90798611111111</v>
      </c>
      <c r="AH132" t="n">
        <v>1203016.740661279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3.7895</v>
      </c>
      <c r="E133" t="n">
        <v>26.39</v>
      </c>
      <c r="F133" t="n">
        <v>23.5</v>
      </c>
      <c r="G133" t="n">
        <v>176.25</v>
      </c>
      <c r="H133" t="n">
        <v>2.31</v>
      </c>
      <c r="I133" t="n">
        <v>8</v>
      </c>
      <c r="J133" t="n">
        <v>259.85</v>
      </c>
      <c r="K133" t="n">
        <v>55.27</v>
      </c>
      <c r="L133" t="n">
        <v>33.75</v>
      </c>
      <c r="M133" t="n">
        <v>6</v>
      </c>
      <c r="N133" t="n">
        <v>65.83</v>
      </c>
      <c r="O133" t="n">
        <v>32282.7</v>
      </c>
      <c r="P133" t="n">
        <v>298.22</v>
      </c>
      <c r="Q133" t="n">
        <v>608.77</v>
      </c>
      <c r="R133" t="n">
        <v>51.34</v>
      </c>
      <c r="S133" t="n">
        <v>46.36</v>
      </c>
      <c r="T133" t="n">
        <v>2177.26</v>
      </c>
      <c r="U133" t="n">
        <v>0.9</v>
      </c>
      <c r="V133" t="n">
        <v>0.91</v>
      </c>
      <c r="W133" t="n">
        <v>9.19</v>
      </c>
      <c r="X133" t="n">
        <v>0.13</v>
      </c>
      <c r="Y133" t="n">
        <v>1</v>
      </c>
      <c r="Z133" t="n">
        <v>10</v>
      </c>
      <c r="AA133" t="n">
        <v>970.6328300186868</v>
      </c>
      <c r="AB133" t="n">
        <v>1328.062659329853</v>
      </c>
      <c r="AC133" t="n">
        <v>1201.31422307106</v>
      </c>
      <c r="AD133" t="n">
        <v>970632.8300186868</v>
      </c>
      <c r="AE133" t="n">
        <v>1328062.659329853</v>
      </c>
      <c r="AF133" t="n">
        <v>1.476127206657004e-06</v>
      </c>
      <c r="AG133" t="n">
        <v>22.90798611111111</v>
      </c>
      <c r="AH133" t="n">
        <v>1201314.22307106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3.7892</v>
      </c>
      <c r="E134" t="n">
        <v>26.39</v>
      </c>
      <c r="F134" t="n">
        <v>23.5</v>
      </c>
      <c r="G134" t="n">
        <v>176.26</v>
      </c>
      <c r="H134" t="n">
        <v>2.32</v>
      </c>
      <c r="I134" t="n">
        <v>8</v>
      </c>
      <c r="J134" t="n">
        <v>260.32</v>
      </c>
      <c r="K134" t="n">
        <v>55.27</v>
      </c>
      <c r="L134" t="n">
        <v>34</v>
      </c>
      <c r="M134" t="n">
        <v>6</v>
      </c>
      <c r="N134" t="n">
        <v>66.04000000000001</v>
      </c>
      <c r="O134" t="n">
        <v>32339.75</v>
      </c>
      <c r="P134" t="n">
        <v>297.26</v>
      </c>
      <c r="Q134" t="n">
        <v>608.79</v>
      </c>
      <c r="R134" t="n">
        <v>51.45</v>
      </c>
      <c r="S134" t="n">
        <v>46.36</v>
      </c>
      <c r="T134" t="n">
        <v>2232.9</v>
      </c>
      <c r="U134" t="n">
        <v>0.9</v>
      </c>
      <c r="V134" t="n">
        <v>0.91</v>
      </c>
      <c r="W134" t="n">
        <v>9.19</v>
      </c>
      <c r="X134" t="n">
        <v>0.13</v>
      </c>
      <c r="Y134" t="n">
        <v>1</v>
      </c>
      <c r="Z134" t="n">
        <v>10</v>
      </c>
      <c r="AA134" t="n">
        <v>969.3016180308678</v>
      </c>
      <c r="AB134" t="n">
        <v>1326.241236359191</v>
      </c>
      <c r="AC134" t="n">
        <v>1199.666634152335</v>
      </c>
      <c r="AD134" t="n">
        <v>969301.6180308678</v>
      </c>
      <c r="AE134" t="n">
        <v>1326241.236359191</v>
      </c>
      <c r="AF134" t="n">
        <v>1.476010347398e-06</v>
      </c>
      <c r="AG134" t="n">
        <v>22.90798611111111</v>
      </c>
      <c r="AH134" t="n">
        <v>1199666.634152335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3.7889</v>
      </c>
      <c r="E135" t="n">
        <v>26.39</v>
      </c>
      <c r="F135" t="n">
        <v>23.5</v>
      </c>
      <c r="G135" t="n">
        <v>176.28</v>
      </c>
      <c r="H135" t="n">
        <v>2.34</v>
      </c>
      <c r="I135" t="n">
        <v>8</v>
      </c>
      <c r="J135" t="n">
        <v>260.78</v>
      </c>
      <c r="K135" t="n">
        <v>55.27</v>
      </c>
      <c r="L135" t="n">
        <v>34.25</v>
      </c>
      <c r="M135" t="n">
        <v>6</v>
      </c>
      <c r="N135" t="n">
        <v>66.26000000000001</v>
      </c>
      <c r="O135" t="n">
        <v>32396.88</v>
      </c>
      <c r="P135" t="n">
        <v>296.72</v>
      </c>
      <c r="Q135" t="n">
        <v>608.8</v>
      </c>
      <c r="R135" t="n">
        <v>51.47</v>
      </c>
      <c r="S135" t="n">
        <v>46.36</v>
      </c>
      <c r="T135" t="n">
        <v>2244.11</v>
      </c>
      <c r="U135" t="n">
        <v>0.9</v>
      </c>
      <c r="V135" t="n">
        <v>0.91</v>
      </c>
      <c r="W135" t="n">
        <v>9.19</v>
      </c>
      <c r="X135" t="n">
        <v>0.13</v>
      </c>
      <c r="Y135" t="n">
        <v>1</v>
      </c>
      <c r="Z135" t="n">
        <v>10</v>
      </c>
      <c r="AA135" t="n">
        <v>968.5734369678369</v>
      </c>
      <c r="AB135" t="n">
        <v>1325.24490690367</v>
      </c>
      <c r="AC135" t="n">
        <v>1198.765392981692</v>
      </c>
      <c r="AD135" t="n">
        <v>968573.4369678369</v>
      </c>
      <c r="AE135" t="n">
        <v>1325244.90690367</v>
      </c>
      <c r="AF135" t="n">
        <v>1.475893488138995e-06</v>
      </c>
      <c r="AG135" t="n">
        <v>22.90798611111111</v>
      </c>
      <c r="AH135" t="n">
        <v>1198765.392981692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3.7885</v>
      </c>
      <c r="E136" t="n">
        <v>26.4</v>
      </c>
      <c r="F136" t="n">
        <v>23.51</v>
      </c>
      <c r="G136" t="n">
        <v>176.3</v>
      </c>
      <c r="H136" t="n">
        <v>2.35</v>
      </c>
      <c r="I136" t="n">
        <v>8</v>
      </c>
      <c r="J136" t="n">
        <v>261.24</v>
      </c>
      <c r="K136" t="n">
        <v>55.27</v>
      </c>
      <c r="L136" t="n">
        <v>34.5</v>
      </c>
      <c r="M136" t="n">
        <v>5</v>
      </c>
      <c r="N136" t="n">
        <v>66.47</v>
      </c>
      <c r="O136" t="n">
        <v>32454.09</v>
      </c>
      <c r="P136" t="n">
        <v>295.61</v>
      </c>
      <c r="Q136" t="n">
        <v>608.75</v>
      </c>
      <c r="R136" t="n">
        <v>51.6</v>
      </c>
      <c r="S136" t="n">
        <v>46.36</v>
      </c>
      <c r="T136" t="n">
        <v>2306.72</v>
      </c>
      <c r="U136" t="n">
        <v>0.9</v>
      </c>
      <c r="V136" t="n">
        <v>0.91</v>
      </c>
      <c r="W136" t="n">
        <v>9.19</v>
      </c>
      <c r="X136" t="n">
        <v>0.14</v>
      </c>
      <c r="Y136" t="n">
        <v>1</v>
      </c>
      <c r="Z136" t="n">
        <v>10</v>
      </c>
      <c r="AA136" t="n">
        <v>967.115309809415</v>
      </c>
      <c r="AB136" t="n">
        <v>1323.249832997488</v>
      </c>
      <c r="AC136" t="n">
        <v>1196.960726129011</v>
      </c>
      <c r="AD136" t="n">
        <v>967115.3098094149</v>
      </c>
      <c r="AE136" t="n">
        <v>1323249.832997488</v>
      </c>
      <c r="AF136" t="n">
        <v>1.475737675793656e-06</v>
      </c>
      <c r="AG136" t="n">
        <v>22.91666666666667</v>
      </c>
      <c r="AH136" t="n">
        <v>1196960.726129011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3.7876</v>
      </c>
      <c r="E137" t="n">
        <v>26.4</v>
      </c>
      <c r="F137" t="n">
        <v>23.51</v>
      </c>
      <c r="G137" t="n">
        <v>176.35</v>
      </c>
      <c r="H137" t="n">
        <v>2.36</v>
      </c>
      <c r="I137" t="n">
        <v>8</v>
      </c>
      <c r="J137" t="n">
        <v>261.71</v>
      </c>
      <c r="K137" t="n">
        <v>55.27</v>
      </c>
      <c r="L137" t="n">
        <v>34.75</v>
      </c>
      <c r="M137" t="n">
        <v>5</v>
      </c>
      <c r="N137" t="n">
        <v>66.68000000000001</v>
      </c>
      <c r="O137" t="n">
        <v>32511.38</v>
      </c>
      <c r="P137" t="n">
        <v>295.07</v>
      </c>
      <c r="Q137" t="n">
        <v>608.8</v>
      </c>
      <c r="R137" t="n">
        <v>51.77</v>
      </c>
      <c r="S137" t="n">
        <v>46.36</v>
      </c>
      <c r="T137" t="n">
        <v>2394.5</v>
      </c>
      <c r="U137" t="n">
        <v>0.9</v>
      </c>
      <c r="V137" t="n">
        <v>0.91</v>
      </c>
      <c r="W137" t="n">
        <v>9.19</v>
      </c>
      <c r="X137" t="n">
        <v>0.14</v>
      </c>
      <c r="Y137" t="n">
        <v>1</v>
      </c>
      <c r="Z137" t="n">
        <v>10</v>
      </c>
      <c r="AA137" t="n">
        <v>966.4812227584491</v>
      </c>
      <c r="AB137" t="n">
        <v>1322.38224712041</v>
      </c>
      <c r="AC137" t="n">
        <v>1196.175941430377</v>
      </c>
      <c r="AD137" t="n">
        <v>966481.2227584491</v>
      </c>
      <c r="AE137" t="n">
        <v>1322382.24712041</v>
      </c>
      <c r="AF137" t="n">
        <v>1.475387098016643e-06</v>
      </c>
      <c r="AG137" t="n">
        <v>22.91666666666667</v>
      </c>
      <c r="AH137" t="n">
        <v>1196175.941430377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3.7876</v>
      </c>
      <c r="E138" t="n">
        <v>26.4</v>
      </c>
      <c r="F138" t="n">
        <v>23.51</v>
      </c>
      <c r="G138" t="n">
        <v>176.35</v>
      </c>
      <c r="H138" t="n">
        <v>2.38</v>
      </c>
      <c r="I138" t="n">
        <v>8</v>
      </c>
      <c r="J138" t="n">
        <v>262.17</v>
      </c>
      <c r="K138" t="n">
        <v>55.27</v>
      </c>
      <c r="L138" t="n">
        <v>35</v>
      </c>
      <c r="M138" t="n">
        <v>5</v>
      </c>
      <c r="N138" t="n">
        <v>66.90000000000001</v>
      </c>
      <c r="O138" t="n">
        <v>32568.76</v>
      </c>
      <c r="P138" t="n">
        <v>294.6</v>
      </c>
      <c r="Q138" t="n">
        <v>608.84</v>
      </c>
      <c r="R138" t="n">
        <v>51.78</v>
      </c>
      <c r="S138" t="n">
        <v>46.36</v>
      </c>
      <c r="T138" t="n">
        <v>2399.06</v>
      </c>
      <c r="U138" t="n">
        <v>0.9</v>
      </c>
      <c r="V138" t="n">
        <v>0.91</v>
      </c>
      <c r="W138" t="n">
        <v>9.19</v>
      </c>
      <c r="X138" t="n">
        <v>0.14</v>
      </c>
      <c r="Y138" t="n">
        <v>1</v>
      </c>
      <c r="Z138" t="n">
        <v>10</v>
      </c>
      <c r="AA138" t="n">
        <v>965.8059348382699</v>
      </c>
      <c r="AB138" t="n">
        <v>1321.45828839642</v>
      </c>
      <c r="AC138" t="n">
        <v>1195.340164030221</v>
      </c>
      <c r="AD138" t="n">
        <v>965805.9348382698</v>
      </c>
      <c r="AE138" t="n">
        <v>1321458.28839642</v>
      </c>
      <c r="AF138" t="n">
        <v>1.475387098016643e-06</v>
      </c>
      <c r="AG138" t="n">
        <v>22.91666666666667</v>
      </c>
      <c r="AH138" t="n">
        <v>1195340.164030221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3.7965</v>
      </c>
      <c r="E139" t="n">
        <v>26.34</v>
      </c>
      <c r="F139" t="n">
        <v>23.49</v>
      </c>
      <c r="G139" t="n">
        <v>201.36</v>
      </c>
      <c r="H139" t="n">
        <v>2.39</v>
      </c>
      <c r="I139" t="n">
        <v>7</v>
      </c>
      <c r="J139" t="n">
        <v>262.64</v>
      </c>
      <c r="K139" t="n">
        <v>55.27</v>
      </c>
      <c r="L139" t="n">
        <v>35.25</v>
      </c>
      <c r="M139" t="n">
        <v>4</v>
      </c>
      <c r="N139" t="n">
        <v>67.12</v>
      </c>
      <c r="O139" t="n">
        <v>32626.21</v>
      </c>
      <c r="P139" t="n">
        <v>294.48</v>
      </c>
      <c r="Q139" t="n">
        <v>608.8200000000001</v>
      </c>
      <c r="R139" t="n">
        <v>51.01</v>
      </c>
      <c r="S139" t="n">
        <v>46.36</v>
      </c>
      <c r="T139" t="n">
        <v>2015.36</v>
      </c>
      <c r="U139" t="n">
        <v>0.91</v>
      </c>
      <c r="V139" t="n">
        <v>0.91</v>
      </c>
      <c r="W139" t="n">
        <v>9.19</v>
      </c>
      <c r="X139" t="n">
        <v>0.12</v>
      </c>
      <c r="Y139" t="n">
        <v>1</v>
      </c>
      <c r="Z139" t="n">
        <v>10</v>
      </c>
      <c r="AA139" t="n">
        <v>964.0922408475878</v>
      </c>
      <c r="AB139" t="n">
        <v>1319.113536675526</v>
      </c>
      <c r="AC139" t="n">
        <v>1193.219192122689</v>
      </c>
      <c r="AD139" t="n">
        <v>964092.2408475878</v>
      </c>
      <c r="AE139" t="n">
        <v>1319113.536675526</v>
      </c>
      <c r="AF139" t="n">
        <v>1.47885392270044e-06</v>
      </c>
      <c r="AG139" t="n">
        <v>22.86458333333333</v>
      </c>
      <c r="AH139" t="n">
        <v>1193219.192122689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3.7961</v>
      </c>
      <c r="E140" t="n">
        <v>26.34</v>
      </c>
      <c r="F140" t="n">
        <v>23.49</v>
      </c>
      <c r="G140" t="n">
        <v>201.38</v>
      </c>
      <c r="H140" t="n">
        <v>2.4</v>
      </c>
      <c r="I140" t="n">
        <v>7</v>
      </c>
      <c r="J140" t="n">
        <v>263.1</v>
      </c>
      <c r="K140" t="n">
        <v>55.27</v>
      </c>
      <c r="L140" t="n">
        <v>35.5</v>
      </c>
      <c r="M140" t="n">
        <v>3</v>
      </c>
      <c r="N140" t="n">
        <v>67.33</v>
      </c>
      <c r="O140" t="n">
        <v>32683.74</v>
      </c>
      <c r="P140" t="n">
        <v>295.03</v>
      </c>
      <c r="Q140" t="n">
        <v>608.8</v>
      </c>
      <c r="R140" t="n">
        <v>50.98</v>
      </c>
      <c r="S140" t="n">
        <v>46.36</v>
      </c>
      <c r="T140" t="n">
        <v>2003.1</v>
      </c>
      <c r="U140" t="n">
        <v>0.91</v>
      </c>
      <c r="V140" t="n">
        <v>0.91</v>
      </c>
      <c r="W140" t="n">
        <v>9.199999999999999</v>
      </c>
      <c r="X140" t="n">
        <v>0.12</v>
      </c>
      <c r="Y140" t="n">
        <v>1</v>
      </c>
      <c r="Z140" t="n">
        <v>10</v>
      </c>
      <c r="AA140" t="n">
        <v>964.9432537264738</v>
      </c>
      <c r="AB140" t="n">
        <v>1320.277930040456</v>
      </c>
      <c r="AC140" t="n">
        <v>1194.272457419107</v>
      </c>
      <c r="AD140" t="n">
        <v>964943.2537264738</v>
      </c>
      <c r="AE140" t="n">
        <v>1320277.930040456</v>
      </c>
      <c r="AF140" t="n">
        <v>1.478698110355101e-06</v>
      </c>
      <c r="AG140" t="n">
        <v>22.86458333333333</v>
      </c>
      <c r="AH140" t="n">
        <v>1194272.457419107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3.7968</v>
      </c>
      <c r="E141" t="n">
        <v>26.34</v>
      </c>
      <c r="F141" t="n">
        <v>23.49</v>
      </c>
      <c r="G141" t="n">
        <v>201.34</v>
      </c>
      <c r="H141" t="n">
        <v>2.41</v>
      </c>
      <c r="I141" t="n">
        <v>7</v>
      </c>
      <c r="J141" t="n">
        <v>263.57</v>
      </c>
      <c r="K141" t="n">
        <v>55.27</v>
      </c>
      <c r="L141" t="n">
        <v>35.75</v>
      </c>
      <c r="M141" t="n">
        <v>2</v>
      </c>
      <c r="N141" t="n">
        <v>67.55</v>
      </c>
      <c r="O141" t="n">
        <v>32741.36</v>
      </c>
      <c r="P141" t="n">
        <v>295.47</v>
      </c>
      <c r="Q141" t="n">
        <v>608.8099999999999</v>
      </c>
      <c r="R141" t="n">
        <v>50.89</v>
      </c>
      <c r="S141" t="n">
        <v>46.36</v>
      </c>
      <c r="T141" t="n">
        <v>1956.02</v>
      </c>
      <c r="U141" t="n">
        <v>0.91</v>
      </c>
      <c r="V141" t="n">
        <v>0.91</v>
      </c>
      <c r="W141" t="n">
        <v>9.19</v>
      </c>
      <c r="X141" t="n">
        <v>0.12</v>
      </c>
      <c r="Y141" t="n">
        <v>1</v>
      </c>
      <c r="Z141" t="n">
        <v>10</v>
      </c>
      <c r="AA141" t="n">
        <v>965.4643040055111</v>
      </c>
      <c r="AB141" t="n">
        <v>1320.990854019351</v>
      </c>
      <c r="AC141" t="n">
        <v>1194.917340934051</v>
      </c>
      <c r="AD141" t="n">
        <v>965464.3040055111</v>
      </c>
      <c r="AE141" t="n">
        <v>1320990.854019351</v>
      </c>
      <c r="AF141" t="n">
        <v>1.478970781959444e-06</v>
      </c>
      <c r="AG141" t="n">
        <v>22.86458333333333</v>
      </c>
      <c r="AH141" t="n">
        <v>1194917.340934051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3.7962</v>
      </c>
      <c r="E142" t="n">
        <v>26.34</v>
      </c>
      <c r="F142" t="n">
        <v>23.49</v>
      </c>
      <c r="G142" t="n">
        <v>201.37</v>
      </c>
      <c r="H142" t="n">
        <v>2.43</v>
      </c>
      <c r="I142" t="n">
        <v>7</v>
      </c>
      <c r="J142" t="n">
        <v>264.04</v>
      </c>
      <c r="K142" t="n">
        <v>55.27</v>
      </c>
      <c r="L142" t="n">
        <v>36</v>
      </c>
      <c r="M142" t="n">
        <v>1</v>
      </c>
      <c r="N142" t="n">
        <v>67.77</v>
      </c>
      <c r="O142" t="n">
        <v>32799.06</v>
      </c>
      <c r="P142" t="n">
        <v>296.02</v>
      </c>
      <c r="Q142" t="n">
        <v>608.76</v>
      </c>
      <c r="R142" t="n">
        <v>50.95</v>
      </c>
      <c r="S142" t="n">
        <v>46.36</v>
      </c>
      <c r="T142" t="n">
        <v>1987.3</v>
      </c>
      <c r="U142" t="n">
        <v>0.91</v>
      </c>
      <c r="V142" t="n">
        <v>0.91</v>
      </c>
      <c r="W142" t="n">
        <v>9.199999999999999</v>
      </c>
      <c r="X142" t="n">
        <v>0.12</v>
      </c>
      <c r="Y142" t="n">
        <v>1</v>
      </c>
      <c r="Z142" t="n">
        <v>10</v>
      </c>
      <c r="AA142" t="n">
        <v>966.3467863869166</v>
      </c>
      <c r="AB142" t="n">
        <v>1322.198305345965</v>
      </c>
      <c r="AC142" t="n">
        <v>1196.009554800722</v>
      </c>
      <c r="AD142" t="n">
        <v>966346.7863869166</v>
      </c>
      <c r="AE142" t="n">
        <v>1322198.305345965</v>
      </c>
      <c r="AF142" t="n">
        <v>1.478737063441435e-06</v>
      </c>
      <c r="AG142" t="n">
        <v>22.86458333333333</v>
      </c>
      <c r="AH142" t="n">
        <v>1196009.554800722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3.7966</v>
      </c>
      <c r="E143" t="n">
        <v>26.34</v>
      </c>
      <c r="F143" t="n">
        <v>23.49</v>
      </c>
      <c r="G143" t="n">
        <v>201.35</v>
      </c>
      <c r="H143" t="n">
        <v>2.44</v>
      </c>
      <c r="I143" t="n">
        <v>7</v>
      </c>
      <c r="J143" t="n">
        <v>264.51</v>
      </c>
      <c r="K143" t="n">
        <v>55.27</v>
      </c>
      <c r="L143" t="n">
        <v>36.25</v>
      </c>
      <c r="M143" t="n">
        <v>1</v>
      </c>
      <c r="N143" t="n">
        <v>67.98999999999999</v>
      </c>
      <c r="O143" t="n">
        <v>32856.84</v>
      </c>
      <c r="P143" t="n">
        <v>296.45</v>
      </c>
      <c r="Q143" t="n">
        <v>608.79</v>
      </c>
      <c r="R143" t="n">
        <v>50.96</v>
      </c>
      <c r="S143" t="n">
        <v>46.36</v>
      </c>
      <c r="T143" t="n">
        <v>1994.58</v>
      </c>
      <c r="U143" t="n">
        <v>0.91</v>
      </c>
      <c r="V143" t="n">
        <v>0.91</v>
      </c>
      <c r="W143" t="n">
        <v>9.19</v>
      </c>
      <c r="X143" t="n">
        <v>0.12</v>
      </c>
      <c r="Y143" t="n">
        <v>1</v>
      </c>
      <c r="Z143" t="n">
        <v>10</v>
      </c>
      <c r="AA143" t="n">
        <v>966.9003573682853</v>
      </c>
      <c r="AB143" t="n">
        <v>1322.955725584501</v>
      </c>
      <c r="AC143" t="n">
        <v>1196.694687914738</v>
      </c>
      <c r="AD143" t="n">
        <v>966900.3573682853</v>
      </c>
      <c r="AE143" t="n">
        <v>1322955.725584501</v>
      </c>
      <c r="AF143" t="n">
        <v>1.478892875786775e-06</v>
      </c>
      <c r="AG143" t="n">
        <v>22.86458333333333</v>
      </c>
      <c r="AH143" t="n">
        <v>1196694.687914738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3.7961</v>
      </c>
      <c r="E144" t="n">
        <v>26.34</v>
      </c>
      <c r="F144" t="n">
        <v>23.49</v>
      </c>
      <c r="G144" t="n">
        <v>201.38</v>
      </c>
      <c r="H144" t="n">
        <v>2.45</v>
      </c>
      <c r="I144" t="n">
        <v>7</v>
      </c>
      <c r="J144" t="n">
        <v>264.98</v>
      </c>
      <c r="K144" t="n">
        <v>55.27</v>
      </c>
      <c r="L144" t="n">
        <v>36.5</v>
      </c>
      <c r="M144" t="n">
        <v>1</v>
      </c>
      <c r="N144" t="n">
        <v>68.2</v>
      </c>
      <c r="O144" t="n">
        <v>32914.7</v>
      </c>
      <c r="P144" t="n">
        <v>296.99</v>
      </c>
      <c r="Q144" t="n">
        <v>608.8</v>
      </c>
      <c r="R144" t="n">
        <v>50.96</v>
      </c>
      <c r="S144" t="n">
        <v>46.36</v>
      </c>
      <c r="T144" t="n">
        <v>1991.77</v>
      </c>
      <c r="U144" t="n">
        <v>0.91</v>
      </c>
      <c r="V144" t="n">
        <v>0.91</v>
      </c>
      <c r="W144" t="n">
        <v>9.199999999999999</v>
      </c>
      <c r="X144" t="n">
        <v>0.12</v>
      </c>
      <c r="Y144" t="n">
        <v>1</v>
      </c>
      <c r="Z144" t="n">
        <v>10</v>
      </c>
      <c r="AA144" t="n">
        <v>967.7530424020194</v>
      </c>
      <c r="AB144" t="n">
        <v>1324.122406865466</v>
      </c>
      <c r="AC144" t="n">
        <v>1197.750022771695</v>
      </c>
      <c r="AD144" t="n">
        <v>967753.0424020195</v>
      </c>
      <c r="AE144" t="n">
        <v>1324122.406865465</v>
      </c>
      <c r="AF144" t="n">
        <v>1.478698110355101e-06</v>
      </c>
      <c r="AG144" t="n">
        <v>22.86458333333333</v>
      </c>
      <c r="AH144" t="n">
        <v>1197750.022771695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3.7963</v>
      </c>
      <c r="E145" t="n">
        <v>26.34</v>
      </c>
      <c r="F145" t="n">
        <v>23.49</v>
      </c>
      <c r="G145" t="n">
        <v>201.37</v>
      </c>
      <c r="H145" t="n">
        <v>2.46</v>
      </c>
      <c r="I145" t="n">
        <v>7</v>
      </c>
      <c r="J145" t="n">
        <v>265.45</v>
      </c>
      <c r="K145" t="n">
        <v>55.27</v>
      </c>
      <c r="L145" t="n">
        <v>36.75</v>
      </c>
      <c r="M145" t="n">
        <v>1</v>
      </c>
      <c r="N145" t="n">
        <v>68.42</v>
      </c>
      <c r="O145" t="n">
        <v>32972.65</v>
      </c>
      <c r="P145" t="n">
        <v>297.32</v>
      </c>
      <c r="Q145" t="n">
        <v>608.78</v>
      </c>
      <c r="R145" t="n">
        <v>51.02</v>
      </c>
      <c r="S145" t="n">
        <v>46.36</v>
      </c>
      <c r="T145" t="n">
        <v>2023.93</v>
      </c>
      <c r="U145" t="n">
        <v>0.91</v>
      </c>
      <c r="V145" t="n">
        <v>0.91</v>
      </c>
      <c r="W145" t="n">
        <v>9.19</v>
      </c>
      <c r="X145" t="n">
        <v>0.12</v>
      </c>
      <c r="Y145" t="n">
        <v>1</v>
      </c>
      <c r="Z145" t="n">
        <v>10</v>
      </c>
      <c r="AA145" t="n">
        <v>968.1946270444158</v>
      </c>
      <c r="AB145" t="n">
        <v>1324.726602454532</v>
      </c>
      <c r="AC145" t="n">
        <v>1198.296554781734</v>
      </c>
      <c r="AD145" t="n">
        <v>968194.6270444158</v>
      </c>
      <c r="AE145" t="n">
        <v>1324726.602454531</v>
      </c>
      <c r="AF145" t="n">
        <v>1.478776016527771e-06</v>
      </c>
      <c r="AG145" t="n">
        <v>22.86458333333333</v>
      </c>
      <c r="AH145" t="n">
        <v>1198296.554781734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3.7957</v>
      </c>
      <c r="E146" t="n">
        <v>26.35</v>
      </c>
      <c r="F146" t="n">
        <v>23.5</v>
      </c>
      <c r="G146" t="n">
        <v>201.4</v>
      </c>
      <c r="H146" t="n">
        <v>2.48</v>
      </c>
      <c r="I146" t="n">
        <v>7</v>
      </c>
      <c r="J146" t="n">
        <v>265.92</v>
      </c>
      <c r="K146" t="n">
        <v>55.27</v>
      </c>
      <c r="L146" t="n">
        <v>37</v>
      </c>
      <c r="M146" t="n">
        <v>0</v>
      </c>
      <c r="N146" t="n">
        <v>68.65000000000001</v>
      </c>
      <c r="O146" t="n">
        <v>33030.68</v>
      </c>
      <c r="P146" t="n">
        <v>297.81</v>
      </c>
      <c r="Q146" t="n">
        <v>608.76</v>
      </c>
      <c r="R146" t="n">
        <v>51.05</v>
      </c>
      <c r="S146" t="n">
        <v>46.36</v>
      </c>
      <c r="T146" t="n">
        <v>2038.66</v>
      </c>
      <c r="U146" t="n">
        <v>0.91</v>
      </c>
      <c r="V146" t="n">
        <v>0.91</v>
      </c>
      <c r="W146" t="n">
        <v>9.199999999999999</v>
      </c>
      <c r="X146" t="n">
        <v>0.13</v>
      </c>
      <c r="Y146" t="n">
        <v>1</v>
      </c>
      <c r="Z146" t="n">
        <v>10</v>
      </c>
      <c r="AA146" t="n">
        <v>969.0646679616586</v>
      </c>
      <c r="AB146" t="n">
        <v>1325.917030821</v>
      </c>
      <c r="AC146" t="n">
        <v>1199.373370335683</v>
      </c>
      <c r="AD146" t="n">
        <v>969064.6679616587</v>
      </c>
      <c r="AE146" t="n">
        <v>1325917.030821</v>
      </c>
      <c r="AF146" t="n">
        <v>1.478542298009762e-06</v>
      </c>
      <c r="AG146" t="n">
        <v>22.87326388888889</v>
      </c>
      <c r="AH146" t="n">
        <v>1199373.370335683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2.8421</v>
      </c>
      <c r="E2" t="n">
        <v>35.18</v>
      </c>
      <c r="F2" t="n">
        <v>27.66</v>
      </c>
      <c r="G2" t="n">
        <v>7.87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209</v>
      </c>
      <c r="N2" t="n">
        <v>18.64</v>
      </c>
      <c r="O2" t="n">
        <v>15605.44</v>
      </c>
      <c r="P2" t="n">
        <v>293.08</v>
      </c>
      <c r="Q2" t="n">
        <v>609.53</v>
      </c>
      <c r="R2" t="n">
        <v>179.98</v>
      </c>
      <c r="S2" t="n">
        <v>46.36</v>
      </c>
      <c r="T2" t="n">
        <v>65483.51</v>
      </c>
      <c r="U2" t="n">
        <v>0.26</v>
      </c>
      <c r="V2" t="n">
        <v>0.77</v>
      </c>
      <c r="W2" t="n">
        <v>9.529999999999999</v>
      </c>
      <c r="X2" t="n">
        <v>4.27</v>
      </c>
      <c r="Y2" t="n">
        <v>1</v>
      </c>
      <c r="Z2" t="n">
        <v>10</v>
      </c>
      <c r="AA2" t="n">
        <v>1237.018964128098</v>
      </c>
      <c r="AB2" t="n">
        <v>1692.543920145162</v>
      </c>
      <c r="AC2" t="n">
        <v>1531.009903906818</v>
      </c>
      <c r="AD2" t="n">
        <v>1237018.964128098</v>
      </c>
      <c r="AE2" t="n">
        <v>1692543.920145162</v>
      </c>
      <c r="AF2" t="n">
        <v>1.277202421959302e-06</v>
      </c>
      <c r="AG2" t="n">
        <v>30.53819444444444</v>
      </c>
      <c r="AH2" t="n">
        <v>1531009.903906818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3.0324</v>
      </c>
      <c r="E3" t="n">
        <v>32.98</v>
      </c>
      <c r="F3" t="n">
        <v>26.68</v>
      </c>
      <c r="G3" t="n">
        <v>9.82</v>
      </c>
      <c r="H3" t="n">
        <v>0.18</v>
      </c>
      <c r="I3" t="n">
        <v>163</v>
      </c>
      <c r="J3" t="n">
        <v>124.96</v>
      </c>
      <c r="K3" t="n">
        <v>45</v>
      </c>
      <c r="L3" t="n">
        <v>1.25</v>
      </c>
      <c r="M3" t="n">
        <v>161</v>
      </c>
      <c r="N3" t="n">
        <v>18.71</v>
      </c>
      <c r="O3" t="n">
        <v>15645.96</v>
      </c>
      <c r="P3" t="n">
        <v>282.02</v>
      </c>
      <c r="Q3" t="n">
        <v>609.51</v>
      </c>
      <c r="R3" t="n">
        <v>149.74</v>
      </c>
      <c r="S3" t="n">
        <v>46.36</v>
      </c>
      <c r="T3" t="n">
        <v>50602.85</v>
      </c>
      <c r="U3" t="n">
        <v>0.31</v>
      </c>
      <c r="V3" t="n">
        <v>0.8</v>
      </c>
      <c r="W3" t="n">
        <v>9.449999999999999</v>
      </c>
      <c r="X3" t="n">
        <v>3.29</v>
      </c>
      <c r="Y3" t="n">
        <v>1</v>
      </c>
      <c r="Z3" t="n">
        <v>10</v>
      </c>
      <c r="AA3" t="n">
        <v>1131.983534489739</v>
      </c>
      <c r="AB3" t="n">
        <v>1548.829811477843</v>
      </c>
      <c r="AC3" t="n">
        <v>1401.01166806669</v>
      </c>
      <c r="AD3" t="n">
        <v>1131983.534489739</v>
      </c>
      <c r="AE3" t="n">
        <v>1548829.811477843</v>
      </c>
      <c r="AF3" t="n">
        <v>1.362720743235421e-06</v>
      </c>
      <c r="AG3" t="n">
        <v>28.62847222222222</v>
      </c>
      <c r="AH3" t="n">
        <v>1401011.66806669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26.01</v>
      </c>
      <c r="G4" t="n">
        <v>11.82</v>
      </c>
      <c r="H4" t="n">
        <v>0.21</v>
      </c>
      <c r="I4" t="n">
        <v>132</v>
      </c>
      <c r="J4" t="n">
        <v>125.29</v>
      </c>
      <c r="K4" t="n">
        <v>45</v>
      </c>
      <c r="L4" t="n">
        <v>1.5</v>
      </c>
      <c r="M4" t="n">
        <v>130</v>
      </c>
      <c r="N4" t="n">
        <v>18.79</v>
      </c>
      <c r="O4" t="n">
        <v>15686.51</v>
      </c>
      <c r="P4" t="n">
        <v>274.28</v>
      </c>
      <c r="Q4" t="n">
        <v>609.33</v>
      </c>
      <c r="R4" t="n">
        <v>129.58</v>
      </c>
      <c r="S4" t="n">
        <v>46.36</v>
      </c>
      <c r="T4" t="n">
        <v>40679.66</v>
      </c>
      <c r="U4" t="n">
        <v>0.36</v>
      </c>
      <c r="V4" t="n">
        <v>0.82</v>
      </c>
      <c r="W4" t="n">
        <v>9.380000000000001</v>
      </c>
      <c r="X4" t="n">
        <v>2.63</v>
      </c>
      <c r="Y4" t="n">
        <v>1</v>
      </c>
      <c r="Z4" t="n">
        <v>10</v>
      </c>
      <c r="AA4" t="n">
        <v>1063.430817184803</v>
      </c>
      <c r="AB4" t="n">
        <v>1455.03295932879</v>
      </c>
      <c r="AC4" t="n">
        <v>1316.166655842033</v>
      </c>
      <c r="AD4" t="n">
        <v>1063430.817184803</v>
      </c>
      <c r="AE4" t="n">
        <v>1455032.959328789</v>
      </c>
      <c r="AF4" t="n">
        <v>1.425814659720796e-06</v>
      </c>
      <c r="AG4" t="n">
        <v>27.36111111111111</v>
      </c>
      <c r="AH4" t="n">
        <v>1316166.655842033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3.2719</v>
      </c>
      <c r="E5" t="n">
        <v>30.56</v>
      </c>
      <c r="F5" t="n">
        <v>25.59</v>
      </c>
      <c r="G5" t="n">
        <v>13.83</v>
      </c>
      <c r="H5" t="n">
        <v>0.25</v>
      </c>
      <c r="I5" t="n">
        <v>111</v>
      </c>
      <c r="J5" t="n">
        <v>125.62</v>
      </c>
      <c r="K5" t="n">
        <v>45</v>
      </c>
      <c r="L5" t="n">
        <v>1.75</v>
      </c>
      <c r="M5" t="n">
        <v>109</v>
      </c>
      <c r="N5" t="n">
        <v>18.87</v>
      </c>
      <c r="O5" t="n">
        <v>15727.09</v>
      </c>
      <c r="P5" t="n">
        <v>269.1</v>
      </c>
      <c r="Q5" t="n">
        <v>609.29</v>
      </c>
      <c r="R5" t="n">
        <v>116.17</v>
      </c>
      <c r="S5" t="n">
        <v>46.36</v>
      </c>
      <c r="T5" t="n">
        <v>34075.84</v>
      </c>
      <c r="U5" t="n">
        <v>0.4</v>
      </c>
      <c r="V5" t="n">
        <v>0.83</v>
      </c>
      <c r="W5" t="n">
        <v>9.359999999999999</v>
      </c>
      <c r="X5" t="n">
        <v>2.21</v>
      </c>
      <c r="Y5" t="n">
        <v>1</v>
      </c>
      <c r="Z5" t="n">
        <v>10</v>
      </c>
      <c r="AA5" t="n">
        <v>1022.520980262144</v>
      </c>
      <c r="AB5" t="n">
        <v>1399.058315636581</v>
      </c>
      <c r="AC5" t="n">
        <v>1265.534153582903</v>
      </c>
      <c r="AD5" t="n">
        <v>1022520.980262144</v>
      </c>
      <c r="AE5" t="n">
        <v>1399058.315636581</v>
      </c>
      <c r="AF5" t="n">
        <v>1.470348898493593e-06</v>
      </c>
      <c r="AG5" t="n">
        <v>26.52777777777778</v>
      </c>
      <c r="AH5" t="n">
        <v>1265534.153582903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3.3454</v>
      </c>
      <c r="E6" t="n">
        <v>29.89</v>
      </c>
      <c r="F6" t="n">
        <v>25.31</v>
      </c>
      <c r="G6" t="n">
        <v>15.82</v>
      </c>
      <c r="H6" t="n">
        <v>0.28</v>
      </c>
      <c r="I6" t="n">
        <v>96</v>
      </c>
      <c r="J6" t="n">
        <v>125.95</v>
      </c>
      <c r="K6" t="n">
        <v>45</v>
      </c>
      <c r="L6" t="n">
        <v>2</v>
      </c>
      <c r="M6" t="n">
        <v>94</v>
      </c>
      <c r="N6" t="n">
        <v>18.95</v>
      </c>
      <c r="O6" t="n">
        <v>15767.7</v>
      </c>
      <c r="P6" t="n">
        <v>265.44</v>
      </c>
      <c r="Q6" t="n">
        <v>609.0700000000001</v>
      </c>
      <c r="R6" t="n">
        <v>107.01</v>
      </c>
      <c r="S6" t="n">
        <v>46.36</v>
      </c>
      <c r="T6" t="n">
        <v>29573.75</v>
      </c>
      <c r="U6" t="n">
        <v>0.43</v>
      </c>
      <c r="V6" t="n">
        <v>0.84</v>
      </c>
      <c r="W6" t="n">
        <v>9.34</v>
      </c>
      <c r="X6" t="n">
        <v>1.93</v>
      </c>
      <c r="Y6" t="n">
        <v>1</v>
      </c>
      <c r="Z6" t="n">
        <v>10</v>
      </c>
      <c r="AA6" t="n">
        <v>991.1971919965445</v>
      </c>
      <c r="AB6" t="n">
        <v>1356.199726623578</v>
      </c>
      <c r="AC6" t="n">
        <v>1226.765928152895</v>
      </c>
      <c r="AD6" t="n">
        <v>991197.1919965445</v>
      </c>
      <c r="AE6" t="n">
        <v>1356199.726623578</v>
      </c>
      <c r="AF6" t="n">
        <v>1.503378833405809e-06</v>
      </c>
      <c r="AG6" t="n">
        <v>25.94618055555556</v>
      </c>
      <c r="AH6" t="n">
        <v>1226765.928152895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3.4046</v>
      </c>
      <c r="E7" t="n">
        <v>29.37</v>
      </c>
      <c r="F7" t="n">
        <v>25.07</v>
      </c>
      <c r="G7" t="n">
        <v>17.69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262.1</v>
      </c>
      <c r="Q7" t="n">
        <v>609.24</v>
      </c>
      <c r="R7" t="n">
        <v>100.07</v>
      </c>
      <c r="S7" t="n">
        <v>46.36</v>
      </c>
      <c r="T7" t="n">
        <v>26155.51</v>
      </c>
      <c r="U7" t="n">
        <v>0.46</v>
      </c>
      <c r="V7" t="n">
        <v>0.85</v>
      </c>
      <c r="W7" t="n">
        <v>9.31</v>
      </c>
      <c r="X7" t="n">
        <v>1.69</v>
      </c>
      <c r="Y7" t="n">
        <v>1</v>
      </c>
      <c r="Z7" t="n">
        <v>10</v>
      </c>
      <c r="AA7" t="n">
        <v>964.167522395265</v>
      </c>
      <c r="AB7" t="n">
        <v>1319.216540210245</v>
      </c>
      <c r="AC7" t="n">
        <v>1193.312365144621</v>
      </c>
      <c r="AD7" t="n">
        <v>964167.5223952649</v>
      </c>
      <c r="AE7" t="n">
        <v>1319216.540210245</v>
      </c>
      <c r="AF7" t="n">
        <v>1.529982536083404e-06</v>
      </c>
      <c r="AG7" t="n">
        <v>25.49479166666667</v>
      </c>
      <c r="AH7" t="n">
        <v>1193312.365144622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3.4528</v>
      </c>
      <c r="E8" t="n">
        <v>28.96</v>
      </c>
      <c r="F8" t="n">
        <v>24.89</v>
      </c>
      <c r="G8" t="n">
        <v>19.65</v>
      </c>
      <c r="H8" t="n">
        <v>0.35</v>
      </c>
      <c r="I8" t="n">
        <v>76</v>
      </c>
      <c r="J8" t="n">
        <v>126.61</v>
      </c>
      <c r="K8" t="n">
        <v>45</v>
      </c>
      <c r="L8" t="n">
        <v>2.5</v>
      </c>
      <c r="M8" t="n">
        <v>74</v>
      </c>
      <c r="N8" t="n">
        <v>19.11</v>
      </c>
      <c r="O8" t="n">
        <v>15849</v>
      </c>
      <c r="P8" t="n">
        <v>259.37</v>
      </c>
      <c r="Q8" t="n">
        <v>609.02</v>
      </c>
      <c r="R8" t="n">
        <v>94.31</v>
      </c>
      <c r="S8" t="n">
        <v>46.36</v>
      </c>
      <c r="T8" t="n">
        <v>23322.66</v>
      </c>
      <c r="U8" t="n">
        <v>0.49</v>
      </c>
      <c r="V8" t="n">
        <v>0.86</v>
      </c>
      <c r="W8" t="n">
        <v>9.300000000000001</v>
      </c>
      <c r="X8" t="n">
        <v>1.51</v>
      </c>
      <c r="Y8" t="n">
        <v>1</v>
      </c>
      <c r="Z8" t="n">
        <v>10</v>
      </c>
      <c r="AA8" t="n">
        <v>950.5895357881075</v>
      </c>
      <c r="AB8" t="n">
        <v>1300.63853991584</v>
      </c>
      <c r="AC8" t="n">
        <v>1176.507423123927</v>
      </c>
      <c r="AD8" t="n">
        <v>950589.5357881074</v>
      </c>
      <c r="AE8" t="n">
        <v>1300638.53991584</v>
      </c>
      <c r="AF8" t="n">
        <v>1.551642983195904e-06</v>
      </c>
      <c r="AG8" t="n">
        <v>25.13888888888889</v>
      </c>
      <c r="AH8" t="n">
        <v>1176507.423123927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3.4977</v>
      </c>
      <c r="E9" t="n">
        <v>28.59</v>
      </c>
      <c r="F9" t="n">
        <v>24.72</v>
      </c>
      <c r="G9" t="n">
        <v>21.81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256.93</v>
      </c>
      <c r="Q9" t="n">
        <v>609.0700000000001</v>
      </c>
      <c r="R9" t="n">
        <v>89.12</v>
      </c>
      <c r="S9" t="n">
        <v>46.36</v>
      </c>
      <c r="T9" t="n">
        <v>20768.19</v>
      </c>
      <c r="U9" t="n">
        <v>0.52</v>
      </c>
      <c r="V9" t="n">
        <v>0.86</v>
      </c>
      <c r="W9" t="n">
        <v>9.289999999999999</v>
      </c>
      <c r="X9" t="n">
        <v>1.34</v>
      </c>
      <c r="Y9" t="n">
        <v>1</v>
      </c>
      <c r="Z9" t="n">
        <v>10</v>
      </c>
      <c r="AA9" t="n">
        <v>928.7098570089706</v>
      </c>
      <c r="AB9" t="n">
        <v>1270.701798146922</v>
      </c>
      <c r="AC9" t="n">
        <v>1149.427801972954</v>
      </c>
      <c r="AD9" t="n">
        <v>928709.8570089706</v>
      </c>
      <c r="AE9" t="n">
        <v>1270701.798146922</v>
      </c>
      <c r="AF9" t="n">
        <v>1.571820453638877e-06</v>
      </c>
      <c r="AG9" t="n">
        <v>24.81770833333333</v>
      </c>
      <c r="AH9" t="n">
        <v>1149427.801972954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3.5301</v>
      </c>
      <c r="E10" t="n">
        <v>28.33</v>
      </c>
      <c r="F10" t="n">
        <v>24.61</v>
      </c>
      <c r="G10" t="n">
        <v>23.82</v>
      </c>
      <c r="H10" t="n">
        <v>0.42</v>
      </c>
      <c r="I10" t="n">
        <v>62</v>
      </c>
      <c r="J10" t="n">
        <v>127.27</v>
      </c>
      <c r="K10" t="n">
        <v>45</v>
      </c>
      <c r="L10" t="n">
        <v>3</v>
      </c>
      <c r="M10" t="n">
        <v>60</v>
      </c>
      <c r="N10" t="n">
        <v>19.27</v>
      </c>
      <c r="O10" t="n">
        <v>15930.42</v>
      </c>
      <c r="P10" t="n">
        <v>255.02</v>
      </c>
      <c r="Q10" t="n">
        <v>609.1799999999999</v>
      </c>
      <c r="R10" t="n">
        <v>85.7</v>
      </c>
      <c r="S10" t="n">
        <v>46.36</v>
      </c>
      <c r="T10" t="n">
        <v>19089.46</v>
      </c>
      <c r="U10" t="n">
        <v>0.54</v>
      </c>
      <c r="V10" t="n">
        <v>0.87</v>
      </c>
      <c r="W10" t="n">
        <v>9.279999999999999</v>
      </c>
      <c r="X10" t="n">
        <v>1.23</v>
      </c>
      <c r="Y10" t="n">
        <v>1</v>
      </c>
      <c r="Z10" t="n">
        <v>10</v>
      </c>
      <c r="AA10" t="n">
        <v>919.9723308935326</v>
      </c>
      <c r="AB10" t="n">
        <v>1258.746729443333</v>
      </c>
      <c r="AC10" t="n">
        <v>1138.613708247391</v>
      </c>
      <c r="AD10" t="n">
        <v>919972.3308935326</v>
      </c>
      <c r="AE10" t="n">
        <v>1258746.729443333</v>
      </c>
      <c r="AF10" t="n">
        <v>1.586380588212425e-06</v>
      </c>
      <c r="AG10" t="n">
        <v>24.59201388888889</v>
      </c>
      <c r="AH10" t="n">
        <v>1138613.708247391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3.5599</v>
      </c>
      <c r="E11" t="n">
        <v>28.09</v>
      </c>
      <c r="F11" t="n">
        <v>24.5</v>
      </c>
      <c r="G11" t="n">
        <v>25.79</v>
      </c>
      <c r="H11" t="n">
        <v>0.45</v>
      </c>
      <c r="I11" t="n">
        <v>57</v>
      </c>
      <c r="J11" t="n">
        <v>127.6</v>
      </c>
      <c r="K11" t="n">
        <v>45</v>
      </c>
      <c r="L11" t="n">
        <v>3.25</v>
      </c>
      <c r="M11" t="n">
        <v>55</v>
      </c>
      <c r="N11" t="n">
        <v>19.35</v>
      </c>
      <c r="O11" t="n">
        <v>15971.17</v>
      </c>
      <c r="P11" t="n">
        <v>253.28</v>
      </c>
      <c r="Q11" t="n">
        <v>609.02</v>
      </c>
      <c r="R11" t="n">
        <v>82.28</v>
      </c>
      <c r="S11" t="n">
        <v>46.36</v>
      </c>
      <c r="T11" t="n">
        <v>17404.68</v>
      </c>
      <c r="U11" t="n">
        <v>0.5600000000000001</v>
      </c>
      <c r="V11" t="n">
        <v>0.87</v>
      </c>
      <c r="W11" t="n">
        <v>9.27</v>
      </c>
      <c r="X11" t="n">
        <v>1.13</v>
      </c>
      <c r="Y11" t="n">
        <v>1</v>
      </c>
      <c r="Z11" t="n">
        <v>10</v>
      </c>
      <c r="AA11" t="n">
        <v>902.3334280967646</v>
      </c>
      <c r="AB11" t="n">
        <v>1234.612404463324</v>
      </c>
      <c r="AC11" t="n">
        <v>1116.782729370736</v>
      </c>
      <c r="AD11" t="n">
        <v>902333.4280967646</v>
      </c>
      <c r="AE11" t="n">
        <v>1234612.404463324</v>
      </c>
      <c r="AF11" t="n">
        <v>1.599772316925133e-06</v>
      </c>
      <c r="AG11" t="n">
        <v>24.38368055555556</v>
      </c>
      <c r="AH11" t="n">
        <v>1116782.729370736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3.584</v>
      </c>
      <c r="E12" t="n">
        <v>27.9</v>
      </c>
      <c r="F12" t="n">
        <v>24.41</v>
      </c>
      <c r="G12" t="n">
        <v>27.64</v>
      </c>
      <c r="H12" t="n">
        <v>0.48</v>
      </c>
      <c r="I12" t="n">
        <v>53</v>
      </c>
      <c r="J12" t="n">
        <v>127.93</v>
      </c>
      <c r="K12" t="n">
        <v>45</v>
      </c>
      <c r="L12" t="n">
        <v>3.5</v>
      </c>
      <c r="M12" t="n">
        <v>51</v>
      </c>
      <c r="N12" t="n">
        <v>19.43</v>
      </c>
      <c r="O12" t="n">
        <v>16011.95</v>
      </c>
      <c r="P12" t="n">
        <v>251.45</v>
      </c>
      <c r="Q12" t="n">
        <v>608.95</v>
      </c>
      <c r="R12" t="n">
        <v>79.48999999999999</v>
      </c>
      <c r="S12" t="n">
        <v>46.36</v>
      </c>
      <c r="T12" t="n">
        <v>16029.11</v>
      </c>
      <c r="U12" t="n">
        <v>0.58</v>
      </c>
      <c r="V12" t="n">
        <v>0.87</v>
      </c>
      <c r="W12" t="n">
        <v>9.27</v>
      </c>
      <c r="X12" t="n">
        <v>1.04</v>
      </c>
      <c r="Y12" t="n">
        <v>1</v>
      </c>
      <c r="Z12" t="n">
        <v>10</v>
      </c>
      <c r="AA12" t="n">
        <v>895.3720597201635</v>
      </c>
      <c r="AB12" t="n">
        <v>1225.08755313656</v>
      </c>
      <c r="AC12" t="n">
        <v>1108.166916486386</v>
      </c>
      <c r="AD12" t="n">
        <v>895372.0597201635</v>
      </c>
      <c r="AE12" t="n">
        <v>1225087.55313656</v>
      </c>
      <c r="AF12" t="n">
        <v>1.610602540481384e-06</v>
      </c>
      <c r="AG12" t="n">
        <v>24.21875</v>
      </c>
      <c r="AH12" t="n">
        <v>1108166.916486386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3.6058</v>
      </c>
      <c r="E13" t="n">
        <v>27.73</v>
      </c>
      <c r="F13" t="n">
        <v>24.35</v>
      </c>
      <c r="G13" t="n">
        <v>29.81</v>
      </c>
      <c r="H13" t="n">
        <v>0.52</v>
      </c>
      <c r="I13" t="n">
        <v>49</v>
      </c>
      <c r="J13" t="n">
        <v>128.26</v>
      </c>
      <c r="K13" t="n">
        <v>45</v>
      </c>
      <c r="L13" t="n">
        <v>3.75</v>
      </c>
      <c r="M13" t="n">
        <v>47</v>
      </c>
      <c r="N13" t="n">
        <v>19.51</v>
      </c>
      <c r="O13" t="n">
        <v>16052.76</v>
      </c>
      <c r="P13" t="n">
        <v>250.02</v>
      </c>
      <c r="Q13" t="n">
        <v>609.02</v>
      </c>
      <c r="R13" t="n">
        <v>77.56999999999999</v>
      </c>
      <c r="S13" t="n">
        <v>46.36</v>
      </c>
      <c r="T13" t="n">
        <v>15085.71</v>
      </c>
      <c r="U13" t="n">
        <v>0.6</v>
      </c>
      <c r="V13" t="n">
        <v>0.88</v>
      </c>
      <c r="W13" t="n">
        <v>9.26</v>
      </c>
      <c r="X13" t="n">
        <v>0.97</v>
      </c>
      <c r="Y13" t="n">
        <v>1</v>
      </c>
      <c r="Z13" t="n">
        <v>10</v>
      </c>
      <c r="AA13" t="n">
        <v>889.6266642556533</v>
      </c>
      <c r="AB13" t="n">
        <v>1217.226449593059</v>
      </c>
      <c r="AC13" t="n">
        <v>1101.056065631948</v>
      </c>
      <c r="AD13" t="n">
        <v>889626.6642556533</v>
      </c>
      <c r="AE13" t="n">
        <v>1217226.449593059</v>
      </c>
      <c r="AF13" t="n">
        <v>1.62039917423766e-06</v>
      </c>
      <c r="AG13" t="n">
        <v>24.07118055555556</v>
      </c>
      <c r="AH13" t="n">
        <v>1101056.065631948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3.6263</v>
      </c>
      <c r="E14" t="n">
        <v>27.58</v>
      </c>
      <c r="F14" t="n">
        <v>24.27</v>
      </c>
      <c r="G14" t="n">
        <v>31.65</v>
      </c>
      <c r="H14" t="n">
        <v>0.55</v>
      </c>
      <c r="I14" t="n">
        <v>46</v>
      </c>
      <c r="J14" t="n">
        <v>128.59</v>
      </c>
      <c r="K14" t="n">
        <v>45</v>
      </c>
      <c r="L14" t="n">
        <v>4</v>
      </c>
      <c r="M14" t="n">
        <v>44</v>
      </c>
      <c r="N14" t="n">
        <v>19.59</v>
      </c>
      <c r="O14" t="n">
        <v>16093.6</v>
      </c>
      <c r="P14" t="n">
        <v>248.48</v>
      </c>
      <c r="Q14" t="n">
        <v>608.85</v>
      </c>
      <c r="R14" t="n">
        <v>75.37</v>
      </c>
      <c r="S14" t="n">
        <v>46.36</v>
      </c>
      <c r="T14" t="n">
        <v>14002.26</v>
      </c>
      <c r="U14" t="n">
        <v>0.62</v>
      </c>
      <c r="V14" t="n">
        <v>0.88</v>
      </c>
      <c r="W14" t="n">
        <v>9.25</v>
      </c>
      <c r="X14" t="n">
        <v>0.9</v>
      </c>
      <c r="Y14" t="n">
        <v>1</v>
      </c>
      <c r="Z14" t="n">
        <v>10</v>
      </c>
      <c r="AA14" t="n">
        <v>883.6794445792491</v>
      </c>
      <c r="AB14" t="n">
        <v>1209.089201258988</v>
      </c>
      <c r="AC14" t="n">
        <v>1093.695424858181</v>
      </c>
      <c r="AD14" t="n">
        <v>883679.4445792491</v>
      </c>
      <c r="AE14" t="n">
        <v>1209089.201258988</v>
      </c>
      <c r="AF14" t="n">
        <v>1.629611605063516e-06</v>
      </c>
      <c r="AG14" t="n">
        <v>23.94097222222222</v>
      </c>
      <c r="AH14" t="n">
        <v>1093695.424858181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3.6425</v>
      </c>
      <c r="E15" t="n">
        <v>27.45</v>
      </c>
      <c r="F15" t="n">
        <v>24.22</v>
      </c>
      <c r="G15" t="n">
        <v>33.8</v>
      </c>
      <c r="H15" t="n">
        <v>0.58</v>
      </c>
      <c r="I15" t="n">
        <v>43</v>
      </c>
      <c r="J15" t="n">
        <v>128.92</v>
      </c>
      <c r="K15" t="n">
        <v>45</v>
      </c>
      <c r="L15" t="n">
        <v>4.25</v>
      </c>
      <c r="M15" t="n">
        <v>41</v>
      </c>
      <c r="N15" t="n">
        <v>19.68</v>
      </c>
      <c r="O15" t="n">
        <v>16134.46</v>
      </c>
      <c r="P15" t="n">
        <v>247.34</v>
      </c>
      <c r="Q15" t="n">
        <v>608.9</v>
      </c>
      <c r="R15" t="n">
        <v>73.87</v>
      </c>
      <c r="S15" t="n">
        <v>46.36</v>
      </c>
      <c r="T15" t="n">
        <v>13268.11</v>
      </c>
      <c r="U15" t="n">
        <v>0.63</v>
      </c>
      <c r="V15" t="n">
        <v>0.88</v>
      </c>
      <c r="W15" t="n">
        <v>9.25</v>
      </c>
      <c r="X15" t="n">
        <v>0.85</v>
      </c>
      <c r="Y15" t="n">
        <v>1</v>
      </c>
      <c r="Z15" t="n">
        <v>10</v>
      </c>
      <c r="AA15" t="n">
        <v>879.3557750681201</v>
      </c>
      <c r="AB15" t="n">
        <v>1203.173365887024</v>
      </c>
      <c r="AC15" t="n">
        <v>1088.344188511191</v>
      </c>
      <c r="AD15" t="n">
        <v>879355.7750681201</v>
      </c>
      <c r="AE15" t="n">
        <v>1203173.365887024</v>
      </c>
      <c r="AF15" t="n">
        <v>1.63689167235029e-06</v>
      </c>
      <c r="AG15" t="n">
        <v>23.828125</v>
      </c>
      <c r="AH15" t="n">
        <v>1088344.188511191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3.6569</v>
      </c>
      <c r="E16" t="n">
        <v>27.35</v>
      </c>
      <c r="F16" t="n">
        <v>24.17</v>
      </c>
      <c r="G16" t="n">
        <v>35.36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39</v>
      </c>
      <c r="N16" t="n">
        <v>19.76</v>
      </c>
      <c r="O16" t="n">
        <v>16175.36</v>
      </c>
      <c r="P16" t="n">
        <v>245.79</v>
      </c>
      <c r="Q16" t="n">
        <v>608.9</v>
      </c>
      <c r="R16" t="n">
        <v>72.17</v>
      </c>
      <c r="S16" t="n">
        <v>46.36</v>
      </c>
      <c r="T16" t="n">
        <v>12425.82</v>
      </c>
      <c r="U16" t="n">
        <v>0.64</v>
      </c>
      <c r="V16" t="n">
        <v>0.88</v>
      </c>
      <c r="W16" t="n">
        <v>9.24</v>
      </c>
      <c r="X16" t="n">
        <v>0.79</v>
      </c>
      <c r="Y16" t="n">
        <v>1</v>
      </c>
      <c r="Z16" t="n">
        <v>10</v>
      </c>
      <c r="AA16" t="n">
        <v>865.1693536913732</v>
      </c>
      <c r="AB16" t="n">
        <v>1183.762878298619</v>
      </c>
      <c r="AC16" t="n">
        <v>1070.786210615433</v>
      </c>
      <c r="AD16" t="n">
        <v>865169.3536913733</v>
      </c>
      <c r="AE16" t="n">
        <v>1183762.878298619</v>
      </c>
      <c r="AF16" t="n">
        <v>1.643362843271867e-06</v>
      </c>
      <c r="AG16" t="n">
        <v>23.74131944444444</v>
      </c>
      <c r="AH16" t="n">
        <v>1070786.210615433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3.6743</v>
      </c>
      <c r="E17" t="n">
        <v>27.22</v>
      </c>
      <c r="F17" t="n">
        <v>24.11</v>
      </c>
      <c r="G17" t="n">
        <v>38.07</v>
      </c>
      <c r="H17" t="n">
        <v>0.65</v>
      </c>
      <c r="I17" t="n">
        <v>38</v>
      </c>
      <c r="J17" t="n">
        <v>129.59</v>
      </c>
      <c r="K17" t="n">
        <v>45</v>
      </c>
      <c r="L17" t="n">
        <v>4.75</v>
      </c>
      <c r="M17" t="n">
        <v>36</v>
      </c>
      <c r="N17" t="n">
        <v>19.84</v>
      </c>
      <c r="O17" t="n">
        <v>16216.29</v>
      </c>
      <c r="P17" t="n">
        <v>244.46</v>
      </c>
      <c r="Q17" t="n">
        <v>608.9</v>
      </c>
      <c r="R17" t="n">
        <v>70.14</v>
      </c>
      <c r="S17" t="n">
        <v>46.36</v>
      </c>
      <c r="T17" t="n">
        <v>11429.01</v>
      </c>
      <c r="U17" t="n">
        <v>0.66</v>
      </c>
      <c r="V17" t="n">
        <v>0.88</v>
      </c>
      <c r="W17" t="n">
        <v>9.25</v>
      </c>
      <c r="X17" t="n">
        <v>0.74</v>
      </c>
      <c r="Y17" t="n">
        <v>1</v>
      </c>
      <c r="Z17" t="n">
        <v>10</v>
      </c>
      <c r="AA17" t="n">
        <v>860.4138268755113</v>
      </c>
      <c r="AB17" t="n">
        <v>1177.256156710121</v>
      </c>
      <c r="AC17" t="n">
        <v>1064.9004814031</v>
      </c>
      <c r="AD17" t="n">
        <v>860413.8268755113</v>
      </c>
      <c r="AE17" t="n">
        <v>1177256.156710121</v>
      </c>
      <c r="AF17" t="n">
        <v>1.651182174802106e-06</v>
      </c>
      <c r="AG17" t="n">
        <v>23.62847222222222</v>
      </c>
      <c r="AH17" t="n">
        <v>1064900.4814031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3.6852</v>
      </c>
      <c r="E18" t="n">
        <v>27.14</v>
      </c>
      <c r="F18" t="n">
        <v>24.08</v>
      </c>
      <c r="G18" t="n">
        <v>40.14</v>
      </c>
      <c r="H18" t="n">
        <v>0.68</v>
      </c>
      <c r="I18" t="n">
        <v>36</v>
      </c>
      <c r="J18" t="n">
        <v>129.92</v>
      </c>
      <c r="K18" t="n">
        <v>45</v>
      </c>
      <c r="L18" t="n">
        <v>5</v>
      </c>
      <c r="M18" t="n">
        <v>34</v>
      </c>
      <c r="N18" t="n">
        <v>19.92</v>
      </c>
      <c r="O18" t="n">
        <v>16257.24</v>
      </c>
      <c r="P18" t="n">
        <v>243.34</v>
      </c>
      <c r="Q18" t="n">
        <v>608.9299999999999</v>
      </c>
      <c r="R18" t="n">
        <v>69.34999999999999</v>
      </c>
      <c r="S18" t="n">
        <v>46.36</v>
      </c>
      <c r="T18" t="n">
        <v>11041.64</v>
      </c>
      <c r="U18" t="n">
        <v>0.67</v>
      </c>
      <c r="V18" t="n">
        <v>0.88</v>
      </c>
      <c r="W18" t="n">
        <v>9.24</v>
      </c>
      <c r="X18" t="n">
        <v>0.71</v>
      </c>
      <c r="Y18" t="n">
        <v>1</v>
      </c>
      <c r="Z18" t="n">
        <v>10</v>
      </c>
      <c r="AA18" t="n">
        <v>857.0796249274052</v>
      </c>
      <c r="AB18" t="n">
        <v>1172.694154510114</v>
      </c>
      <c r="AC18" t="n">
        <v>1060.773870290251</v>
      </c>
      <c r="AD18" t="n">
        <v>857079.6249274053</v>
      </c>
      <c r="AE18" t="n">
        <v>1172694.154510114</v>
      </c>
      <c r="AF18" t="n">
        <v>1.656080491680244e-06</v>
      </c>
      <c r="AG18" t="n">
        <v>23.55902777777778</v>
      </c>
      <c r="AH18" t="n">
        <v>1060773.870290251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3.701</v>
      </c>
      <c r="E19" t="n">
        <v>27.02</v>
      </c>
      <c r="F19" t="n">
        <v>24.02</v>
      </c>
      <c r="G19" t="n">
        <v>42.39</v>
      </c>
      <c r="H19" t="n">
        <v>0.71</v>
      </c>
      <c r="I19" t="n">
        <v>34</v>
      </c>
      <c r="J19" t="n">
        <v>130.25</v>
      </c>
      <c r="K19" t="n">
        <v>45</v>
      </c>
      <c r="L19" t="n">
        <v>5.25</v>
      </c>
      <c r="M19" t="n">
        <v>32</v>
      </c>
      <c r="N19" t="n">
        <v>20</v>
      </c>
      <c r="O19" t="n">
        <v>16298.23</v>
      </c>
      <c r="P19" t="n">
        <v>241.79</v>
      </c>
      <c r="Q19" t="n">
        <v>608.88</v>
      </c>
      <c r="R19" t="n">
        <v>67.41</v>
      </c>
      <c r="S19" t="n">
        <v>46.36</v>
      </c>
      <c r="T19" t="n">
        <v>10081.57</v>
      </c>
      <c r="U19" t="n">
        <v>0.6899999999999999</v>
      </c>
      <c r="V19" t="n">
        <v>0.89</v>
      </c>
      <c r="W19" t="n">
        <v>9.23</v>
      </c>
      <c r="X19" t="n">
        <v>0.64</v>
      </c>
      <c r="Y19" t="n">
        <v>1</v>
      </c>
      <c r="Z19" t="n">
        <v>10</v>
      </c>
      <c r="AA19" t="n">
        <v>852.120192691988</v>
      </c>
      <c r="AB19" t="n">
        <v>1165.908440530907</v>
      </c>
      <c r="AC19" t="n">
        <v>1054.63577532941</v>
      </c>
      <c r="AD19" t="n">
        <v>852120.192691988</v>
      </c>
      <c r="AE19" t="n">
        <v>1165908.440530907</v>
      </c>
      <c r="AF19" t="n">
        <v>1.663180804219197e-06</v>
      </c>
      <c r="AG19" t="n">
        <v>23.45486111111111</v>
      </c>
      <c r="AH19" t="n">
        <v>1054635.77532941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3.7056</v>
      </c>
      <c r="E20" t="n">
        <v>26.99</v>
      </c>
      <c r="F20" t="n">
        <v>24.01</v>
      </c>
      <c r="G20" t="n">
        <v>43.66</v>
      </c>
      <c r="H20" t="n">
        <v>0.74</v>
      </c>
      <c r="I20" t="n">
        <v>33</v>
      </c>
      <c r="J20" t="n">
        <v>130.58</v>
      </c>
      <c r="K20" t="n">
        <v>45</v>
      </c>
      <c r="L20" t="n">
        <v>5.5</v>
      </c>
      <c r="M20" t="n">
        <v>31</v>
      </c>
      <c r="N20" t="n">
        <v>20.09</v>
      </c>
      <c r="O20" t="n">
        <v>16339.24</v>
      </c>
      <c r="P20" t="n">
        <v>241.14</v>
      </c>
      <c r="Q20" t="n">
        <v>608.95</v>
      </c>
      <c r="R20" t="n">
        <v>67.15000000000001</v>
      </c>
      <c r="S20" t="n">
        <v>46.36</v>
      </c>
      <c r="T20" t="n">
        <v>9956.77</v>
      </c>
      <c r="U20" t="n">
        <v>0.6899999999999999</v>
      </c>
      <c r="V20" t="n">
        <v>0.89</v>
      </c>
      <c r="W20" t="n">
        <v>9.23</v>
      </c>
      <c r="X20" t="n">
        <v>0.64</v>
      </c>
      <c r="Y20" t="n">
        <v>1</v>
      </c>
      <c r="Z20" t="n">
        <v>10</v>
      </c>
      <c r="AA20" t="n">
        <v>850.4863732418791</v>
      </c>
      <c r="AB20" t="n">
        <v>1163.672976680241</v>
      </c>
      <c r="AC20" t="n">
        <v>1052.613661011158</v>
      </c>
      <c r="AD20" t="n">
        <v>850486.373241879</v>
      </c>
      <c r="AE20" t="n">
        <v>1163672.976680241</v>
      </c>
      <c r="AF20" t="n">
        <v>1.665247983819145e-06</v>
      </c>
      <c r="AG20" t="n">
        <v>23.42881944444444</v>
      </c>
      <c r="AH20" t="n">
        <v>1052613.661011158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3.7184</v>
      </c>
      <c r="E21" t="n">
        <v>26.89</v>
      </c>
      <c r="F21" t="n">
        <v>23.97</v>
      </c>
      <c r="G21" t="n">
        <v>46.39</v>
      </c>
      <c r="H21" t="n">
        <v>0.78</v>
      </c>
      <c r="I21" t="n">
        <v>31</v>
      </c>
      <c r="J21" t="n">
        <v>130.92</v>
      </c>
      <c r="K21" t="n">
        <v>45</v>
      </c>
      <c r="L21" t="n">
        <v>5.75</v>
      </c>
      <c r="M21" t="n">
        <v>29</v>
      </c>
      <c r="N21" t="n">
        <v>20.17</v>
      </c>
      <c r="O21" t="n">
        <v>16380.29</v>
      </c>
      <c r="P21" t="n">
        <v>239.9</v>
      </c>
      <c r="Q21" t="n">
        <v>608.95</v>
      </c>
      <c r="R21" t="n">
        <v>65.56999999999999</v>
      </c>
      <c r="S21" t="n">
        <v>46.36</v>
      </c>
      <c r="T21" t="n">
        <v>9177.01</v>
      </c>
      <c r="U21" t="n">
        <v>0.71</v>
      </c>
      <c r="V21" t="n">
        <v>0.89</v>
      </c>
      <c r="W21" t="n">
        <v>9.24</v>
      </c>
      <c r="X21" t="n">
        <v>0.6</v>
      </c>
      <c r="Y21" t="n">
        <v>1</v>
      </c>
      <c r="Z21" t="n">
        <v>10</v>
      </c>
      <c r="AA21" t="n">
        <v>846.7212458942504</v>
      </c>
      <c r="AB21" t="n">
        <v>1158.52136333752</v>
      </c>
      <c r="AC21" t="n">
        <v>1047.953710415532</v>
      </c>
      <c r="AD21" t="n">
        <v>846721.2458942503</v>
      </c>
      <c r="AE21" t="n">
        <v>1158521.36333752</v>
      </c>
      <c r="AF21" t="n">
        <v>1.671000135749436e-06</v>
      </c>
      <c r="AG21" t="n">
        <v>23.34201388888889</v>
      </c>
      <c r="AH21" t="n">
        <v>1047953.710415532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3.7225</v>
      </c>
      <c r="E22" t="n">
        <v>26.86</v>
      </c>
      <c r="F22" t="n">
        <v>23.96</v>
      </c>
      <c r="G22" t="n">
        <v>47.93</v>
      </c>
      <c r="H22" t="n">
        <v>0.8100000000000001</v>
      </c>
      <c r="I22" t="n">
        <v>30</v>
      </c>
      <c r="J22" t="n">
        <v>131.25</v>
      </c>
      <c r="K22" t="n">
        <v>45</v>
      </c>
      <c r="L22" t="n">
        <v>6</v>
      </c>
      <c r="M22" t="n">
        <v>28</v>
      </c>
      <c r="N22" t="n">
        <v>20.25</v>
      </c>
      <c r="O22" t="n">
        <v>16421.36</v>
      </c>
      <c r="P22" t="n">
        <v>238.91</v>
      </c>
      <c r="Q22" t="n">
        <v>608.85</v>
      </c>
      <c r="R22" t="n">
        <v>65.66</v>
      </c>
      <c r="S22" t="n">
        <v>46.36</v>
      </c>
      <c r="T22" t="n">
        <v>9226.690000000001</v>
      </c>
      <c r="U22" t="n">
        <v>0.71</v>
      </c>
      <c r="V22" t="n">
        <v>0.89</v>
      </c>
      <c r="W22" t="n">
        <v>9.23</v>
      </c>
      <c r="X22" t="n">
        <v>0.59</v>
      </c>
      <c r="Y22" t="n">
        <v>1</v>
      </c>
      <c r="Z22" t="n">
        <v>10</v>
      </c>
      <c r="AA22" t="n">
        <v>844.6707779290148</v>
      </c>
      <c r="AB22" t="n">
        <v>1155.715822607222</v>
      </c>
      <c r="AC22" t="n">
        <v>1045.415926554933</v>
      </c>
      <c r="AD22" t="n">
        <v>844670.7779290148</v>
      </c>
      <c r="AE22" t="n">
        <v>1155715.822607222</v>
      </c>
      <c r="AF22" t="n">
        <v>1.672842621914607e-06</v>
      </c>
      <c r="AG22" t="n">
        <v>23.31597222222222</v>
      </c>
      <c r="AH22" t="n">
        <v>1045415.926554933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3.7316</v>
      </c>
      <c r="E23" t="n">
        <v>26.8</v>
      </c>
      <c r="F23" t="n">
        <v>23.93</v>
      </c>
      <c r="G23" t="n">
        <v>49.5</v>
      </c>
      <c r="H23" t="n">
        <v>0.84</v>
      </c>
      <c r="I23" t="n">
        <v>29</v>
      </c>
      <c r="J23" t="n">
        <v>131.58</v>
      </c>
      <c r="K23" t="n">
        <v>45</v>
      </c>
      <c r="L23" t="n">
        <v>6.25</v>
      </c>
      <c r="M23" t="n">
        <v>27</v>
      </c>
      <c r="N23" t="n">
        <v>20.34</v>
      </c>
      <c r="O23" t="n">
        <v>16462.46</v>
      </c>
      <c r="P23" t="n">
        <v>237.78</v>
      </c>
      <c r="Q23" t="n">
        <v>608.89</v>
      </c>
      <c r="R23" t="n">
        <v>64.47</v>
      </c>
      <c r="S23" t="n">
        <v>46.36</v>
      </c>
      <c r="T23" t="n">
        <v>8638.440000000001</v>
      </c>
      <c r="U23" t="n">
        <v>0.72</v>
      </c>
      <c r="V23" t="n">
        <v>0.89</v>
      </c>
      <c r="W23" t="n">
        <v>9.23</v>
      </c>
      <c r="X23" t="n">
        <v>0.55</v>
      </c>
      <c r="Y23" t="n">
        <v>1</v>
      </c>
      <c r="Z23" t="n">
        <v>10</v>
      </c>
      <c r="AA23" t="n">
        <v>841.6460889837347</v>
      </c>
      <c r="AB23" t="n">
        <v>1151.577309752432</v>
      </c>
      <c r="AC23" t="n">
        <v>1041.672387558564</v>
      </c>
      <c r="AD23" t="n">
        <v>841646.0889837347</v>
      </c>
      <c r="AE23" t="n">
        <v>1151577.309752431</v>
      </c>
      <c r="AF23" t="n">
        <v>1.676932042427548e-06</v>
      </c>
      <c r="AG23" t="n">
        <v>23.26388888888889</v>
      </c>
      <c r="AH23" t="n">
        <v>1041672.387558564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3.7372</v>
      </c>
      <c r="E24" t="n">
        <v>26.76</v>
      </c>
      <c r="F24" t="n">
        <v>23.91</v>
      </c>
      <c r="G24" t="n">
        <v>51.24</v>
      </c>
      <c r="H24" t="n">
        <v>0.87</v>
      </c>
      <c r="I24" t="n">
        <v>28</v>
      </c>
      <c r="J24" t="n">
        <v>131.92</v>
      </c>
      <c r="K24" t="n">
        <v>45</v>
      </c>
      <c r="L24" t="n">
        <v>6.5</v>
      </c>
      <c r="M24" t="n">
        <v>26</v>
      </c>
      <c r="N24" t="n">
        <v>20.42</v>
      </c>
      <c r="O24" t="n">
        <v>16503.6</v>
      </c>
      <c r="P24" t="n">
        <v>236.68</v>
      </c>
      <c r="Q24" t="n">
        <v>608.84</v>
      </c>
      <c r="R24" t="n">
        <v>64.13</v>
      </c>
      <c r="S24" t="n">
        <v>46.36</v>
      </c>
      <c r="T24" t="n">
        <v>8471.290000000001</v>
      </c>
      <c r="U24" t="n">
        <v>0.72</v>
      </c>
      <c r="V24" t="n">
        <v>0.89</v>
      </c>
      <c r="W24" t="n">
        <v>9.220000000000001</v>
      </c>
      <c r="X24" t="n">
        <v>0.54</v>
      </c>
      <c r="Y24" t="n">
        <v>1</v>
      </c>
      <c r="Z24" t="n">
        <v>10</v>
      </c>
      <c r="AA24" t="n">
        <v>839.1937730773988</v>
      </c>
      <c r="AB24" t="n">
        <v>1148.221942940841</v>
      </c>
      <c r="AC24" t="n">
        <v>1038.637252246185</v>
      </c>
      <c r="AD24" t="n">
        <v>839193.7730773988</v>
      </c>
      <c r="AE24" t="n">
        <v>1148221.942940841</v>
      </c>
      <c r="AF24" t="n">
        <v>1.67944860889705e-06</v>
      </c>
      <c r="AG24" t="n">
        <v>23.22916666666667</v>
      </c>
      <c r="AH24" t="n">
        <v>1038637.252246185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3.7528</v>
      </c>
      <c r="E25" t="n">
        <v>26.65</v>
      </c>
      <c r="F25" t="n">
        <v>23.85</v>
      </c>
      <c r="G25" t="n">
        <v>55.04</v>
      </c>
      <c r="H25" t="n">
        <v>0.9</v>
      </c>
      <c r="I25" t="n">
        <v>26</v>
      </c>
      <c r="J25" t="n">
        <v>132.25</v>
      </c>
      <c r="K25" t="n">
        <v>45</v>
      </c>
      <c r="L25" t="n">
        <v>6.75</v>
      </c>
      <c r="M25" t="n">
        <v>24</v>
      </c>
      <c r="N25" t="n">
        <v>20.5</v>
      </c>
      <c r="O25" t="n">
        <v>16544.76</v>
      </c>
      <c r="P25" t="n">
        <v>235.59</v>
      </c>
      <c r="Q25" t="n">
        <v>608.8099999999999</v>
      </c>
      <c r="R25" t="n">
        <v>62.13</v>
      </c>
      <c r="S25" t="n">
        <v>46.36</v>
      </c>
      <c r="T25" t="n">
        <v>7480.36</v>
      </c>
      <c r="U25" t="n">
        <v>0.75</v>
      </c>
      <c r="V25" t="n">
        <v>0.89</v>
      </c>
      <c r="W25" t="n">
        <v>9.220000000000001</v>
      </c>
      <c r="X25" t="n">
        <v>0.48</v>
      </c>
      <c r="Y25" t="n">
        <v>1</v>
      </c>
      <c r="Z25" t="n">
        <v>10</v>
      </c>
      <c r="AA25" t="n">
        <v>835.2385763241219</v>
      </c>
      <c r="AB25" t="n">
        <v>1142.810268252041</v>
      </c>
      <c r="AC25" t="n">
        <v>1033.742060194351</v>
      </c>
      <c r="AD25" t="n">
        <v>835238.5763241219</v>
      </c>
      <c r="AE25" t="n">
        <v>1142810.268252041</v>
      </c>
      <c r="AF25" t="n">
        <v>1.686459044062091e-06</v>
      </c>
      <c r="AG25" t="n">
        <v>23.13368055555556</v>
      </c>
      <c r="AH25" t="n">
        <v>1033742.060194351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3.7561</v>
      </c>
      <c r="E26" t="n">
        <v>26.62</v>
      </c>
      <c r="F26" t="n">
        <v>23.85</v>
      </c>
      <c r="G26" t="n">
        <v>57.25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23</v>
      </c>
      <c r="N26" t="n">
        <v>20.59</v>
      </c>
      <c r="O26" t="n">
        <v>16585.95</v>
      </c>
      <c r="P26" t="n">
        <v>234.57</v>
      </c>
      <c r="Q26" t="n">
        <v>608.8099999999999</v>
      </c>
      <c r="R26" t="n">
        <v>62.45</v>
      </c>
      <c r="S26" t="n">
        <v>46.36</v>
      </c>
      <c r="T26" t="n">
        <v>7647.42</v>
      </c>
      <c r="U26" t="n">
        <v>0.74</v>
      </c>
      <c r="V26" t="n">
        <v>0.89</v>
      </c>
      <c r="W26" t="n">
        <v>9.210000000000001</v>
      </c>
      <c r="X26" t="n">
        <v>0.48</v>
      </c>
      <c r="Y26" t="n">
        <v>1</v>
      </c>
      <c r="Z26" t="n">
        <v>10</v>
      </c>
      <c r="AA26" t="n">
        <v>833.3371139927574</v>
      </c>
      <c r="AB26" t="n">
        <v>1140.208603603671</v>
      </c>
      <c r="AC26" t="n">
        <v>1031.388694768561</v>
      </c>
      <c r="AD26" t="n">
        <v>833337.1139927574</v>
      </c>
      <c r="AE26" t="n">
        <v>1140208.603603671</v>
      </c>
      <c r="AF26" t="n">
        <v>1.68794202073162e-06</v>
      </c>
      <c r="AG26" t="n">
        <v>23.10763888888889</v>
      </c>
      <c r="AH26" t="n">
        <v>1031388.694768562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3.7555</v>
      </c>
      <c r="E27" t="n">
        <v>26.63</v>
      </c>
      <c r="F27" t="n">
        <v>23.86</v>
      </c>
      <c r="G27" t="n">
        <v>57.26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23</v>
      </c>
      <c r="N27" t="n">
        <v>20.67</v>
      </c>
      <c r="O27" t="n">
        <v>16627.17</v>
      </c>
      <c r="P27" t="n">
        <v>233.71</v>
      </c>
      <c r="Q27" t="n">
        <v>608.8099999999999</v>
      </c>
      <c r="R27" t="n">
        <v>62.39</v>
      </c>
      <c r="S27" t="n">
        <v>46.36</v>
      </c>
      <c r="T27" t="n">
        <v>7617.52</v>
      </c>
      <c r="U27" t="n">
        <v>0.74</v>
      </c>
      <c r="V27" t="n">
        <v>0.89</v>
      </c>
      <c r="W27" t="n">
        <v>9.220000000000001</v>
      </c>
      <c r="X27" t="n">
        <v>0.48</v>
      </c>
      <c r="Y27" t="n">
        <v>1</v>
      </c>
      <c r="Z27" t="n">
        <v>10</v>
      </c>
      <c r="AA27" t="n">
        <v>832.2265554503431</v>
      </c>
      <c r="AB27" t="n">
        <v>1138.689088411554</v>
      </c>
      <c r="AC27" t="n">
        <v>1030.014199973728</v>
      </c>
      <c r="AD27" t="n">
        <v>832226.5554503431</v>
      </c>
      <c r="AE27" t="n">
        <v>1138689.088411554</v>
      </c>
      <c r="AF27" t="n">
        <v>1.687672388609887e-06</v>
      </c>
      <c r="AG27" t="n">
        <v>23.11631944444444</v>
      </c>
      <c r="AH27" t="n">
        <v>1030014.199973728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3.7609</v>
      </c>
      <c r="E28" t="n">
        <v>26.59</v>
      </c>
      <c r="F28" t="n">
        <v>23.84</v>
      </c>
      <c r="G28" t="n">
        <v>59.61</v>
      </c>
      <c r="H28" t="n">
        <v>0.99</v>
      </c>
      <c r="I28" t="n">
        <v>24</v>
      </c>
      <c r="J28" t="n">
        <v>133.25</v>
      </c>
      <c r="K28" t="n">
        <v>45</v>
      </c>
      <c r="L28" t="n">
        <v>7.5</v>
      </c>
      <c r="M28" t="n">
        <v>22</v>
      </c>
      <c r="N28" t="n">
        <v>20.76</v>
      </c>
      <c r="O28" t="n">
        <v>16668.43</v>
      </c>
      <c r="P28" t="n">
        <v>232.87</v>
      </c>
      <c r="Q28" t="n">
        <v>608.9400000000001</v>
      </c>
      <c r="R28" t="n">
        <v>61.83</v>
      </c>
      <c r="S28" t="n">
        <v>46.36</v>
      </c>
      <c r="T28" t="n">
        <v>7344.76</v>
      </c>
      <c r="U28" t="n">
        <v>0.75</v>
      </c>
      <c r="V28" t="n">
        <v>0.89</v>
      </c>
      <c r="W28" t="n">
        <v>9.220000000000001</v>
      </c>
      <c r="X28" t="n">
        <v>0.47</v>
      </c>
      <c r="Y28" t="n">
        <v>1</v>
      </c>
      <c r="Z28" t="n">
        <v>10</v>
      </c>
      <c r="AA28" t="n">
        <v>820.6623350836085</v>
      </c>
      <c r="AB28" t="n">
        <v>1122.866411928392</v>
      </c>
      <c r="AC28" t="n">
        <v>1015.701617526853</v>
      </c>
      <c r="AD28" t="n">
        <v>820662.3350836085</v>
      </c>
      <c r="AE28" t="n">
        <v>1122866.411928392</v>
      </c>
      <c r="AF28" t="n">
        <v>1.690099077705478e-06</v>
      </c>
      <c r="AG28" t="n">
        <v>23.08159722222222</v>
      </c>
      <c r="AH28" t="n">
        <v>1015701.617526853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3.7665</v>
      </c>
      <c r="E29" t="n">
        <v>26.55</v>
      </c>
      <c r="F29" t="n">
        <v>23.83</v>
      </c>
      <c r="G29" t="n">
        <v>62.17</v>
      </c>
      <c r="H29" t="n">
        <v>1.03</v>
      </c>
      <c r="I29" t="n">
        <v>23</v>
      </c>
      <c r="J29" t="n">
        <v>133.59</v>
      </c>
      <c r="K29" t="n">
        <v>45</v>
      </c>
      <c r="L29" t="n">
        <v>7.75</v>
      </c>
      <c r="M29" t="n">
        <v>21</v>
      </c>
      <c r="N29" t="n">
        <v>20.84</v>
      </c>
      <c r="O29" t="n">
        <v>16709.71</v>
      </c>
      <c r="P29" t="n">
        <v>231.93</v>
      </c>
      <c r="Q29" t="n">
        <v>608.8200000000001</v>
      </c>
      <c r="R29" t="n">
        <v>61.33</v>
      </c>
      <c r="S29" t="n">
        <v>46.36</v>
      </c>
      <c r="T29" t="n">
        <v>7098.77</v>
      </c>
      <c r="U29" t="n">
        <v>0.76</v>
      </c>
      <c r="V29" t="n">
        <v>0.89</v>
      </c>
      <c r="W29" t="n">
        <v>9.23</v>
      </c>
      <c r="X29" t="n">
        <v>0.46</v>
      </c>
      <c r="Y29" t="n">
        <v>1</v>
      </c>
      <c r="Z29" t="n">
        <v>10</v>
      </c>
      <c r="AA29" t="n">
        <v>818.5360067237061</v>
      </c>
      <c r="AB29" t="n">
        <v>1119.957075659387</v>
      </c>
      <c r="AC29" t="n">
        <v>1013.069944228083</v>
      </c>
      <c r="AD29" t="n">
        <v>818536.0067237061</v>
      </c>
      <c r="AE29" t="n">
        <v>1119957.075659387</v>
      </c>
      <c r="AF29" t="n">
        <v>1.692615644174981e-06</v>
      </c>
      <c r="AG29" t="n">
        <v>23.046875</v>
      </c>
      <c r="AH29" t="n">
        <v>1013069.944228083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3.7753</v>
      </c>
      <c r="E30" t="n">
        <v>26.49</v>
      </c>
      <c r="F30" t="n">
        <v>23.79</v>
      </c>
      <c r="G30" t="n">
        <v>64.89</v>
      </c>
      <c r="H30" t="n">
        <v>1.06</v>
      </c>
      <c r="I30" t="n">
        <v>22</v>
      </c>
      <c r="J30" t="n">
        <v>133.92</v>
      </c>
      <c r="K30" t="n">
        <v>45</v>
      </c>
      <c r="L30" t="n">
        <v>8</v>
      </c>
      <c r="M30" t="n">
        <v>20</v>
      </c>
      <c r="N30" t="n">
        <v>20.93</v>
      </c>
      <c r="O30" t="n">
        <v>16751.02</v>
      </c>
      <c r="P30" t="n">
        <v>230.84</v>
      </c>
      <c r="Q30" t="n">
        <v>608.9</v>
      </c>
      <c r="R30" t="n">
        <v>60.48</v>
      </c>
      <c r="S30" t="n">
        <v>46.36</v>
      </c>
      <c r="T30" t="n">
        <v>6679.67</v>
      </c>
      <c r="U30" t="n">
        <v>0.77</v>
      </c>
      <c r="V30" t="n">
        <v>0.9</v>
      </c>
      <c r="W30" t="n">
        <v>9.210000000000001</v>
      </c>
      <c r="X30" t="n">
        <v>0.42</v>
      </c>
      <c r="Y30" t="n">
        <v>1</v>
      </c>
      <c r="Z30" t="n">
        <v>10</v>
      </c>
      <c r="AA30" t="n">
        <v>815.4525466063753</v>
      </c>
      <c r="AB30" t="n">
        <v>1115.738149494196</v>
      </c>
      <c r="AC30" t="n">
        <v>1009.253666454797</v>
      </c>
      <c r="AD30" t="n">
        <v>815452.5466063754</v>
      </c>
      <c r="AE30" t="n">
        <v>1115738.149494196</v>
      </c>
      <c r="AF30" t="n">
        <v>1.696570248627056e-06</v>
      </c>
      <c r="AG30" t="n">
        <v>22.99479166666667</v>
      </c>
      <c r="AH30" t="n">
        <v>1009253.666454797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3.7804</v>
      </c>
      <c r="E31" t="n">
        <v>26.45</v>
      </c>
      <c r="F31" t="n">
        <v>23.78</v>
      </c>
      <c r="G31" t="n">
        <v>67.95</v>
      </c>
      <c r="H31" t="n">
        <v>1.09</v>
      </c>
      <c r="I31" t="n">
        <v>21</v>
      </c>
      <c r="J31" t="n">
        <v>134.26</v>
      </c>
      <c r="K31" t="n">
        <v>45</v>
      </c>
      <c r="L31" t="n">
        <v>8.25</v>
      </c>
      <c r="M31" t="n">
        <v>19</v>
      </c>
      <c r="N31" t="n">
        <v>21.01</v>
      </c>
      <c r="O31" t="n">
        <v>16792.37</v>
      </c>
      <c r="P31" t="n">
        <v>229.64</v>
      </c>
      <c r="Q31" t="n">
        <v>608.9400000000001</v>
      </c>
      <c r="R31" t="n">
        <v>60.21</v>
      </c>
      <c r="S31" t="n">
        <v>46.36</v>
      </c>
      <c r="T31" t="n">
        <v>6545.78</v>
      </c>
      <c r="U31" t="n">
        <v>0.77</v>
      </c>
      <c r="V31" t="n">
        <v>0.9</v>
      </c>
      <c r="W31" t="n">
        <v>9.210000000000001</v>
      </c>
      <c r="X31" t="n">
        <v>0.41</v>
      </c>
      <c r="Y31" t="n">
        <v>1</v>
      </c>
      <c r="Z31" t="n">
        <v>10</v>
      </c>
      <c r="AA31" t="n">
        <v>813.0296712765479</v>
      </c>
      <c r="AB31" t="n">
        <v>1112.42306457821</v>
      </c>
      <c r="AC31" t="n">
        <v>1006.254968590442</v>
      </c>
      <c r="AD31" t="n">
        <v>813029.6712765479</v>
      </c>
      <c r="AE31" t="n">
        <v>1112423.06457821</v>
      </c>
      <c r="AF31" t="n">
        <v>1.698862121661781e-06</v>
      </c>
      <c r="AG31" t="n">
        <v>22.96006944444444</v>
      </c>
      <c r="AH31" t="n">
        <v>1006254.968590442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3.7843</v>
      </c>
      <c r="E32" t="n">
        <v>26.42</v>
      </c>
      <c r="F32" t="n">
        <v>23.76</v>
      </c>
      <c r="G32" t="n">
        <v>67.87</v>
      </c>
      <c r="H32" t="n">
        <v>1.12</v>
      </c>
      <c r="I32" t="n">
        <v>21</v>
      </c>
      <c r="J32" t="n">
        <v>134.59</v>
      </c>
      <c r="K32" t="n">
        <v>45</v>
      </c>
      <c r="L32" t="n">
        <v>8.5</v>
      </c>
      <c r="M32" t="n">
        <v>19</v>
      </c>
      <c r="N32" t="n">
        <v>21.1</v>
      </c>
      <c r="O32" t="n">
        <v>16833.86</v>
      </c>
      <c r="P32" t="n">
        <v>228.64</v>
      </c>
      <c r="Q32" t="n">
        <v>608.85</v>
      </c>
      <c r="R32" t="n">
        <v>59.35</v>
      </c>
      <c r="S32" t="n">
        <v>46.36</v>
      </c>
      <c r="T32" t="n">
        <v>6119.97</v>
      </c>
      <c r="U32" t="n">
        <v>0.78</v>
      </c>
      <c r="V32" t="n">
        <v>0.9</v>
      </c>
      <c r="W32" t="n">
        <v>9.210000000000001</v>
      </c>
      <c r="X32" t="n">
        <v>0.38</v>
      </c>
      <c r="Y32" t="n">
        <v>1</v>
      </c>
      <c r="Z32" t="n">
        <v>10</v>
      </c>
      <c r="AA32" t="n">
        <v>810.9906593484701</v>
      </c>
      <c r="AB32" t="n">
        <v>1109.633198503356</v>
      </c>
      <c r="AC32" t="n">
        <v>1003.731363418171</v>
      </c>
      <c r="AD32" t="n">
        <v>810990.6593484702</v>
      </c>
      <c r="AE32" t="n">
        <v>1109633.198503356</v>
      </c>
      <c r="AF32" t="n">
        <v>1.700614730453041e-06</v>
      </c>
      <c r="AG32" t="n">
        <v>22.93402777777778</v>
      </c>
      <c r="AH32" t="n">
        <v>1003731.363418171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3.7892</v>
      </c>
      <c r="E33" t="n">
        <v>26.39</v>
      </c>
      <c r="F33" t="n">
        <v>23.75</v>
      </c>
      <c r="G33" t="n">
        <v>71.23999999999999</v>
      </c>
      <c r="H33" t="n">
        <v>1.15</v>
      </c>
      <c r="I33" t="n">
        <v>20</v>
      </c>
      <c r="J33" t="n">
        <v>134.93</v>
      </c>
      <c r="K33" t="n">
        <v>45</v>
      </c>
      <c r="L33" t="n">
        <v>8.75</v>
      </c>
      <c r="M33" t="n">
        <v>18</v>
      </c>
      <c r="N33" t="n">
        <v>21.18</v>
      </c>
      <c r="O33" t="n">
        <v>16875.27</v>
      </c>
      <c r="P33" t="n">
        <v>227.82</v>
      </c>
      <c r="Q33" t="n">
        <v>608.8200000000001</v>
      </c>
      <c r="R33" t="n">
        <v>59.07</v>
      </c>
      <c r="S33" t="n">
        <v>46.36</v>
      </c>
      <c r="T33" t="n">
        <v>5981.92</v>
      </c>
      <c r="U33" t="n">
        <v>0.78</v>
      </c>
      <c r="V33" t="n">
        <v>0.9</v>
      </c>
      <c r="W33" t="n">
        <v>9.210000000000001</v>
      </c>
      <c r="X33" t="n">
        <v>0.38</v>
      </c>
      <c r="Y33" t="n">
        <v>1</v>
      </c>
      <c r="Z33" t="n">
        <v>10</v>
      </c>
      <c r="AA33" t="n">
        <v>809.1498477380273</v>
      </c>
      <c r="AB33" t="n">
        <v>1107.114518847072</v>
      </c>
      <c r="AC33" t="n">
        <v>1001.453063013293</v>
      </c>
      <c r="AD33" t="n">
        <v>809149.8477380273</v>
      </c>
      <c r="AE33" t="n">
        <v>1107114.518847072</v>
      </c>
      <c r="AF33" t="n">
        <v>1.702816726113856e-06</v>
      </c>
      <c r="AG33" t="n">
        <v>22.90798611111111</v>
      </c>
      <c r="AH33" t="n">
        <v>1001453.063013293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3.7961</v>
      </c>
      <c r="E34" t="n">
        <v>26.34</v>
      </c>
      <c r="F34" t="n">
        <v>23.73</v>
      </c>
      <c r="G34" t="n">
        <v>74.92</v>
      </c>
      <c r="H34" t="n">
        <v>1.18</v>
      </c>
      <c r="I34" t="n">
        <v>19</v>
      </c>
      <c r="J34" t="n">
        <v>135.27</v>
      </c>
      <c r="K34" t="n">
        <v>45</v>
      </c>
      <c r="L34" t="n">
        <v>9</v>
      </c>
      <c r="M34" t="n">
        <v>17</v>
      </c>
      <c r="N34" t="n">
        <v>21.27</v>
      </c>
      <c r="O34" t="n">
        <v>16916.71</v>
      </c>
      <c r="P34" t="n">
        <v>226.51</v>
      </c>
      <c r="Q34" t="n">
        <v>608.78</v>
      </c>
      <c r="R34" t="n">
        <v>58.45</v>
      </c>
      <c r="S34" t="n">
        <v>46.36</v>
      </c>
      <c r="T34" t="n">
        <v>5677.72</v>
      </c>
      <c r="U34" t="n">
        <v>0.79</v>
      </c>
      <c r="V34" t="n">
        <v>0.9</v>
      </c>
      <c r="W34" t="n">
        <v>9.210000000000001</v>
      </c>
      <c r="X34" t="n">
        <v>0.35</v>
      </c>
      <c r="Y34" t="n">
        <v>1</v>
      </c>
      <c r="Z34" t="n">
        <v>10</v>
      </c>
      <c r="AA34" t="n">
        <v>806.308614319389</v>
      </c>
      <c r="AB34" t="n">
        <v>1103.227017937319</v>
      </c>
      <c r="AC34" t="n">
        <v>997.936579734225</v>
      </c>
      <c r="AD34" t="n">
        <v>806308.614319389</v>
      </c>
      <c r="AE34" t="n">
        <v>1103227.017937319</v>
      </c>
      <c r="AF34" t="n">
        <v>1.705917495513778e-06</v>
      </c>
      <c r="AG34" t="n">
        <v>22.86458333333333</v>
      </c>
      <c r="AH34" t="n">
        <v>997936.5797342251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3.7947</v>
      </c>
      <c r="E35" t="n">
        <v>26.35</v>
      </c>
      <c r="F35" t="n">
        <v>23.73</v>
      </c>
      <c r="G35" t="n">
        <v>74.95</v>
      </c>
      <c r="H35" t="n">
        <v>1.21</v>
      </c>
      <c r="I35" t="n">
        <v>19</v>
      </c>
      <c r="J35" t="n">
        <v>135.6</v>
      </c>
      <c r="K35" t="n">
        <v>45</v>
      </c>
      <c r="L35" t="n">
        <v>9.25</v>
      </c>
      <c r="M35" t="n">
        <v>17</v>
      </c>
      <c r="N35" t="n">
        <v>21.35</v>
      </c>
      <c r="O35" t="n">
        <v>16958.17</v>
      </c>
      <c r="P35" t="n">
        <v>226.21</v>
      </c>
      <c r="Q35" t="n">
        <v>608.85</v>
      </c>
      <c r="R35" t="n">
        <v>58.65</v>
      </c>
      <c r="S35" t="n">
        <v>46.36</v>
      </c>
      <c r="T35" t="n">
        <v>5776.92</v>
      </c>
      <c r="U35" t="n">
        <v>0.79</v>
      </c>
      <c r="V35" t="n">
        <v>0.9</v>
      </c>
      <c r="W35" t="n">
        <v>9.210000000000001</v>
      </c>
      <c r="X35" t="n">
        <v>0.36</v>
      </c>
      <c r="Y35" t="n">
        <v>1</v>
      </c>
      <c r="Z35" t="n">
        <v>10</v>
      </c>
      <c r="AA35" t="n">
        <v>806.0491999260979</v>
      </c>
      <c r="AB35" t="n">
        <v>1102.872075719863</v>
      </c>
      <c r="AC35" t="n">
        <v>997.6155127038382</v>
      </c>
      <c r="AD35" t="n">
        <v>806049.1999260979</v>
      </c>
      <c r="AE35" t="n">
        <v>1102872.075719863</v>
      </c>
      <c r="AF35" t="n">
        <v>1.705288353896402e-06</v>
      </c>
      <c r="AG35" t="n">
        <v>22.87326388888889</v>
      </c>
      <c r="AH35" t="n">
        <v>997615.5127038383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3.8016</v>
      </c>
      <c r="E36" t="n">
        <v>26.3</v>
      </c>
      <c r="F36" t="n">
        <v>23.71</v>
      </c>
      <c r="G36" t="n">
        <v>79.04000000000001</v>
      </c>
      <c r="H36" t="n">
        <v>1.24</v>
      </c>
      <c r="I36" t="n">
        <v>18</v>
      </c>
      <c r="J36" t="n">
        <v>135.94</v>
      </c>
      <c r="K36" t="n">
        <v>45</v>
      </c>
      <c r="L36" t="n">
        <v>9.5</v>
      </c>
      <c r="M36" t="n">
        <v>16</v>
      </c>
      <c r="N36" t="n">
        <v>21.44</v>
      </c>
      <c r="O36" t="n">
        <v>16999.67</v>
      </c>
      <c r="P36" t="n">
        <v>224.6</v>
      </c>
      <c r="Q36" t="n">
        <v>608.79</v>
      </c>
      <c r="R36" t="n">
        <v>58.02</v>
      </c>
      <c r="S36" t="n">
        <v>46.36</v>
      </c>
      <c r="T36" t="n">
        <v>5469.4</v>
      </c>
      <c r="U36" t="n">
        <v>0.8</v>
      </c>
      <c r="V36" t="n">
        <v>0.9</v>
      </c>
      <c r="W36" t="n">
        <v>9.210000000000001</v>
      </c>
      <c r="X36" t="n">
        <v>0.34</v>
      </c>
      <c r="Y36" t="n">
        <v>1</v>
      </c>
      <c r="Z36" t="n">
        <v>10</v>
      </c>
      <c r="AA36" t="n">
        <v>802.7882573543706</v>
      </c>
      <c r="AB36" t="n">
        <v>1098.410310230593</v>
      </c>
      <c r="AC36" t="n">
        <v>993.5795718507367</v>
      </c>
      <c r="AD36" t="n">
        <v>802788.2573543706</v>
      </c>
      <c r="AE36" t="n">
        <v>1098410.310230592</v>
      </c>
      <c r="AF36" t="n">
        <v>1.708389123296325e-06</v>
      </c>
      <c r="AG36" t="n">
        <v>22.82986111111111</v>
      </c>
      <c r="AH36" t="n">
        <v>993579.5718507366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3.8041</v>
      </c>
      <c r="E37" t="n">
        <v>26.29</v>
      </c>
      <c r="F37" t="n">
        <v>23.7</v>
      </c>
      <c r="G37" t="n">
        <v>78.98</v>
      </c>
      <c r="H37" t="n">
        <v>1.26</v>
      </c>
      <c r="I37" t="n">
        <v>18</v>
      </c>
      <c r="J37" t="n">
        <v>136.27</v>
      </c>
      <c r="K37" t="n">
        <v>45</v>
      </c>
      <c r="L37" t="n">
        <v>9.75</v>
      </c>
      <c r="M37" t="n">
        <v>16</v>
      </c>
      <c r="N37" t="n">
        <v>21.53</v>
      </c>
      <c r="O37" t="n">
        <v>17041.2</v>
      </c>
      <c r="P37" t="n">
        <v>223.83</v>
      </c>
      <c r="Q37" t="n">
        <v>608.78</v>
      </c>
      <c r="R37" t="n">
        <v>57.41</v>
      </c>
      <c r="S37" t="n">
        <v>46.36</v>
      </c>
      <c r="T37" t="n">
        <v>5164.59</v>
      </c>
      <c r="U37" t="n">
        <v>0.8100000000000001</v>
      </c>
      <c r="V37" t="n">
        <v>0.9</v>
      </c>
      <c r="W37" t="n">
        <v>9.210000000000001</v>
      </c>
      <c r="X37" t="n">
        <v>0.32</v>
      </c>
      <c r="Y37" t="n">
        <v>1</v>
      </c>
      <c r="Z37" t="n">
        <v>10</v>
      </c>
      <c r="AA37" t="n">
        <v>801.3266281975655</v>
      </c>
      <c r="AB37" t="n">
        <v>1096.410444735724</v>
      </c>
      <c r="AC37" t="n">
        <v>991.7705707118697</v>
      </c>
      <c r="AD37" t="n">
        <v>801326.6281975654</v>
      </c>
      <c r="AE37" t="n">
        <v>1096410.444735724</v>
      </c>
      <c r="AF37" t="n">
        <v>1.70951259047021e-06</v>
      </c>
      <c r="AG37" t="n">
        <v>22.82118055555556</v>
      </c>
      <c r="AH37" t="n">
        <v>991770.5707118697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3.8099</v>
      </c>
      <c r="E38" t="n">
        <v>26.25</v>
      </c>
      <c r="F38" t="n">
        <v>23.68</v>
      </c>
      <c r="G38" t="n">
        <v>83.58</v>
      </c>
      <c r="H38" t="n">
        <v>1.29</v>
      </c>
      <c r="I38" t="n">
        <v>17</v>
      </c>
      <c r="J38" t="n">
        <v>136.61</v>
      </c>
      <c r="K38" t="n">
        <v>45</v>
      </c>
      <c r="L38" t="n">
        <v>10</v>
      </c>
      <c r="M38" t="n">
        <v>15</v>
      </c>
      <c r="N38" t="n">
        <v>21.61</v>
      </c>
      <c r="O38" t="n">
        <v>17082.76</v>
      </c>
      <c r="P38" t="n">
        <v>222.18</v>
      </c>
      <c r="Q38" t="n">
        <v>608.85</v>
      </c>
      <c r="R38" t="n">
        <v>57.11</v>
      </c>
      <c r="S38" t="n">
        <v>46.36</v>
      </c>
      <c r="T38" t="n">
        <v>5015.9</v>
      </c>
      <c r="U38" t="n">
        <v>0.8100000000000001</v>
      </c>
      <c r="V38" t="n">
        <v>0.9</v>
      </c>
      <c r="W38" t="n">
        <v>9.199999999999999</v>
      </c>
      <c r="X38" t="n">
        <v>0.31</v>
      </c>
      <c r="Y38" t="n">
        <v>1</v>
      </c>
      <c r="Z38" t="n">
        <v>10</v>
      </c>
      <c r="AA38" t="n">
        <v>798.1564448145411</v>
      </c>
      <c r="AB38" t="n">
        <v>1092.07285997245</v>
      </c>
      <c r="AC38" t="n">
        <v>987.8469589505645</v>
      </c>
      <c r="AD38" t="n">
        <v>798156.4448145411</v>
      </c>
      <c r="AE38" t="n">
        <v>1092072.85997245</v>
      </c>
      <c r="AF38" t="n">
        <v>1.712119034313623e-06</v>
      </c>
      <c r="AG38" t="n">
        <v>22.78645833333333</v>
      </c>
      <c r="AH38" t="n">
        <v>987846.9589505645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3.8072</v>
      </c>
      <c r="E39" t="n">
        <v>26.27</v>
      </c>
      <c r="F39" t="n">
        <v>23.7</v>
      </c>
      <c r="G39" t="n">
        <v>83.64</v>
      </c>
      <c r="H39" t="n">
        <v>1.32</v>
      </c>
      <c r="I39" t="n">
        <v>17</v>
      </c>
      <c r="J39" t="n">
        <v>136.95</v>
      </c>
      <c r="K39" t="n">
        <v>45</v>
      </c>
      <c r="L39" t="n">
        <v>10.25</v>
      </c>
      <c r="M39" t="n">
        <v>15</v>
      </c>
      <c r="N39" t="n">
        <v>21.7</v>
      </c>
      <c r="O39" t="n">
        <v>17124.35</v>
      </c>
      <c r="P39" t="n">
        <v>222.23</v>
      </c>
      <c r="Q39" t="n">
        <v>608.77</v>
      </c>
      <c r="R39" t="n">
        <v>57.67</v>
      </c>
      <c r="S39" t="n">
        <v>46.36</v>
      </c>
      <c r="T39" t="n">
        <v>5297.5</v>
      </c>
      <c r="U39" t="n">
        <v>0.8</v>
      </c>
      <c r="V39" t="n">
        <v>0.9</v>
      </c>
      <c r="W39" t="n">
        <v>9.199999999999999</v>
      </c>
      <c r="X39" t="n">
        <v>0.33</v>
      </c>
      <c r="Y39" t="n">
        <v>1</v>
      </c>
      <c r="Z39" t="n">
        <v>10</v>
      </c>
      <c r="AA39" t="n">
        <v>798.6666779786187</v>
      </c>
      <c r="AB39" t="n">
        <v>1092.77098349744</v>
      </c>
      <c r="AC39" t="n">
        <v>988.4784545461514</v>
      </c>
      <c r="AD39" t="n">
        <v>798666.6779786188</v>
      </c>
      <c r="AE39" t="n">
        <v>1092770.98349744</v>
      </c>
      <c r="AF39" t="n">
        <v>1.710905689765827e-06</v>
      </c>
      <c r="AG39" t="n">
        <v>22.80381944444444</v>
      </c>
      <c r="AH39" t="n">
        <v>988478.4545461514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3.8072</v>
      </c>
      <c r="E40" t="n">
        <v>26.27</v>
      </c>
      <c r="F40" t="n">
        <v>23.7</v>
      </c>
      <c r="G40" t="n">
        <v>83.64</v>
      </c>
      <c r="H40" t="n">
        <v>1.35</v>
      </c>
      <c r="I40" t="n">
        <v>17</v>
      </c>
      <c r="J40" t="n">
        <v>137.29</v>
      </c>
      <c r="K40" t="n">
        <v>45</v>
      </c>
      <c r="L40" t="n">
        <v>10.5</v>
      </c>
      <c r="M40" t="n">
        <v>15</v>
      </c>
      <c r="N40" t="n">
        <v>21.79</v>
      </c>
      <c r="O40" t="n">
        <v>17165.97</v>
      </c>
      <c r="P40" t="n">
        <v>220.85</v>
      </c>
      <c r="Q40" t="n">
        <v>608.85</v>
      </c>
      <c r="R40" t="n">
        <v>57.56</v>
      </c>
      <c r="S40" t="n">
        <v>46.36</v>
      </c>
      <c r="T40" t="n">
        <v>5244.12</v>
      </c>
      <c r="U40" t="n">
        <v>0.8100000000000001</v>
      </c>
      <c r="V40" t="n">
        <v>0.9</v>
      </c>
      <c r="W40" t="n">
        <v>9.210000000000001</v>
      </c>
      <c r="X40" t="n">
        <v>0.33</v>
      </c>
      <c r="Y40" t="n">
        <v>1</v>
      </c>
      <c r="Z40" t="n">
        <v>10</v>
      </c>
      <c r="AA40" t="n">
        <v>796.6941252305617</v>
      </c>
      <c r="AB40" t="n">
        <v>1090.072049804663</v>
      </c>
      <c r="AC40" t="n">
        <v>986.0371032970356</v>
      </c>
      <c r="AD40" t="n">
        <v>796694.1252305617</v>
      </c>
      <c r="AE40" t="n">
        <v>1090072.049804663</v>
      </c>
      <c r="AF40" t="n">
        <v>1.710905689765827e-06</v>
      </c>
      <c r="AG40" t="n">
        <v>22.80381944444444</v>
      </c>
      <c r="AH40" t="n">
        <v>986037.1032970357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3.8138</v>
      </c>
      <c r="E41" t="n">
        <v>26.22</v>
      </c>
      <c r="F41" t="n">
        <v>23.68</v>
      </c>
      <c r="G41" t="n">
        <v>88.8</v>
      </c>
      <c r="H41" t="n">
        <v>1.38</v>
      </c>
      <c r="I41" t="n">
        <v>16</v>
      </c>
      <c r="J41" t="n">
        <v>137.62</v>
      </c>
      <c r="K41" t="n">
        <v>45</v>
      </c>
      <c r="L41" t="n">
        <v>10.75</v>
      </c>
      <c r="M41" t="n">
        <v>14</v>
      </c>
      <c r="N41" t="n">
        <v>21.88</v>
      </c>
      <c r="O41" t="n">
        <v>17207.62</v>
      </c>
      <c r="P41" t="n">
        <v>220.48</v>
      </c>
      <c r="Q41" t="n">
        <v>608.78</v>
      </c>
      <c r="R41" t="n">
        <v>56.97</v>
      </c>
      <c r="S41" t="n">
        <v>46.36</v>
      </c>
      <c r="T41" t="n">
        <v>4951.93</v>
      </c>
      <c r="U41" t="n">
        <v>0.8100000000000001</v>
      </c>
      <c r="V41" t="n">
        <v>0.9</v>
      </c>
      <c r="W41" t="n">
        <v>9.199999999999999</v>
      </c>
      <c r="X41" t="n">
        <v>0.31</v>
      </c>
      <c r="Y41" t="n">
        <v>1</v>
      </c>
      <c r="Z41" t="n">
        <v>10</v>
      </c>
      <c r="AA41" t="n">
        <v>795.2655742815631</v>
      </c>
      <c r="AB41" t="n">
        <v>1088.117443373023</v>
      </c>
      <c r="AC41" t="n">
        <v>984.2690417599242</v>
      </c>
      <c r="AD41" t="n">
        <v>795265.5742815631</v>
      </c>
      <c r="AE41" t="n">
        <v>1088117.443373023</v>
      </c>
      <c r="AF41" t="n">
        <v>1.713871643104883e-06</v>
      </c>
      <c r="AG41" t="n">
        <v>22.76041666666667</v>
      </c>
      <c r="AH41" t="n">
        <v>984269.0417599243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3.812</v>
      </c>
      <c r="E42" t="n">
        <v>26.23</v>
      </c>
      <c r="F42" t="n">
        <v>23.69</v>
      </c>
      <c r="G42" t="n">
        <v>88.84</v>
      </c>
      <c r="H42" t="n">
        <v>1.41</v>
      </c>
      <c r="I42" t="n">
        <v>16</v>
      </c>
      <c r="J42" t="n">
        <v>137.96</v>
      </c>
      <c r="K42" t="n">
        <v>45</v>
      </c>
      <c r="L42" t="n">
        <v>11</v>
      </c>
      <c r="M42" t="n">
        <v>14</v>
      </c>
      <c r="N42" t="n">
        <v>21.96</v>
      </c>
      <c r="O42" t="n">
        <v>17249.3</v>
      </c>
      <c r="P42" t="n">
        <v>219.04</v>
      </c>
      <c r="Q42" t="n">
        <v>608.79</v>
      </c>
      <c r="R42" t="n">
        <v>57.4</v>
      </c>
      <c r="S42" t="n">
        <v>46.36</v>
      </c>
      <c r="T42" t="n">
        <v>5169.77</v>
      </c>
      <c r="U42" t="n">
        <v>0.8100000000000001</v>
      </c>
      <c r="V42" t="n">
        <v>0.9</v>
      </c>
      <c r="W42" t="n">
        <v>9.210000000000001</v>
      </c>
      <c r="X42" t="n">
        <v>0.32</v>
      </c>
      <c r="Y42" t="n">
        <v>1</v>
      </c>
      <c r="Z42" t="n">
        <v>10</v>
      </c>
      <c r="AA42" t="n">
        <v>793.4812837718137</v>
      </c>
      <c r="AB42" t="n">
        <v>1085.676098380242</v>
      </c>
      <c r="AC42" t="n">
        <v>982.0606953068052</v>
      </c>
      <c r="AD42" t="n">
        <v>793481.2837718136</v>
      </c>
      <c r="AE42" t="n">
        <v>1085676.098380242</v>
      </c>
      <c r="AF42" t="n">
        <v>1.713062746739686e-06</v>
      </c>
      <c r="AG42" t="n">
        <v>22.76909722222222</v>
      </c>
      <c r="AH42" t="n">
        <v>982060.6953068052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3.8216</v>
      </c>
      <c r="E43" t="n">
        <v>26.17</v>
      </c>
      <c r="F43" t="n">
        <v>23.65</v>
      </c>
      <c r="G43" t="n">
        <v>94.61</v>
      </c>
      <c r="H43" t="n">
        <v>1.44</v>
      </c>
      <c r="I43" t="n">
        <v>15</v>
      </c>
      <c r="J43" t="n">
        <v>138.3</v>
      </c>
      <c r="K43" t="n">
        <v>45</v>
      </c>
      <c r="L43" t="n">
        <v>11.25</v>
      </c>
      <c r="M43" t="n">
        <v>13</v>
      </c>
      <c r="N43" t="n">
        <v>22.05</v>
      </c>
      <c r="O43" t="n">
        <v>17291.02</v>
      </c>
      <c r="P43" t="n">
        <v>218.07</v>
      </c>
      <c r="Q43" t="n">
        <v>608.85</v>
      </c>
      <c r="R43" t="n">
        <v>56.19</v>
      </c>
      <c r="S43" t="n">
        <v>46.36</v>
      </c>
      <c r="T43" t="n">
        <v>4566.98</v>
      </c>
      <c r="U43" t="n">
        <v>0.82</v>
      </c>
      <c r="V43" t="n">
        <v>0.9</v>
      </c>
      <c r="W43" t="n">
        <v>9.199999999999999</v>
      </c>
      <c r="X43" t="n">
        <v>0.28</v>
      </c>
      <c r="Y43" t="n">
        <v>1</v>
      </c>
      <c r="Z43" t="n">
        <v>10</v>
      </c>
      <c r="AA43" t="n">
        <v>790.7376512578211</v>
      </c>
      <c r="AB43" t="n">
        <v>1081.922139334073</v>
      </c>
      <c r="AC43" t="n">
        <v>978.6650088432883</v>
      </c>
      <c r="AD43" t="n">
        <v>790737.6512578211</v>
      </c>
      <c r="AE43" t="n">
        <v>1081922.139334073</v>
      </c>
      <c r="AF43" t="n">
        <v>1.717376860687404e-06</v>
      </c>
      <c r="AG43" t="n">
        <v>22.71701388888889</v>
      </c>
      <c r="AH43" t="n">
        <v>978665.0088432883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3.8212</v>
      </c>
      <c r="E44" t="n">
        <v>26.17</v>
      </c>
      <c r="F44" t="n">
        <v>23.65</v>
      </c>
      <c r="G44" t="n">
        <v>94.62</v>
      </c>
      <c r="H44" t="n">
        <v>1.47</v>
      </c>
      <c r="I44" t="n">
        <v>15</v>
      </c>
      <c r="J44" t="n">
        <v>138.64</v>
      </c>
      <c r="K44" t="n">
        <v>45</v>
      </c>
      <c r="L44" t="n">
        <v>11.5</v>
      </c>
      <c r="M44" t="n">
        <v>13</v>
      </c>
      <c r="N44" t="n">
        <v>22.14</v>
      </c>
      <c r="O44" t="n">
        <v>17332.76</v>
      </c>
      <c r="P44" t="n">
        <v>217.73</v>
      </c>
      <c r="Q44" t="n">
        <v>608.8099999999999</v>
      </c>
      <c r="R44" t="n">
        <v>56.21</v>
      </c>
      <c r="S44" t="n">
        <v>46.36</v>
      </c>
      <c r="T44" t="n">
        <v>4576.35</v>
      </c>
      <c r="U44" t="n">
        <v>0.82</v>
      </c>
      <c r="V44" t="n">
        <v>0.9</v>
      </c>
      <c r="W44" t="n">
        <v>9.199999999999999</v>
      </c>
      <c r="X44" t="n">
        <v>0.28</v>
      </c>
      <c r="Y44" t="n">
        <v>1</v>
      </c>
      <c r="Z44" t="n">
        <v>10</v>
      </c>
      <c r="AA44" t="n">
        <v>790.300276142218</v>
      </c>
      <c r="AB44" t="n">
        <v>1081.323703405277</v>
      </c>
      <c r="AC44" t="n">
        <v>978.1236867996258</v>
      </c>
      <c r="AD44" t="n">
        <v>790300.2761422179</v>
      </c>
      <c r="AE44" t="n">
        <v>1081323.703405277</v>
      </c>
      <c r="AF44" t="n">
        <v>1.717197105939582e-06</v>
      </c>
      <c r="AG44" t="n">
        <v>22.71701388888889</v>
      </c>
      <c r="AH44" t="n">
        <v>978123.6867996259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3.8215</v>
      </c>
      <c r="E45" t="n">
        <v>26.17</v>
      </c>
      <c r="F45" t="n">
        <v>23.65</v>
      </c>
      <c r="G45" t="n">
        <v>94.61</v>
      </c>
      <c r="H45" t="n">
        <v>1.5</v>
      </c>
      <c r="I45" t="n">
        <v>15</v>
      </c>
      <c r="J45" t="n">
        <v>138.98</v>
      </c>
      <c r="K45" t="n">
        <v>45</v>
      </c>
      <c r="L45" t="n">
        <v>11.75</v>
      </c>
      <c r="M45" t="n">
        <v>13</v>
      </c>
      <c r="N45" t="n">
        <v>22.23</v>
      </c>
      <c r="O45" t="n">
        <v>17374.54</v>
      </c>
      <c r="P45" t="n">
        <v>215.42</v>
      </c>
      <c r="Q45" t="n">
        <v>608.78</v>
      </c>
      <c r="R45" t="n">
        <v>56.14</v>
      </c>
      <c r="S45" t="n">
        <v>46.36</v>
      </c>
      <c r="T45" t="n">
        <v>4542.5</v>
      </c>
      <c r="U45" t="n">
        <v>0.83</v>
      </c>
      <c r="V45" t="n">
        <v>0.9</v>
      </c>
      <c r="W45" t="n">
        <v>9.199999999999999</v>
      </c>
      <c r="X45" t="n">
        <v>0.28</v>
      </c>
      <c r="Y45" t="n">
        <v>1</v>
      </c>
      <c r="Z45" t="n">
        <v>10</v>
      </c>
      <c r="AA45" t="n">
        <v>786.9756603714718</v>
      </c>
      <c r="AB45" t="n">
        <v>1076.774817436046</v>
      </c>
      <c r="AC45" t="n">
        <v>974.0089401228965</v>
      </c>
      <c r="AD45" t="n">
        <v>786975.6603714718</v>
      </c>
      <c r="AE45" t="n">
        <v>1076774.817436046</v>
      </c>
      <c r="AF45" t="n">
        <v>1.717331922000448e-06</v>
      </c>
      <c r="AG45" t="n">
        <v>22.71701388888889</v>
      </c>
      <c r="AH45" t="n">
        <v>974008.9401228966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3.8295</v>
      </c>
      <c r="E46" t="n">
        <v>26.11</v>
      </c>
      <c r="F46" t="n">
        <v>23.62</v>
      </c>
      <c r="G46" t="n">
        <v>101.24</v>
      </c>
      <c r="H46" t="n">
        <v>1.52</v>
      </c>
      <c r="I46" t="n">
        <v>14</v>
      </c>
      <c r="J46" t="n">
        <v>139.32</v>
      </c>
      <c r="K46" t="n">
        <v>45</v>
      </c>
      <c r="L46" t="n">
        <v>12</v>
      </c>
      <c r="M46" t="n">
        <v>12</v>
      </c>
      <c r="N46" t="n">
        <v>22.32</v>
      </c>
      <c r="O46" t="n">
        <v>17416.34</v>
      </c>
      <c r="P46" t="n">
        <v>215.11</v>
      </c>
      <c r="Q46" t="n">
        <v>608.78</v>
      </c>
      <c r="R46" t="n">
        <v>55.07</v>
      </c>
      <c r="S46" t="n">
        <v>46.36</v>
      </c>
      <c r="T46" t="n">
        <v>4014.26</v>
      </c>
      <c r="U46" t="n">
        <v>0.84</v>
      </c>
      <c r="V46" t="n">
        <v>0.9</v>
      </c>
      <c r="W46" t="n">
        <v>9.199999999999999</v>
      </c>
      <c r="X46" t="n">
        <v>0.25</v>
      </c>
      <c r="Y46" t="n">
        <v>1</v>
      </c>
      <c r="Z46" t="n">
        <v>10</v>
      </c>
      <c r="AA46" t="n">
        <v>785.4350237424719</v>
      </c>
      <c r="AB46" t="n">
        <v>1074.666850432157</v>
      </c>
      <c r="AC46" t="n">
        <v>972.1021545313089</v>
      </c>
      <c r="AD46" t="n">
        <v>785435.0237424719</v>
      </c>
      <c r="AE46" t="n">
        <v>1074666.850432157</v>
      </c>
      <c r="AF46" t="n">
        <v>1.72092701695688e-06</v>
      </c>
      <c r="AG46" t="n">
        <v>22.66493055555556</v>
      </c>
      <c r="AH46" t="n">
        <v>972102.1545313089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3.8308</v>
      </c>
      <c r="E47" t="n">
        <v>26.1</v>
      </c>
      <c r="F47" t="n">
        <v>23.61</v>
      </c>
      <c r="G47" t="n">
        <v>101.2</v>
      </c>
      <c r="H47" t="n">
        <v>1.55</v>
      </c>
      <c r="I47" t="n">
        <v>14</v>
      </c>
      <c r="J47" t="n">
        <v>139.66</v>
      </c>
      <c r="K47" t="n">
        <v>45</v>
      </c>
      <c r="L47" t="n">
        <v>12.25</v>
      </c>
      <c r="M47" t="n">
        <v>12</v>
      </c>
      <c r="N47" t="n">
        <v>22.41</v>
      </c>
      <c r="O47" t="n">
        <v>17458.18</v>
      </c>
      <c r="P47" t="n">
        <v>214.44</v>
      </c>
      <c r="Q47" t="n">
        <v>608.84</v>
      </c>
      <c r="R47" t="n">
        <v>54.96</v>
      </c>
      <c r="S47" t="n">
        <v>46.36</v>
      </c>
      <c r="T47" t="n">
        <v>3959.43</v>
      </c>
      <c r="U47" t="n">
        <v>0.84</v>
      </c>
      <c r="V47" t="n">
        <v>0.9</v>
      </c>
      <c r="W47" t="n">
        <v>9.199999999999999</v>
      </c>
      <c r="X47" t="n">
        <v>0.24</v>
      </c>
      <c r="Y47" t="n">
        <v>1</v>
      </c>
      <c r="Z47" t="n">
        <v>10</v>
      </c>
      <c r="AA47" t="n">
        <v>784.2754582927939</v>
      </c>
      <c r="AB47" t="n">
        <v>1073.08028182749</v>
      </c>
      <c r="AC47" t="n">
        <v>970.6670058075088</v>
      </c>
      <c r="AD47" t="n">
        <v>784275.4582927939</v>
      </c>
      <c r="AE47" t="n">
        <v>1073080.28182749</v>
      </c>
      <c r="AF47" t="n">
        <v>1.7215112198873e-06</v>
      </c>
      <c r="AG47" t="n">
        <v>22.65625</v>
      </c>
      <c r="AH47" t="n">
        <v>970667.0058075087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3.8279</v>
      </c>
      <c r="E48" t="n">
        <v>26.12</v>
      </c>
      <c r="F48" t="n">
        <v>23.63</v>
      </c>
      <c r="G48" t="n">
        <v>101.29</v>
      </c>
      <c r="H48" t="n">
        <v>1.58</v>
      </c>
      <c r="I48" t="n">
        <v>14</v>
      </c>
      <c r="J48" t="n">
        <v>140</v>
      </c>
      <c r="K48" t="n">
        <v>45</v>
      </c>
      <c r="L48" t="n">
        <v>12.5</v>
      </c>
      <c r="M48" t="n">
        <v>12</v>
      </c>
      <c r="N48" t="n">
        <v>22.5</v>
      </c>
      <c r="O48" t="n">
        <v>17500.05</v>
      </c>
      <c r="P48" t="n">
        <v>212.91</v>
      </c>
      <c r="Q48" t="n">
        <v>608.83</v>
      </c>
      <c r="R48" t="n">
        <v>55.59</v>
      </c>
      <c r="S48" t="n">
        <v>46.36</v>
      </c>
      <c r="T48" t="n">
        <v>4274.86</v>
      </c>
      <c r="U48" t="n">
        <v>0.83</v>
      </c>
      <c r="V48" t="n">
        <v>0.9</v>
      </c>
      <c r="W48" t="n">
        <v>9.199999999999999</v>
      </c>
      <c r="X48" t="n">
        <v>0.26</v>
      </c>
      <c r="Y48" t="n">
        <v>1</v>
      </c>
      <c r="Z48" t="n">
        <v>10</v>
      </c>
      <c r="AA48" t="n">
        <v>782.5499634065095</v>
      </c>
      <c r="AB48" t="n">
        <v>1070.719383600614</v>
      </c>
      <c r="AC48" t="n">
        <v>968.5314283938641</v>
      </c>
      <c r="AD48" t="n">
        <v>782549.9634065095</v>
      </c>
      <c r="AE48" t="n">
        <v>1070719.383600614</v>
      </c>
      <c r="AF48" t="n">
        <v>1.720207997965594e-06</v>
      </c>
      <c r="AG48" t="n">
        <v>22.67361111111111</v>
      </c>
      <c r="AH48" t="n">
        <v>968531.4283938641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3.8342</v>
      </c>
      <c r="E49" t="n">
        <v>26.08</v>
      </c>
      <c r="F49" t="n">
        <v>23.62</v>
      </c>
      <c r="G49" t="n">
        <v>109</v>
      </c>
      <c r="H49" t="n">
        <v>1.61</v>
      </c>
      <c r="I49" t="n">
        <v>13</v>
      </c>
      <c r="J49" t="n">
        <v>140.33</v>
      </c>
      <c r="K49" t="n">
        <v>45</v>
      </c>
      <c r="L49" t="n">
        <v>12.75</v>
      </c>
      <c r="M49" t="n">
        <v>11</v>
      </c>
      <c r="N49" t="n">
        <v>22.59</v>
      </c>
      <c r="O49" t="n">
        <v>17541.95</v>
      </c>
      <c r="P49" t="n">
        <v>212.23</v>
      </c>
      <c r="Q49" t="n">
        <v>608.83</v>
      </c>
      <c r="R49" t="n">
        <v>54.9</v>
      </c>
      <c r="S49" t="n">
        <v>46.36</v>
      </c>
      <c r="T49" t="n">
        <v>3934.49</v>
      </c>
      <c r="U49" t="n">
        <v>0.84</v>
      </c>
      <c r="V49" t="n">
        <v>0.9</v>
      </c>
      <c r="W49" t="n">
        <v>9.199999999999999</v>
      </c>
      <c r="X49" t="n">
        <v>0.24</v>
      </c>
      <c r="Y49" t="n">
        <v>1</v>
      </c>
      <c r="Z49" t="n">
        <v>10</v>
      </c>
      <c r="AA49" t="n">
        <v>780.8054285868894</v>
      </c>
      <c r="AB49" t="n">
        <v>1068.332434096965</v>
      </c>
      <c r="AC49" t="n">
        <v>966.3722860007389</v>
      </c>
      <c r="AD49" t="n">
        <v>780805.4285868894</v>
      </c>
      <c r="AE49" t="n">
        <v>1068332.434096965</v>
      </c>
      <c r="AF49" t="n">
        <v>1.723039135243784e-06</v>
      </c>
      <c r="AG49" t="n">
        <v>22.63888888888889</v>
      </c>
      <c r="AH49" t="n">
        <v>966372.2860007389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3.8345</v>
      </c>
      <c r="E50" t="n">
        <v>26.08</v>
      </c>
      <c r="F50" t="n">
        <v>23.61</v>
      </c>
      <c r="G50" t="n">
        <v>108.99</v>
      </c>
      <c r="H50" t="n">
        <v>1.63</v>
      </c>
      <c r="I50" t="n">
        <v>13</v>
      </c>
      <c r="J50" t="n">
        <v>140.67</v>
      </c>
      <c r="K50" t="n">
        <v>45</v>
      </c>
      <c r="L50" t="n">
        <v>13</v>
      </c>
      <c r="M50" t="n">
        <v>11</v>
      </c>
      <c r="N50" t="n">
        <v>22.68</v>
      </c>
      <c r="O50" t="n">
        <v>17583.88</v>
      </c>
      <c r="P50" t="n">
        <v>211.46</v>
      </c>
      <c r="Q50" t="n">
        <v>608.79</v>
      </c>
      <c r="R50" t="n">
        <v>55.01</v>
      </c>
      <c r="S50" t="n">
        <v>46.36</v>
      </c>
      <c r="T50" t="n">
        <v>3988.59</v>
      </c>
      <c r="U50" t="n">
        <v>0.84</v>
      </c>
      <c r="V50" t="n">
        <v>0.9</v>
      </c>
      <c r="W50" t="n">
        <v>9.199999999999999</v>
      </c>
      <c r="X50" t="n">
        <v>0.24</v>
      </c>
      <c r="Y50" t="n">
        <v>1</v>
      </c>
      <c r="Z50" t="n">
        <v>10</v>
      </c>
      <c r="AA50" t="n">
        <v>779.6207232464967</v>
      </c>
      <c r="AB50" t="n">
        <v>1066.71146798473</v>
      </c>
      <c r="AC50" t="n">
        <v>964.9060226192144</v>
      </c>
      <c r="AD50" t="n">
        <v>779620.7232464968</v>
      </c>
      <c r="AE50" t="n">
        <v>1066711.467984729</v>
      </c>
      <c r="AF50" t="n">
        <v>1.72317395130465e-06</v>
      </c>
      <c r="AG50" t="n">
        <v>22.63888888888889</v>
      </c>
      <c r="AH50" t="n">
        <v>964906.0226192144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3.8342</v>
      </c>
      <c r="E51" t="n">
        <v>26.08</v>
      </c>
      <c r="F51" t="n">
        <v>23.62</v>
      </c>
      <c r="G51" t="n">
        <v>109</v>
      </c>
      <c r="H51" t="n">
        <v>1.66</v>
      </c>
      <c r="I51" t="n">
        <v>13</v>
      </c>
      <c r="J51" t="n">
        <v>141.02</v>
      </c>
      <c r="K51" t="n">
        <v>45</v>
      </c>
      <c r="L51" t="n">
        <v>13.25</v>
      </c>
      <c r="M51" t="n">
        <v>11</v>
      </c>
      <c r="N51" t="n">
        <v>22.77</v>
      </c>
      <c r="O51" t="n">
        <v>17625.85</v>
      </c>
      <c r="P51" t="n">
        <v>210.14</v>
      </c>
      <c r="Q51" t="n">
        <v>608.78</v>
      </c>
      <c r="R51" t="n">
        <v>55.05</v>
      </c>
      <c r="S51" t="n">
        <v>46.36</v>
      </c>
      <c r="T51" t="n">
        <v>4008.71</v>
      </c>
      <c r="U51" t="n">
        <v>0.84</v>
      </c>
      <c r="V51" t="n">
        <v>0.9</v>
      </c>
      <c r="W51" t="n">
        <v>9.199999999999999</v>
      </c>
      <c r="X51" t="n">
        <v>0.24</v>
      </c>
      <c r="Y51" t="n">
        <v>1</v>
      </c>
      <c r="Z51" t="n">
        <v>10</v>
      </c>
      <c r="AA51" t="n">
        <v>777.8390487932051</v>
      </c>
      <c r="AB51" t="n">
        <v>1064.273702395807</v>
      </c>
      <c r="AC51" t="n">
        <v>962.7009139566729</v>
      </c>
      <c r="AD51" t="n">
        <v>777839.0487932051</v>
      </c>
      <c r="AE51" t="n">
        <v>1064273.702395807</v>
      </c>
      <c r="AF51" t="n">
        <v>1.723039135243784e-06</v>
      </c>
      <c r="AG51" t="n">
        <v>22.63888888888889</v>
      </c>
      <c r="AH51" t="n">
        <v>962700.9139566729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3.8344</v>
      </c>
      <c r="E52" t="n">
        <v>26.08</v>
      </c>
      <c r="F52" t="n">
        <v>23.61</v>
      </c>
      <c r="G52" t="n">
        <v>108.99</v>
      </c>
      <c r="H52" t="n">
        <v>1.69</v>
      </c>
      <c r="I52" t="n">
        <v>13</v>
      </c>
      <c r="J52" t="n">
        <v>141.36</v>
      </c>
      <c r="K52" t="n">
        <v>45</v>
      </c>
      <c r="L52" t="n">
        <v>13.5</v>
      </c>
      <c r="M52" t="n">
        <v>10</v>
      </c>
      <c r="N52" t="n">
        <v>22.86</v>
      </c>
      <c r="O52" t="n">
        <v>17667.84</v>
      </c>
      <c r="P52" t="n">
        <v>208</v>
      </c>
      <c r="Q52" t="n">
        <v>608.79</v>
      </c>
      <c r="R52" t="n">
        <v>54.8</v>
      </c>
      <c r="S52" t="n">
        <v>46.36</v>
      </c>
      <c r="T52" t="n">
        <v>3880.27</v>
      </c>
      <c r="U52" t="n">
        <v>0.85</v>
      </c>
      <c r="V52" t="n">
        <v>0.9</v>
      </c>
      <c r="W52" t="n">
        <v>9.199999999999999</v>
      </c>
      <c r="X52" t="n">
        <v>0.24</v>
      </c>
      <c r="Y52" t="n">
        <v>1</v>
      </c>
      <c r="Z52" t="n">
        <v>10</v>
      </c>
      <c r="AA52" t="n">
        <v>774.7215092093013</v>
      </c>
      <c r="AB52" t="n">
        <v>1060.008147200969</v>
      </c>
      <c r="AC52" t="n">
        <v>958.8424573628868</v>
      </c>
      <c r="AD52" t="n">
        <v>774721.5092093013</v>
      </c>
      <c r="AE52" t="n">
        <v>1060008.14720097</v>
      </c>
      <c r="AF52" t="n">
        <v>1.723129012617695e-06</v>
      </c>
      <c r="AG52" t="n">
        <v>22.63888888888889</v>
      </c>
      <c r="AH52" t="n">
        <v>958842.4573628868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3.8407</v>
      </c>
      <c r="E53" t="n">
        <v>26.04</v>
      </c>
      <c r="F53" t="n">
        <v>23.6</v>
      </c>
      <c r="G53" t="n">
        <v>117.99</v>
      </c>
      <c r="H53" t="n">
        <v>1.72</v>
      </c>
      <c r="I53" t="n">
        <v>12</v>
      </c>
      <c r="J53" t="n">
        <v>141.7</v>
      </c>
      <c r="K53" t="n">
        <v>45</v>
      </c>
      <c r="L53" t="n">
        <v>13.75</v>
      </c>
      <c r="M53" t="n">
        <v>9</v>
      </c>
      <c r="N53" t="n">
        <v>22.95</v>
      </c>
      <c r="O53" t="n">
        <v>17709.87</v>
      </c>
      <c r="P53" t="n">
        <v>208.01</v>
      </c>
      <c r="Q53" t="n">
        <v>608.88</v>
      </c>
      <c r="R53" t="n">
        <v>54.42</v>
      </c>
      <c r="S53" t="n">
        <v>46.36</v>
      </c>
      <c r="T53" t="n">
        <v>3696.45</v>
      </c>
      <c r="U53" t="n">
        <v>0.85</v>
      </c>
      <c r="V53" t="n">
        <v>0.9</v>
      </c>
      <c r="W53" t="n">
        <v>9.199999999999999</v>
      </c>
      <c r="X53" t="n">
        <v>0.23</v>
      </c>
      <c r="Y53" t="n">
        <v>1</v>
      </c>
      <c r="Z53" t="n">
        <v>10</v>
      </c>
      <c r="AA53" t="n">
        <v>773.9704417651521</v>
      </c>
      <c r="AB53" t="n">
        <v>1058.980503589128</v>
      </c>
      <c r="AC53" t="n">
        <v>957.9128906150521</v>
      </c>
      <c r="AD53" t="n">
        <v>773970.4417651522</v>
      </c>
      <c r="AE53" t="n">
        <v>1058980.503589128</v>
      </c>
      <c r="AF53" t="n">
        <v>1.725960149895885e-06</v>
      </c>
      <c r="AG53" t="n">
        <v>22.60416666666667</v>
      </c>
      <c r="AH53" t="n">
        <v>957912.8906150521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3.8414</v>
      </c>
      <c r="E54" t="n">
        <v>26.03</v>
      </c>
      <c r="F54" t="n">
        <v>23.59</v>
      </c>
      <c r="G54" t="n">
        <v>117.97</v>
      </c>
      <c r="H54" t="n">
        <v>1.74</v>
      </c>
      <c r="I54" t="n">
        <v>12</v>
      </c>
      <c r="J54" t="n">
        <v>142.04</v>
      </c>
      <c r="K54" t="n">
        <v>45</v>
      </c>
      <c r="L54" t="n">
        <v>14</v>
      </c>
      <c r="M54" t="n">
        <v>8</v>
      </c>
      <c r="N54" t="n">
        <v>23.04</v>
      </c>
      <c r="O54" t="n">
        <v>17751.93</v>
      </c>
      <c r="P54" t="n">
        <v>207.49</v>
      </c>
      <c r="Q54" t="n">
        <v>608.8099999999999</v>
      </c>
      <c r="R54" t="n">
        <v>54.22</v>
      </c>
      <c r="S54" t="n">
        <v>46.36</v>
      </c>
      <c r="T54" t="n">
        <v>3595.22</v>
      </c>
      <c r="U54" t="n">
        <v>0.86</v>
      </c>
      <c r="V54" t="n">
        <v>0.9</v>
      </c>
      <c r="W54" t="n">
        <v>9.199999999999999</v>
      </c>
      <c r="X54" t="n">
        <v>0.22</v>
      </c>
      <c r="Y54" t="n">
        <v>1</v>
      </c>
      <c r="Z54" t="n">
        <v>10</v>
      </c>
      <c r="AA54" t="n">
        <v>773.0977199118761</v>
      </c>
      <c r="AB54" t="n">
        <v>1057.786407047705</v>
      </c>
      <c r="AC54" t="n">
        <v>956.8327569716174</v>
      </c>
      <c r="AD54" t="n">
        <v>773097.7199118761</v>
      </c>
      <c r="AE54" t="n">
        <v>1057786.407047705</v>
      </c>
      <c r="AF54" t="n">
        <v>1.726274720704572e-06</v>
      </c>
      <c r="AG54" t="n">
        <v>22.59548611111111</v>
      </c>
      <c r="AH54" t="n">
        <v>956832.7569716175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3.8394</v>
      </c>
      <c r="E55" t="n">
        <v>26.05</v>
      </c>
      <c r="F55" t="n">
        <v>23.61</v>
      </c>
      <c r="G55" t="n">
        <v>118.03</v>
      </c>
      <c r="H55" t="n">
        <v>1.77</v>
      </c>
      <c r="I55" t="n">
        <v>12</v>
      </c>
      <c r="J55" t="n">
        <v>142.38</v>
      </c>
      <c r="K55" t="n">
        <v>45</v>
      </c>
      <c r="L55" t="n">
        <v>14.25</v>
      </c>
      <c r="M55" t="n">
        <v>6</v>
      </c>
      <c r="N55" t="n">
        <v>23.13</v>
      </c>
      <c r="O55" t="n">
        <v>17794.02</v>
      </c>
      <c r="P55" t="n">
        <v>207.23</v>
      </c>
      <c r="Q55" t="n">
        <v>608.84</v>
      </c>
      <c r="R55" t="n">
        <v>54.54</v>
      </c>
      <c r="S55" t="n">
        <v>46.36</v>
      </c>
      <c r="T55" t="n">
        <v>3756.25</v>
      </c>
      <c r="U55" t="n">
        <v>0.85</v>
      </c>
      <c r="V55" t="n">
        <v>0.9</v>
      </c>
      <c r="W55" t="n">
        <v>9.199999999999999</v>
      </c>
      <c r="X55" t="n">
        <v>0.24</v>
      </c>
      <c r="Y55" t="n">
        <v>1</v>
      </c>
      <c r="Z55" t="n">
        <v>10</v>
      </c>
      <c r="AA55" t="n">
        <v>773.0683006613252</v>
      </c>
      <c r="AB55" t="n">
        <v>1057.746154331215</v>
      </c>
      <c r="AC55" t="n">
        <v>956.7963459178948</v>
      </c>
      <c r="AD55" t="n">
        <v>773068.3006613252</v>
      </c>
      <c r="AE55" t="n">
        <v>1057746.154331215</v>
      </c>
      <c r="AF55" t="n">
        <v>1.725375946965464e-06</v>
      </c>
      <c r="AG55" t="n">
        <v>22.61284722222222</v>
      </c>
      <c r="AH55" t="n">
        <v>956796.3459178947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3.8394</v>
      </c>
      <c r="E56" t="n">
        <v>26.05</v>
      </c>
      <c r="F56" t="n">
        <v>23.61</v>
      </c>
      <c r="G56" t="n">
        <v>118.03</v>
      </c>
      <c r="H56" t="n">
        <v>1.8</v>
      </c>
      <c r="I56" t="n">
        <v>12</v>
      </c>
      <c r="J56" t="n">
        <v>142.72</v>
      </c>
      <c r="K56" t="n">
        <v>45</v>
      </c>
      <c r="L56" t="n">
        <v>14.5</v>
      </c>
      <c r="M56" t="n">
        <v>4</v>
      </c>
      <c r="N56" t="n">
        <v>23.22</v>
      </c>
      <c r="O56" t="n">
        <v>17836.15</v>
      </c>
      <c r="P56" t="n">
        <v>206.41</v>
      </c>
      <c r="Q56" t="n">
        <v>608.8200000000001</v>
      </c>
      <c r="R56" t="n">
        <v>54.4</v>
      </c>
      <c r="S56" t="n">
        <v>46.36</v>
      </c>
      <c r="T56" t="n">
        <v>3689.83</v>
      </c>
      <c r="U56" t="n">
        <v>0.85</v>
      </c>
      <c r="V56" t="n">
        <v>0.9</v>
      </c>
      <c r="W56" t="n">
        <v>9.210000000000001</v>
      </c>
      <c r="X56" t="n">
        <v>0.23</v>
      </c>
      <c r="Y56" t="n">
        <v>1</v>
      </c>
      <c r="Z56" t="n">
        <v>10</v>
      </c>
      <c r="AA56" t="n">
        <v>771.9060341548644</v>
      </c>
      <c r="AB56" t="n">
        <v>1056.155890021496</v>
      </c>
      <c r="AC56" t="n">
        <v>955.3578542019452</v>
      </c>
      <c r="AD56" t="n">
        <v>771906.0341548644</v>
      </c>
      <c r="AE56" t="n">
        <v>1056155.890021496</v>
      </c>
      <c r="AF56" t="n">
        <v>1.725375946965464e-06</v>
      </c>
      <c r="AG56" t="n">
        <v>22.61284722222222</v>
      </c>
      <c r="AH56" t="n">
        <v>955357.8542019452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3.839</v>
      </c>
      <c r="E57" t="n">
        <v>26.05</v>
      </c>
      <c r="F57" t="n">
        <v>23.61</v>
      </c>
      <c r="G57" t="n">
        <v>118.05</v>
      </c>
      <c r="H57" t="n">
        <v>1.82</v>
      </c>
      <c r="I57" t="n">
        <v>12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206.36</v>
      </c>
      <c r="Q57" t="n">
        <v>608.85</v>
      </c>
      <c r="R57" t="n">
        <v>54.37</v>
      </c>
      <c r="S57" t="n">
        <v>46.36</v>
      </c>
      <c r="T57" t="n">
        <v>3674.06</v>
      </c>
      <c r="U57" t="n">
        <v>0.85</v>
      </c>
      <c r="V57" t="n">
        <v>0.9</v>
      </c>
      <c r="W57" t="n">
        <v>9.210000000000001</v>
      </c>
      <c r="X57" t="n">
        <v>0.24</v>
      </c>
      <c r="Y57" t="n">
        <v>1</v>
      </c>
      <c r="Z57" t="n">
        <v>10</v>
      </c>
      <c r="AA57" t="n">
        <v>771.8798131457041</v>
      </c>
      <c r="AB57" t="n">
        <v>1056.120013279974</v>
      </c>
      <c r="AC57" t="n">
        <v>955.3254014862804</v>
      </c>
      <c r="AD57" t="n">
        <v>771879.8131457041</v>
      </c>
      <c r="AE57" t="n">
        <v>1056120.013279974</v>
      </c>
      <c r="AF57" t="n">
        <v>1.725196192217643e-06</v>
      </c>
      <c r="AG57" t="n">
        <v>22.61284722222222</v>
      </c>
      <c r="AH57" t="n">
        <v>955325.4014862804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3.8385</v>
      </c>
      <c r="E58" t="n">
        <v>26.05</v>
      </c>
      <c r="F58" t="n">
        <v>23.61</v>
      </c>
      <c r="G58" t="n">
        <v>118.06</v>
      </c>
      <c r="H58" t="n">
        <v>1.85</v>
      </c>
      <c r="I58" t="n">
        <v>12</v>
      </c>
      <c r="J58" t="n">
        <v>143.4</v>
      </c>
      <c r="K58" t="n">
        <v>45</v>
      </c>
      <c r="L58" t="n">
        <v>15</v>
      </c>
      <c r="M58" t="n">
        <v>0</v>
      </c>
      <c r="N58" t="n">
        <v>23.41</v>
      </c>
      <c r="O58" t="n">
        <v>17920.49</v>
      </c>
      <c r="P58" t="n">
        <v>206.6</v>
      </c>
      <c r="Q58" t="n">
        <v>608.83</v>
      </c>
      <c r="R58" t="n">
        <v>54.46</v>
      </c>
      <c r="S58" t="n">
        <v>46.36</v>
      </c>
      <c r="T58" t="n">
        <v>3717.67</v>
      </c>
      <c r="U58" t="n">
        <v>0.85</v>
      </c>
      <c r="V58" t="n">
        <v>0.9</v>
      </c>
      <c r="W58" t="n">
        <v>9.210000000000001</v>
      </c>
      <c r="X58" t="n">
        <v>0.24</v>
      </c>
      <c r="Y58" t="n">
        <v>1</v>
      </c>
      <c r="Z58" t="n">
        <v>10</v>
      </c>
      <c r="AA58" t="n">
        <v>772.2758926789313</v>
      </c>
      <c r="AB58" t="n">
        <v>1056.661946771131</v>
      </c>
      <c r="AC58" t="n">
        <v>955.8156136056499</v>
      </c>
      <c r="AD58" t="n">
        <v>772275.8926789314</v>
      </c>
      <c r="AE58" t="n">
        <v>1056661.946771131</v>
      </c>
      <c r="AF58" t="n">
        <v>1.724971498782865e-06</v>
      </c>
      <c r="AG58" t="n">
        <v>22.61284722222222</v>
      </c>
      <c r="AH58" t="n">
        <v>955815.6136056499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1.8635</v>
      </c>
      <c r="E2" t="n">
        <v>53.66</v>
      </c>
      <c r="F2" t="n">
        <v>31.35</v>
      </c>
      <c r="G2" t="n">
        <v>4.89</v>
      </c>
      <c r="H2" t="n">
        <v>0.07000000000000001</v>
      </c>
      <c r="I2" t="n">
        <v>385</v>
      </c>
      <c r="J2" t="n">
        <v>263.32</v>
      </c>
      <c r="K2" t="n">
        <v>59.89</v>
      </c>
      <c r="L2" t="n">
        <v>1</v>
      </c>
      <c r="M2" t="n">
        <v>383</v>
      </c>
      <c r="N2" t="n">
        <v>67.43000000000001</v>
      </c>
      <c r="O2" t="n">
        <v>32710.1</v>
      </c>
      <c r="P2" t="n">
        <v>535.79</v>
      </c>
      <c r="Q2" t="n">
        <v>610.5700000000001</v>
      </c>
      <c r="R2" t="n">
        <v>294.97</v>
      </c>
      <c r="S2" t="n">
        <v>46.36</v>
      </c>
      <c r="T2" t="n">
        <v>122106.02</v>
      </c>
      <c r="U2" t="n">
        <v>0.16</v>
      </c>
      <c r="V2" t="n">
        <v>0.68</v>
      </c>
      <c r="W2" t="n">
        <v>9.81</v>
      </c>
      <c r="X2" t="n">
        <v>7.93</v>
      </c>
      <c r="Y2" t="n">
        <v>1</v>
      </c>
      <c r="Z2" t="n">
        <v>10</v>
      </c>
      <c r="AA2" t="n">
        <v>2859.969037989009</v>
      </c>
      <c r="AB2" t="n">
        <v>3913.135810705904</v>
      </c>
      <c r="AC2" t="n">
        <v>3539.671621052588</v>
      </c>
      <c r="AD2" t="n">
        <v>2859969.037989009</v>
      </c>
      <c r="AE2" t="n">
        <v>3913135.810705903</v>
      </c>
      <c r="AF2" t="n">
        <v>6.781966975088596e-07</v>
      </c>
      <c r="AG2" t="n">
        <v>46.57986111111111</v>
      </c>
      <c r="AH2" t="n">
        <v>3539671.621052588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2.1416</v>
      </c>
      <c r="E3" t="n">
        <v>46.69</v>
      </c>
      <c r="F3" t="n">
        <v>29.28</v>
      </c>
      <c r="G3" t="n">
        <v>6.1</v>
      </c>
      <c r="H3" t="n">
        <v>0.08</v>
      </c>
      <c r="I3" t="n">
        <v>288</v>
      </c>
      <c r="J3" t="n">
        <v>263.79</v>
      </c>
      <c r="K3" t="n">
        <v>59.89</v>
      </c>
      <c r="L3" t="n">
        <v>1.25</v>
      </c>
      <c r="M3" t="n">
        <v>286</v>
      </c>
      <c r="N3" t="n">
        <v>67.65000000000001</v>
      </c>
      <c r="O3" t="n">
        <v>32767.75</v>
      </c>
      <c r="P3" t="n">
        <v>500.6</v>
      </c>
      <c r="Q3" t="n">
        <v>610.26</v>
      </c>
      <c r="R3" t="n">
        <v>230.91</v>
      </c>
      <c r="S3" t="n">
        <v>46.36</v>
      </c>
      <c r="T3" t="n">
        <v>90563.91</v>
      </c>
      <c r="U3" t="n">
        <v>0.2</v>
      </c>
      <c r="V3" t="n">
        <v>0.73</v>
      </c>
      <c r="W3" t="n">
        <v>9.65</v>
      </c>
      <c r="X3" t="n">
        <v>5.88</v>
      </c>
      <c r="Y3" t="n">
        <v>1</v>
      </c>
      <c r="Z3" t="n">
        <v>10</v>
      </c>
      <c r="AA3" t="n">
        <v>2372.093816163071</v>
      </c>
      <c r="AB3" t="n">
        <v>3245.603408667885</v>
      </c>
      <c r="AC3" t="n">
        <v>2935.847574577493</v>
      </c>
      <c r="AD3" t="n">
        <v>2372093.816163071</v>
      </c>
      <c r="AE3" t="n">
        <v>3245603.408667885</v>
      </c>
      <c r="AF3" t="n">
        <v>7.794075918352422e-07</v>
      </c>
      <c r="AG3" t="n">
        <v>40.52951388888889</v>
      </c>
      <c r="AH3" t="n">
        <v>2935847.574577493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2.3506</v>
      </c>
      <c r="E4" t="n">
        <v>42.54</v>
      </c>
      <c r="F4" t="n">
        <v>28.06</v>
      </c>
      <c r="G4" t="n">
        <v>7.32</v>
      </c>
      <c r="H4" t="n">
        <v>0.1</v>
      </c>
      <c r="I4" t="n">
        <v>230</v>
      </c>
      <c r="J4" t="n">
        <v>264.25</v>
      </c>
      <c r="K4" t="n">
        <v>59.89</v>
      </c>
      <c r="L4" t="n">
        <v>1.5</v>
      </c>
      <c r="M4" t="n">
        <v>228</v>
      </c>
      <c r="N4" t="n">
        <v>67.87</v>
      </c>
      <c r="O4" t="n">
        <v>32825.49</v>
      </c>
      <c r="P4" t="n">
        <v>479.7</v>
      </c>
      <c r="Q4" t="n">
        <v>609.62</v>
      </c>
      <c r="R4" t="n">
        <v>192.75</v>
      </c>
      <c r="S4" t="n">
        <v>46.36</v>
      </c>
      <c r="T4" t="n">
        <v>71773.02</v>
      </c>
      <c r="U4" t="n">
        <v>0.24</v>
      </c>
      <c r="V4" t="n">
        <v>0.76</v>
      </c>
      <c r="W4" t="n">
        <v>9.56</v>
      </c>
      <c r="X4" t="n">
        <v>4.67</v>
      </c>
      <c r="Y4" t="n">
        <v>1</v>
      </c>
      <c r="Z4" t="n">
        <v>10</v>
      </c>
      <c r="AA4" t="n">
        <v>2091.654070799669</v>
      </c>
      <c r="AB4" t="n">
        <v>2861.893376933108</v>
      </c>
      <c r="AC4" t="n">
        <v>2588.758289731194</v>
      </c>
      <c r="AD4" t="n">
        <v>2091654.070799669</v>
      </c>
      <c r="AE4" t="n">
        <v>2861893.376933109</v>
      </c>
      <c r="AF4" t="n">
        <v>8.554704358273815e-07</v>
      </c>
      <c r="AG4" t="n">
        <v>36.92708333333334</v>
      </c>
      <c r="AH4" t="n">
        <v>2588758.289731194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2.5116</v>
      </c>
      <c r="E5" t="n">
        <v>39.82</v>
      </c>
      <c r="F5" t="n">
        <v>27.26</v>
      </c>
      <c r="G5" t="n">
        <v>8.52</v>
      </c>
      <c r="H5" t="n">
        <v>0.12</v>
      </c>
      <c r="I5" t="n">
        <v>192</v>
      </c>
      <c r="J5" t="n">
        <v>264.72</v>
      </c>
      <c r="K5" t="n">
        <v>59.89</v>
      </c>
      <c r="L5" t="n">
        <v>1.75</v>
      </c>
      <c r="M5" t="n">
        <v>190</v>
      </c>
      <c r="N5" t="n">
        <v>68.09</v>
      </c>
      <c r="O5" t="n">
        <v>32883.31</v>
      </c>
      <c r="P5" t="n">
        <v>465.84</v>
      </c>
      <c r="Q5" t="n">
        <v>609.4400000000001</v>
      </c>
      <c r="R5" t="n">
        <v>168.28</v>
      </c>
      <c r="S5" t="n">
        <v>46.36</v>
      </c>
      <c r="T5" t="n">
        <v>59729.3</v>
      </c>
      <c r="U5" t="n">
        <v>0.28</v>
      </c>
      <c r="V5" t="n">
        <v>0.78</v>
      </c>
      <c r="W5" t="n">
        <v>9.470000000000001</v>
      </c>
      <c r="X5" t="n">
        <v>3.87</v>
      </c>
      <c r="Y5" t="n">
        <v>1</v>
      </c>
      <c r="Z5" t="n">
        <v>10</v>
      </c>
      <c r="AA5" t="n">
        <v>1924.318266397494</v>
      </c>
      <c r="AB5" t="n">
        <v>2632.93714701538</v>
      </c>
      <c r="AC5" t="n">
        <v>2381.653321054727</v>
      </c>
      <c r="AD5" t="n">
        <v>1924318.266397493</v>
      </c>
      <c r="AE5" t="n">
        <v>2632937.14701538</v>
      </c>
      <c r="AF5" t="n">
        <v>9.140643012950103e-07</v>
      </c>
      <c r="AG5" t="n">
        <v>34.56597222222222</v>
      </c>
      <c r="AH5" t="n">
        <v>2381653.321054727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2.6367</v>
      </c>
      <c r="E6" t="n">
        <v>37.93</v>
      </c>
      <c r="F6" t="n">
        <v>26.73</v>
      </c>
      <c r="G6" t="n">
        <v>9.720000000000001</v>
      </c>
      <c r="H6" t="n">
        <v>0.13</v>
      </c>
      <c r="I6" t="n">
        <v>165</v>
      </c>
      <c r="J6" t="n">
        <v>265.19</v>
      </c>
      <c r="K6" t="n">
        <v>59.89</v>
      </c>
      <c r="L6" t="n">
        <v>2</v>
      </c>
      <c r="M6" t="n">
        <v>163</v>
      </c>
      <c r="N6" t="n">
        <v>68.31</v>
      </c>
      <c r="O6" t="n">
        <v>32941.21</v>
      </c>
      <c r="P6" t="n">
        <v>456.77</v>
      </c>
      <c r="Q6" t="n">
        <v>609.34</v>
      </c>
      <c r="R6" t="n">
        <v>151.21</v>
      </c>
      <c r="S6" t="n">
        <v>46.36</v>
      </c>
      <c r="T6" t="n">
        <v>51329</v>
      </c>
      <c r="U6" t="n">
        <v>0.31</v>
      </c>
      <c r="V6" t="n">
        <v>0.8</v>
      </c>
      <c r="W6" t="n">
        <v>9.460000000000001</v>
      </c>
      <c r="X6" t="n">
        <v>3.35</v>
      </c>
      <c r="Y6" t="n">
        <v>1</v>
      </c>
      <c r="Z6" t="n">
        <v>10</v>
      </c>
      <c r="AA6" t="n">
        <v>1802.877529186571</v>
      </c>
      <c r="AB6" t="n">
        <v>2466.77657277619</v>
      </c>
      <c r="AC6" t="n">
        <v>2231.350878813094</v>
      </c>
      <c r="AD6" t="n">
        <v>1802877.529186571</v>
      </c>
      <c r="AE6" t="n">
        <v>2466776.57277619</v>
      </c>
      <c r="AF6" t="n">
        <v>9.595928265745157e-07</v>
      </c>
      <c r="AG6" t="n">
        <v>32.92534722222222</v>
      </c>
      <c r="AH6" t="n">
        <v>2231350.878813094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2.7453</v>
      </c>
      <c r="E7" t="n">
        <v>36.43</v>
      </c>
      <c r="F7" t="n">
        <v>26.29</v>
      </c>
      <c r="G7" t="n">
        <v>10.96</v>
      </c>
      <c r="H7" t="n">
        <v>0.15</v>
      </c>
      <c r="I7" t="n">
        <v>144</v>
      </c>
      <c r="J7" t="n">
        <v>265.66</v>
      </c>
      <c r="K7" t="n">
        <v>59.89</v>
      </c>
      <c r="L7" t="n">
        <v>2.25</v>
      </c>
      <c r="M7" t="n">
        <v>142</v>
      </c>
      <c r="N7" t="n">
        <v>68.53</v>
      </c>
      <c r="O7" t="n">
        <v>32999.19</v>
      </c>
      <c r="P7" t="n">
        <v>449.15</v>
      </c>
      <c r="Q7" t="n">
        <v>609.41</v>
      </c>
      <c r="R7" t="n">
        <v>137.42</v>
      </c>
      <c r="S7" t="n">
        <v>46.36</v>
      </c>
      <c r="T7" t="n">
        <v>44539.95</v>
      </c>
      <c r="U7" t="n">
        <v>0.34</v>
      </c>
      <c r="V7" t="n">
        <v>0.8100000000000001</v>
      </c>
      <c r="W7" t="n">
        <v>9.43</v>
      </c>
      <c r="X7" t="n">
        <v>2.91</v>
      </c>
      <c r="Y7" t="n">
        <v>1</v>
      </c>
      <c r="Z7" t="n">
        <v>10</v>
      </c>
      <c r="AA7" t="n">
        <v>1711.461580356983</v>
      </c>
      <c r="AB7" t="n">
        <v>2341.69723860052</v>
      </c>
      <c r="AC7" t="n">
        <v>2118.208940741201</v>
      </c>
      <c r="AD7" t="n">
        <v>1711461.580356983</v>
      </c>
      <c r="AE7" t="n">
        <v>2341697.238600519</v>
      </c>
      <c r="AF7" t="n">
        <v>9.991163904862205e-07</v>
      </c>
      <c r="AG7" t="n">
        <v>31.62326388888889</v>
      </c>
      <c r="AH7" t="n">
        <v>2118208.940741201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2.8359</v>
      </c>
      <c r="E8" t="n">
        <v>35.26</v>
      </c>
      <c r="F8" t="n">
        <v>25.94</v>
      </c>
      <c r="G8" t="n">
        <v>12.16</v>
      </c>
      <c r="H8" t="n">
        <v>0.17</v>
      </c>
      <c r="I8" t="n">
        <v>128</v>
      </c>
      <c r="J8" t="n">
        <v>266.13</v>
      </c>
      <c r="K8" t="n">
        <v>59.89</v>
      </c>
      <c r="L8" t="n">
        <v>2.5</v>
      </c>
      <c r="M8" t="n">
        <v>126</v>
      </c>
      <c r="N8" t="n">
        <v>68.75</v>
      </c>
      <c r="O8" t="n">
        <v>33057.26</v>
      </c>
      <c r="P8" t="n">
        <v>442.94</v>
      </c>
      <c r="Q8" t="n">
        <v>609.3</v>
      </c>
      <c r="R8" t="n">
        <v>127.02</v>
      </c>
      <c r="S8" t="n">
        <v>46.36</v>
      </c>
      <c r="T8" t="n">
        <v>39418.18</v>
      </c>
      <c r="U8" t="n">
        <v>0.36</v>
      </c>
      <c r="V8" t="n">
        <v>0.82</v>
      </c>
      <c r="W8" t="n">
        <v>9.380000000000001</v>
      </c>
      <c r="X8" t="n">
        <v>2.56</v>
      </c>
      <c r="Y8" t="n">
        <v>1</v>
      </c>
      <c r="Z8" t="n">
        <v>10</v>
      </c>
      <c r="AA8" t="n">
        <v>1646.85913701916</v>
      </c>
      <c r="AB8" t="n">
        <v>2253.305325567057</v>
      </c>
      <c r="AC8" t="n">
        <v>2038.253027828823</v>
      </c>
      <c r="AD8" t="n">
        <v>1646859.13701916</v>
      </c>
      <c r="AE8" t="n">
        <v>2253305.325567056</v>
      </c>
      <c r="AF8" t="n">
        <v>1.032089087451234e-06</v>
      </c>
      <c r="AG8" t="n">
        <v>30.60763888888889</v>
      </c>
      <c r="AH8" t="n">
        <v>2038253.027828823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2.9123</v>
      </c>
      <c r="E9" t="n">
        <v>34.34</v>
      </c>
      <c r="F9" t="n">
        <v>25.67</v>
      </c>
      <c r="G9" t="n">
        <v>13.39</v>
      </c>
      <c r="H9" t="n">
        <v>0.18</v>
      </c>
      <c r="I9" t="n">
        <v>115</v>
      </c>
      <c r="J9" t="n">
        <v>266.6</v>
      </c>
      <c r="K9" t="n">
        <v>59.89</v>
      </c>
      <c r="L9" t="n">
        <v>2.75</v>
      </c>
      <c r="M9" t="n">
        <v>113</v>
      </c>
      <c r="N9" t="n">
        <v>68.97</v>
      </c>
      <c r="O9" t="n">
        <v>33115.41</v>
      </c>
      <c r="P9" t="n">
        <v>438.22</v>
      </c>
      <c r="Q9" t="n">
        <v>609.3200000000001</v>
      </c>
      <c r="R9" t="n">
        <v>118.92</v>
      </c>
      <c r="S9" t="n">
        <v>46.36</v>
      </c>
      <c r="T9" t="n">
        <v>35434.31</v>
      </c>
      <c r="U9" t="n">
        <v>0.39</v>
      </c>
      <c r="V9" t="n">
        <v>0.83</v>
      </c>
      <c r="W9" t="n">
        <v>9.359999999999999</v>
      </c>
      <c r="X9" t="n">
        <v>2.29</v>
      </c>
      <c r="Y9" t="n">
        <v>1</v>
      </c>
      <c r="Z9" t="n">
        <v>10</v>
      </c>
      <c r="AA9" t="n">
        <v>1594.466089476527</v>
      </c>
      <c r="AB9" t="n">
        <v>2181.618846501101</v>
      </c>
      <c r="AC9" t="n">
        <v>1973.408205712317</v>
      </c>
      <c r="AD9" t="n">
        <v>1594466.089476527</v>
      </c>
      <c r="AE9" t="n">
        <v>2181618.846501101</v>
      </c>
      <c r="AF9" t="n">
        <v>1.059893878269413e-06</v>
      </c>
      <c r="AG9" t="n">
        <v>29.80902777777778</v>
      </c>
      <c r="AH9" t="n">
        <v>1973408.205712317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2.9736</v>
      </c>
      <c r="E10" t="n">
        <v>33.63</v>
      </c>
      <c r="F10" t="n">
        <v>25.47</v>
      </c>
      <c r="G10" t="n">
        <v>14.55</v>
      </c>
      <c r="H10" t="n">
        <v>0.2</v>
      </c>
      <c r="I10" t="n">
        <v>105</v>
      </c>
      <c r="J10" t="n">
        <v>267.08</v>
      </c>
      <c r="K10" t="n">
        <v>59.89</v>
      </c>
      <c r="L10" t="n">
        <v>3</v>
      </c>
      <c r="M10" t="n">
        <v>103</v>
      </c>
      <c r="N10" t="n">
        <v>69.19</v>
      </c>
      <c r="O10" t="n">
        <v>33173.65</v>
      </c>
      <c r="P10" t="n">
        <v>434.61</v>
      </c>
      <c r="Q10" t="n">
        <v>609.2</v>
      </c>
      <c r="R10" t="n">
        <v>112.37</v>
      </c>
      <c r="S10" t="n">
        <v>46.36</v>
      </c>
      <c r="T10" t="n">
        <v>32206.22</v>
      </c>
      <c r="U10" t="n">
        <v>0.41</v>
      </c>
      <c r="V10" t="n">
        <v>0.84</v>
      </c>
      <c r="W10" t="n">
        <v>9.34</v>
      </c>
      <c r="X10" t="n">
        <v>2.09</v>
      </c>
      <c r="Y10" t="n">
        <v>1</v>
      </c>
      <c r="Z10" t="n">
        <v>10</v>
      </c>
      <c r="AA10" t="n">
        <v>1552.442209880718</v>
      </c>
      <c r="AB10" t="n">
        <v>2124.119920475393</v>
      </c>
      <c r="AC10" t="n">
        <v>1921.396896486253</v>
      </c>
      <c r="AD10" t="n">
        <v>1552442.209880718</v>
      </c>
      <c r="AE10" t="n">
        <v>2124119.920475393</v>
      </c>
      <c r="AF10" t="n">
        <v>1.082203219593424e-06</v>
      </c>
      <c r="AG10" t="n">
        <v>29.19270833333333</v>
      </c>
      <c r="AH10" t="n">
        <v>1921396.896486253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3.031</v>
      </c>
      <c r="E11" t="n">
        <v>32.99</v>
      </c>
      <c r="F11" t="n">
        <v>25.29</v>
      </c>
      <c r="G11" t="n">
        <v>15.8</v>
      </c>
      <c r="H11" t="n">
        <v>0.22</v>
      </c>
      <c r="I11" t="n">
        <v>96</v>
      </c>
      <c r="J11" t="n">
        <v>267.55</v>
      </c>
      <c r="K11" t="n">
        <v>59.89</v>
      </c>
      <c r="L11" t="n">
        <v>3.25</v>
      </c>
      <c r="M11" t="n">
        <v>94</v>
      </c>
      <c r="N11" t="n">
        <v>69.41</v>
      </c>
      <c r="O11" t="n">
        <v>33231.97</v>
      </c>
      <c r="P11" t="n">
        <v>431.42</v>
      </c>
      <c r="Q11" t="n">
        <v>609.23</v>
      </c>
      <c r="R11" t="n">
        <v>106.82</v>
      </c>
      <c r="S11" t="n">
        <v>46.36</v>
      </c>
      <c r="T11" t="n">
        <v>29478.8</v>
      </c>
      <c r="U11" t="n">
        <v>0.43</v>
      </c>
      <c r="V11" t="n">
        <v>0.84</v>
      </c>
      <c r="W11" t="n">
        <v>9.33</v>
      </c>
      <c r="X11" t="n">
        <v>1.91</v>
      </c>
      <c r="Y11" t="n">
        <v>1</v>
      </c>
      <c r="Z11" t="n">
        <v>10</v>
      </c>
      <c r="AA11" t="n">
        <v>1513.955302265185</v>
      </c>
      <c r="AB11" t="n">
        <v>2071.460435553291</v>
      </c>
      <c r="AC11" t="n">
        <v>1873.763158897065</v>
      </c>
      <c r="AD11" t="n">
        <v>1513955.302265185</v>
      </c>
      <c r="AE11" t="n">
        <v>2071460.43555329</v>
      </c>
      <c r="AF11" t="n">
        <v>1.103093206412318e-06</v>
      </c>
      <c r="AG11" t="n">
        <v>28.63715277777778</v>
      </c>
      <c r="AH11" t="n">
        <v>1873763.158897065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3.0776</v>
      </c>
      <c r="E12" t="n">
        <v>32.49</v>
      </c>
      <c r="F12" t="n">
        <v>25.14</v>
      </c>
      <c r="G12" t="n">
        <v>16.95</v>
      </c>
      <c r="H12" t="n">
        <v>0.23</v>
      </c>
      <c r="I12" t="n">
        <v>89</v>
      </c>
      <c r="J12" t="n">
        <v>268.02</v>
      </c>
      <c r="K12" t="n">
        <v>59.89</v>
      </c>
      <c r="L12" t="n">
        <v>3.5</v>
      </c>
      <c r="M12" t="n">
        <v>87</v>
      </c>
      <c r="N12" t="n">
        <v>69.64</v>
      </c>
      <c r="O12" t="n">
        <v>33290.38</v>
      </c>
      <c r="P12" t="n">
        <v>428.7</v>
      </c>
      <c r="Q12" t="n">
        <v>609.29</v>
      </c>
      <c r="R12" t="n">
        <v>102.51</v>
      </c>
      <c r="S12" t="n">
        <v>46.36</v>
      </c>
      <c r="T12" t="n">
        <v>27359.26</v>
      </c>
      <c r="U12" t="n">
        <v>0.45</v>
      </c>
      <c r="V12" t="n">
        <v>0.85</v>
      </c>
      <c r="W12" t="n">
        <v>9.31</v>
      </c>
      <c r="X12" t="n">
        <v>1.76</v>
      </c>
      <c r="Y12" t="n">
        <v>1</v>
      </c>
      <c r="Z12" t="n">
        <v>10</v>
      </c>
      <c r="AA12" t="n">
        <v>1481.147288379168</v>
      </c>
      <c r="AB12" t="n">
        <v>2026.57106356702</v>
      </c>
      <c r="AC12" t="n">
        <v>1833.157965570535</v>
      </c>
      <c r="AD12" t="n">
        <v>1481147.288379168</v>
      </c>
      <c r="AE12" t="n">
        <v>2026571.06356702</v>
      </c>
      <c r="AF12" t="n">
        <v>1.120052673063196e-06</v>
      </c>
      <c r="AG12" t="n">
        <v>28.203125</v>
      </c>
      <c r="AH12" t="n">
        <v>1833157.965570535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3.1165</v>
      </c>
      <c r="E13" t="n">
        <v>32.09</v>
      </c>
      <c r="F13" t="n">
        <v>25.04</v>
      </c>
      <c r="G13" t="n">
        <v>18.1</v>
      </c>
      <c r="H13" t="n">
        <v>0.25</v>
      </c>
      <c r="I13" t="n">
        <v>83</v>
      </c>
      <c r="J13" t="n">
        <v>268.5</v>
      </c>
      <c r="K13" t="n">
        <v>59.89</v>
      </c>
      <c r="L13" t="n">
        <v>3.75</v>
      </c>
      <c r="M13" t="n">
        <v>81</v>
      </c>
      <c r="N13" t="n">
        <v>69.86</v>
      </c>
      <c r="O13" t="n">
        <v>33348.87</v>
      </c>
      <c r="P13" t="n">
        <v>426.79</v>
      </c>
      <c r="Q13" t="n">
        <v>609.12</v>
      </c>
      <c r="R13" t="n">
        <v>98.93000000000001</v>
      </c>
      <c r="S13" t="n">
        <v>46.36</v>
      </c>
      <c r="T13" t="n">
        <v>25596.03</v>
      </c>
      <c r="U13" t="n">
        <v>0.47</v>
      </c>
      <c r="V13" t="n">
        <v>0.85</v>
      </c>
      <c r="W13" t="n">
        <v>9.32</v>
      </c>
      <c r="X13" t="n">
        <v>1.66</v>
      </c>
      <c r="Y13" t="n">
        <v>1</v>
      </c>
      <c r="Z13" t="n">
        <v>10</v>
      </c>
      <c r="AA13" t="n">
        <v>1464.067113232717</v>
      </c>
      <c r="AB13" t="n">
        <v>2003.2012144075</v>
      </c>
      <c r="AC13" t="n">
        <v>1812.01850201501</v>
      </c>
      <c r="AD13" t="n">
        <v>1464067.113232717</v>
      </c>
      <c r="AE13" t="n">
        <v>2003201.2144075</v>
      </c>
      <c r="AF13" t="n">
        <v>1.134209824409102e-06</v>
      </c>
      <c r="AG13" t="n">
        <v>27.85590277777778</v>
      </c>
      <c r="AH13" t="n">
        <v>1812018.50201501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3.159</v>
      </c>
      <c r="E14" t="n">
        <v>31.66</v>
      </c>
      <c r="F14" t="n">
        <v>24.91</v>
      </c>
      <c r="G14" t="n">
        <v>19.41</v>
      </c>
      <c r="H14" t="n">
        <v>0.26</v>
      </c>
      <c r="I14" t="n">
        <v>77</v>
      </c>
      <c r="J14" t="n">
        <v>268.97</v>
      </c>
      <c r="K14" t="n">
        <v>59.89</v>
      </c>
      <c r="L14" t="n">
        <v>4</v>
      </c>
      <c r="M14" t="n">
        <v>75</v>
      </c>
      <c r="N14" t="n">
        <v>70.09</v>
      </c>
      <c r="O14" t="n">
        <v>33407.45</v>
      </c>
      <c r="P14" t="n">
        <v>424.41</v>
      </c>
      <c r="Q14" t="n">
        <v>609.0700000000001</v>
      </c>
      <c r="R14" t="n">
        <v>94.90000000000001</v>
      </c>
      <c r="S14" t="n">
        <v>46.36</v>
      </c>
      <c r="T14" t="n">
        <v>23610.07</v>
      </c>
      <c r="U14" t="n">
        <v>0.49</v>
      </c>
      <c r="V14" t="n">
        <v>0.86</v>
      </c>
      <c r="W14" t="n">
        <v>9.31</v>
      </c>
      <c r="X14" t="n">
        <v>1.53</v>
      </c>
      <c r="Y14" t="n">
        <v>1</v>
      </c>
      <c r="Z14" t="n">
        <v>10</v>
      </c>
      <c r="AA14" t="n">
        <v>1434.463400316826</v>
      </c>
      <c r="AB14" t="n">
        <v>1962.696108372339</v>
      </c>
      <c r="AC14" t="n">
        <v>1775.379146450572</v>
      </c>
      <c r="AD14" t="n">
        <v>1434463.400316826</v>
      </c>
      <c r="AE14" t="n">
        <v>1962696.108372339</v>
      </c>
      <c r="AF14" t="n">
        <v>1.149677149144345e-06</v>
      </c>
      <c r="AG14" t="n">
        <v>27.48263888888889</v>
      </c>
      <c r="AH14" t="n">
        <v>1775379.146450572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3.1872</v>
      </c>
      <c r="E15" t="n">
        <v>31.38</v>
      </c>
      <c r="F15" t="n">
        <v>24.83</v>
      </c>
      <c r="G15" t="n">
        <v>20.41</v>
      </c>
      <c r="H15" t="n">
        <v>0.28</v>
      </c>
      <c r="I15" t="n">
        <v>73</v>
      </c>
      <c r="J15" t="n">
        <v>269.45</v>
      </c>
      <c r="K15" t="n">
        <v>59.89</v>
      </c>
      <c r="L15" t="n">
        <v>4.25</v>
      </c>
      <c r="M15" t="n">
        <v>71</v>
      </c>
      <c r="N15" t="n">
        <v>70.31</v>
      </c>
      <c r="O15" t="n">
        <v>33466.11</v>
      </c>
      <c r="P15" t="n">
        <v>422.93</v>
      </c>
      <c r="Q15" t="n">
        <v>609.02</v>
      </c>
      <c r="R15" t="n">
        <v>92.97</v>
      </c>
      <c r="S15" t="n">
        <v>46.36</v>
      </c>
      <c r="T15" t="n">
        <v>22667.06</v>
      </c>
      <c r="U15" t="n">
        <v>0.5</v>
      </c>
      <c r="V15" t="n">
        <v>0.86</v>
      </c>
      <c r="W15" t="n">
        <v>9.289999999999999</v>
      </c>
      <c r="X15" t="n">
        <v>1.46</v>
      </c>
      <c r="Y15" t="n">
        <v>1</v>
      </c>
      <c r="Z15" t="n">
        <v>10</v>
      </c>
      <c r="AA15" t="n">
        <v>1422.556976959738</v>
      </c>
      <c r="AB15" t="n">
        <v>1946.405214660845</v>
      </c>
      <c r="AC15" t="n">
        <v>1760.64303277049</v>
      </c>
      <c r="AD15" t="n">
        <v>1422556.976959738</v>
      </c>
      <c r="AE15" t="n">
        <v>1946405.214660845</v>
      </c>
      <c r="AF15" t="n">
        <v>1.159940174027495e-06</v>
      </c>
      <c r="AG15" t="n">
        <v>27.23958333333333</v>
      </c>
      <c r="AH15" t="n">
        <v>1760643.03277049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3.2244</v>
      </c>
      <c r="E16" t="n">
        <v>31.01</v>
      </c>
      <c r="F16" t="n">
        <v>24.72</v>
      </c>
      <c r="G16" t="n">
        <v>21.81</v>
      </c>
      <c r="H16" t="n">
        <v>0.3</v>
      </c>
      <c r="I16" t="n">
        <v>68</v>
      </c>
      <c r="J16" t="n">
        <v>269.92</v>
      </c>
      <c r="K16" t="n">
        <v>59.89</v>
      </c>
      <c r="L16" t="n">
        <v>4.5</v>
      </c>
      <c r="M16" t="n">
        <v>66</v>
      </c>
      <c r="N16" t="n">
        <v>70.54000000000001</v>
      </c>
      <c r="O16" t="n">
        <v>33524.86</v>
      </c>
      <c r="P16" t="n">
        <v>420.9</v>
      </c>
      <c r="Q16" t="n">
        <v>609.2</v>
      </c>
      <c r="R16" t="n">
        <v>89.18000000000001</v>
      </c>
      <c r="S16" t="n">
        <v>46.36</v>
      </c>
      <c r="T16" t="n">
        <v>20796.83</v>
      </c>
      <c r="U16" t="n">
        <v>0.52</v>
      </c>
      <c r="V16" t="n">
        <v>0.86</v>
      </c>
      <c r="W16" t="n">
        <v>9.289999999999999</v>
      </c>
      <c r="X16" t="n">
        <v>1.34</v>
      </c>
      <c r="Y16" t="n">
        <v>1</v>
      </c>
      <c r="Z16" t="n">
        <v>10</v>
      </c>
      <c r="AA16" t="n">
        <v>1396.096972641025</v>
      </c>
      <c r="AB16" t="n">
        <v>1910.201469418977</v>
      </c>
      <c r="AC16" t="n">
        <v>1727.894522162229</v>
      </c>
      <c r="AD16" t="n">
        <v>1396096.972641025</v>
      </c>
      <c r="AE16" t="n">
        <v>1910201.469418976</v>
      </c>
      <c r="AF16" t="n">
        <v>1.173478632383991e-06</v>
      </c>
      <c r="AG16" t="n">
        <v>26.91840277777778</v>
      </c>
      <c r="AH16" t="n">
        <v>1727894.522162229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3.2461</v>
      </c>
      <c r="E17" t="n">
        <v>30.81</v>
      </c>
      <c r="F17" t="n">
        <v>24.67</v>
      </c>
      <c r="G17" t="n">
        <v>22.77</v>
      </c>
      <c r="H17" t="n">
        <v>0.31</v>
      </c>
      <c r="I17" t="n">
        <v>65</v>
      </c>
      <c r="J17" t="n">
        <v>270.4</v>
      </c>
      <c r="K17" t="n">
        <v>59.89</v>
      </c>
      <c r="L17" t="n">
        <v>4.75</v>
      </c>
      <c r="M17" t="n">
        <v>63</v>
      </c>
      <c r="N17" t="n">
        <v>70.76000000000001</v>
      </c>
      <c r="O17" t="n">
        <v>33583.7</v>
      </c>
      <c r="P17" t="n">
        <v>419.73</v>
      </c>
      <c r="Q17" t="n">
        <v>609.0599999999999</v>
      </c>
      <c r="R17" t="n">
        <v>87.14</v>
      </c>
      <c r="S17" t="n">
        <v>46.36</v>
      </c>
      <c r="T17" t="n">
        <v>19791.78</v>
      </c>
      <c r="U17" t="n">
        <v>0.53</v>
      </c>
      <c r="V17" t="n">
        <v>0.86</v>
      </c>
      <c r="W17" t="n">
        <v>9.300000000000001</v>
      </c>
      <c r="X17" t="n">
        <v>1.29</v>
      </c>
      <c r="Y17" t="n">
        <v>1</v>
      </c>
      <c r="Z17" t="n">
        <v>10</v>
      </c>
      <c r="AA17" t="n">
        <v>1387.341862298511</v>
      </c>
      <c r="AB17" t="n">
        <v>1898.222341200141</v>
      </c>
      <c r="AC17" t="n">
        <v>1717.058665127787</v>
      </c>
      <c r="AD17" t="n">
        <v>1387341.862298511</v>
      </c>
      <c r="AE17" t="n">
        <v>1898222.341200141</v>
      </c>
      <c r="AF17" t="n">
        <v>1.18137606642528e-06</v>
      </c>
      <c r="AG17" t="n">
        <v>26.74479166666667</v>
      </c>
      <c r="AH17" t="n">
        <v>1717058.665127787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3.2777</v>
      </c>
      <c r="E18" t="n">
        <v>30.51</v>
      </c>
      <c r="F18" t="n">
        <v>24.57</v>
      </c>
      <c r="G18" t="n">
        <v>24.17</v>
      </c>
      <c r="H18" t="n">
        <v>0.33</v>
      </c>
      <c r="I18" t="n">
        <v>61</v>
      </c>
      <c r="J18" t="n">
        <v>270.88</v>
      </c>
      <c r="K18" t="n">
        <v>59.89</v>
      </c>
      <c r="L18" t="n">
        <v>5</v>
      </c>
      <c r="M18" t="n">
        <v>59</v>
      </c>
      <c r="N18" t="n">
        <v>70.98999999999999</v>
      </c>
      <c r="O18" t="n">
        <v>33642.62</v>
      </c>
      <c r="P18" t="n">
        <v>418.01</v>
      </c>
      <c r="Q18" t="n">
        <v>609.0700000000001</v>
      </c>
      <c r="R18" t="n">
        <v>84.53</v>
      </c>
      <c r="S18" t="n">
        <v>46.36</v>
      </c>
      <c r="T18" t="n">
        <v>18509.62</v>
      </c>
      <c r="U18" t="n">
        <v>0.55</v>
      </c>
      <c r="V18" t="n">
        <v>0.87</v>
      </c>
      <c r="W18" t="n">
        <v>9.279999999999999</v>
      </c>
      <c r="X18" t="n">
        <v>1.2</v>
      </c>
      <c r="Y18" t="n">
        <v>1</v>
      </c>
      <c r="Z18" t="n">
        <v>10</v>
      </c>
      <c r="AA18" t="n">
        <v>1374.347797709448</v>
      </c>
      <c r="AB18" t="n">
        <v>1880.443288771713</v>
      </c>
      <c r="AC18" t="n">
        <v>1700.976420510072</v>
      </c>
      <c r="AD18" t="n">
        <v>1374347.797709448</v>
      </c>
      <c r="AE18" t="n">
        <v>1880443.288771713</v>
      </c>
      <c r="AF18" t="n">
        <v>1.192876477287249e-06</v>
      </c>
      <c r="AG18" t="n">
        <v>26.484375</v>
      </c>
      <c r="AH18" t="n">
        <v>1700976.420510072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3.2983</v>
      </c>
      <c r="E19" t="n">
        <v>30.32</v>
      </c>
      <c r="F19" t="n">
        <v>24.53</v>
      </c>
      <c r="G19" t="n">
        <v>25.38</v>
      </c>
      <c r="H19" t="n">
        <v>0.34</v>
      </c>
      <c r="I19" t="n">
        <v>58</v>
      </c>
      <c r="J19" t="n">
        <v>271.36</v>
      </c>
      <c r="K19" t="n">
        <v>59.89</v>
      </c>
      <c r="L19" t="n">
        <v>5.25</v>
      </c>
      <c r="M19" t="n">
        <v>56</v>
      </c>
      <c r="N19" t="n">
        <v>71.22</v>
      </c>
      <c r="O19" t="n">
        <v>33701.64</v>
      </c>
      <c r="P19" t="n">
        <v>417.17</v>
      </c>
      <c r="Q19" t="n">
        <v>608.96</v>
      </c>
      <c r="R19" t="n">
        <v>83.38</v>
      </c>
      <c r="S19" t="n">
        <v>46.36</v>
      </c>
      <c r="T19" t="n">
        <v>17949.96</v>
      </c>
      <c r="U19" t="n">
        <v>0.5600000000000001</v>
      </c>
      <c r="V19" t="n">
        <v>0.87</v>
      </c>
      <c r="W19" t="n">
        <v>9.279999999999999</v>
      </c>
      <c r="X19" t="n">
        <v>1.16</v>
      </c>
      <c r="Y19" t="n">
        <v>1</v>
      </c>
      <c r="Z19" t="n">
        <v>10</v>
      </c>
      <c r="AA19" t="n">
        <v>1356.090810662631</v>
      </c>
      <c r="AB19" t="n">
        <v>1855.463273652835</v>
      </c>
      <c r="AC19" t="n">
        <v>1678.380462974468</v>
      </c>
      <c r="AD19" t="n">
        <v>1356090.810662631</v>
      </c>
      <c r="AE19" t="n">
        <v>1855463.273652835</v>
      </c>
      <c r="AF19" t="n">
        <v>1.200373580570685e-06</v>
      </c>
      <c r="AG19" t="n">
        <v>26.31944444444444</v>
      </c>
      <c r="AH19" t="n">
        <v>1678380.462974468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3.3149</v>
      </c>
      <c r="E20" t="n">
        <v>30.17</v>
      </c>
      <c r="F20" t="n">
        <v>24.48</v>
      </c>
      <c r="G20" t="n">
        <v>26.23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416.18</v>
      </c>
      <c r="Q20" t="n">
        <v>609</v>
      </c>
      <c r="R20" t="n">
        <v>81.81999999999999</v>
      </c>
      <c r="S20" t="n">
        <v>46.36</v>
      </c>
      <c r="T20" t="n">
        <v>17176.79</v>
      </c>
      <c r="U20" t="n">
        <v>0.57</v>
      </c>
      <c r="V20" t="n">
        <v>0.87</v>
      </c>
      <c r="W20" t="n">
        <v>9.27</v>
      </c>
      <c r="X20" t="n">
        <v>1.11</v>
      </c>
      <c r="Y20" t="n">
        <v>1</v>
      </c>
      <c r="Z20" t="n">
        <v>10</v>
      </c>
      <c r="AA20" t="n">
        <v>1349.413442909614</v>
      </c>
      <c r="AB20" t="n">
        <v>1846.327004508483</v>
      </c>
      <c r="AC20" t="n">
        <v>1670.116146534419</v>
      </c>
      <c r="AD20" t="n">
        <v>1349413.442909614</v>
      </c>
      <c r="AE20" t="n">
        <v>1846327.004508483</v>
      </c>
      <c r="AF20" t="n">
        <v>1.206414935643745e-06</v>
      </c>
      <c r="AG20" t="n">
        <v>26.18923611111111</v>
      </c>
      <c r="AH20" t="n">
        <v>1670116.146534419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3.3408</v>
      </c>
      <c r="E21" t="n">
        <v>29.93</v>
      </c>
      <c r="F21" t="n">
        <v>24.4</v>
      </c>
      <c r="G21" t="n">
        <v>27.62</v>
      </c>
      <c r="H21" t="n">
        <v>0.38</v>
      </c>
      <c r="I21" t="n">
        <v>53</v>
      </c>
      <c r="J21" t="n">
        <v>272.32</v>
      </c>
      <c r="K21" t="n">
        <v>59.89</v>
      </c>
      <c r="L21" t="n">
        <v>5.75</v>
      </c>
      <c r="M21" t="n">
        <v>51</v>
      </c>
      <c r="N21" t="n">
        <v>71.68000000000001</v>
      </c>
      <c r="O21" t="n">
        <v>33820.05</v>
      </c>
      <c r="P21" t="n">
        <v>414.61</v>
      </c>
      <c r="Q21" t="n">
        <v>608.99</v>
      </c>
      <c r="R21" t="n">
        <v>79.06999999999999</v>
      </c>
      <c r="S21" t="n">
        <v>46.36</v>
      </c>
      <c r="T21" t="n">
        <v>15817.48</v>
      </c>
      <c r="U21" t="n">
        <v>0.59</v>
      </c>
      <c r="V21" t="n">
        <v>0.87</v>
      </c>
      <c r="W21" t="n">
        <v>9.27</v>
      </c>
      <c r="X21" t="n">
        <v>1.02</v>
      </c>
      <c r="Y21" t="n">
        <v>1</v>
      </c>
      <c r="Z21" t="n">
        <v>10</v>
      </c>
      <c r="AA21" t="n">
        <v>1338.897516653094</v>
      </c>
      <c r="AB21" t="n">
        <v>1831.938650274389</v>
      </c>
      <c r="AC21" t="n">
        <v>1657.100996634245</v>
      </c>
      <c r="AD21" t="n">
        <v>1338897.516653094</v>
      </c>
      <c r="AE21" t="n">
        <v>1831938.650274389</v>
      </c>
      <c r="AF21" t="n">
        <v>1.215840905305929e-06</v>
      </c>
      <c r="AG21" t="n">
        <v>25.98090277777778</v>
      </c>
      <c r="AH21" t="n">
        <v>1657100.996634245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3.3546</v>
      </c>
      <c r="E22" t="n">
        <v>29.81</v>
      </c>
      <c r="F22" t="n">
        <v>24.38</v>
      </c>
      <c r="G22" t="n">
        <v>28.68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414.04</v>
      </c>
      <c r="Q22" t="n">
        <v>609</v>
      </c>
      <c r="R22" t="n">
        <v>78.56</v>
      </c>
      <c r="S22" t="n">
        <v>46.36</v>
      </c>
      <c r="T22" t="n">
        <v>15573.68</v>
      </c>
      <c r="U22" t="n">
        <v>0.59</v>
      </c>
      <c r="V22" t="n">
        <v>0.87</v>
      </c>
      <c r="W22" t="n">
        <v>9.26</v>
      </c>
      <c r="X22" t="n">
        <v>1</v>
      </c>
      <c r="Y22" t="n">
        <v>1</v>
      </c>
      <c r="Z22" t="n">
        <v>10</v>
      </c>
      <c r="AA22" t="n">
        <v>1334.089849653761</v>
      </c>
      <c r="AB22" t="n">
        <v>1825.360588186603</v>
      </c>
      <c r="AC22" t="n">
        <v>1651.150735559749</v>
      </c>
      <c r="AD22" t="n">
        <v>1334089.849653761</v>
      </c>
      <c r="AE22" t="n">
        <v>1825360.588186603</v>
      </c>
      <c r="AF22" t="n">
        <v>1.220863236631726e-06</v>
      </c>
      <c r="AG22" t="n">
        <v>25.87673611111111</v>
      </c>
      <c r="AH22" t="n">
        <v>1651150.735559749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3.3697</v>
      </c>
      <c r="E23" t="n">
        <v>29.68</v>
      </c>
      <c r="F23" t="n">
        <v>24.35</v>
      </c>
      <c r="G23" t="n">
        <v>29.81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413.38</v>
      </c>
      <c r="Q23" t="n">
        <v>608.99</v>
      </c>
      <c r="R23" t="n">
        <v>77.44</v>
      </c>
      <c r="S23" t="n">
        <v>46.36</v>
      </c>
      <c r="T23" t="n">
        <v>15024.97</v>
      </c>
      <c r="U23" t="n">
        <v>0.6</v>
      </c>
      <c r="V23" t="n">
        <v>0.88</v>
      </c>
      <c r="W23" t="n">
        <v>9.26</v>
      </c>
      <c r="X23" t="n">
        <v>0.97</v>
      </c>
      <c r="Y23" t="n">
        <v>1</v>
      </c>
      <c r="Z23" t="n">
        <v>10</v>
      </c>
      <c r="AA23" t="n">
        <v>1328.741882533552</v>
      </c>
      <c r="AB23" t="n">
        <v>1818.043263637075</v>
      </c>
      <c r="AC23" t="n">
        <v>1644.531766195299</v>
      </c>
      <c r="AD23" t="n">
        <v>1328741.882533552</v>
      </c>
      <c r="AE23" t="n">
        <v>1818043.263637075</v>
      </c>
      <c r="AF23" t="n">
        <v>1.226358686125894e-06</v>
      </c>
      <c r="AG23" t="n">
        <v>25.76388888888889</v>
      </c>
      <c r="AH23" t="n">
        <v>1644531.766195299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3.3876</v>
      </c>
      <c r="E24" t="n">
        <v>29.52</v>
      </c>
      <c r="F24" t="n">
        <v>24.29</v>
      </c>
      <c r="G24" t="n">
        <v>31.01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412.2</v>
      </c>
      <c r="Q24" t="n">
        <v>608.9400000000001</v>
      </c>
      <c r="R24" t="n">
        <v>75.77</v>
      </c>
      <c r="S24" t="n">
        <v>46.36</v>
      </c>
      <c r="T24" t="n">
        <v>14197.36</v>
      </c>
      <c r="U24" t="n">
        <v>0.61</v>
      </c>
      <c r="V24" t="n">
        <v>0.88</v>
      </c>
      <c r="W24" t="n">
        <v>9.26</v>
      </c>
      <c r="X24" t="n">
        <v>0.92</v>
      </c>
      <c r="Y24" t="n">
        <v>1</v>
      </c>
      <c r="Z24" t="n">
        <v>10</v>
      </c>
      <c r="AA24" t="n">
        <v>1310.875889851869</v>
      </c>
      <c r="AB24" t="n">
        <v>1793.598224258027</v>
      </c>
      <c r="AC24" t="n">
        <v>1622.419727065758</v>
      </c>
      <c r="AD24" t="n">
        <v>1310875.889851869</v>
      </c>
      <c r="AE24" t="n">
        <v>1793598.224258027</v>
      </c>
      <c r="AF24" t="n">
        <v>1.232873159367327e-06</v>
      </c>
      <c r="AG24" t="n">
        <v>25.625</v>
      </c>
      <c r="AH24" t="n">
        <v>1622419.727065758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3.4032</v>
      </c>
      <c r="E25" t="n">
        <v>29.38</v>
      </c>
      <c r="F25" t="n">
        <v>24.26</v>
      </c>
      <c r="G25" t="n">
        <v>32.34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411.39</v>
      </c>
      <c r="Q25" t="n">
        <v>608.99</v>
      </c>
      <c r="R25" t="n">
        <v>74.83</v>
      </c>
      <c r="S25" t="n">
        <v>46.36</v>
      </c>
      <c r="T25" t="n">
        <v>13735.42</v>
      </c>
      <c r="U25" t="n">
        <v>0.62</v>
      </c>
      <c r="V25" t="n">
        <v>0.88</v>
      </c>
      <c r="W25" t="n">
        <v>9.25</v>
      </c>
      <c r="X25" t="n">
        <v>0.88</v>
      </c>
      <c r="Y25" t="n">
        <v>1</v>
      </c>
      <c r="Z25" t="n">
        <v>10</v>
      </c>
      <c r="AA25" t="n">
        <v>1305.266499925689</v>
      </c>
      <c r="AB25" t="n">
        <v>1785.923209492209</v>
      </c>
      <c r="AC25" t="n">
        <v>1615.477204937239</v>
      </c>
      <c r="AD25" t="n">
        <v>1305266.499925689</v>
      </c>
      <c r="AE25" t="n">
        <v>1785923.209492209</v>
      </c>
      <c r="AF25" t="n">
        <v>1.238550577387792e-06</v>
      </c>
      <c r="AG25" t="n">
        <v>25.50347222222222</v>
      </c>
      <c r="AH25" t="n">
        <v>1615477.204937239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3.4196</v>
      </c>
      <c r="E26" t="n">
        <v>29.24</v>
      </c>
      <c r="F26" t="n">
        <v>24.22</v>
      </c>
      <c r="G26" t="n">
        <v>33.79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410.67</v>
      </c>
      <c r="Q26" t="n">
        <v>608.89</v>
      </c>
      <c r="R26" t="n">
        <v>73.51000000000001</v>
      </c>
      <c r="S26" t="n">
        <v>46.36</v>
      </c>
      <c r="T26" t="n">
        <v>13085.49</v>
      </c>
      <c r="U26" t="n">
        <v>0.63</v>
      </c>
      <c r="V26" t="n">
        <v>0.88</v>
      </c>
      <c r="W26" t="n">
        <v>9.25</v>
      </c>
      <c r="X26" t="n">
        <v>0.84</v>
      </c>
      <c r="Y26" t="n">
        <v>1</v>
      </c>
      <c r="Z26" t="n">
        <v>10</v>
      </c>
      <c r="AA26" t="n">
        <v>1299.387458171059</v>
      </c>
      <c r="AB26" t="n">
        <v>1777.879245198507</v>
      </c>
      <c r="AC26" t="n">
        <v>1608.200945305954</v>
      </c>
      <c r="AD26" t="n">
        <v>1299387.458171059</v>
      </c>
      <c r="AE26" t="n">
        <v>1777879.245198507</v>
      </c>
      <c r="AF26" t="n">
        <v>1.244519145050333e-06</v>
      </c>
      <c r="AG26" t="n">
        <v>25.38194444444444</v>
      </c>
      <c r="AH26" t="n">
        <v>1608200.945305954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3.4271</v>
      </c>
      <c r="E27" t="n">
        <v>29.18</v>
      </c>
      <c r="F27" t="n">
        <v>24.2</v>
      </c>
      <c r="G27" t="n">
        <v>34.58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410.25</v>
      </c>
      <c r="Q27" t="n">
        <v>608.89</v>
      </c>
      <c r="R27" t="n">
        <v>73.14</v>
      </c>
      <c r="S27" t="n">
        <v>46.36</v>
      </c>
      <c r="T27" t="n">
        <v>12908.87</v>
      </c>
      <c r="U27" t="n">
        <v>0.63</v>
      </c>
      <c r="V27" t="n">
        <v>0.88</v>
      </c>
      <c r="W27" t="n">
        <v>9.25</v>
      </c>
      <c r="X27" t="n">
        <v>0.83</v>
      </c>
      <c r="Y27" t="n">
        <v>1</v>
      </c>
      <c r="Z27" t="n">
        <v>10</v>
      </c>
      <c r="AA27" t="n">
        <v>1296.635734081003</v>
      </c>
      <c r="AB27" t="n">
        <v>1774.114214900993</v>
      </c>
      <c r="AC27" t="n">
        <v>1604.795244215781</v>
      </c>
      <c r="AD27" t="n">
        <v>1296635.734081003</v>
      </c>
      <c r="AE27" t="n">
        <v>1774114.214900993</v>
      </c>
      <c r="AF27" t="n">
        <v>1.247248672944788e-06</v>
      </c>
      <c r="AG27" t="n">
        <v>25.32986111111111</v>
      </c>
      <c r="AH27" t="n">
        <v>1604795.244215781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3.4462</v>
      </c>
      <c r="E28" t="n">
        <v>29.02</v>
      </c>
      <c r="F28" t="n">
        <v>24.14</v>
      </c>
      <c r="G28" t="n">
        <v>36.21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408.98</v>
      </c>
      <c r="Q28" t="n">
        <v>609.01</v>
      </c>
      <c r="R28" t="n">
        <v>71.41</v>
      </c>
      <c r="S28" t="n">
        <v>46.36</v>
      </c>
      <c r="T28" t="n">
        <v>12051.5</v>
      </c>
      <c r="U28" t="n">
        <v>0.65</v>
      </c>
      <c r="V28" t="n">
        <v>0.88</v>
      </c>
      <c r="W28" t="n">
        <v>9.24</v>
      </c>
      <c r="X28" t="n">
        <v>0.77</v>
      </c>
      <c r="Y28" t="n">
        <v>1</v>
      </c>
      <c r="Z28" t="n">
        <v>10</v>
      </c>
      <c r="AA28" t="n">
        <v>1289.284931050344</v>
      </c>
      <c r="AB28" t="n">
        <v>1764.056521899904</v>
      </c>
      <c r="AC28" t="n">
        <v>1595.697443318655</v>
      </c>
      <c r="AD28" t="n">
        <v>1289284.931050344</v>
      </c>
      <c r="AE28" t="n">
        <v>1764056.521899904</v>
      </c>
      <c r="AF28" t="n">
        <v>1.254199870649333e-06</v>
      </c>
      <c r="AG28" t="n">
        <v>25.19097222222222</v>
      </c>
      <c r="AH28" t="n">
        <v>1595697.443318655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3.4519</v>
      </c>
      <c r="E29" t="n">
        <v>28.97</v>
      </c>
      <c r="F29" t="n">
        <v>24.14</v>
      </c>
      <c r="G29" t="n">
        <v>37.15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408.8</v>
      </c>
      <c r="Q29" t="n">
        <v>608.85</v>
      </c>
      <c r="R29" t="n">
        <v>71.37</v>
      </c>
      <c r="S29" t="n">
        <v>46.36</v>
      </c>
      <c r="T29" t="n">
        <v>12037.42</v>
      </c>
      <c r="U29" t="n">
        <v>0.65</v>
      </c>
      <c r="V29" t="n">
        <v>0.88</v>
      </c>
      <c r="W29" t="n">
        <v>9.24</v>
      </c>
      <c r="X29" t="n">
        <v>0.77</v>
      </c>
      <c r="Y29" t="n">
        <v>1</v>
      </c>
      <c r="Z29" t="n">
        <v>10</v>
      </c>
      <c r="AA29" t="n">
        <v>1287.579868795101</v>
      </c>
      <c r="AB29" t="n">
        <v>1761.723580500241</v>
      </c>
      <c r="AC29" t="n">
        <v>1593.587154571873</v>
      </c>
      <c r="AD29" t="n">
        <v>1287579.868795101</v>
      </c>
      <c r="AE29" t="n">
        <v>1761723.580500242</v>
      </c>
      <c r="AF29" t="n">
        <v>1.256274311849119e-06</v>
      </c>
      <c r="AG29" t="n">
        <v>25.14756944444444</v>
      </c>
      <c r="AH29" t="n">
        <v>1593587.154571873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3.4619</v>
      </c>
      <c r="E30" t="n">
        <v>28.89</v>
      </c>
      <c r="F30" t="n">
        <v>24.11</v>
      </c>
      <c r="G30" t="n">
        <v>38.07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408.2</v>
      </c>
      <c r="Q30" t="n">
        <v>608.9</v>
      </c>
      <c r="R30" t="n">
        <v>70.29000000000001</v>
      </c>
      <c r="S30" t="n">
        <v>46.36</v>
      </c>
      <c r="T30" t="n">
        <v>11500.91</v>
      </c>
      <c r="U30" t="n">
        <v>0.66</v>
      </c>
      <c r="V30" t="n">
        <v>0.88</v>
      </c>
      <c r="W30" t="n">
        <v>9.24</v>
      </c>
      <c r="X30" t="n">
        <v>0.74</v>
      </c>
      <c r="Y30" t="n">
        <v>1</v>
      </c>
      <c r="Z30" t="n">
        <v>10</v>
      </c>
      <c r="AA30" t="n">
        <v>1273.161419968208</v>
      </c>
      <c r="AB30" t="n">
        <v>1741.995622718219</v>
      </c>
      <c r="AC30" t="n">
        <v>1575.742005392204</v>
      </c>
      <c r="AD30" t="n">
        <v>1273161.419968208</v>
      </c>
      <c r="AE30" t="n">
        <v>1741995.622718219</v>
      </c>
      <c r="AF30" t="n">
        <v>1.259913682375058e-06</v>
      </c>
      <c r="AG30" t="n">
        <v>25.078125</v>
      </c>
      <c r="AH30" t="n">
        <v>1575742.005392204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3.4689</v>
      </c>
      <c r="E31" t="n">
        <v>28.83</v>
      </c>
      <c r="F31" t="n">
        <v>24.1</v>
      </c>
      <c r="G31" t="n">
        <v>39.09</v>
      </c>
      <c r="H31" t="n">
        <v>0.53</v>
      </c>
      <c r="I31" t="n">
        <v>37</v>
      </c>
      <c r="J31" t="n">
        <v>277.16</v>
      </c>
      <c r="K31" t="n">
        <v>59.89</v>
      </c>
      <c r="L31" t="n">
        <v>8.25</v>
      </c>
      <c r="M31" t="n">
        <v>35</v>
      </c>
      <c r="N31" t="n">
        <v>74.02</v>
      </c>
      <c r="O31" t="n">
        <v>34416.93</v>
      </c>
      <c r="P31" t="n">
        <v>407.93</v>
      </c>
      <c r="Q31" t="n">
        <v>608.86</v>
      </c>
      <c r="R31" t="n">
        <v>70.18000000000001</v>
      </c>
      <c r="S31" t="n">
        <v>46.36</v>
      </c>
      <c r="T31" t="n">
        <v>11453.96</v>
      </c>
      <c r="U31" t="n">
        <v>0.66</v>
      </c>
      <c r="V31" t="n">
        <v>0.88</v>
      </c>
      <c r="W31" t="n">
        <v>9.24</v>
      </c>
      <c r="X31" t="n">
        <v>0.73</v>
      </c>
      <c r="Y31" t="n">
        <v>1</v>
      </c>
      <c r="Z31" t="n">
        <v>10</v>
      </c>
      <c r="AA31" t="n">
        <v>1270.923405340955</v>
      </c>
      <c r="AB31" t="n">
        <v>1738.933472370974</v>
      </c>
      <c r="AC31" t="n">
        <v>1572.972102376345</v>
      </c>
      <c r="AD31" t="n">
        <v>1270923.405340955</v>
      </c>
      <c r="AE31" t="n">
        <v>1738933.472370974</v>
      </c>
      <c r="AF31" t="n">
        <v>1.262461241743216e-06</v>
      </c>
      <c r="AG31" t="n">
        <v>25.02604166666667</v>
      </c>
      <c r="AH31" t="n">
        <v>1572972.102376345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3.479</v>
      </c>
      <c r="E32" t="n">
        <v>28.74</v>
      </c>
      <c r="F32" t="n">
        <v>24.07</v>
      </c>
      <c r="G32" t="n">
        <v>40.12</v>
      </c>
      <c r="H32" t="n">
        <v>0.55</v>
      </c>
      <c r="I32" t="n">
        <v>36</v>
      </c>
      <c r="J32" t="n">
        <v>277.65</v>
      </c>
      <c r="K32" t="n">
        <v>59.89</v>
      </c>
      <c r="L32" t="n">
        <v>8.5</v>
      </c>
      <c r="M32" t="n">
        <v>34</v>
      </c>
      <c r="N32" t="n">
        <v>74.26000000000001</v>
      </c>
      <c r="O32" t="n">
        <v>34477.13</v>
      </c>
      <c r="P32" t="n">
        <v>407.18</v>
      </c>
      <c r="Q32" t="n">
        <v>608.84</v>
      </c>
      <c r="R32" t="n">
        <v>69.02</v>
      </c>
      <c r="S32" t="n">
        <v>46.36</v>
      </c>
      <c r="T32" t="n">
        <v>10876.81</v>
      </c>
      <c r="U32" t="n">
        <v>0.67</v>
      </c>
      <c r="V32" t="n">
        <v>0.89</v>
      </c>
      <c r="W32" t="n">
        <v>9.24</v>
      </c>
      <c r="X32" t="n">
        <v>0.7</v>
      </c>
      <c r="Y32" t="n">
        <v>1</v>
      </c>
      <c r="Z32" t="n">
        <v>10</v>
      </c>
      <c r="AA32" t="n">
        <v>1266.838442251038</v>
      </c>
      <c r="AB32" t="n">
        <v>1733.344245655497</v>
      </c>
      <c r="AC32" t="n">
        <v>1567.916303614064</v>
      </c>
      <c r="AD32" t="n">
        <v>1266838.442251038</v>
      </c>
      <c r="AE32" t="n">
        <v>1733344.245655497</v>
      </c>
      <c r="AF32" t="n">
        <v>1.266137005974415e-06</v>
      </c>
      <c r="AG32" t="n">
        <v>24.94791666666667</v>
      </c>
      <c r="AH32" t="n">
        <v>1567916.303614064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3.4872</v>
      </c>
      <c r="E33" t="n">
        <v>28.68</v>
      </c>
      <c r="F33" t="n">
        <v>24.05</v>
      </c>
      <c r="G33" t="n">
        <v>41.24</v>
      </c>
      <c r="H33" t="n">
        <v>0.5600000000000001</v>
      </c>
      <c r="I33" t="n">
        <v>35</v>
      </c>
      <c r="J33" t="n">
        <v>278.13</v>
      </c>
      <c r="K33" t="n">
        <v>59.89</v>
      </c>
      <c r="L33" t="n">
        <v>8.75</v>
      </c>
      <c r="M33" t="n">
        <v>33</v>
      </c>
      <c r="N33" t="n">
        <v>74.5</v>
      </c>
      <c r="O33" t="n">
        <v>34537.41</v>
      </c>
      <c r="P33" t="n">
        <v>406.64</v>
      </c>
      <c r="Q33" t="n">
        <v>608.9299999999999</v>
      </c>
      <c r="R33" t="n">
        <v>68.34</v>
      </c>
      <c r="S33" t="n">
        <v>46.36</v>
      </c>
      <c r="T33" t="n">
        <v>10541.28</v>
      </c>
      <c r="U33" t="n">
        <v>0.68</v>
      </c>
      <c r="V33" t="n">
        <v>0.89</v>
      </c>
      <c r="W33" t="n">
        <v>9.24</v>
      </c>
      <c r="X33" t="n">
        <v>0.68</v>
      </c>
      <c r="Y33" t="n">
        <v>1</v>
      </c>
      <c r="Z33" t="n">
        <v>10</v>
      </c>
      <c r="AA33" t="n">
        <v>1263.822980770999</v>
      </c>
      <c r="AB33" t="n">
        <v>1729.218358225736</v>
      </c>
      <c r="AC33" t="n">
        <v>1564.18418508988</v>
      </c>
      <c r="AD33" t="n">
        <v>1263822.980770999</v>
      </c>
      <c r="AE33" t="n">
        <v>1729218.358225736</v>
      </c>
      <c r="AF33" t="n">
        <v>1.269121289805686e-06</v>
      </c>
      <c r="AG33" t="n">
        <v>24.89583333333333</v>
      </c>
      <c r="AH33" t="n">
        <v>1564184.18508988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3.495</v>
      </c>
      <c r="E34" t="n">
        <v>28.61</v>
      </c>
      <c r="F34" t="n">
        <v>24.04</v>
      </c>
      <c r="G34" t="n">
        <v>42.42</v>
      </c>
      <c r="H34" t="n">
        <v>0.58</v>
      </c>
      <c r="I34" t="n">
        <v>34</v>
      </c>
      <c r="J34" t="n">
        <v>278.62</v>
      </c>
      <c r="K34" t="n">
        <v>59.89</v>
      </c>
      <c r="L34" t="n">
        <v>9</v>
      </c>
      <c r="M34" t="n">
        <v>32</v>
      </c>
      <c r="N34" t="n">
        <v>74.73999999999999</v>
      </c>
      <c r="O34" t="n">
        <v>34597.8</v>
      </c>
      <c r="P34" t="n">
        <v>406.16</v>
      </c>
      <c r="Q34" t="n">
        <v>608.86</v>
      </c>
      <c r="R34" t="n">
        <v>68.16</v>
      </c>
      <c r="S34" t="n">
        <v>46.36</v>
      </c>
      <c r="T34" t="n">
        <v>10458.25</v>
      </c>
      <c r="U34" t="n">
        <v>0.68</v>
      </c>
      <c r="V34" t="n">
        <v>0.89</v>
      </c>
      <c r="W34" t="n">
        <v>9.23</v>
      </c>
      <c r="X34" t="n">
        <v>0.67</v>
      </c>
      <c r="Y34" t="n">
        <v>1</v>
      </c>
      <c r="Z34" t="n">
        <v>10</v>
      </c>
      <c r="AA34" t="n">
        <v>1261.09937064676</v>
      </c>
      <c r="AB34" t="n">
        <v>1725.491794696555</v>
      </c>
      <c r="AC34" t="n">
        <v>1560.813279553658</v>
      </c>
      <c r="AD34" t="n">
        <v>1261099.37064676</v>
      </c>
      <c r="AE34" t="n">
        <v>1725491.794696555</v>
      </c>
      <c r="AF34" t="n">
        <v>1.271959998815919e-06</v>
      </c>
      <c r="AG34" t="n">
        <v>24.83506944444444</v>
      </c>
      <c r="AH34" t="n">
        <v>1560813.279553658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3.5051</v>
      </c>
      <c r="E35" t="n">
        <v>28.53</v>
      </c>
      <c r="F35" t="n">
        <v>24.01</v>
      </c>
      <c r="G35" t="n">
        <v>43.65</v>
      </c>
      <c r="H35" t="n">
        <v>0.59</v>
      </c>
      <c r="I35" t="n">
        <v>33</v>
      </c>
      <c r="J35" t="n">
        <v>279.11</v>
      </c>
      <c r="K35" t="n">
        <v>59.89</v>
      </c>
      <c r="L35" t="n">
        <v>9.25</v>
      </c>
      <c r="M35" t="n">
        <v>31</v>
      </c>
      <c r="N35" t="n">
        <v>74.98</v>
      </c>
      <c r="O35" t="n">
        <v>34658.27</v>
      </c>
      <c r="P35" t="n">
        <v>405.64</v>
      </c>
      <c r="Q35" t="n">
        <v>608.92</v>
      </c>
      <c r="R35" t="n">
        <v>67.09999999999999</v>
      </c>
      <c r="S35" t="n">
        <v>46.36</v>
      </c>
      <c r="T35" t="n">
        <v>9934.459999999999</v>
      </c>
      <c r="U35" t="n">
        <v>0.6899999999999999</v>
      </c>
      <c r="V35" t="n">
        <v>0.89</v>
      </c>
      <c r="W35" t="n">
        <v>9.23</v>
      </c>
      <c r="X35" t="n">
        <v>0.63</v>
      </c>
      <c r="Y35" t="n">
        <v>1</v>
      </c>
      <c r="Z35" t="n">
        <v>10</v>
      </c>
      <c r="AA35" t="n">
        <v>1257.599057935461</v>
      </c>
      <c r="AB35" t="n">
        <v>1720.702512422056</v>
      </c>
      <c r="AC35" t="n">
        <v>1556.481079657638</v>
      </c>
      <c r="AD35" t="n">
        <v>1257599.057935461</v>
      </c>
      <c r="AE35" t="n">
        <v>1720702.512422056</v>
      </c>
      <c r="AF35" t="n">
        <v>1.275635763047118e-06</v>
      </c>
      <c r="AG35" t="n">
        <v>24.765625</v>
      </c>
      <c r="AH35" t="n">
        <v>1556481.079657638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3.512</v>
      </c>
      <c r="E36" t="n">
        <v>28.47</v>
      </c>
      <c r="F36" t="n">
        <v>24</v>
      </c>
      <c r="G36" t="n">
        <v>45.01</v>
      </c>
      <c r="H36" t="n">
        <v>0.6</v>
      </c>
      <c r="I36" t="n">
        <v>32</v>
      </c>
      <c r="J36" t="n">
        <v>279.61</v>
      </c>
      <c r="K36" t="n">
        <v>59.89</v>
      </c>
      <c r="L36" t="n">
        <v>9.5</v>
      </c>
      <c r="M36" t="n">
        <v>30</v>
      </c>
      <c r="N36" t="n">
        <v>75.22</v>
      </c>
      <c r="O36" t="n">
        <v>34718.84</v>
      </c>
      <c r="P36" t="n">
        <v>405.33</v>
      </c>
      <c r="Q36" t="n">
        <v>608.85</v>
      </c>
      <c r="R36" t="n">
        <v>66.92</v>
      </c>
      <c r="S36" t="n">
        <v>46.36</v>
      </c>
      <c r="T36" t="n">
        <v>9845.959999999999</v>
      </c>
      <c r="U36" t="n">
        <v>0.6899999999999999</v>
      </c>
      <c r="V36" t="n">
        <v>0.89</v>
      </c>
      <c r="W36" t="n">
        <v>9.23</v>
      </c>
      <c r="X36" t="n">
        <v>0.63</v>
      </c>
      <c r="Y36" t="n">
        <v>1</v>
      </c>
      <c r="Z36" t="n">
        <v>10</v>
      </c>
      <c r="AA36" t="n">
        <v>1255.3811220649</v>
      </c>
      <c r="AB36" t="n">
        <v>1717.667834715529</v>
      </c>
      <c r="AC36" t="n">
        <v>1553.736027332226</v>
      </c>
      <c r="AD36" t="n">
        <v>1255381.122064899</v>
      </c>
      <c r="AE36" t="n">
        <v>1717667.834715529</v>
      </c>
      <c r="AF36" t="n">
        <v>1.278146928710016e-06</v>
      </c>
      <c r="AG36" t="n">
        <v>24.71354166666667</v>
      </c>
      <c r="AH36" t="n">
        <v>1553736.027332226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3.5227</v>
      </c>
      <c r="E37" t="n">
        <v>28.39</v>
      </c>
      <c r="F37" t="n">
        <v>23.97</v>
      </c>
      <c r="G37" t="n">
        <v>46.39</v>
      </c>
      <c r="H37" t="n">
        <v>0.62</v>
      </c>
      <c r="I37" t="n">
        <v>31</v>
      </c>
      <c r="J37" t="n">
        <v>280.1</v>
      </c>
      <c r="K37" t="n">
        <v>59.89</v>
      </c>
      <c r="L37" t="n">
        <v>9.75</v>
      </c>
      <c r="M37" t="n">
        <v>29</v>
      </c>
      <c r="N37" t="n">
        <v>75.45999999999999</v>
      </c>
      <c r="O37" t="n">
        <v>34779.51</v>
      </c>
      <c r="P37" t="n">
        <v>404.64</v>
      </c>
      <c r="Q37" t="n">
        <v>608.84</v>
      </c>
      <c r="R37" t="n">
        <v>65.7</v>
      </c>
      <c r="S37" t="n">
        <v>46.36</v>
      </c>
      <c r="T37" t="n">
        <v>9241.24</v>
      </c>
      <c r="U37" t="n">
        <v>0.71</v>
      </c>
      <c r="V37" t="n">
        <v>0.89</v>
      </c>
      <c r="W37" t="n">
        <v>9.23</v>
      </c>
      <c r="X37" t="n">
        <v>0.6</v>
      </c>
      <c r="Y37" t="n">
        <v>1</v>
      </c>
      <c r="Z37" t="n">
        <v>10</v>
      </c>
      <c r="AA37" t="n">
        <v>1251.50938769351</v>
      </c>
      <c r="AB37" t="n">
        <v>1712.370356939729</v>
      </c>
      <c r="AC37" t="n">
        <v>1548.94413340029</v>
      </c>
      <c r="AD37" t="n">
        <v>1251509.387693509</v>
      </c>
      <c r="AE37" t="n">
        <v>1712370.356939729</v>
      </c>
      <c r="AF37" t="n">
        <v>1.282041055172772e-06</v>
      </c>
      <c r="AG37" t="n">
        <v>24.64409722222222</v>
      </c>
      <c r="AH37" t="n">
        <v>1548944.133400291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3.5287</v>
      </c>
      <c r="E38" t="n">
        <v>28.34</v>
      </c>
      <c r="F38" t="n">
        <v>23.97</v>
      </c>
      <c r="G38" t="n">
        <v>47.94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404.43</v>
      </c>
      <c r="Q38" t="n">
        <v>608.86</v>
      </c>
      <c r="R38" t="n">
        <v>65.81999999999999</v>
      </c>
      <c r="S38" t="n">
        <v>46.36</v>
      </c>
      <c r="T38" t="n">
        <v>9306.440000000001</v>
      </c>
      <c r="U38" t="n">
        <v>0.7</v>
      </c>
      <c r="V38" t="n">
        <v>0.89</v>
      </c>
      <c r="W38" t="n">
        <v>9.23</v>
      </c>
      <c r="X38" t="n">
        <v>0.6</v>
      </c>
      <c r="Y38" t="n">
        <v>1</v>
      </c>
      <c r="Z38" t="n">
        <v>10</v>
      </c>
      <c r="AA38" t="n">
        <v>1249.767692368613</v>
      </c>
      <c r="AB38" t="n">
        <v>1709.98729255803</v>
      </c>
      <c r="AC38" t="n">
        <v>1546.78850533853</v>
      </c>
      <c r="AD38" t="n">
        <v>1249767.692368613</v>
      </c>
      <c r="AE38" t="n">
        <v>1709987.29255803</v>
      </c>
      <c r="AF38" t="n">
        <v>1.284224677488335e-06</v>
      </c>
      <c r="AG38" t="n">
        <v>24.60069444444444</v>
      </c>
      <c r="AH38" t="n">
        <v>1546788.50533853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3.5298</v>
      </c>
      <c r="E39" t="n">
        <v>28.33</v>
      </c>
      <c r="F39" t="n">
        <v>23.96</v>
      </c>
      <c r="G39" t="n">
        <v>47.92</v>
      </c>
      <c r="H39" t="n">
        <v>0.65</v>
      </c>
      <c r="I39" t="n">
        <v>30</v>
      </c>
      <c r="J39" t="n">
        <v>281.08</v>
      </c>
      <c r="K39" t="n">
        <v>59.89</v>
      </c>
      <c r="L39" t="n">
        <v>10.25</v>
      </c>
      <c r="M39" t="n">
        <v>28</v>
      </c>
      <c r="N39" t="n">
        <v>75.95</v>
      </c>
      <c r="O39" t="n">
        <v>34901.13</v>
      </c>
      <c r="P39" t="n">
        <v>404.09</v>
      </c>
      <c r="Q39" t="n">
        <v>608.85</v>
      </c>
      <c r="R39" t="n">
        <v>65.66</v>
      </c>
      <c r="S39" t="n">
        <v>46.36</v>
      </c>
      <c r="T39" t="n">
        <v>9229.549999999999</v>
      </c>
      <c r="U39" t="n">
        <v>0.71</v>
      </c>
      <c r="V39" t="n">
        <v>0.89</v>
      </c>
      <c r="W39" t="n">
        <v>9.23</v>
      </c>
      <c r="X39" t="n">
        <v>0.59</v>
      </c>
      <c r="Y39" t="n">
        <v>1</v>
      </c>
      <c r="Z39" t="n">
        <v>10</v>
      </c>
      <c r="AA39" t="n">
        <v>1248.897281509417</v>
      </c>
      <c r="AB39" t="n">
        <v>1708.796358020662</v>
      </c>
      <c r="AC39" t="n">
        <v>1545.71123192192</v>
      </c>
      <c r="AD39" t="n">
        <v>1248897.281509417</v>
      </c>
      <c r="AE39" t="n">
        <v>1708796.358020662</v>
      </c>
      <c r="AF39" t="n">
        <v>1.284625008246188e-06</v>
      </c>
      <c r="AG39" t="n">
        <v>24.59201388888889</v>
      </c>
      <c r="AH39" t="n">
        <v>1545711.23192192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3.5412</v>
      </c>
      <c r="E40" t="n">
        <v>28.24</v>
      </c>
      <c r="F40" t="n">
        <v>23.92</v>
      </c>
      <c r="G40" t="n">
        <v>49.49</v>
      </c>
      <c r="H40" t="n">
        <v>0.66</v>
      </c>
      <c r="I40" t="n">
        <v>29</v>
      </c>
      <c r="J40" t="n">
        <v>281.58</v>
      </c>
      <c r="K40" t="n">
        <v>59.89</v>
      </c>
      <c r="L40" t="n">
        <v>10.5</v>
      </c>
      <c r="M40" t="n">
        <v>27</v>
      </c>
      <c r="N40" t="n">
        <v>76.19</v>
      </c>
      <c r="O40" t="n">
        <v>34962.08</v>
      </c>
      <c r="P40" t="n">
        <v>403.47</v>
      </c>
      <c r="Q40" t="n">
        <v>608.83</v>
      </c>
      <c r="R40" t="n">
        <v>64.09999999999999</v>
      </c>
      <c r="S40" t="n">
        <v>46.36</v>
      </c>
      <c r="T40" t="n">
        <v>8450.07</v>
      </c>
      <c r="U40" t="n">
        <v>0.72</v>
      </c>
      <c r="V40" t="n">
        <v>0.89</v>
      </c>
      <c r="W40" t="n">
        <v>9.23</v>
      </c>
      <c r="X40" t="n">
        <v>0.55</v>
      </c>
      <c r="Y40" t="n">
        <v>1</v>
      </c>
      <c r="Z40" t="n">
        <v>10</v>
      </c>
      <c r="AA40" t="n">
        <v>1244.921990194207</v>
      </c>
      <c r="AB40" t="n">
        <v>1703.357189065716</v>
      </c>
      <c r="AC40" t="n">
        <v>1540.791169618113</v>
      </c>
      <c r="AD40" t="n">
        <v>1244921.990194207</v>
      </c>
      <c r="AE40" t="n">
        <v>1703357.189065716</v>
      </c>
      <c r="AF40" t="n">
        <v>1.28877389064576e-06</v>
      </c>
      <c r="AG40" t="n">
        <v>24.51388888888889</v>
      </c>
      <c r="AH40" t="n">
        <v>1540791.169618113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3.547</v>
      </c>
      <c r="E41" t="n">
        <v>28.19</v>
      </c>
      <c r="F41" t="n">
        <v>23.92</v>
      </c>
      <c r="G41" t="n">
        <v>51.27</v>
      </c>
      <c r="H41" t="n">
        <v>0.68</v>
      </c>
      <c r="I41" t="n">
        <v>28</v>
      </c>
      <c r="J41" t="n">
        <v>282.07</v>
      </c>
      <c r="K41" t="n">
        <v>59.89</v>
      </c>
      <c r="L41" t="n">
        <v>10.75</v>
      </c>
      <c r="M41" t="n">
        <v>26</v>
      </c>
      <c r="N41" t="n">
        <v>76.44</v>
      </c>
      <c r="O41" t="n">
        <v>35023.13</v>
      </c>
      <c r="P41" t="n">
        <v>403.37</v>
      </c>
      <c r="Q41" t="n">
        <v>608.8200000000001</v>
      </c>
      <c r="R41" t="n">
        <v>64.65000000000001</v>
      </c>
      <c r="S41" t="n">
        <v>46.36</v>
      </c>
      <c r="T41" t="n">
        <v>8734.49</v>
      </c>
      <c r="U41" t="n">
        <v>0.72</v>
      </c>
      <c r="V41" t="n">
        <v>0.89</v>
      </c>
      <c r="W41" t="n">
        <v>9.220000000000001</v>
      </c>
      <c r="X41" t="n">
        <v>0.55</v>
      </c>
      <c r="Y41" t="n">
        <v>1</v>
      </c>
      <c r="Z41" t="n">
        <v>10</v>
      </c>
      <c r="AA41" t="n">
        <v>1243.245244160713</v>
      </c>
      <c r="AB41" t="n">
        <v>1701.062991169875</v>
      </c>
      <c r="AC41" t="n">
        <v>1538.715926749524</v>
      </c>
      <c r="AD41" t="n">
        <v>1243245.244160713</v>
      </c>
      <c r="AE41" t="n">
        <v>1701062.991169875</v>
      </c>
      <c r="AF41" t="n">
        <v>1.290884725550805e-06</v>
      </c>
      <c r="AG41" t="n">
        <v>24.47048611111111</v>
      </c>
      <c r="AH41" t="n">
        <v>1538715.926749524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3.5478</v>
      </c>
      <c r="E42" t="n">
        <v>28.19</v>
      </c>
      <c r="F42" t="n">
        <v>23.92</v>
      </c>
      <c r="G42" t="n">
        <v>51.25</v>
      </c>
      <c r="H42" t="n">
        <v>0.6899999999999999</v>
      </c>
      <c r="I42" t="n">
        <v>28</v>
      </c>
      <c r="J42" t="n">
        <v>282.57</v>
      </c>
      <c r="K42" t="n">
        <v>59.89</v>
      </c>
      <c r="L42" t="n">
        <v>11</v>
      </c>
      <c r="M42" t="n">
        <v>26</v>
      </c>
      <c r="N42" t="n">
        <v>76.68000000000001</v>
      </c>
      <c r="O42" t="n">
        <v>35084.28</v>
      </c>
      <c r="P42" t="n">
        <v>402.95</v>
      </c>
      <c r="Q42" t="n">
        <v>608.88</v>
      </c>
      <c r="R42" t="n">
        <v>64.14</v>
      </c>
      <c r="S42" t="n">
        <v>46.36</v>
      </c>
      <c r="T42" t="n">
        <v>8479.870000000001</v>
      </c>
      <c r="U42" t="n">
        <v>0.72</v>
      </c>
      <c r="V42" t="n">
        <v>0.89</v>
      </c>
      <c r="W42" t="n">
        <v>9.23</v>
      </c>
      <c r="X42" t="n">
        <v>0.54</v>
      </c>
      <c r="Y42" t="n">
        <v>1</v>
      </c>
      <c r="Z42" t="n">
        <v>10</v>
      </c>
      <c r="AA42" t="n">
        <v>1242.414805873255</v>
      </c>
      <c r="AB42" t="n">
        <v>1699.926748868623</v>
      </c>
      <c r="AC42" t="n">
        <v>1537.688125818778</v>
      </c>
      <c r="AD42" t="n">
        <v>1242414.805873255</v>
      </c>
      <c r="AE42" t="n">
        <v>1699926.748868623</v>
      </c>
      <c r="AF42" t="n">
        <v>1.29117587519288e-06</v>
      </c>
      <c r="AG42" t="n">
        <v>24.47048611111111</v>
      </c>
      <c r="AH42" t="n">
        <v>1537688.125818778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3.5589</v>
      </c>
      <c r="E43" t="n">
        <v>28.1</v>
      </c>
      <c r="F43" t="n">
        <v>23.88</v>
      </c>
      <c r="G43" t="n">
        <v>53.07</v>
      </c>
      <c r="H43" t="n">
        <v>0.71</v>
      </c>
      <c r="I43" t="n">
        <v>27</v>
      </c>
      <c r="J43" t="n">
        <v>283.06</v>
      </c>
      <c r="K43" t="n">
        <v>59.89</v>
      </c>
      <c r="L43" t="n">
        <v>11.25</v>
      </c>
      <c r="M43" t="n">
        <v>25</v>
      </c>
      <c r="N43" t="n">
        <v>76.93000000000001</v>
      </c>
      <c r="O43" t="n">
        <v>35145.53</v>
      </c>
      <c r="P43" t="n">
        <v>402.37</v>
      </c>
      <c r="Q43" t="n">
        <v>608.9</v>
      </c>
      <c r="R43" t="n">
        <v>63.2</v>
      </c>
      <c r="S43" t="n">
        <v>46.36</v>
      </c>
      <c r="T43" t="n">
        <v>8011.71</v>
      </c>
      <c r="U43" t="n">
        <v>0.73</v>
      </c>
      <c r="V43" t="n">
        <v>0.89</v>
      </c>
      <c r="W43" t="n">
        <v>9.220000000000001</v>
      </c>
      <c r="X43" t="n">
        <v>0.51</v>
      </c>
      <c r="Y43" t="n">
        <v>1</v>
      </c>
      <c r="Z43" t="n">
        <v>10</v>
      </c>
      <c r="AA43" t="n">
        <v>1227.882152061238</v>
      </c>
      <c r="AB43" t="n">
        <v>1680.042530787585</v>
      </c>
      <c r="AC43" t="n">
        <v>1519.701629603718</v>
      </c>
      <c r="AD43" t="n">
        <v>1227882.152061238</v>
      </c>
      <c r="AE43" t="n">
        <v>1680042.530787585</v>
      </c>
      <c r="AF43" t="n">
        <v>1.295215576476673e-06</v>
      </c>
      <c r="AG43" t="n">
        <v>24.39236111111111</v>
      </c>
      <c r="AH43" t="n">
        <v>1519701.629603718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3.569</v>
      </c>
      <c r="E44" t="n">
        <v>28.02</v>
      </c>
      <c r="F44" t="n">
        <v>23.85</v>
      </c>
      <c r="G44" t="n">
        <v>55.04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401.73</v>
      </c>
      <c r="Q44" t="n">
        <v>608.85</v>
      </c>
      <c r="R44" t="n">
        <v>62.14</v>
      </c>
      <c r="S44" t="n">
        <v>46.36</v>
      </c>
      <c r="T44" t="n">
        <v>7488.07</v>
      </c>
      <c r="U44" t="n">
        <v>0.75</v>
      </c>
      <c r="V44" t="n">
        <v>0.89</v>
      </c>
      <c r="W44" t="n">
        <v>9.220000000000001</v>
      </c>
      <c r="X44" t="n">
        <v>0.48</v>
      </c>
      <c r="Y44" t="n">
        <v>1</v>
      </c>
      <c r="Z44" t="n">
        <v>10</v>
      </c>
      <c r="AA44" t="n">
        <v>1224.324695201221</v>
      </c>
      <c r="AB44" t="n">
        <v>1675.17506136779</v>
      </c>
      <c r="AC44" t="n">
        <v>1515.298704633812</v>
      </c>
      <c r="AD44" t="n">
        <v>1224324.695201221</v>
      </c>
      <c r="AE44" t="n">
        <v>1675175.06136779</v>
      </c>
      <c r="AF44" t="n">
        <v>1.298891340707872e-06</v>
      </c>
      <c r="AG44" t="n">
        <v>24.32291666666667</v>
      </c>
      <c r="AH44" t="n">
        <v>1515298.704633812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3.5651</v>
      </c>
      <c r="E45" t="n">
        <v>28.05</v>
      </c>
      <c r="F45" t="n">
        <v>23.88</v>
      </c>
      <c r="G45" t="n">
        <v>55.11</v>
      </c>
      <c r="H45" t="n">
        <v>0.74</v>
      </c>
      <c r="I45" t="n">
        <v>26</v>
      </c>
      <c r="J45" t="n">
        <v>284.06</v>
      </c>
      <c r="K45" t="n">
        <v>59.89</v>
      </c>
      <c r="L45" t="n">
        <v>11.75</v>
      </c>
      <c r="M45" t="n">
        <v>24</v>
      </c>
      <c r="N45" t="n">
        <v>77.42</v>
      </c>
      <c r="O45" t="n">
        <v>35268.32</v>
      </c>
      <c r="P45" t="n">
        <v>401.86</v>
      </c>
      <c r="Q45" t="n">
        <v>608.87</v>
      </c>
      <c r="R45" t="n">
        <v>63.07</v>
      </c>
      <c r="S45" t="n">
        <v>46.36</v>
      </c>
      <c r="T45" t="n">
        <v>7950.11</v>
      </c>
      <c r="U45" t="n">
        <v>0.74</v>
      </c>
      <c r="V45" t="n">
        <v>0.89</v>
      </c>
      <c r="W45" t="n">
        <v>9.23</v>
      </c>
      <c r="X45" t="n">
        <v>0.51</v>
      </c>
      <c r="Y45" t="n">
        <v>1</v>
      </c>
      <c r="Z45" t="n">
        <v>10</v>
      </c>
      <c r="AA45" t="n">
        <v>1225.675661104563</v>
      </c>
      <c r="AB45" t="n">
        <v>1677.02351251715</v>
      </c>
      <c r="AC45" t="n">
        <v>1516.970742199795</v>
      </c>
      <c r="AD45" t="n">
        <v>1225675.661104563</v>
      </c>
      <c r="AE45" t="n">
        <v>1677023.51251715</v>
      </c>
      <c r="AF45" t="n">
        <v>1.297471986202756e-06</v>
      </c>
      <c r="AG45" t="n">
        <v>24.34895833333333</v>
      </c>
      <c r="AH45" t="n">
        <v>1516970.742199795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3.5749</v>
      </c>
      <c r="E46" t="n">
        <v>27.97</v>
      </c>
      <c r="F46" t="n">
        <v>23.86</v>
      </c>
      <c r="G46" t="n">
        <v>57.25</v>
      </c>
      <c r="H46" t="n">
        <v>0.75</v>
      </c>
      <c r="I46" t="n">
        <v>25</v>
      </c>
      <c r="J46" t="n">
        <v>284.56</v>
      </c>
      <c r="K46" t="n">
        <v>59.89</v>
      </c>
      <c r="L46" t="n">
        <v>12</v>
      </c>
      <c r="M46" t="n">
        <v>23</v>
      </c>
      <c r="N46" t="n">
        <v>77.67</v>
      </c>
      <c r="O46" t="n">
        <v>35329.87</v>
      </c>
      <c r="P46" t="n">
        <v>401.39</v>
      </c>
      <c r="Q46" t="n">
        <v>608.87</v>
      </c>
      <c r="R46" t="n">
        <v>62.51</v>
      </c>
      <c r="S46" t="n">
        <v>46.36</v>
      </c>
      <c r="T46" t="n">
        <v>7676.43</v>
      </c>
      <c r="U46" t="n">
        <v>0.74</v>
      </c>
      <c r="V46" t="n">
        <v>0.89</v>
      </c>
      <c r="W46" t="n">
        <v>9.220000000000001</v>
      </c>
      <c r="X46" t="n">
        <v>0.48</v>
      </c>
      <c r="Y46" t="n">
        <v>1</v>
      </c>
      <c r="Z46" t="n">
        <v>10</v>
      </c>
      <c r="AA46" t="n">
        <v>1222.543634883209</v>
      </c>
      <c r="AB46" t="n">
        <v>1672.738136065849</v>
      </c>
      <c r="AC46" t="n">
        <v>1513.094356062443</v>
      </c>
      <c r="AD46" t="n">
        <v>1222543.634883209</v>
      </c>
      <c r="AE46" t="n">
        <v>1672738.136065849</v>
      </c>
      <c r="AF46" t="n">
        <v>1.301038569318177e-06</v>
      </c>
      <c r="AG46" t="n">
        <v>24.27951388888889</v>
      </c>
      <c r="AH46" t="n">
        <v>1513094.356062443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3.5753</v>
      </c>
      <c r="E47" t="n">
        <v>27.97</v>
      </c>
      <c r="F47" t="n">
        <v>23.85</v>
      </c>
      <c r="G47" t="n">
        <v>57.25</v>
      </c>
      <c r="H47" t="n">
        <v>0.77</v>
      </c>
      <c r="I47" t="n">
        <v>25</v>
      </c>
      <c r="J47" t="n">
        <v>285.06</v>
      </c>
      <c r="K47" t="n">
        <v>59.89</v>
      </c>
      <c r="L47" t="n">
        <v>12.25</v>
      </c>
      <c r="M47" t="n">
        <v>23</v>
      </c>
      <c r="N47" t="n">
        <v>77.92</v>
      </c>
      <c r="O47" t="n">
        <v>35391.51</v>
      </c>
      <c r="P47" t="n">
        <v>401.41</v>
      </c>
      <c r="Q47" t="n">
        <v>608.87</v>
      </c>
      <c r="R47" t="n">
        <v>62.14</v>
      </c>
      <c r="S47" t="n">
        <v>46.36</v>
      </c>
      <c r="T47" t="n">
        <v>7490.82</v>
      </c>
      <c r="U47" t="n">
        <v>0.75</v>
      </c>
      <c r="V47" t="n">
        <v>0.89</v>
      </c>
      <c r="W47" t="n">
        <v>9.220000000000001</v>
      </c>
      <c r="X47" t="n">
        <v>0.48</v>
      </c>
      <c r="Y47" t="n">
        <v>1</v>
      </c>
      <c r="Z47" t="n">
        <v>10</v>
      </c>
      <c r="AA47" t="n">
        <v>1222.396999876443</v>
      </c>
      <c r="AB47" t="n">
        <v>1672.537503580512</v>
      </c>
      <c r="AC47" t="n">
        <v>1512.912871659917</v>
      </c>
      <c r="AD47" t="n">
        <v>1222396.999876443</v>
      </c>
      <c r="AE47" t="n">
        <v>1672537.503580512</v>
      </c>
      <c r="AF47" t="n">
        <v>1.301184144139214e-06</v>
      </c>
      <c r="AG47" t="n">
        <v>24.27951388888889</v>
      </c>
      <c r="AH47" t="n">
        <v>1512912.871659917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3.5858</v>
      </c>
      <c r="E48" t="n">
        <v>27.89</v>
      </c>
      <c r="F48" t="n">
        <v>23.82</v>
      </c>
      <c r="G48" t="n">
        <v>59.55</v>
      </c>
      <c r="H48" t="n">
        <v>0.78</v>
      </c>
      <c r="I48" t="n">
        <v>24</v>
      </c>
      <c r="J48" t="n">
        <v>285.56</v>
      </c>
      <c r="K48" t="n">
        <v>59.89</v>
      </c>
      <c r="L48" t="n">
        <v>12.5</v>
      </c>
      <c r="M48" t="n">
        <v>22</v>
      </c>
      <c r="N48" t="n">
        <v>78.17</v>
      </c>
      <c r="O48" t="n">
        <v>35453.26</v>
      </c>
      <c r="P48" t="n">
        <v>400.36</v>
      </c>
      <c r="Q48" t="n">
        <v>608.85</v>
      </c>
      <c r="R48" t="n">
        <v>61.29</v>
      </c>
      <c r="S48" t="n">
        <v>46.36</v>
      </c>
      <c r="T48" t="n">
        <v>7070.85</v>
      </c>
      <c r="U48" t="n">
        <v>0.76</v>
      </c>
      <c r="V48" t="n">
        <v>0.89</v>
      </c>
      <c r="W48" t="n">
        <v>9.220000000000001</v>
      </c>
      <c r="X48" t="n">
        <v>0.45</v>
      </c>
      <c r="Y48" t="n">
        <v>1</v>
      </c>
      <c r="Z48" t="n">
        <v>10</v>
      </c>
      <c r="AA48" t="n">
        <v>1218.158441782902</v>
      </c>
      <c r="AB48" t="n">
        <v>1666.738121404944</v>
      </c>
      <c r="AC48" t="n">
        <v>1507.666974379701</v>
      </c>
      <c r="AD48" t="n">
        <v>1218158.441782902</v>
      </c>
      <c r="AE48" t="n">
        <v>1666738.121404944</v>
      </c>
      <c r="AF48" t="n">
        <v>1.305005483191451e-06</v>
      </c>
      <c r="AG48" t="n">
        <v>24.21006944444444</v>
      </c>
      <c r="AH48" t="n">
        <v>1507666.974379701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3.5837</v>
      </c>
      <c r="E49" t="n">
        <v>27.9</v>
      </c>
      <c r="F49" t="n">
        <v>23.84</v>
      </c>
      <c r="G49" t="n">
        <v>59.6</v>
      </c>
      <c r="H49" t="n">
        <v>0.79</v>
      </c>
      <c r="I49" t="n">
        <v>24</v>
      </c>
      <c r="J49" t="n">
        <v>286.06</v>
      </c>
      <c r="K49" t="n">
        <v>59.89</v>
      </c>
      <c r="L49" t="n">
        <v>12.75</v>
      </c>
      <c r="M49" t="n">
        <v>22</v>
      </c>
      <c r="N49" t="n">
        <v>78.42</v>
      </c>
      <c r="O49" t="n">
        <v>35515.1</v>
      </c>
      <c r="P49" t="n">
        <v>400.78</v>
      </c>
      <c r="Q49" t="n">
        <v>608.83</v>
      </c>
      <c r="R49" t="n">
        <v>61.89</v>
      </c>
      <c r="S49" t="n">
        <v>46.36</v>
      </c>
      <c r="T49" t="n">
        <v>7370.06</v>
      </c>
      <c r="U49" t="n">
        <v>0.75</v>
      </c>
      <c r="V49" t="n">
        <v>0.89</v>
      </c>
      <c r="W49" t="n">
        <v>9.220000000000001</v>
      </c>
      <c r="X49" t="n">
        <v>0.47</v>
      </c>
      <c r="Y49" t="n">
        <v>1</v>
      </c>
      <c r="Z49" t="n">
        <v>10</v>
      </c>
      <c r="AA49" t="n">
        <v>1219.442907565481</v>
      </c>
      <c r="AB49" t="n">
        <v>1668.495584155299</v>
      </c>
      <c r="AC49" t="n">
        <v>1509.256707351777</v>
      </c>
      <c r="AD49" t="n">
        <v>1219442.907565481</v>
      </c>
      <c r="AE49" t="n">
        <v>1668495.584155299</v>
      </c>
      <c r="AF49" t="n">
        <v>1.304241215381004e-06</v>
      </c>
      <c r="AG49" t="n">
        <v>24.21875</v>
      </c>
      <c r="AH49" t="n">
        <v>1509256.707351777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3.593</v>
      </c>
      <c r="E50" t="n">
        <v>27.83</v>
      </c>
      <c r="F50" t="n">
        <v>23.82</v>
      </c>
      <c r="G50" t="n">
        <v>62.13</v>
      </c>
      <c r="H50" t="n">
        <v>0.8100000000000001</v>
      </c>
      <c r="I50" t="n">
        <v>23</v>
      </c>
      <c r="J50" t="n">
        <v>286.56</v>
      </c>
      <c r="K50" t="n">
        <v>59.89</v>
      </c>
      <c r="L50" t="n">
        <v>13</v>
      </c>
      <c r="M50" t="n">
        <v>21</v>
      </c>
      <c r="N50" t="n">
        <v>78.68000000000001</v>
      </c>
      <c r="O50" t="n">
        <v>35577.18</v>
      </c>
      <c r="P50" t="n">
        <v>399.92</v>
      </c>
      <c r="Q50" t="n">
        <v>608.83</v>
      </c>
      <c r="R50" t="n">
        <v>61.09</v>
      </c>
      <c r="S50" t="n">
        <v>46.36</v>
      </c>
      <c r="T50" t="n">
        <v>6978.84</v>
      </c>
      <c r="U50" t="n">
        <v>0.76</v>
      </c>
      <c r="V50" t="n">
        <v>0.89</v>
      </c>
      <c r="W50" t="n">
        <v>9.220000000000001</v>
      </c>
      <c r="X50" t="n">
        <v>0.44</v>
      </c>
      <c r="Y50" t="n">
        <v>1</v>
      </c>
      <c r="Z50" t="n">
        <v>10</v>
      </c>
      <c r="AA50" t="n">
        <v>1215.866057701157</v>
      </c>
      <c r="AB50" t="n">
        <v>1663.601580371452</v>
      </c>
      <c r="AC50" t="n">
        <v>1504.829780420282</v>
      </c>
      <c r="AD50" t="n">
        <v>1215866.057701157</v>
      </c>
      <c r="AE50" t="n">
        <v>1663601.580371452</v>
      </c>
      <c r="AF50" t="n">
        <v>1.307625829970128e-06</v>
      </c>
      <c r="AG50" t="n">
        <v>24.15798611111111</v>
      </c>
      <c r="AH50" t="n">
        <v>1504829.780420282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3.5928</v>
      </c>
      <c r="E51" t="n">
        <v>27.83</v>
      </c>
      <c r="F51" t="n">
        <v>23.82</v>
      </c>
      <c r="G51" t="n">
        <v>62.13</v>
      </c>
      <c r="H51" t="n">
        <v>0.82</v>
      </c>
      <c r="I51" t="n">
        <v>23</v>
      </c>
      <c r="J51" t="n">
        <v>287.07</v>
      </c>
      <c r="K51" t="n">
        <v>59.89</v>
      </c>
      <c r="L51" t="n">
        <v>13.25</v>
      </c>
      <c r="M51" t="n">
        <v>21</v>
      </c>
      <c r="N51" t="n">
        <v>78.93000000000001</v>
      </c>
      <c r="O51" t="n">
        <v>35639.23</v>
      </c>
      <c r="P51" t="n">
        <v>400.11</v>
      </c>
      <c r="Q51" t="n">
        <v>608.9</v>
      </c>
      <c r="R51" t="n">
        <v>61.18</v>
      </c>
      <c r="S51" t="n">
        <v>46.36</v>
      </c>
      <c r="T51" t="n">
        <v>7021.06</v>
      </c>
      <c r="U51" t="n">
        <v>0.76</v>
      </c>
      <c r="V51" t="n">
        <v>0.89</v>
      </c>
      <c r="W51" t="n">
        <v>9.220000000000001</v>
      </c>
      <c r="X51" t="n">
        <v>0.45</v>
      </c>
      <c r="Y51" t="n">
        <v>1</v>
      </c>
      <c r="Z51" t="n">
        <v>10</v>
      </c>
      <c r="AA51" t="n">
        <v>1216.198888220752</v>
      </c>
      <c r="AB51" t="n">
        <v>1664.056973771808</v>
      </c>
      <c r="AC51" t="n">
        <v>1505.241711713657</v>
      </c>
      <c r="AD51" t="n">
        <v>1216198.888220752</v>
      </c>
      <c r="AE51" t="n">
        <v>1664056.973771808</v>
      </c>
      <c r="AF51" t="n">
        <v>1.307553042559609e-06</v>
      </c>
      <c r="AG51" t="n">
        <v>24.15798611111111</v>
      </c>
      <c r="AH51" t="n">
        <v>1505241.711713657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3.593</v>
      </c>
      <c r="E52" t="n">
        <v>27.83</v>
      </c>
      <c r="F52" t="n">
        <v>23.82</v>
      </c>
      <c r="G52" t="n">
        <v>62.13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399.73</v>
      </c>
      <c r="Q52" t="n">
        <v>608.86</v>
      </c>
      <c r="R52" t="n">
        <v>61.33</v>
      </c>
      <c r="S52" t="n">
        <v>46.36</v>
      </c>
      <c r="T52" t="n">
        <v>7096.77</v>
      </c>
      <c r="U52" t="n">
        <v>0.76</v>
      </c>
      <c r="V52" t="n">
        <v>0.89</v>
      </c>
      <c r="W52" t="n">
        <v>9.210000000000001</v>
      </c>
      <c r="X52" t="n">
        <v>0.44</v>
      </c>
      <c r="Y52" t="n">
        <v>1</v>
      </c>
      <c r="Z52" t="n">
        <v>10</v>
      </c>
      <c r="AA52" t="n">
        <v>1215.578283660599</v>
      </c>
      <c r="AB52" t="n">
        <v>1663.207835233467</v>
      </c>
      <c r="AC52" t="n">
        <v>1504.473613765642</v>
      </c>
      <c r="AD52" t="n">
        <v>1215578.283660599</v>
      </c>
      <c r="AE52" t="n">
        <v>1663207.835233467</v>
      </c>
      <c r="AF52" t="n">
        <v>1.307625829970128e-06</v>
      </c>
      <c r="AG52" t="n">
        <v>24.15798611111111</v>
      </c>
      <c r="AH52" t="n">
        <v>1504473.613765642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3.6016</v>
      </c>
      <c r="E53" t="n">
        <v>27.77</v>
      </c>
      <c r="F53" t="n">
        <v>23.8</v>
      </c>
      <c r="G53" t="n">
        <v>64.91</v>
      </c>
      <c r="H53" t="n">
        <v>0.85</v>
      </c>
      <c r="I53" t="n">
        <v>22</v>
      </c>
      <c r="J53" t="n">
        <v>288.08</v>
      </c>
      <c r="K53" t="n">
        <v>59.89</v>
      </c>
      <c r="L53" t="n">
        <v>13.75</v>
      </c>
      <c r="M53" t="n">
        <v>20</v>
      </c>
      <c r="N53" t="n">
        <v>79.44</v>
      </c>
      <c r="O53" t="n">
        <v>35763.64</v>
      </c>
      <c r="P53" t="n">
        <v>399.38</v>
      </c>
      <c r="Q53" t="n">
        <v>608.85</v>
      </c>
      <c r="R53" t="n">
        <v>60.69</v>
      </c>
      <c r="S53" t="n">
        <v>46.36</v>
      </c>
      <c r="T53" t="n">
        <v>6783.18</v>
      </c>
      <c r="U53" t="n">
        <v>0.76</v>
      </c>
      <c r="V53" t="n">
        <v>0.9</v>
      </c>
      <c r="W53" t="n">
        <v>9.210000000000001</v>
      </c>
      <c r="X53" t="n">
        <v>0.43</v>
      </c>
      <c r="Y53" t="n">
        <v>1</v>
      </c>
      <c r="Z53" t="n">
        <v>10</v>
      </c>
      <c r="AA53" t="n">
        <v>1212.947756016746</v>
      </c>
      <c r="AB53" t="n">
        <v>1659.608631260457</v>
      </c>
      <c r="AC53" t="n">
        <v>1501.217912768302</v>
      </c>
      <c r="AD53" t="n">
        <v>1212947.756016746</v>
      </c>
      <c r="AE53" t="n">
        <v>1659608.631260457</v>
      </c>
      <c r="AF53" t="n">
        <v>1.310755688622436e-06</v>
      </c>
      <c r="AG53" t="n">
        <v>24.10590277777778</v>
      </c>
      <c r="AH53" t="n">
        <v>1501217.912768302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3.6026</v>
      </c>
      <c r="E54" t="n">
        <v>27.76</v>
      </c>
      <c r="F54" t="n">
        <v>23.79</v>
      </c>
      <c r="G54" t="n">
        <v>64.89</v>
      </c>
      <c r="H54" t="n">
        <v>0.86</v>
      </c>
      <c r="I54" t="n">
        <v>22</v>
      </c>
      <c r="J54" t="n">
        <v>288.58</v>
      </c>
      <c r="K54" t="n">
        <v>59.89</v>
      </c>
      <c r="L54" t="n">
        <v>14</v>
      </c>
      <c r="M54" t="n">
        <v>20</v>
      </c>
      <c r="N54" t="n">
        <v>79.69</v>
      </c>
      <c r="O54" t="n">
        <v>35826</v>
      </c>
      <c r="P54" t="n">
        <v>399.23</v>
      </c>
      <c r="Q54" t="n">
        <v>608.84</v>
      </c>
      <c r="R54" t="n">
        <v>60.59</v>
      </c>
      <c r="S54" t="n">
        <v>46.36</v>
      </c>
      <c r="T54" t="n">
        <v>6733.17</v>
      </c>
      <c r="U54" t="n">
        <v>0.77</v>
      </c>
      <c r="V54" t="n">
        <v>0.9</v>
      </c>
      <c r="W54" t="n">
        <v>9.210000000000001</v>
      </c>
      <c r="X54" t="n">
        <v>0.42</v>
      </c>
      <c r="Y54" t="n">
        <v>1</v>
      </c>
      <c r="Z54" t="n">
        <v>10</v>
      </c>
      <c r="AA54" t="n">
        <v>1212.412233934707</v>
      </c>
      <c r="AB54" t="n">
        <v>1658.875906322244</v>
      </c>
      <c r="AC54" t="n">
        <v>1500.555118069806</v>
      </c>
      <c r="AD54" t="n">
        <v>1212412.233934707</v>
      </c>
      <c r="AE54" t="n">
        <v>1658875.906322244</v>
      </c>
      <c r="AF54" t="n">
        <v>1.311119625675029e-06</v>
      </c>
      <c r="AG54" t="n">
        <v>24.09722222222222</v>
      </c>
      <c r="AH54" t="n">
        <v>1500555.118069806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3.6104</v>
      </c>
      <c r="E55" t="n">
        <v>27.7</v>
      </c>
      <c r="F55" t="n">
        <v>23.78</v>
      </c>
      <c r="G55" t="n">
        <v>67.95</v>
      </c>
      <c r="H55" t="n">
        <v>0.88</v>
      </c>
      <c r="I55" t="n">
        <v>21</v>
      </c>
      <c r="J55" t="n">
        <v>289.09</v>
      </c>
      <c r="K55" t="n">
        <v>59.89</v>
      </c>
      <c r="L55" t="n">
        <v>14.25</v>
      </c>
      <c r="M55" t="n">
        <v>19</v>
      </c>
      <c r="N55" t="n">
        <v>79.95</v>
      </c>
      <c r="O55" t="n">
        <v>35888.47</v>
      </c>
      <c r="P55" t="n">
        <v>398.55</v>
      </c>
      <c r="Q55" t="n">
        <v>608.88</v>
      </c>
      <c r="R55" t="n">
        <v>60.06</v>
      </c>
      <c r="S55" t="n">
        <v>46.36</v>
      </c>
      <c r="T55" t="n">
        <v>6473.28</v>
      </c>
      <c r="U55" t="n">
        <v>0.77</v>
      </c>
      <c r="V55" t="n">
        <v>0.9</v>
      </c>
      <c r="W55" t="n">
        <v>9.220000000000001</v>
      </c>
      <c r="X55" t="n">
        <v>0.41</v>
      </c>
      <c r="Y55" t="n">
        <v>1</v>
      </c>
      <c r="Z55" t="n">
        <v>10</v>
      </c>
      <c r="AA55" t="n">
        <v>1209.561742378577</v>
      </c>
      <c r="AB55" t="n">
        <v>1654.975738020334</v>
      </c>
      <c r="AC55" t="n">
        <v>1497.02717635671</v>
      </c>
      <c r="AD55" t="n">
        <v>1209561.742378577</v>
      </c>
      <c r="AE55" t="n">
        <v>1654975.738020334</v>
      </c>
      <c r="AF55" t="n">
        <v>1.313958334685262e-06</v>
      </c>
      <c r="AG55" t="n">
        <v>24.04513888888889</v>
      </c>
      <c r="AH55" t="n">
        <v>1497027.17635671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3.6107</v>
      </c>
      <c r="E56" t="n">
        <v>27.7</v>
      </c>
      <c r="F56" t="n">
        <v>23.78</v>
      </c>
      <c r="G56" t="n">
        <v>67.95</v>
      </c>
      <c r="H56" t="n">
        <v>0.89</v>
      </c>
      <c r="I56" t="n">
        <v>21</v>
      </c>
      <c r="J56" t="n">
        <v>289.6</v>
      </c>
      <c r="K56" t="n">
        <v>59.89</v>
      </c>
      <c r="L56" t="n">
        <v>14.5</v>
      </c>
      <c r="M56" t="n">
        <v>19</v>
      </c>
      <c r="N56" t="n">
        <v>80.20999999999999</v>
      </c>
      <c r="O56" t="n">
        <v>35951.04</v>
      </c>
      <c r="P56" t="n">
        <v>398.82</v>
      </c>
      <c r="Q56" t="n">
        <v>608.9</v>
      </c>
      <c r="R56" t="n">
        <v>60.1</v>
      </c>
      <c r="S56" t="n">
        <v>46.36</v>
      </c>
      <c r="T56" t="n">
        <v>6494.01</v>
      </c>
      <c r="U56" t="n">
        <v>0.77</v>
      </c>
      <c r="V56" t="n">
        <v>0.9</v>
      </c>
      <c r="W56" t="n">
        <v>9.210000000000001</v>
      </c>
      <c r="X56" t="n">
        <v>0.41</v>
      </c>
      <c r="Y56" t="n">
        <v>1</v>
      </c>
      <c r="Z56" t="n">
        <v>10</v>
      </c>
      <c r="AA56" t="n">
        <v>1209.901977807456</v>
      </c>
      <c r="AB56" t="n">
        <v>1655.441263144256</v>
      </c>
      <c r="AC56" t="n">
        <v>1497.448272416173</v>
      </c>
      <c r="AD56" t="n">
        <v>1209901.977807456</v>
      </c>
      <c r="AE56" t="n">
        <v>1655441.263144256</v>
      </c>
      <c r="AF56" t="n">
        <v>1.314067515801041e-06</v>
      </c>
      <c r="AG56" t="n">
        <v>24.04513888888889</v>
      </c>
      <c r="AH56" t="n">
        <v>1497448.272416173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3.6128</v>
      </c>
      <c r="E57" t="n">
        <v>27.68</v>
      </c>
      <c r="F57" t="n">
        <v>23.76</v>
      </c>
      <c r="G57" t="n">
        <v>67.90000000000001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398.24</v>
      </c>
      <c r="Q57" t="n">
        <v>608.8099999999999</v>
      </c>
      <c r="R57" t="n">
        <v>59.75</v>
      </c>
      <c r="S57" t="n">
        <v>46.36</v>
      </c>
      <c r="T57" t="n">
        <v>6319.57</v>
      </c>
      <c r="U57" t="n">
        <v>0.78</v>
      </c>
      <c r="V57" t="n">
        <v>0.9</v>
      </c>
      <c r="W57" t="n">
        <v>9.210000000000001</v>
      </c>
      <c r="X57" t="n">
        <v>0.39</v>
      </c>
      <c r="Y57" t="n">
        <v>1</v>
      </c>
      <c r="Z57" t="n">
        <v>10</v>
      </c>
      <c r="AA57" t="n">
        <v>1208.391649302864</v>
      </c>
      <c r="AB57" t="n">
        <v>1653.374765053281</v>
      </c>
      <c r="AC57" t="n">
        <v>1495.578998002652</v>
      </c>
      <c r="AD57" t="n">
        <v>1208391.649302864</v>
      </c>
      <c r="AE57" t="n">
        <v>1653374.765053281</v>
      </c>
      <c r="AF57" t="n">
        <v>1.314831783611488e-06</v>
      </c>
      <c r="AG57" t="n">
        <v>24.02777777777778</v>
      </c>
      <c r="AH57" t="n">
        <v>1495578.998002653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3.6235</v>
      </c>
      <c r="E58" t="n">
        <v>27.6</v>
      </c>
      <c r="F58" t="n">
        <v>23.73</v>
      </c>
      <c r="G58" t="n">
        <v>71.2</v>
      </c>
      <c r="H58" t="n">
        <v>0.92</v>
      </c>
      <c r="I58" t="n">
        <v>20</v>
      </c>
      <c r="J58" t="n">
        <v>290.61</v>
      </c>
      <c r="K58" t="n">
        <v>59.89</v>
      </c>
      <c r="L58" t="n">
        <v>15</v>
      </c>
      <c r="M58" t="n">
        <v>18</v>
      </c>
      <c r="N58" t="n">
        <v>80.73</v>
      </c>
      <c r="O58" t="n">
        <v>36076.5</v>
      </c>
      <c r="P58" t="n">
        <v>397.54</v>
      </c>
      <c r="Q58" t="n">
        <v>608.8099999999999</v>
      </c>
      <c r="R58" t="n">
        <v>58.64</v>
      </c>
      <c r="S58" t="n">
        <v>46.36</v>
      </c>
      <c r="T58" t="n">
        <v>5765.3</v>
      </c>
      <c r="U58" t="n">
        <v>0.79</v>
      </c>
      <c r="V58" t="n">
        <v>0.9</v>
      </c>
      <c r="W58" t="n">
        <v>9.210000000000001</v>
      </c>
      <c r="X58" t="n">
        <v>0.36</v>
      </c>
      <c r="Y58" t="n">
        <v>1</v>
      </c>
      <c r="Z58" t="n">
        <v>10</v>
      </c>
      <c r="AA58" t="n">
        <v>1204.548583964764</v>
      </c>
      <c r="AB58" t="n">
        <v>1648.116513513616</v>
      </c>
      <c r="AC58" t="n">
        <v>1490.822586609931</v>
      </c>
      <c r="AD58" t="n">
        <v>1204548.583964764</v>
      </c>
      <c r="AE58" t="n">
        <v>1648116.513513616</v>
      </c>
      <c r="AF58" t="n">
        <v>1.318725910074244e-06</v>
      </c>
      <c r="AG58" t="n">
        <v>23.95833333333333</v>
      </c>
      <c r="AH58" t="n">
        <v>1490822.586609931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3.6208</v>
      </c>
      <c r="E59" t="n">
        <v>27.62</v>
      </c>
      <c r="F59" t="n">
        <v>23.75</v>
      </c>
      <c r="G59" t="n">
        <v>71.26000000000001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18</v>
      </c>
      <c r="N59" t="n">
        <v>80.98999999999999</v>
      </c>
      <c r="O59" t="n">
        <v>36139.39</v>
      </c>
      <c r="P59" t="n">
        <v>397.84</v>
      </c>
      <c r="Q59" t="n">
        <v>608.85</v>
      </c>
      <c r="R59" t="n">
        <v>59.1</v>
      </c>
      <c r="S59" t="n">
        <v>46.36</v>
      </c>
      <c r="T59" t="n">
        <v>5996.94</v>
      </c>
      <c r="U59" t="n">
        <v>0.78</v>
      </c>
      <c r="V59" t="n">
        <v>0.9</v>
      </c>
      <c r="W59" t="n">
        <v>9.210000000000001</v>
      </c>
      <c r="X59" t="n">
        <v>0.38</v>
      </c>
      <c r="Y59" t="n">
        <v>1</v>
      </c>
      <c r="Z59" t="n">
        <v>10</v>
      </c>
      <c r="AA59" t="n">
        <v>1205.763966891054</v>
      </c>
      <c r="AB59" t="n">
        <v>1649.779454052277</v>
      </c>
      <c r="AC59" t="n">
        <v>1492.326818437533</v>
      </c>
      <c r="AD59" t="n">
        <v>1205763.966891054</v>
      </c>
      <c r="AE59" t="n">
        <v>1649779.454052277</v>
      </c>
      <c r="AF59" t="n">
        <v>1.31774328003224e-06</v>
      </c>
      <c r="AG59" t="n">
        <v>23.97569444444444</v>
      </c>
      <c r="AH59" t="n">
        <v>1492326.818437533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3.6221</v>
      </c>
      <c r="E60" t="n">
        <v>27.61</v>
      </c>
      <c r="F60" t="n">
        <v>23.74</v>
      </c>
      <c r="G60" t="n">
        <v>71.23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397.57</v>
      </c>
      <c r="Q60" t="n">
        <v>608.76</v>
      </c>
      <c r="R60" t="n">
        <v>59.02</v>
      </c>
      <c r="S60" t="n">
        <v>46.36</v>
      </c>
      <c r="T60" t="n">
        <v>5959.12</v>
      </c>
      <c r="U60" t="n">
        <v>0.79</v>
      </c>
      <c r="V60" t="n">
        <v>0.9</v>
      </c>
      <c r="W60" t="n">
        <v>9.210000000000001</v>
      </c>
      <c r="X60" t="n">
        <v>0.37</v>
      </c>
      <c r="Y60" t="n">
        <v>1</v>
      </c>
      <c r="Z60" t="n">
        <v>10</v>
      </c>
      <c r="AA60" t="n">
        <v>1204.986780651331</v>
      </c>
      <c r="AB60" t="n">
        <v>1648.71607355205</v>
      </c>
      <c r="AC60" t="n">
        <v>1491.364925479785</v>
      </c>
      <c r="AD60" t="n">
        <v>1204986.780651331</v>
      </c>
      <c r="AE60" t="n">
        <v>1648716.07355205</v>
      </c>
      <c r="AF60" t="n">
        <v>1.318216398200612e-06</v>
      </c>
      <c r="AG60" t="n">
        <v>23.96701388888889</v>
      </c>
      <c r="AH60" t="n">
        <v>1491364.925479785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3.6213</v>
      </c>
      <c r="E61" t="n">
        <v>27.61</v>
      </c>
      <c r="F61" t="n">
        <v>23.75</v>
      </c>
      <c r="G61" t="n">
        <v>71.25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18</v>
      </c>
      <c r="N61" t="n">
        <v>81.51000000000001</v>
      </c>
      <c r="O61" t="n">
        <v>36265.48</v>
      </c>
      <c r="P61" t="n">
        <v>397.33</v>
      </c>
      <c r="Q61" t="n">
        <v>608.88</v>
      </c>
      <c r="R61" t="n">
        <v>59.22</v>
      </c>
      <c r="S61" t="n">
        <v>46.36</v>
      </c>
      <c r="T61" t="n">
        <v>6055.81</v>
      </c>
      <c r="U61" t="n">
        <v>0.78</v>
      </c>
      <c r="V61" t="n">
        <v>0.9</v>
      </c>
      <c r="W61" t="n">
        <v>9.210000000000001</v>
      </c>
      <c r="X61" t="n">
        <v>0.38</v>
      </c>
      <c r="Y61" t="n">
        <v>1</v>
      </c>
      <c r="Z61" t="n">
        <v>10</v>
      </c>
      <c r="AA61" t="n">
        <v>1204.887213645661</v>
      </c>
      <c r="AB61" t="n">
        <v>1648.579841582306</v>
      </c>
      <c r="AC61" t="n">
        <v>1491.24169529803</v>
      </c>
      <c r="AD61" t="n">
        <v>1204887.213645661</v>
      </c>
      <c r="AE61" t="n">
        <v>1648579.841582306</v>
      </c>
      <c r="AF61" t="n">
        <v>1.317925248558537e-06</v>
      </c>
      <c r="AG61" t="n">
        <v>23.96701388888889</v>
      </c>
      <c r="AH61" t="n">
        <v>1491241.69529803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3.631</v>
      </c>
      <c r="E62" t="n">
        <v>27.54</v>
      </c>
      <c r="F62" t="n">
        <v>23.73</v>
      </c>
      <c r="G62" t="n">
        <v>74.93000000000001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17</v>
      </c>
      <c r="N62" t="n">
        <v>81.77</v>
      </c>
      <c r="O62" t="n">
        <v>36328.69</v>
      </c>
      <c r="P62" t="n">
        <v>397.4</v>
      </c>
      <c r="Q62" t="n">
        <v>608.79</v>
      </c>
      <c r="R62" t="n">
        <v>58.34</v>
      </c>
      <c r="S62" t="n">
        <v>46.36</v>
      </c>
      <c r="T62" t="n">
        <v>5624.8</v>
      </c>
      <c r="U62" t="n">
        <v>0.79</v>
      </c>
      <c r="V62" t="n">
        <v>0.9</v>
      </c>
      <c r="W62" t="n">
        <v>9.210000000000001</v>
      </c>
      <c r="X62" t="n">
        <v>0.36</v>
      </c>
      <c r="Y62" t="n">
        <v>1</v>
      </c>
      <c r="Z62" t="n">
        <v>10</v>
      </c>
      <c r="AA62" t="n">
        <v>1202.690535574971</v>
      </c>
      <c r="AB62" t="n">
        <v>1645.574249735392</v>
      </c>
      <c r="AC62" t="n">
        <v>1488.522952918611</v>
      </c>
      <c r="AD62" t="n">
        <v>1202690.535574971</v>
      </c>
      <c r="AE62" t="n">
        <v>1645574.249735392</v>
      </c>
      <c r="AF62" t="n">
        <v>1.321455437968698e-06</v>
      </c>
      <c r="AG62" t="n">
        <v>23.90625</v>
      </c>
      <c r="AH62" t="n">
        <v>1488522.952918611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3.6302</v>
      </c>
      <c r="E63" t="n">
        <v>27.55</v>
      </c>
      <c r="F63" t="n">
        <v>23.73</v>
      </c>
      <c r="G63" t="n">
        <v>74.95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17</v>
      </c>
      <c r="N63" t="n">
        <v>82.03</v>
      </c>
      <c r="O63" t="n">
        <v>36392.01</v>
      </c>
      <c r="P63" t="n">
        <v>397.27</v>
      </c>
      <c r="Q63" t="n">
        <v>608.8</v>
      </c>
      <c r="R63" t="n">
        <v>58.59</v>
      </c>
      <c r="S63" t="n">
        <v>46.36</v>
      </c>
      <c r="T63" t="n">
        <v>5748.06</v>
      </c>
      <c r="U63" t="n">
        <v>0.79</v>
      </c>
      <c r="V63" t="n">
        <v>0.9</v>
      </c>
      <c r="W63" t="n">
        <v>9.210000000000001</v>
      </c>
      <c r="X63" t="n">
        <v>0.36</v>
      </c>
      <c r="Y63" t="n">
        <v>1</v>
      </c>
      <c r="Z63" t="n">
        <v>10</v>
      </c>
      <c r="AA63" t="n">
        <v>1202.671095019265</v>
      </c>
      <c r="AB63" t="n">
        <v>1645.547650309418</v>
      </c>
      <c r="AC63" t="n">
        <v>1488.498892104519</v>
      </c>
      <c r="AD63" t="n">
        <v>1202671.095019265</v>
      </c>
      <c r="AE63" t="n">
        <v>1645547.650309418</v>
      </c>
      <c r="AF63" t="n">
        <v>1.321164288326623e-06</v>
      </c>
      <c r="AG63" t="n">
        <v>23.91493055555556</v>
      </c>
      <c r="AH63" t="n">
        <v>1488498.892104519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3.6313</v>
      </c>
      <c r="E64" t="n">
        <v>27.54</v>
      </c>
      <c r="F64" t="n">
        <v>23.73</v>
      </c>
      <c r="G64" t="n">
        <v>74.92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17</v>
      </c>
      <c r="N64" t="n">
        <v>82.3</v>
      </c>
      <c r="O64" t="n">
        <v>36455.44</v>
      </c>
      <c r="P64" t="n">
        <v>396.67</v>
      </c>
      <c r="Q64" t="n">
        <v>608.8200000000001</v>
      </c>
      <c r="R64" t="n">
        <v>58.35</v>
      </c>
      <c r="S64" t="n">
        <v>46.36</v>
      </c>
      <c r="T64" t="n">
        <v>5628.06</v>
      </c>
      <c r="U64" t="n">
        <v>0.79</v>
      </c>
      <c r="V64" t="n">
        <v>0.9</v>
      </c>
      <c r="W64" t="n">
        <v>9.210000000000001</v>
      </c>
      <c r="X64" t="n">
        <v>0.35</v>
      </c>
      <c r="Y64" t="n">
        <v>1</v>
      </c>
      <c r="Z64" t="n">
        <v>10</v>
      </c>
      <c r="AA64" t="n">
        <v>1201.530769012164</v>
      </c>
      <c r="AB64" t="n">
        <v>1643.98740595887</v>
      </c>
      <c r="AC64" t="n">
        <v>1487.087555284971</v>
      </c>
      <c r="AD64" t="n">
        <v>1201530.769012165</v>
      </c>
      <c r="AE64" t="n">
        <v>1643987.40595887</v>
      </c>
      <c r="AF64" t="n">
        <v>1.321564619084476e-06</v>
      </c>
      <c r="AG64" t="n">
        <v>23.90625</v>
      </c>
      <c r="AH64" t="n">
        <v>1487087.555284971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3.6394</v>
      </c>
      <c r="E65" t="n">
        <v>27.48</v>
      </c>
      <c r="F65" t="n">
        <v>23.71</v>
      </c>
      <c r="G65" t="n">
        <v>79.05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16</v>
      </c>
      <c r="N65" t="n">
        <v>82.56</v>
      </c>
      <c r="O65" t="n">
        <v>36518.97</v>
      </c>
      <c r="P65" t="n">
        <v>396.09</v>
      </c>
      <c r="Q65" t="n">
        <v>608.85</v>
      </c>
      <c r="R65" t="n">
        <v>57.99</v>
      </c>
      <c r="S65" t="n">
        <v>46.36</v>
      </c>
      <c r="T65" t="n">
        <v>5450.46</v>
      </c>
      <c r="U65" t="n">
        <v>0.8</v>
      </c>
      <c r="V65" t="n">
        <v>0.9</v>
      </c>
      <c r="W65" t="n">
        <v>9.210000000000001</v>
      </c>
      <c r="X65" t="n">
        <v>0.34</v>
      </c>
      <c r="Y65" t="n">
        <v>1</v>
      </c>
      <c r="Z65" t="n">
        <v>10</v>
      </c>
      <c r="AA65" t="n">
        <v>1198.725651069648</v>
      </c>
      <c r="AB65" t="n">
        <v>1640.149319836849</v>
      </c>
      <c r="AC65" t="n">
        <v>1483.615770715647</v>
      </c>
      <c r="AD65" t="n">
        <v>1198725.651069648</v>
      </c>
      <c r="AE65" t="n">
        <v>1640149.319836849</v>
      </c>
      <c r="AF65" t="n">
        <v>1.324512509210488e-06</v>
      </c>
      <c r="AG65" t="n">
        <v>23.85416666666667</v>
      </c>
      <c r="AH65" t="n">
        <v>1483615.770715647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3.6399</v>
      </c>
      <c r="E66" t="n">
        <v>27.47</v>
      </c>
      <c r="F66" t="n">
        <v>23.71</v>
      </c>
      <c r="G66" t="n">
        <v>79.03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16</v>
      </c>
      <c r="N66" t="n">
        <v>82.83</v>
      </c>
      <c r="O66" t="n">
        <v>36582.62</v>
      </c>
      <c r="P66" t="n">
        <v>396.62</v>
      </c>
      <c r="Q66" t="n">
        <v>608.86</v>
      </c>
      <c r="R66" t="n">
        <v>57.7</v>
      </c>
      <c r="S66" t="n">
        <v>46.36</v>
      </c>
      <c r="T66" t="n">
        <v>5307.88</v>
      </c>
      <c r="U66" t="n">
        <v>0.8</v>
      </c>
      <c r="V66" t="n">
        <v>0.9</v>
      </c>
      <c r="W66" t="n">
        <v>9.210000000000001</v>
      </c>
      <c r="X66" t="n">
        <v>0.34</v>
      </c>
      <c r="Y66" t="n">
        <v>1</v>
      </c>
      <c r="Z66" t="n">
        <v>10</v>
      </c>
      <c r="AA66" t="n">
        <v>1199.409232909809</v>
      </c>
      <c r="AB66" t="n">
        <v>1641.08462666806</v>
      </c>
      <c r="AC66" t="n">
        <v>1484.461813175599</v>
      </c>
      <c r="AD66" t="n">
        <v>1199409.232909809</v>
      </c>
      <c r="AE66" t="n">
        <v>1641084.62666806</v>
      </c>
      <c r="AF66" t="n">
        <v>1.324694477736785e-06</v>
      </c>
      <c r="AG66" t="n">
        <v>23.84548611111111</v>
      </c>
      <c r="AH66" t="n">
        <v>1484461.8131756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3.6427</v>
      </c>
      <c r="E67" t="n">
        <v>27.45</v>
      </c>
      <c r="F67" t="n">
        <v>23.69</v>
      </c>
      <c r="G67" t="n">
        <v>78.95999999999999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16</v>
      </c>
      <c r="N67" t="n">
        <v>83.09999999999999</v>
      </c>
      <c r="O67" t="n">
        <v>36646.38</v>
      </c>
      <c r="P67" t="n">
        <v>396.04</v>
      </c>
      <c r="Q67" t="n">
        <v>608.76</v>
      </c>
      <c r="R67" t="n">
        <v>57.19</v>
      </c>
      <c r="S67" t="n">
        <v>46.36</v>
      </c>
      <c r="T67" t="n">
        <v>5054.16</v>
      </c>
      <c r="U67" t="n">
        <v>0.8100000000000001</v>
      </c>
      <c r="V67" t="n">
        <v>0.9</v>
      </c>
      <c r="W67" t="n">
        <v>9.210000000000001</v>
      </c>
      <c r="X67" t="n">
        <v>0.32</v>
      </c>
      <c r="Y67" t="n">
        <v>1</v>
      </c>
      <c r="Z67" t="n">
        <v>10</v>
      </c>
      <c r="AA67" t="n">
        <v>1197.764899665597</v>
      </c>
      <c r="AB67" t="n">
        <v>1638.834777380466</v>
      </c>
      <c r="AC67" t="n">
        <v>1482.42668634633</v>
      </c>
      <c r="AD67" t="n">
        <v>1197764.899665597</v>
      </c>
      <c r="AE67" t="n">
        <v>1638834.777380466</v>
      </c>
      <c r="AF67" t="n">
        <v>1.325713501484048e-06</v>
      </c>
      <c r="AG67" t="n">
        <v>23.828125</v>
      </c>
      <c r="AH67" t="n">
        <v>1482426.68634633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3.6398</v>
      </c>
      <c r="E68" t="n">
        <v>27.47</v>
      </c>
      <c r="F68" t="n">
        <v>23.71</v>
      </c>
      <c r="G68" t="n">
        <v>79.04000000000001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16</v>
      </c>
      <c r="N68" t="n">
        <v>83.36</v>
      </c>
      <c r="O68" t="n">
        <v>36710.24</v>
      </c>
      <c r="P68" t="n">
        <v>395.74</v>
      </c>
      <c r="Q68" t="n">
        <v>608.8200000000001</v>
      </c>
      <c r="R68" t="n">
        <v>57.84</v>
      </c>
      <c r="S68" t="n">
        <v>46.36</v>
      </c>
      <c r="T68" t="n">
        <v>5378.73</v>
      </c>
      <c r="U68" t="n">
        <v>0.8</v>
      </c>
      <c r="V68" t="n">
        <v>0.9</v>
      </c>
      <c r="W68" t="n">
        <v>9.210000000000001</v>
      </c>
      <c r="X68" t="n">
        <v>0.34</v>
      </c>
      <c r="Y68" t="n">
        <v>1</v>
      </c>
      <c r="Z68" t="n">
        <v>10</v>
      </c>
      <c r="AA68" t="n">
        <v>1198.115304265202</v>
      </c>
      <c r="AB68" t="n">
        <v>1639.314216412405</v>
      </c>
      <c r="AC68" t="n">
        <v>1482.860368389958</v>
      </c>
      <c r="AD68" t="n">
        <v>1198115.304265202</v>
      </c>
      <c r="AE68" t="n">
        <v>1639314.216412405</v>
      </c>
      <c r="AF68" t="n">
        <v>1.324658084031525e-06</v>
      </c>
      <c r="AG68" t="n">
        <v>23.84548611111111</v>
      </c>
      <c r="AH68" t="n">
        <v>1482860.368389958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3.6494</v>
      </c>
      <c r="E69" t="n">
        <v>27.4</v>
      </c>
      <c r="F69" t="n">
        <v>23.69</v>
      </c>
      <c r="G69" t="n">
        <v>83.61</v>
      </c>
      <c r="H69" t="n">
        <v>1.07</v>
      </c>
      <c r="I69" t="n">
        <v>17</v>
      </c>
      <c r="J69" t="n">
        <v>296.27</v>
      </c>
      <c r="K69" t="n">
        <v>59.89</v>
      </c>
      <c r="L69" t="n">
        <v>17.75</v>
      </c>
      <c r="M69" t="n">
        <v>15</v>
      </c>
      <c r="N69" t="n">
        <v>83.63</v>
      </c>
      <c r="O69" t="n">
        <v>36774.22</v>
      </c>
      <c r="P69" t="n">
        <v>395.02</v>
      </c>
      <c r="Q69" t="n">
        <v>608.85</v>
      </c>
      <c r="R69" t="n">
        <v>57.16</v>
      </c>
      <c r="S69" t="n">
        <v>46.36</v>
      </c>
      <c r="T69" t="n">
        <v>5044.86</v>
      </c>
      <c r="U69" t="n">
        <v>0.8100000000000001</v>
      </c>
      <c r="V69" t="n">
        <v>0.9</v>
      </c>
      <c r="W69" t="n">
        <v>9.210000000000001</v>
      </c>
      <c r="X69" t="n">
        <v>0.32</v>
      </c>
      <c r="Y69" t="n">
        <v>1</v>
      </c>
      <c r="Z69" t="n">
        <v>10</v>
      </c>
      <c r="AA69" t="n">
        <v>1194.791348229644</v>
      </c>
      <c r="AB69" t="n">
        <v>1634.766233121964</v>
      </c>
      <c r="AC69" t="n">
        <v>1478.746438241622</v>
      </c>
      <c r="AD69" t="n">
        <v>1194791.348229644</v>
      </c>
      <c r="AE69" t="n">
        <v>1634766.233121964</v>
      </c>
      <c r="AF69" t="n">
        <v>1.328151879736427e-06</v>
      </c>
      <c r="AG69" t="n">
        <v>23.78472222222222</v>
      </c>
      <c r="AH69" t="n">
        <v>1478746.438241622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3.6496</v>
      </c>
      <c r="E70" t="n">
        <v>27.4</v>
      </c>
      <c r="F70" t="n">
        <v>23.69</v>
      </c>
      <c r="G70" t="n">
        <v>83.59999999999999</v>
      </c>
      <c r="H70" t="n">
        <v>1.08</v>
      </c>
      <c r="I70" t="n">
        <v>17</v>
      </c>
      <c r="J70" t="n">
        <v>296.79</v>
      </c>
      <c r="K70" t="n">
        <v>59.89</v>
      </c>
      <c r="L70" t="n">
        <v>18</v>
      </c>
      <c r="M70" t="n">
        <v>15</v>
      </c>
      <c r="N70" t="n">
        <v>83.90000000000001</v>
      </c>
      <c r="O70" t="n">
        <v>36838.32</v>
      </c>
      <c r="P70" t="n">
        <v>395.29</v>
      </c>
      <c r="Q70" t="n">
        <v>608.87</v>
      </c>
      <c r="R70" t="n">
        <v>57.04</v>
      </c>
      <c r="S70" t="n">
        <v>46.36</v>
      </c>
      <c r="T70" t="n">
        <v>4984.67</v>
      </c>
      <c r="U70" t="n">
        <v>0.8100000000000001</v>
      </c>
      <c r="V70" t="n">
        <v>0.9</v>
      </c>
      <c r="W70" t="n">
        <v>9.210000000000001</v>
      </c>
      <c r="X70" t="n">
        <v>0.32</v>
      </c>
      <c r="Y70" t="n">
        <v>1</v>
      </c>
      <c r="Z70" t="n">
        <v>10</v>
      </c>
      <c r="AA70" t="n">
        <v>1195.150754266868</v>
      </c>
      <c r="AB70" t="n">
        <v>1635.25798831797</v>
      </c>
      <c r="AC70" t="n">
        <v>1479.191261011904</v>
      </c>
      <c r="AD70" t="n">
        <v>1195150.754266868</v>
      </c>
      <c r="AE70" t="n">
        <v>1635257.98831797</v>
      </c>
      <c r="AF70" t="n">
        <v>1.328224667146946e-06</v>
      </c>
      <c r="AG70" t="n">
        <v>23.78472222222222</v>
      </c>
      <c r="AH70" t="n">
        <v>1479191.261011904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3.6481</v>
      </c>
      <c r="E71" t="n">
        <v>27.41</v>
      </c>
      <c r="F71" t="n">
        <v>23.7</v>
      </c>
      <c r="G71" t="n">
        <v>83.64</v>
      </c>
      <c r="H71" t="n">
        <v>1.09</v>
      </c>
      <c r="I71" t="n">
        <v>17</v>
      </c>
      <c r="J71" t="n">
        <v>297.31</v>
      </c>
      <c r="K71" t="n">
        <v>59.89</v>
      </c>
      <c r="L71" t="n">
        <v>18.25</v>
      </c>
      <c r="M71" t="n">
        <v>15</v>
      </c>
      <c r="N71" t="n">
        <v>84.17</v>
      </c>
      <c r="O71" t="n">
        <v>36902.52</v>
      </c>
      <c r="P71" t="n">
        <v>395.65</v>
      </c>
      <c r="Q71" t="n">
        <v>608.8099999999999</v>
      </c>
      <c r="R71" t="n">
        <v>57.45</v>
      </c>
      <c r="S71" t="n">
        <v>46.36</v>
      </c>
      <c r="T71" t="n">
        <v>5189.02</v>
      </c>
      <c r="U71" t="n">
        <v>0.8100000000000001</v>
      </c>
      <c r="V71" t="n">
        <v>0.9</v>
      </c>
      <c r="W71" t="n">
        <v>9.210000000000001</v>
      </c>
      <c r="X71" t="n">
        <v>0.33</v>
      </c>
      <c r="Y71" t="n">
        <v>1</v>
      </c>
      <c r="Z71" t="n">
        <v>10</v>
      </c>
      <c r="AA71" t="n">
        <v>1196.096106037475</v>
      </c>
      <c r="AB71" t="n">
        <v>1636.55146031649</v>
      </c>
      <c r="AC71" t="n">
        <v>1480.361285858284</v>
      </c>
      <c r="AD71" t="n">
        <v>1196096.106037475</v>
      </c>
      <c r="AE71" t="n">
        <v>1636551.46031649</v>
      </c>
      <c r="AF71" t="n">
        <v>1.327678761568055e-06</v>
      </c>
      <c r="AG71" t="n">
        <v>23.79340277777778</v>
      </c>
      <c r="AH71" t="n">
        <v>1480361.285858284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3.6485</v>
      </c>
      <c r="E72" t="n">
        <v>27.41</v>
      </c>
      <c r="F72" t="n">
        <v>23.7</v>
      </c>
      <c r="G72" t="n">
        <v>83.63</v>
      </c>
      <c r="H72" t="n">
        <v>1.11</v>
      </c>
      <c r="I72" t="n">
        <v>17</v>
      </c>
      <c r="J72" t="n">
        <v>297.83</v>
      </c>
      <c r="K72" t="n">
        <v>59.89</v>
      </c>
      <c r="L72" t="n">
        <v>18.5</v>
      </c>
      <c r="M72" t="n">
        <v>15</v>
      </c>
      <c r="N72" t="n">
        <v>84.45</v>
      </c>
      <c r="O72" t="n">
        <v>36966.84</v>
      </c>
      <c r="P72" t="n">
        <v>395.33</v>
      </c>
      <c r="Q72" t="n">
        <v>608.76</v>
      </c>
      <c r="R72" t="n">
        <v>57.39</v>
      </c>
      <c r="S72" t="n">
        <v>46.36</v>
      </c>
      <c r="T72" t="n">
        <v>5155.94</v>
      </c>
      <c r="U72" t="n">
        <v>0.8100000000000001</v>
      </c>
      <c r="V72" t="n">
        <v>0.9</v>
      </c>
      <c r="W72" t="n">
        <v>9.210000000000001</v>
      </c>
      <c r="X72" t="n">
        <v>0.32</v>
      </c>
      <c r="Y72" t="n">
        <v>1</v>
      </c>
      <c r="Z72" t="n">
        <v>10</v>
      </c>
      <c r="AA72" t="n">
        <v>1195.532249733843</v>
      </c>
      <c r="AB72" t="n">
        <v>1635.779967246277</v>
      </c>
      <c r="AC72" t="n">
        <v>1479.663423003895</v>
      </c>
      <c r="AD72" t="n">
        <v>1195532.249733843</v>
      </c>
      <c r="AE72" t="n">
        <v>1635779.967246277</v>
      </c>
      <c r="AF72" t="n">
        <v>1.327824336389093e-06</v>
      </c>
      <c r="AG72" t="n">
        <v>23.79340277777778</v>
      </c>
      <c r="AH72" t="n">
        <v>1479663.423003895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3.6481</v>
      </c>
      <c r="E73" t="n">
        <v>27.41</v>
      </c>
      <c r="F73" t="n">
        <v>23.7</v>
      </c>
      <c r="G73" t="n">
        <v>83.64</v>
      </c>
      <c r="H73" t="n">
        <v>1.12</v>
      </c>
      <c r="I73" t="n">
        <v>17</v>
      </c>
      <c r="J73" t="n">
        <v>298.35</v>
      </c>
      <c r="K73" t="n">
        <v>59.89</v>
      </c>
      <c r="L73" t="n">
        <v>18.75</v>
      </c>
      <c r="M73" t="n">
        <v>15</v>
      </c>
      <c r="N73" t="n">
        <v>84.72</v>
      </c>
      <c r="O73" t="n">
        <v>37031.27</v>
      </c>
      <c r="P73" t="n">
        <v>394.78</v>
      </c>
      <c r="Q73" t="n">
        <v>608.8099999999999</v>
      </c>
      <c r="R73" t="n">
        <v>57.54</v>
      </c>
      <c r="S73" t="n">
        <v>46.36</v>
      </c>
      <c r="T73" t="n">
        <v>5234.75</v>
      </c>
      <c r="U73" t="n">
        <v>0.8100000000000001</v>
      </c>
      <c r="V73" t="n">
        <v>0.9</v>
      </c>
      <c r="W73" t="n">
        <v>9.210000000000001</v>
      </c>
      <c r="X73" t="n">
        <v>0.33</v>
      </c>
      <c r="Y73" t="n">
        <v>1</v>
      </c>
      <c r="Z73" t="n">
        <v>10</v>
      </c>
      <c r="AA73" t="n">
        <v>1194.798306099629</v>
      </c>
      <c r="AB73" t="n">
        <v>1634.775753186638</v>
      </c>
      <c r="AC73" t="n">
        <v>1478.755049724684</v>
      </c>
      <c r="AD73" t="n">
        <v>1194798.306099629</v>
      </c>
      <c r="AE73" t="n">
        <v>1634775.753186638</v>
      </c>
      <c r="AF73" t="n">
        <v>1.327678761568055e-06</v>
      </c>
      <c r="AG73" t="n">
        <v>23.79340277777778</v>
      </c>
      <c r="AH73" t="n">
        <v>1478755.049724684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3.6599</v>
      </c>
      <c r="E74" t="n">
        <v>27.32</v>
      </c>
      <c r="F74" t="n">
        <v>23.66</v>
      </c>
      <c r="G74" t="n">
        <v>88.73</v>
      </c>
      <c r="H74" t="n">
        <v>1.13</v>
      </c>
      <c r="I74" t="n">
        <v>16</v>
      </c>
      <c r="J74" t="n">
        <v>298.88</v>
      </c>
      <c r="K74" t="n">
        <v>59.89</v>
      </c>
      <c r="L74" t="n">
        <v>19</v>
      </c>
      <c r="M74" t="n">
        <v>14</v>
      </c>
      <c r="N74" t="n">
        <v>84.98999999999999</v>
      </c>
      <c r="O74" t="n">
        <v>37095.82</v>
      </c>
      <c r="P74" t="n">
        <v>394.41</v>
      </c>
      <c r="Q74" t="n">
        <v>608.83</v>
      </c>
      <c r="R74" t="n">
        <v>56.47</v>
      </c>
      <c r="S74" t="n">
        <v>46.36</v>
      </c>
      <c r="T74" t="n">
        <v>4702.11</v>
      </c>
      <c r="U74" t="n">
        <v>0.82</v>
      </c>
      <c r="V74" t="n">
        <v>0.9</v>
      </c>
      <c r="W74" t="n">
        <v>9.199999999999999</v>
      </c>
      <c r="X74" t="n">
        <v>0.29</v>
      </c>
      <c r="Y74" t="n">
        <v>1</v>
      </c>
      <c r="Z74" t="n">
        <v>10</v>
      </c>
      <c r="AA74" t="n">
        <v>1180.643503396243</v>
      </c>
      <c r="AB74" t="n">
        <v>1615.408527662042</v>
      </c>
      <c r="AC74" t="n">
        <v>1461.236205022084</v>
      </c>
      <c r="AD74" t="n">
        <v>1180643.503396243</v>
      </c>
      <c r="AE74" t="n">
        <v>1615408.527662042</v>
      </c>
      <c r="AF74" t="n">
        <v>1.331973218788664e-06</v>
      </c>
      <c r="AG74" t="n">
        <v>23.71527777777778</v>
      </c>
      <c r="AH74" t="n">
        <v>1461236.205022084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3.6589</v>
      </c>
      <c r="E75" t="n">
        <v>27.33</v>
      </c>
      <c r="F75" t="n">
        <v>23.67</v>
      </c>
      <c r="G75" t="n">
        <v>88.76000000000001</v>
      </c>
      <c r="H75" t="n">
        <v>1.15</v>
      </c>
      <c r="I75" t="n">
        <v>16</v>
      </c>
      <c r="J75" t="n">
        <v>299.4</v>
      </c>
      <c r="K75" t="n">
        <v>59.89</v>
      </c>
      <c r="L75" t="n">
        <v>19.25</v>
      </c>
      <c r="M75" t="n">
        <v>14</v>
      </c>
      <c r="N75" t="n">
        <v>85.27</v>
      </c>
      <c r="O75" t="n">
        <v>37160.49</v>
      </c>
      <c r="P75" t="n">
        <v>394.71</v>
      </c>
      <c r="Q75" t="n">
        <v>608.77</v>
      </c>
      <c r="R75" t="n">
        <v>56.78</v>
      </c>
      <c r="S75" t="n">
        <v>46.36</v>
      </c>
      <c r="T75" t="n">
        <v>4859.26</v>
      </c>
      <c r="U75" t="n">
        <v>0.82</v>
      </c>
      <c r="V75" t="n">
        <v>0.9</v>
      </c>
      <c r="W75" t="n">
        <v>9.199999999999999</v>
      </c>
      <c r="X75" t="n">
        <v>0.3</v>
      </c>
      <c r="Y75" t="n">
        <v>1</v>
      </c>
      <c r="Z75" t="n">
        <v>10</v>
      </c>
      <c r="AA75" t="n">
        <v>1181.388033181584</v>
      </c>
      <c r="AB75" t="n">
        <v>1616.427226160682</v>
      </c>
      <c r="AC75" t="n">
        <v>1462.157680365766</v>
      </c>
      <c r="AD75" t="n">
        <v>1181388.033181584</v>
      </c>
      <c r="AE75" t="n">
        <v>1616427.226160682</v>
      </c>
      <c r="AF75" t="n">
        <v>1.33160928173607e-06</v>
      </c>
      <c r="AG75" t="n">
        <v>23.72395833333333</v>
      </c>
      <c r="AH75" t="n">
        <v>1462157.680365766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3.656</v>
      </c>
      <c r="E76" t="n">
        <v>27.35</v>
      </c>
      <c r="F76" t="n">
        <v>23.69</v>
      </c>
      <c r="G76" t="n">
        <v>88.84</v>
      </c>
      <c r="H76" t="n">
        <v>1.16</v>
      </c>
      <c r="I76" t="n">
        <v>16</v>
      </c>
      <c r="J76" t="n">
        <v>299.93</v>
      </c>
      <c r="K76" t="n">
        <v>59.89</v>
      </c>
      <c r="L76" t="n">
        <v>19.5</v>
      </c>
      <c r="M76" t="n">
        <v>14</v>
      </c>
      <c r="N76" t="n">
        <v>85.54000000000001</v>
      </c>
      <c r="O76" t="n">
        <v>37225.39</v>
      </c>
      <c r="P76" t="n">
        <v>394.81</v>
      </c>
      <c r="Q76" t="n">
        <v>608.8</v>
      </c>
      <c r="R76" t="n">
        <v>57.35</v>
      </c>
      <c r="S76" t="n">
        <v>46.36</v>
      </c>
      <c r="T76" t="n">
        <v>5142.23</v>
      </c>
      <c r="U76" t="n">
        <v>0.8100000000000001</v>
      </c>
      <c r="V76" t="n">
        <v>0.9</v>
      </c>
      <c r="W76" t="n">
        <v>9.199999999999999</v>
      </c>
      <c r="X76" t="n">
        <v>0.32</v>
      </c>
      <c r="Y76" t="n">
        <v>1</v>
      </c>
      <c r="Z76" t="n">
        <v>10</v>
      </c>
      <c r="AA76" t="n">
        <v>1182.327804662114</v>
      </c>
      <c r="AB76" t="n">
        <v>1617.713062960134</v>
      </c>
      <c r="AC76" t="n">
        <v>1463.320798705763</v>
      </c>
      <c r="AD76" t="n">
        <v>1182327.804662114</v>
      </c>
      <c r="AE76" t="n">
        <v>1617713.062960134</v>
      </c>
      <c r="AF76" t="n">
        <v>1.330553864283547e-06</v>
      </c>
      <c r="AG76" t="n">
        <v>23.74131944444444</v>
      </c>
      <c r="AH76" t="n">
        <v>1463320.798705763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3.6553</v>
      </c>
      <c r="E77" t="n">
        <v>27.36</v>
      </c>
      <c r="F77" t="n">
        <v>23.7</v>
      </c>
      <c r="G77" t="n">
        <v>88.86</v>
      </c>
      <c r="H77" t="n">
        <v>1.17</v>
      </c>
      <c r="I77" t="n">
        <v>16</v>
      </c>
      <c r="J77" t="n">
        <v>300.45</v>
      </c>
      <c r="K77" t="n">
        <v>59.89</v>
      </c>
      <c r="L77" t="n">
        <v>19.75</v>
      </c>
      <c r="M77" t="n">
        <v>14</v>
      </c>
      <c r="N77" t="n">
        <v>85.81999999999999</v>
      </c>
      <c r="O77" t="n">
        <v>37290.29</v>
      </c>
      <c r="P77" t="n">
        <v>394.5</v>
      </c>
      <c r="Q77" t="n">
        <v>608.79</v>
      </c>
      <c r="R77" t="n">
        <v>57.46</v>
      </c>
      <c r="S77" t="n">
        <v>46.36</v>
      </c>
      <c r="T77" t="n">
        <v>5199.46</v>
      </c>
      <c r="U77" t="n">
        <v>0.8100000000000001</v>
      </c>
      <c r="V77" t="n">
        <v>0.9</v>
      </c>
      <c r="W77" t="n">
        <v>9.210000000000001</v>
      </c>
      <c r="X77" t="n">
        <v>0.32</v>
      </c>
      <c r="Y77" t="n">
        <v>1</v>
      </c>
      <c r="Z77" t="n">
        <v>10</v>
      </c>
      <c r="AA77" t="n">
        <v>1182.100821772714</v>
      </c>
      <c r="AB77" t="n">
        <v>1617.40249495708</v>
      </c>
      <c r="AC77" t="n">
        <v>1463.039870877034</v>
      </c>
      <c r="AD77" t="n">
        <v>1182100.821772714</v>
      </c>
      <c r="AE77" t="n">
        <v>1617402.49495708</v>
      </c>
      <c r="AF77" t="n">
        <v>1.330299108346732e-06</v>
      </c>
      <c r="AG77" t="n">
        <v>23.75</v>
      </c>
      <c r="AH77" t="n">
        <v>1463039.870877034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3.6549</v>
      </c>
      <c r="E78" t="n">
        <v>27.36</v>
      </c>
      <c r="F78" t="n">
        <v>23.7</v>
      </c>
      <c r="G78" t="n">
        <v>88.87</v>
      </c>
      <c r="H78" t="n">
        <v>1.18</v>
      </c>
      <c r="I78" t="n">
        <v>16</v>
      </c>
      <c r="J78" t="n">
        <v>300.98</v>
      </c>
      <c r="K78" t="n">
        <v>59.89</v>
      </c>
      <c r="L78" t="n">
        <v>20</v>
      </c>
      <c r="M78" t="n">
        <v>14</v>
      </c>
      <c r="N78" t="n">
        <v>86.09</v>
      </c>
      <c r="O78" t="n">
        <v>37355.31</v>
      </c>
      <c r="P78" t="n">
        <v>394.01</v>
      </c>
      <c r="Q78" t="n">
        <v>608.8200000000001</v>
      </c>
      <c r="R78" t="n">
        <v>57.59</v>
      </c>
      <c r="S78" t="n">
        <v>46.36</v>
      </c>
      <c r="T78" t="n">
        <v>5264.03</v>
      </c>
      <c r="U78" t="n">
        <v>0.8</v>
      </c>
      <c r="V78" t="n">
        <v>0.9</v>
      </c>
      <c r="W78" t="n">
        <v>9.210000000000001</v>
      </c>
      <c r="X78" t="n">
        <v>0.33</v>
      </c>
      <c r="Y78" t="n">
        <v>1</v>
      </c>
      <c r="Z78" t="n">
        <v>10</v>
      </c>
      <c r="AA78" t="n">
        <v>1181.457284710836</v>
      </c>
      <c r="AB78" t="n">
        <v>1616.521979158166</v>
      </c>
      <c r="AC78" t="n">
        <v>1462.243390270157</v>
      </c>
      <c r="AD78" t="n">
        <v>1181457.284710836</v>
      </c>
      <c r="AE78" t="n">
        <v>1616521.979158166</v>
      </c>
      <c r="AF78" t="n">
        <v>1.330153533525694e-06</v>
      </c>
      <c r="AG78" t="n">
        <v>23.75</v>
      </c>
      <c r="AH78" t="n">
        <v>1462243.390270157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3.6675</v>
      </c>
      <c r="E79" t="n">
        <v>27.27</v>
      </c>
      <c r="F79" t="n">
        <v>23.66</v>
      </c>
      <c r="G79" t="n">
        <v>94.62</v>
      </c>
      <c r="H79" t="n">
        <v>1.2</v>
      </c>
      <c r="I79" t="n">
        <v>15</v>
      </c>
      <c r="J79" t="n">
        <v>301.51</v>
      </c>
      <c r="K79" t="n">
        <v>59.89</v>
      </c>
      <c r="L79" t="n">
        <v>20.25</v>
      </c>
      <c r="M79" t="n">
        <v>13</v>
      </c>
      <c r="N79" t="n">
        <v>86.37</v>
      </c>
      <c r="O79" t="n">
        <v>37420.44</v>
      </c>
      <c r="P79" t="n">
        <v>393.55</v>
      </c>
      <c r="Q79" t="n">
        <v>608.77</v>
      </c>
      <c r="R79" t="n">
        <v>56.28</v>
      </c>
      <c r="S79" t="n">
        <v>46.36</v>
      </c>
      <c r="T79" t="n">
        <v>4612.79</v>
      </c>
      <c r="U79" t="n">
        <v>0.82</v>
      </c>
      <c r="V79" t="n">
        <v>0.9</v>
      </c>
      <c r="W79" t="n">
        <v>9.199999999999999</v>
      </c>
      <c r="X79" t="n">
        <v>0.28</v>
      </c>
      <c r="Y79" t="n">
        <v>1</v>
      </c>
      <c r="Z79" t="n">
        <v>10</v>
      </c>
      <c r="AA79" t="n">
        <v>1177.741135444075</v>
      </c>
      <c r="AB79" t="n">
        <v>1611.437379786448</v>
      </c>
      <c r="AC79" t="n">
        <v>1457.644057926196</v>
      </c>
      <c r="AD79" t="n">
        <v>1177741.135444075</v>
      </c>
      <c r="AE79" t="n">
        <v>1611437.379786449</v>
      </c>
      <c r="AF79" t="n">
        <v>1.334739140388378e-06</v>
      </c>
      <c r="AG79" t="n">
        <v>23.671875</v>
      </c>
      <c r="AH79" t="n">
        <v>1457644.057926196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3.6686</v>
      </c>
      <c r="E80" t="n">
        <v>27.26</v>
      </c>
      <c r="F80" t="n">
        <v>23.65</v>
      </c>
      <c r="G80" t="n">
        <v>94.59</v>
      </c>
      <c r="H80" t="n">
        <v>1.21</v>
      </c>
      <c r="I80" t="n">
        <v>15</v>
      </c>
      <c r="J80" t="n">
        <v>302.04</v>
      </c>
      <c r="K80" t="n">
        <v>59.89</v>
      </c>
      <c r="L80" t="n">
        <v>20.5</v>
      </c>
      <c r="M80" t="n">
        <v>13</v>
      </c>
      <c r="N80" t="n">
        <v>86.65000000000001</v>
      </c>
      <c r="O80" t="n">
        <v>37485.7</v>
      </c>
      <c r="P80" t="n">
        <v>393.71</v>
      </c>
      <c r="Q80" t="n">
        <v>608.8099999999999</v>
      </c>
      <c r="R80" t="n">
        <v>55.86</v>
      </c>
      <c r="S80" t="n">
        <v>46.36</v>
      </c>
      <c r="T80" t="n">
        <v>4403.84</v>
      </c>
      <c r="U80" t="n">
        <v>0.83</v>
      </c>
      <c r="V80" t="n">
        <v>0.9</v>
      </c>
      <c r="W80" t="n">
        <v>9.199999999999999</v>
      </c>
      <c r="X80" t="n">
        <v>0.28</v>
      </c>
      <c r="Y80" t="n">
        <v>1</v>
      </c>
      <c r="Z80" t="n">
        <v>10</v>
      </c>
      <c r="AA80" t="n">
        <v>1177.660411250435</v>
      </c>
      <c r="AB80" t="n">
        <v>1611.32692938341</v>
      </c>
      <c r="AC80" t="n">
        <v>1457.544148754606</v>
      </c>
      <c r="AD80" t="n">
        <v>1177660.411250435</v>
      </c>
      <c r="AE80" t="n">
        <v>1611326.92938341</v>
      </c>
      <c r="AF80" t="n">
        <v>1.335139471146232e-06</v>
      </c>
      <c r="AG80" t="n">
        <v>23.66319444444444</v>
      </c>
      <c r="AH80" t="n">
        <v>1457544.148754606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3.6693</v>
      </c>
      <c r="E81" t="n">
        <v>27.25</v>
      </c>
      <c r="F81" t="n">
        <v>23.64</v>
      </c>
      <c r="G81" t="n">
        <v>94.56999999999999</v>
      </c>
      <c r="H81" t="n">
        <v>1.22</v>
      </c>
      <c r="I81" t="n">
        <v>15</v>
      </c>
      <c r="J81" t="n">
        <v>302.57</v>
      </c>
      <c r="K81" t="n">
        <v>59.89</v>
      </c>
      <c r="L81" t="n">
        <v>20.75</v>
      </c>
      <c r="M81" t="n">
        <v>13</v>
      </c>
      <c r="N81" t="n">
        <v>86.93000000000001</v>
      </c>
      <c r="O81" t="n">
        <v>37551.07</v>
      </c>
      <c r="P81" t="n">
        <v>393.72</v>
      </c>
      <c r="Q81" t="n">
        <v>608.86</v>
      </c>
      <c r="R81" t="n">
        <v>55.78</v>
      </c>
      <c r="S81" t="n">
        <v>46.36</v>
      </c>
      <c r="T81" t="n">
        <v>4363.73</v>
      </c>
      <c r="U81" t="n">
        <v>0.83</v>
      </c>
      <c r="V81" t="n">
        <v>0.9</v>
      </c>
      <c r="W81" t="n">
        <v>9.199999999999999</v>
      </c>
      <c r="X81" t="n">
        <v>0.27</v>
      </c>
      <c r="Y81" t="n">
        <v>1</v>
      </c>
      <c r="Z81" t="n">
        <v>10</v>
      </c>
      <c r="AA81" t="n">
        <v>1177.442486894543</v>
      </c>
      <c r="AB81" t="n">
        <v>1611.028755665535</v>
      </c>
      <c r="AC81" t="n">
        <v>1457.274432317875</v>
      </c>
      <c r="AD81" t="n">
        <v>1177442.486894543</v>
      </c>
      <c r="AE81" t="n">
        <v>1611028.755665535</v>
      </c>
      <c r="AF81" t="n">
        <v>1.335394227083047e-06</v>
      </c>
      <c r="AG81" t="n">
        <v>23.65451388888889</v>
      </c>
      <c r="AH81" t="n">
        <v>1457274.432317875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3.6667</v>
      </c>
      <c r="E82" t="n">
        <v>27.27</v>
      </c>
      <c r="F82" t="n">
        <v>23.66</v>
      </c>
      <c r="G82" t="n">
        <v>94.65000000000001</v>
      </c>
      <c r="H82" t="n">
        <v>1.23</v>
      </c>
      <c r="I82" t="n">
        <v>15</v>
      </c>
      <c r="J82" t="n">
        <v>303.1</v>
      </c>
      <c r="K82" t="n">
        <v>59.89</v>
      </c>
      <c r="L82" t="n">
        <v>21</v>
      </c>
      <c r="M82" t="n">
        <v>13</v>
      </c>
      <c r="N82" t="n">
        <v>87.20999999999999</v>
      </c>
      <c r="O82" t="n">
        <v>37616.56</v>
      </c>
      <c r="P82" t="n">
        <v>393.9</v>
      </c>
      <c r="Q82" t="n">
        <v>608.76</v>
      </c>
      <c r="R82" t="n">
        <v>56.51</v>
      </c>
      <c r="S82" t="n">
        <v>46.36</v>
      </c>
      <c r="T82" t="n">
        <v>4728.16</v>
      </c>
      <c r="U82" t="n">
        <v>0.82</v>
      </c>
      <c r="V82" t="n">
        <v>0.9</v>
      </c>
      <c r="W82" t="n">
        <v>9.199999999999999</v>
      </c>
      <c r="X82" t="n">
        <v>0.29</v>
      </c>
      <c r="Y82" t="n">
        <v>1</v>
      </c>
      <c r="Z82" t="n">
        <v>10</v>
      </c>
      <c r="AA82" t="n">
        <v>1178.431180970045</v>
      </c>
      <c r="AB82" t="n">
        <v>1612.38153051774</v>
      </c>
      <c r="AC82" t="n">
        <v>1458.498100236818</v>
      </c>
      <c r="AD82" t="n">
        <v>1178431.180970045</v>
      </c>
      <c r="AE82" t="n">
        <v>1612381.53051774</v>
      </c>
      <c r="AF82" t="n">
        <v>1.334447990746303e-06</v>
      </c>
      <c r="AG82" t="n">
        <v>23.671875</v>
      </c>
      <c r="AH82" t="n">
        <v>1458498.100236818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3.6673</v>
      </c>
      <c r="E83" t="n">
        <v>27.27</v>
      </c>
      <c r="F83" t="n">
        <v>23.66</v>
      </c>
      <c r="G83" t="n">
        <v>94.63</v>
      </c>
      <c r="H83" t="n">
        <v>1.25</v>
      </c>
      <c r="I83" t="n">
        <v>15</v>
      </c>
      <c r="J83" t="n">
        <v>303.63</v>
      </c>
      <c r="K83" t="n">
        <v>59.89</v>
      </c>
      <c r="L83" t="n">
        <v>21.25</v>
      </c>
      <c r="M83" t="n">
        <v>13</v>
      </c>
      <c r="N83" t="n">
        <v>87.48999999999999</v>
      </c>
      <c r="O83" t="n">
        <v>37682.17</v>
      </c>
      <c r="P83" t="n">
        <v>393.25</v>
      </c>
      <c r="Q83" t="n">
        <v>608.85</v>
      </c>
      <c r="R83" t="n">
        <v>56.15</v>
      </c>
      <c r="S83" t="n">
        <v>46.36</v>
      </c>
      <c r="T83" t="n">
        <v>4547.47</v>
      </c>
      <c r="U83" t="n">
        <v>0.83</v>
      </c>
      <c r="V83" t="n">
        <v>0.9</v>
      </c>
      <c r="W83" t="n">
        <v>9.210000000000001</v>
      </c>
      <c r="X83" t="n">
        <v>0.28</v>
      </c>
      <c r="Y83" t="n">
        <v>1</v>
      </c>
      <c r="Z83" t="n">
        <v>10</v>
      </c>
      <c r="AA83" t="n">
        <v>1177.338601846557</v>
      </c>
      <c r="AB83" t="n">
        <v>1610.886615559795</v>
      </c>
      <c r="AC83" t="n">
        <v>1457.145857864332</v>
      </c>
      <c r="AD83" t="n">
        <v>1177338.601846557</v>
      </c>
      <c r="AE83" t="n">
        <v>1610886.615559795</v>
      </c>
      <c r="AF83" t="n">
        <v>1.334666352977859e-06</v>
      </c>
      <c r="AG83" t="n">
        <v>23.671875</v>
      </c>
      <c r="AH83" t="n">
        <v>1457145.857864332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3.6684</v>
      </c>
      <c r="E84" t="n">
        <v>27.26</v>
      </c>
      <c r="F84" t="n">
        <v>23.65</v>
      </c>
      <c r="G84" t="n">
        <v>94.59</v>
      </c>
      <c r="H84" t="n">
        <v>1.26</v>
      </c>
      <c r="I84" t="n">
        <v>15</v>
      </c>
      <c r="J84" t="n">
        <v>304.16</v>
      </c>
      <c r="K84" t="n">
        <v>59.89</v>
      </c>
      <c r="L84" t="n">
        <v>21.5</v>
      </c>
      <c r="M84" t="n">
        <v>13</v>
      </c>
      <c r="N84" t="n">
        <v>87.78</v>
      </c>
      <c r="O84" t="n">
        <v>37747.91</v>
      </c>
      <c r="P84" t="n">
        <v>392.43</v>
      </c>
      <c r="Q84" t="n">
        <v>608.87</v>
      </c>
      <c r="R84" t="n">
        <v>56.09</v>
      </c>
      <c r="S84" t="n">
        <v>46.36</v>
      </c>
      <c r="T84" t="n">
        <v>4518.02</v>
      </c>
      <c r="U84" t="n">
        <v>0.83</v>
      </c>
      <c r="V84" t="n">
        <v>0.9</v>
      </c>
      <c r="W84" t="n">
        <v>9.199999999999999</v>
      </c>
      <c r="X84" t="n">
        <v>0.28</v>
      </c>
      <c r="Y84" t="n">
        <v>1</v>
      </c>
      <c r="Z84" t="n">
        <v>10</v>
      </c>
      <c r="AA84" t="n">
        <v>1175.804194097825</v>
      </c>
      <c r="AB84" t="n">
        <v>1608.787171184688</v>
      </c>
      <c r="AC84" t="n">
        <v>1455.246781513797</v>
      </c>
      <c r="AD84" t="n">
        <v>1175804.194097825</v>
      </c>
      <c r="AE84" t="n">
        <v>1608787.171184688</v>
      </c>
      <c r="AF84" t="n">
        <v>1.335066683735713e-06</v>
      </c>
      <c r="AG84" t="n">
        <v>23.66319444444444</v>
      </c>
      <c r="AH84" t="n">
        <v>1455246.781513797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3.6789</v>
      </c>
      <c r="E85" t="n">
        <v>27.18</v>
      </c>
      <c r="F85" t="n">
        <v>23.62</v>
      </c>
      <c r="G85" t="n">
        <v>101.23</v>
      </c>
      <c r="H85" t="n">
        <v>1.27</v>
      </c>
      <c r="I85" t="n">
        <v>14</v>
      </c>
      <c r="J85" t="n">
        <v>304.7</v>
      </c>
      <c r="K85" t="n">
        <v>59.89</v>
      </c>
      <c r="L85" t="n">
        <v>21.75</v>
      </c>
      <c r="M85" t="n">
        <v>12</v>
      </c>
      <c r="N85" t="n">
        <v>88.06</v>
      </c>
      <c r="O85" t="n">
        <v>37813.76</v>
      </c>
      <c r="P85" t="n">
        <v>392.17</v>
      </c>
      <c r="Q85" t="n">
        <v>608.8200000000001</v>
      </c>
      <c r="R85" t="n">
        <v>55.18</v>
      </c>
      <c r="S85" t="n">
        <v>46.36</v>
      </c>
      <c r="T85" t="n">
        <v>4068.47</v>
      </c>
      <c r="U85" t="n">
        <v>0.84</v>
      </c>
      <c r="V85" t="n">
        <v>0.9</v>
      </c>
      <c r="W85" t="n">
        <v>9.199999999999999</v>
      </c>
      <c r="X85" t="n">
        <v>0.25</v>
      </c>
      <c r="Y85" t="n">
        <v>1</v>
      </c>
      <c r="Z85" t="n">
        <v>10</v>
      </c>
      <c r="AA85" t="n">
        <v>1172.943370027991</v>
      </c>
      <c r="AB85" t="n">
        <v>1604.872865481691</v>
      </c>
      <c r="AC85" t="n">
        <v>1451.706051653331</v>
      </c>
      <c r="AD85" t="n">
        <v>1172943.370027991</v>
      </c>
      <c r="AE85" t="n">
        <v>1604872.865481691</v>
      </c>
      <c r="AF85" t="n">
        <v>1.338888022787949e-06</v>
      </c>
      <c r="AG85" t="n">
        <v>23.59375</v>
      </c>
      <c r="AH85" t="n">
        <v>1451706.051653331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3.6777</v>
      </c>
      <c r="E86" t="n">
        <v>27.19</v>
      </c>
      <c r="F86" t="n">
        <v>23.63</v>
      </c>
      <c r="G86" t="n">
        <v>101.27</v>
      </c>
      <c r="H86" t="n">
        <v>1.28</v>
      </c>
      <c r="I86" t="n">
        <v>14</v>
      </c>
      <c r="J86" t="n">
        <v>305.23</v>
      </c>
      <c r="K86" t="n">
        <v>59.89</v>
      </c>
      <c r="L86" t="n">
        <v>22</v>
      </c>
      <c r="M86" t="n">
        <v>12</v>
      </c>
      <c r="N86" t="n">
        <v>88.34999999999999</v>
      </c>
      <c r="O86" t="n">
        <v>37879.74</v>
      </c>
      <c r="P86" t="n">
        <v>392.78</v>
      </c>
      <c r="Q86" t="n">
        <v>608.8</v>
      </c>
      <c r="R86" t="n">
        <v>55.25</v>
      </c>
      <c r="S86" t="n">
        <v>46.36</v>
      </c>
      <c r="T86" t="n">
        <v>4101.47</v>
      </c>
      <c r="U86" t="n">
        <v>0.84</v>
      </c>
      <c r="V86" t="n">
        <v>0.9</v>
      </c>
      <c r="W86" t="n">
        <v>9.210000000000001</v>
      </c>
      <c r="X86" t="n">
        <v>0.26</v>
      </c>
      <c r="Y86" t="n">
        <v>1</v>
      </c>
      <c r="Z86" t="n">
        <v>10</v>
      </c>
      <c r="AA86" t="n">
        <v>1174.182971846737</v>
      </c>
      <c r="AB86" t="n">
        <v>1606.568943377471</v>
      </c>
      <c r="AC86" t="n">
        <v>1453.240258255198</v>
      </c>
      <c r="AD86" t="n">
        <v>1174182.971846737</v>
      </c>
      <c r="AE86" t="n">
        <v>1606568.943377471</v>
      </c>
      <c r="AF86" t="n">
        <v>1.338451298324837e-06</v>
      </c>
      <c r="AG86" t="n">
        <v>23.60243055555556</v>
      </c>
      <c r="AH86" t="n">
        <v>1453240.258255198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3.6801</v>
      </c>
      <c r="E87" t="n">
        <v>27.17</v>
      </c>
      <c r="F87" t="n">
        <v>23.61</v>
      </c>
      <c r="G87" t="n">
        <v>101.2</v>
      </c>
      <c r="H87" t="n">
        <v>1.3</v>
      </c>
      <c r="I87" t="n">
        <v>14</v>
      </c>
      <c r="J87" t="n">
        <v>305.77</v>
      </c>
      <c r="K87" t="n">
        <v>59.89</v>
      </c>
      <c r="L87" t="n">
        <v>22.25</v>
      </c>
      <c r="M87" t="n">
        <v>12</v>
      </c>
      <c r="N87" t="n">
        <v>88.63</v>
      </c>
      <c r="O87" t="n">
        <v>37945.85</v>
      </c>
      <c r="P87" t="n">
        <v>392.47</v>
      </c>
      <c r="Q87" t="n">
        <v>608.75</v>
      </c>
      <c r="R87" t="n">
        <v>54.85</v>
      </c>
      <c r="S87" t="n">
        <v>46.36</v>
      </c>
      <c r="T87" t="n">
        <v>3904.09</v>
      </c>
      <c r="U87" t="n">
        <v>0.85</v>
      </c>
      <c r="V87" t="n">
        <v>0.9</v>
      </c>
      <c r="W87" t="n">
        <v>9.199999999999999</v>
      </c>
      <c r="X87" t="n">
        <v>0.24</v>
      </c>
      <c r="Y87" t="n">
        <v>1</v>
      </c>
      <c r="Z87" t="n">
        <v>10</v>
      </c>
      <c r="AA87" t="n">
        <v>1173.05024176711</v>
      </c>
      <c r="AB87" t="n">
        <v>1605.019092110002</v>
      </c>
      <c r="AC87" t="n">
        <v>1451.838322617467</v>
      </c>
      <c r="AD87" t="n">
        <v>1173050.24176711</v>
      </c>
      <c r="AE87" t="n">
        <v>1605019.092110002</v>
      </c>
      <c r="AF87" t="n">
        <v>1.339324747251062e-06</v>
      </c>
      <c r="AG87" t="n">
        <v>23.58506944444444</v>
      </c>
      <c r="AH87" t="n">
        <v>1451838.322617467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3.6793</v>
      </c>
      <c r="E88" t="n">
        <v>27.18</v>
      </c>
      <c r="F88" t="n">
        <v>23.62</v>
      </c>
      <c r="G88" t="n">
        <v>101.22</v>
      </c>
      <c r="H88" t="n">
        <v>1.31</v>
      </c>
      <c r="I88" t="n">
        <v>14</v>
      </c>
      <c r="J88" t="n">
        <v>306.31</v>
      </c>
      <c r="K88" t="n">
        <v>59.89</v>
      </c>
      <c r="L88" t="n">
        <v>22.5</v>
      </c>
      <c r="M88" t="n">
        <v>12</v>
      </c>
      <c r="N88" t="n">
        <v>88.92</v>
      </c>
      <c r="O88" t="n">
        <v>38012.07</v>
      </c>
      <c r="P88" t="n">
        <v>392.62</v>
      </c>
      <c r="Q88" t="n">
        <v>608.8</v>
      </c>
      <c r="R88" t="n">
        <v>54.96</v>
      </c>
      <c r="S88" t="n">
        <v>46.36</v>
      </c>
      <c r="T88" t="n">
        <v>3956.1</v>
      </c>
      <c r="U88" t="n">
        <v>0.84</v>
      </c>
      <c r="V88" t="n">
        <v>0.9</v>
      </c>
      <c r="W88" t="n">
        <v>9.199999999999999</v>
      </c>
      <c r="X88" t="n">
        <v>0.25</v>
      </c>
      <c r="Y88" t="n">
        <v>1</v>
      </c>
      <c r="Z88" t="n">
        <v>10</v>
      </c>
      <c r="AA88" t="n">
        <v>1173.524471934734</v>
      </c>
      <c r="AB88" t="n">
        <v>1605.667954746903</v>
      </c>
      <c r="AC88" t="n">
        <v>1452.425258714987</v>
      </c>
      <c r="AD88" t="n">
        <v>1173524.471934734</v>
      </c>
      <c r="AE88" t="n">
        <v>1605667.954746903</v>
      </c>
      <c r="AF88" t="n">
        <v>1.339033597608987e-06</v>
      </c>
      <c r="AG88" t="n">
        <v>23.59375</v>
      </c>
      <c r="AH88" t="n">
        <v>1452425.258714986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3.6793</v>
      </c>
      <c r="E89" t="n">
        <v>27.18</v>
      </c>
      <c r="F89" t="n">
        <v>23.62</v>
      </c>
      <c r="G89" t="n">
        <v>101.22</v>
      </c>
      <c r="H89" t="n">
        <v>1.32</v>
      </c>
      <c r="I89" t="n">
        <v>14</v>
      </c>
      <c r="J89" t="n">
        <v>306.84</v>
      </c>
      <c r="K89" t="n">
        <v>59.89</v>
      </c>
      <c r="L89" t="n">
        <v>22.75</v>
      </c>
      <c r="M89" t="n">
        <v>12</v>
      </c>
      <c r="N89" t="n">
        <v>89.20999999999999</v>
      </c>
      <c r="O89" t="n">
        <v>38078.42</v>
      </c>
      <c r="P89" t="n">
        <v>392.21</v>
      </c>
      <c r="Q89" t="n">
        <v>608.8</v>
      </c>
      <c r="R89" t="n">
        <v>55.01</v>
      </c>
      <c r="S89" t="n">
        <v>46.36</v>
      </c>
      <c r="T89" t="n">
        <v>3981.72</v>
      </c>
      <c r="U89" t="n">
        <v>0.84</v>
      </c>
      <c r="V89" t="n">
        <v>0.9</v>
      </c>
      <c r="W89" t="n">
        <v>9.199999999999999</v>
      </c>
      <c r="X89" t="n">
        <v>0.25</v>
      </c>
      <c r="Y89" t="n">
        <v>1</v>
      </c>
      <c r="Z89" t="n">
        <v>10</v>
      </c>
      <c r="AA89" t="n">
        <v>1172.918051416577</v>
      </c>
      <c r="AB89" t="n">
        <v>1604.838223440576</v>
      </c>
      <c r="AC89" t="n">
        <v>1451.6747158</v>
      </c>
      <c r="AD89" t="n">
        <v>1172918.051416577</v>
      </c>
      <c r="AE89" t="n">
        <v>1604838.223440576</v>
      </c>
      <c r="AF89" t="n">
        <v>1.339033597608987e-06</v>
      </c>
      <c r="AG89" t="n">
        <v>23.59375</v>
      </c>
      <c r="AH89" t="n">
        <v>1451674.7158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3.6769</v>
      </c>
      <c r="E90" t="n">
        <v>27.2</v>
      </c>
      <c r="F90" t="n">
        <v>23.64</v>
      </c>
      <c r="G90" t="n">
        <v>101.3</v>
      </c>
      <c r="H90" t="n">
        <v>1.33</v>
      </c>
      <c r="I90" t="n">
        <v>14</v>
      </c>
      <c r="J90" t="n">
        <v>307.38</v>
      </c>
      <c r="K90" t="n">
        <v>59.89</v>
      </c>
      <c r="L90" t="n">
        <v>23</v>
      </c>
      <c r="M90" t="n">
        <v>12</v>
      </c>
      <c r="N90" t="n">
        <v>89.5</v>
      </c>
      <c r="O90" t="n">
        <v>38144.9</v>
      </c>
      <c r="P90" t="n">
        <v>392.03</v>
      </c>
      <c r="Q90" t="n">
        <v>608.8099999999999</v>
      </c>
      <c r="R90" t="n">
        <v>55.6</v>
      </c>
      <c r="S90" t="n">
        <v>46.36</v>
      </c>
      <c r="T90" t="n">
        <v>4276.82</v>
      </c>
      <c r="U90" t="n">
        <v>0.83</v>
      </c>
      <c r="V90" t="n">
        <v>0.9</v>
      </c>
      <c r="W90" t="n">
        <v>9.199999999999999</v>
      </c>
      <c r="X90" t="n">
        <v>0.26</v>
      </c>
      <c r="Y90" t="n">
        <v>1</v>
      </c>
      <c r="Z90" t="n">
        <v>10</v>
      </c>
      <c r="AA90" t="n">
        <v>1173.325722133538</v>
      </c>
      <c r="AB90" t="n">
        <v>1605.396016500684</v>
      </c>
      <c r="AC90" t="n">
        <v>1452.179273873319</v>
      </c>
      <c r="AD90" t="n">
        <v>1173325.722133538</v>
      </c>
      <c r="AE90" t="n">
        <v>1605396.016500684</v>
      </c>
      <c r="AF90" t="n">
        <v>1.338160148682761e-06</v>
      </c>
      <c r="AG90" t="n">
        <v>23.61111111111111</v>
      </c>
      <c r="AH90" t="n">
        <v>1452179.273873319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3.6764</v>
      </c>
      <c r="E91" t="n">
        <v>27.2</v>
      </c>
      <c r="F91" t="n">
        <v>23.64</v>
      </c>
      <c r="G91" t="n">
        <v>101.31</v>
      </c>
      <c r="H91" t="n">
        <v>1.35</v>
      </c>
      <c r="I91" t="n">
        <v>14</v>
      </c>
      <c r="J91" t="n">
        <v>307.92</v>
      </c>
      <c r="K91" t="n">
        <v>59.89</v>
      </c>
      <c r="L91" t="n">
        <v>23.25</v>
      </c>
      <c r="M91" t="n">
        <v>12</v>
      </c>
      <c r="N91" t="n">
        <v>89.79000000000001</v>
      </c>
      <c r="O91" t="n">
        <v>38211.5</v>
      </c>
      <c r="P91" t="n">
        <v>391.65</v>
      </c>
      <c r="Q91" t="n">
        <v>608.84</v>
      </c>
      <c r="R91" t="n">
        <v>55.68</v>
      </c>
      <c r="S91" t="n">
        <v>46.36</v>
      </c>
      <c r="T91" t="n">
        <v>4316.28</v>
      </c>
      <c r="U91" t="n">
        <v>0.83</v>
      </c>
      <c r="V91" t="n">
        <v>0.9</v>
      </c>
      <c r="W91" t="n">
        <v>9.199999999999999</v>
      </c>
      <c r="X91" t="n">
        <v>0.27</v>
      </c>
      <c r="Y91" t="n">
        <v>1</v>
      </c>
      <c r="Z91" t="n">
        <v>10</v>
      </c>
      <c r="AA91" t="n">
        <v>1172.868967783541</v>
      </c>
      <c r="AB91" t="n">
        <v>1604.771065048439</v>
      </c>
      <c r="AC91" t="n">
        <v>1451.613966910552</v>
      </c>
      <c r="AD91" t="n">
        <v>1172868.967783541</v>
      </c>
      <c r="AE91" t="n">
        <v>1604771.065048439</v>
      </c>
      <c r="AF91" t="n">
        <v>1.337978180156465e-06</v>
      </c>
      <c r="AG91" t="n">
        <v>23.61111111111111</v>
      </c>
      <c r="AH91" t="n">
        <v>1451613.966910552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3.6866</v>
      </c>
      <c r="E92" t="n">
        <v>27.13</v>
      </c>
      <c r="F92" t="n">
        <v>23.62</v>
      </c>
      <c r="G92" t="n">
        <v>108.99</v>
      </c>
      <c r="H92" t="n">
        <v>1.36</v>
      </c>
      <c r="I92" t="n">
        <v>13</v>
      </c>
      <c r="J92" t="n">
        <v>308.46</v>
      </c>
      <c r="K92" t="n">
        <v>59.89</v>
      </c>
      <c r="L92" t="n">
        <v>23.5</v>
      </c>
      <c r="M92" t="n">
        <v>11</v>
      </c>
      <c r="N92" t="n">
        <v>90.08</v>
      </c>
      <c r="O92" t="n">
        <v>38278.23</v>
      </c>
      <c r="P92" t="n">
        <v>391.63</v>
      </c>
      <c r="Q92" t="n">
        <v>608.8</v>
      </c>
      <c r="R92" t="n">
        <v>54.81</v>
      </c>
      <c r="S92" t="n">
        <v>46.36</v>
      </c>
      <c r="T92" t="n">
        <v>3889.5</v>
      </c>
      <c r="U92" t="n">
        <v>0.85</v>
      </c>
      <c r="V92" t="n">
        <v>0.9</v>
      </c>
      <c r="W92" t="n">
        <v>9.199999999999999</v>
      </c>
      <c r="X92" t="n">
        <v>0.24</v>
      </c>
      <c r="Y92" t="n">
        <v>1</v>
      </c>
      <c r="Z92" t="n">
        <v>10</v>
      </c>
      <c r="AA92" t="n">
        <v>1170.52320104113</v>
      </c>
      <c r="AB92" t="n">
        <v>1601.561483503547</v>
      </c>
      <c r="AC92" t="n">
        <v>1448.710703323627</v>
      </c>
      <c r="AD92" t="n">
        <v>1170523.20104113</v>
      </c>
      <c r="AE92" t="n">
        <v>1601561.483503547</v>
      </c>
      <c r="AF92" t="n">
        <v>1.341690338092923e-06</v>
      </c>
      <c r="AG92" t="n">
        <v>23.55034722222222</v>
      </c>
      <c r="AH92" t="n">
        <v>1448710.703323627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3.6866</v>
      </c>
      <c r="E93" t="n">
        <v>27.13</v>
      </c>
      <c r="F93" t="n">
        <v>23.61</v>
      </c>
      <c r="G93" t="n">
        <v>108.99</v>
      </c>
      <c r="H93" t="n">
        <v>1.37</v>
      </c>
      <c r="I93" t="n">
        <v>13</v>
      </c>
      <c r="J93" t="n">
        <v>309.01</v>
      </c>
      <c r="K93" t="n">
        <v>59.89</v>
      </c>
      <c r="L93" t="n">
        <v>23.75</v>
      </c>
      <c r="M93" t="n">
        <v>11</v>
      </c>
      <c r="N93" t="n">
        <v>90.37</v>
      </c>
      <c r="O93" t="n">
        <v>38345.09</v>
      </c>
      <c r="P93" t="n">
        <v>392.01</v>
      </c>
      <c r="Q93" t="n">
        <v>608.8</v>
      </c>
      <c r="R93" t="n">
        <v>54.85</v>
      </c>
      <c r="S93" t="n">
        <v>46.36</v>
      </c>
      <c r="T93" t="n">
        <v>3908.43</v>
      </c>
      <c r="U93" t="n">
        <v>0.85</v>
      </c>
      <c r="V93" t="n">
        <v>0.9</v>
      </c>
      <c r="W93" t="n">
        <v>9.199999999999999</v>
      </c>
      <c r="X93" t="n">
        <v>0.24</v>
      </c>
      <c r="Y93" t="n">
        <v>1</v>
      </c>
      <c r="Z93" t="n">
        <v>10</v>
      </c>
      <c r="AA93" t="n">
        <v>1171.000918911646</v>
      </c>
      <c r="AB93" t="n">
        <v>1602.215118169412</v>
      </c>
      <c r="AC93" t="n">
        <v>1449.301956014365</v>
      </c>
      <c r="AD93" t="n">
        <v>1171000.918911646</v>
      </c>
      <c r="AE93" t="n">
        <v>1602215.118169412</v>
      </c>
      <c r="AF93" t="n">
        <v>1.341690338092923e-06</v>
      </c>
      <c r="AG93" t="n">
        <v>23.55034722222222</v>
      </c>
      <c r="AH93" t="n">
        <v>1449301.956014364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3.6869</v>
      </c>
      <c r="E94" t="n">
        <v>27.12</v>
      </c>
      <c r="F94" t="n">
        <v>23.61</v>
      </c>
      <c r="G94" t="n">
        <v>108.98</v>
      </c>
      <c r="H94" t="n">
        <v>1.38</v>
      </c>
      <c r="I94" t="n">
        <v>13</v>
      </c>
      <c r="J94" t="n">
        <v>309.55</v>
      </c>
      <c r="K94" t="n">
        <v>59.89</v>
      </c>
      <c r="L94" t="n">
        <v>24</v>
      </c>
      <c r="M94" t="n">
        <v>11</v>
      </c>
      <c r="N94" t="n">
        <v>90.66</v>
      </c>
      <c r="O94" t="n">
        <v>38412.07</v>
      </c>
      <c r="P94" t="n">
        <v>391.75</v>
      </c>
      <c r="Q94" t="n">
        <v>608.8</v>
      </c>
      <c r="R94" t="n">
        <v>54.86</v>
      </c>
      <c r="S94" t="n">
        <v>46.36</v>
      </c>
      <c r="T94" t="n">
        <v>3913.99</v>
      </c>
      <c r="U94" t="n">
        <v>0.84</v>
      </c>
      <c r="V94" t="n">
        <v>0.9</v>
      </c>
      <c r="W94" t="n">
        <v>9.199999999999999</v>
      </c>
      <c r="X94" t="n">
        <v>0.24</v>
      </c>
      <c r="Y94" t="n">
        <v>1</v>
      </c>
      <c r="Z94" t="n">
        <v>10</v>
      </c>
      <c r="AA94" t="n">
        <v>1170.554079744781</v>
      </c>
      <c r="AB94" t="n">
        <v>1601.603733108155</v>
      </c>
      <c r="AC94" t="n">
        <v>1448.74892068527</v>
      </c>
      <c r="AD94" t="n">
        <v>1170554.079744781</v>
      </c>
      <c r="AE94" t="n">
        <v>1601603.733108155</v>
      </c>
      <c r="AF94" t="n">
        <v>1.341799519208701e-06</v>
      </c>
      <c r="AG94" t="n">
        <v>23.54166666666667</v>
      </c>
      <c r="AH94" t="n">
        <v>1448748.92068527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3.6874</v>
      </c>
      <c r="E95" t="n">
        <v>27.12</v>
      </c>
      <c r="F95" t="n">
        <v>23.61</v>
      </c>
      <c r="G95" t="n">
        <v>108.97</v>
      </c>
      <c r="H95" t="n">
        <v>1.39</v>
      </c>
      <c r="I95" t="n">
        <v>13</v>
      </c>
      <c r="J95" t="n">
        <v>310.09</v>
      </c>
      <c r="K95" t="n">
        <v>59.89</v>
      </c>
      <c r="L95" t="n">
        <v>24.25</v>
      </c>
      <c r="M95" t="n">
        <v>11</v>
      </c>
      <c r="N95" t="n">
        <v>90.95999999999999</v>
      </c>
      <c r="O95" t="n">
        <v>38479.19</v>
      </c>
      <c r="P95" t="n">
        <v>391.66</v>
      </c>
      <c r="Q95" t="n">
        <v>608.84</v>
      </c>
      <c r="R95" t="n">
        <v>54.9</v>
      </c>
      <c r="S95" t="n">
        <v>46.36</v>
      </c>
      <c r="T95" t="n">
        <v>3933.48</v>
      </c>
      <c r="U95" t="n">
        <v>0.84</v>
      </c>
      <c r="V95" t="n">
        <v>0.9</v>
      </c>
      <c r="W95" t="n">
        <v>9.199999999999999</v>
      </c>
      <c r="X95" t="n">
        <v>0.24</v>
      </c>
      <c r="Y95" t="n">
        <v>1</v>
      </c>
      <c r="Z95" t="n">
        <v>10</v>
      </c>
      <c r="AA95" t="n">
        <v>1170.316209426142</v>
      </c>
      <c r="AB95" t="n">
        <v>1601.278268444096</v>
      </c>
      <c r="AC95" t="n">
        <v>1448.454517911955</v>
      </c>
      <c r="AD95" t="n">
        <v>1170316.209426142</v>
      </c>
      <c r="AE95" t="n">
        <v>1601278.268444096</v>
      </c>
      <c r="AF95" t="n">
        <v>1.341981487734998e-06</v>
      </c>
      <c r="AG95" t="n">
        <v>23.54166666666667</v>
      </c>
      <c r="AH95" t="n">
        <v>1448454.517911955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3.687</v>
      </c>
      <c r="E96" t="n">
        <v>27.12</v>
      </c>
      <c r="F96" t="n">
        <v>23.61</v>
      </c>
      <c r="G96" t="n">
        <v>108.98</v>
      </c>
      <c r="H96" t="n">
        <v>1.41</v>
      </c>
      <c r="I96" t="n">
        <v>13</v>
      </c>
      <c r="J96" t="n">
        <v>310.64</v>
      </c>
      <c r="K96" t="n">
        <v>59.89</v>
      </c>
      <c r="L96" t="n">
        <v>24.5</v>
      </c>
      <c r="M96" t="n">
        <v>11</v>
      </c>
      <c r="N96" t="n">
        <v>91.25</v>
      </c>
      <c r="O96" t="n">
        <v>38546.43</v>
      </c>
      <c r="P96" t="n">
        <v>391.68</v>
      </c>
      <c r="Q96" t="n">
        <v>608.85</v>
      </c>
      <c r="R96" t="n">
        <v>54.72</v>
      </c>
      <c r="S96" t="n">
        <v>46.36</v>
      </c>
      <c r="T96" t="n">
        <v>3841.71</v>
      </c>
      <c r="U96" t="n">
        <v>0.85</v>
      </c>
      <c r="V96" t="n">
        <v>0.9</v>
      </c>
      <c r="W96" t="n">
        <v>9.199999999999999</v>
      </c>
      <c r="X96" t="n">
        <v>0.24</v>
      </c>
      <c r="Y96" t="n">
        <v>1</v>
      </c>
      <c r="Z96" t="n">
        <v>10</v>
      </c>
      <c r="AA96" t="n">
        <v>1170.429749273376</v>
      </c>
      <c r="AB96" t="n">
        <v>1601.433618672105</v>
      </c>
      <c r="AC96" t="n">
        <v>1448.595041732239</v>
      </c>
      <c r="AD96" t="n">
        <v>1170429.749273376</v>
      </c>
      <c r="AE96" t="n">
        <v>1601433.618672105</v>
      </c>
      <c r="AF96" t="n">
        <v>1.34183591291396e-06</v>
      </c>
      <c r="AG96" t="n">
        <v>23.54166666666667</v>
      </c>
      <c r="AH96" t="n">
        <v>1448595.041732239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3.6862</v>
      </c>
      <c r="E97" t="n">
        <v>27.13</v>
      </c>
      <c r="F97" t="n">
        <v>23.62</v>
      </c>
      <c r="G97" t="n">
        <v>109.01</v>
      </c>
      <c r="H97" t="n">
        <v>1.42</v>
      </c>
      <c r="I97" t="n">
        <v>13</v>
      </c>
      <c r="J97" t="n">
        <v>311.19</v>
      </c>
      <c r="K97" t="n">
        <v>59.89</v>
      </c>
      <c r="L97" t="n">
        <v>24.75</v>
      </c>
      <c r="M97" t="n">
        <v>11</v>
      </c>
      <c r="N97" t="n">
        <v>91.55</v>
      </c>
      <c r="O97" t="n">
        <v>38613.8</v>
      </c>
      <c r="P97" t="n">
        <v>391.27</v>
      </c>
      <c r="Q97" t="n">
        <v>608.79</v>
      </c>
      <c r="R97" t="n">
        <v>54.94</v>
      </c>
      <c r="S97" t="n">
        <v>46.36</v>
      </c>
      <c r="T97" t="n">
        <v>3952.25</v>
      </c>
      <c r="U97" t="n">
        <v>0.84</v>
      </c>
      <c r="V97" t="n">
        <v>0.9</v>
      </c>
      <c r="W97" t="n">
        <v>9.199999999999999</v>
      </c>
      <c r="X97" t="n">
        <v>0.25</v>
      </c>
      <c r="Y97" t="n">
        <v>1</v>
      </c>
      <c r="Z97" t="n">
        <v>10</v>
      </c>
      <c r="AA97" t="n">
        <v>1170.075791773578</v>
      </c>
      <c r="AB97" t="n">
        <v>1600.949318405379</v>
      </c>
      <c r="AC97" t="n">
        <v>1448.15696240325</v>
      </c>
      <c r="AD97" t="n">
        <v>1170075.791773578</v>
      </c>
      <c r="AE97" t="n">
        <v>1600949.31840538</v>
      </c>
      <c r="AF97" t="n">
        <v>1.341544763271885e-06</v>
      </c>
      <c r="AG97" t="n">
        <v>23.55034722222222</v>
      </c>
      <c r="AH97" t="n">
        <v>1448156.96240325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3.6871</v>
      </c>
      <c r="E98" t="n">
        <v>27.12</v>
      </c>
      <c r="F98" t="n">
        <v>23.61</v>
      </c>
      <c r="G98" t="n">
        <v>108.97</v>
      </c>
      <c r="H98" t="n">
        <v>1.43</v>
      </c>
      <c r="I98" t="n">
        <v>13</v>
      </c>
      <c r="J98" t="n">
        <v>311.73</v>
      </c>
      <c r="K98" t="n">
        <v>59.89</v>
      </c>
      <c r="L98" t="n">
        <v>25</v>
      </c>
      <c r="M98" t="n">
        <v>11</v>
      </c>
      <c r="N98" t="n">
        <v>91.84999999999999</v>
      </c>
      <c r="O98" t="n">
        <v>38681.31</v>
      </c>
      <c r="P98" t="n">
        <v>390.88</v>
      </c>
      <c r="Q98" t="n">
        <v>608.8099999999999</v>
      </c>
      <c r="R98" t="n">
        <v>54.94</v>
      </c>
      <c r="S98" t="n">
        <v>46.36</v>
      </c>
      <c r="T98" t="n">
        <v>3954.57</v>
      </c>
      <c r="U98" t="n">
        <v>0.84</v>
      </c>
      <c r="V98" t="n">
        <v>0.9</v>
      </c>
      <c r="W98" t="n">
        <v>9.199999999999999</v>
      </c>
      <c r="X98" t="n">
        <v>0.24</v>
      </c>
      <c r="Y98" t="n">
        <v>1</v>
      </c>
      <c r="Z98" t="n">
        <v>10</v>
      </c>
      <c r="AA98" t="n">
        <v>1169.227985348095</v>
      </c>
      <c r="AB98" t="n">
        <v>1599.789312251453</v>
      </c>
      <c r="AC98" t="n">
        <v>1447.107665608575</v>
      </c>
      <c r="AD98" t="n">
        <v>1169227.985348095</v>
      </c>
      <c r="AE98" t="n">
        <v>1599789.312251453</v>
      </c>
      <c r="AF98" t="n">
        <v>1.34187230661922e-06</v>
      </c>
      <c r="AG98" t="n">
        <v>23.54166666666667</v>
      </c>
      <c r="AH98" t="n">
        <v>1447107.665608575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3.6866</v>
      </c>
      <c r="E99" t="n">
        <v>27.12</v>
      </c>
      <c r="F99" t="n">
        <v>23.61</v>
      </c>
      <c r="G99" t="n">
        <v>108.99</v>
      </c>
      <c r="H99" t="n">
        <v>1.44</v>
      </c>
      <c r="I99" t="n">
        <v>13</v>
      </c>
      <c r="J99" t="n">
        <v>312.28</v>
      </c>
      <c r="K99" t="n">
        <v>59.89</v>
      </c>
      <c r="L99" t="n">
        <v>25.25</v>
      </c>
      <c r="M99" t="n">
        <v>11</v>
      </c>
      <c r="N99" t="n">
        <v>92.15000000000001</v>
      </c>
      <c r="O99" t="n">
        <v>38749.07</v>
      </c>
      <c r="P99" t="n">
        <v>390.49</v>
      </c>
      <c r="Q99" t="n">
        <v>608.8</v>
      </c>
      <c r="R99" t="n">
        <v>54.8</v>
      </c>
      <c r="S99" t="n">
        <v>46.36</v>
      </c>
      <c r="T99" t="n">
        <v>3884.14</v>
      </c>
      <c r="U99" t="n">
        <v>0.85</v>
      </c>
      <c r="V99" t="n">
        <v>0.9</v>
      </c>
      <c r="W99" t="n">
        <v>9.199999999999999</v>
      </c>
      <c r="X99" t="n">
        <v>0.24</v>
      </c>
      <c r="Y99" t="n">
        <v>1</v>
      </c>
      <c r="Z99" t="n">
        <v>10</v>
      </c>
      <c r="AA99" t="n">
        <v>1168.75717751801</v>
      </c>
      <c r="AB99" t="n">
        <v>1599.145132207756</v>
      </c>
      <c r="AC99" t="n">
        <v>1446.524965204136</v>
      </c>
      <c r="AD99" t="n">
        <v>1168757.17751801</v>
      </c>
      <c r="AE99" t="n">
        <v>1599145.132207756</v>
      </c>
      <c r="AF99" t="n">
        <v>1.341690338092923e-06</v>
      </c>
      <c r="AG99" t="n">
        <v>23.54166666666667</v>
      </c>
      <c r="AH99" t="n">
        <v>1446524.965204136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3.6978</v>
      </c>
      <c r="E100" t="n">
        <v>27.04</v>
      </c>
      <c r="F100" t="n">
        <v>23.58</v>
      </c>
      <c r="G100" t="n">
        <v>117.92</v>
      </c>
      <c r="H100" t="n">
        <v>1.45</v>
      </c>
      <c r="I100" t="n">
        <v>12</v>
      </c>
      <c r="J100" t="n">
        <v>312.83</v>
      </c>
      <c r="K100" t="n">
        <v>59.89</v>
      </c>
      <c r="L100" t="n">
        <v>25.5</v>
      </c>
      <c r="M100" t="n">
        <v>10</v>
      </c>
      <c r="N100" t="n">
        <v>92.44</v>
      </c>
      <c r="O100" t="n">
        <v>38816.85</v>
      </c>
      <c r="P100" t="n">
        <v>389.72</v>
      </c>
      <c r="Q100" t="n">
        <v>608.8</v>
      </c>
      <c r="R100" t="n">
        <v>53.86</v>
      </c>
      <c r="S100" t="n">
        <v>46.36</v>
      </c>
      <c r="T100" t="n">
        <v>3419.03</v>
      </c>
      <c r="U100" t="n">
        <v>0.86</v>
      </c>
      <c r="V100" t="n">
        <v>0.9</v>
      </c>
      <c r="W100" t="n">
        <v>9.199999999999999</v>
      </c>
      <c r="X100" t="n">
        <v>0.21</v>
      </c>
      <c r="Y100" t="n">
        <v>1</v>
      </c>
      <c r="Z100" t="n">
        <v>10</v>
      </c>
      <c r="AA100" t="n">
        <v>1164.863528777663</v>
      </c>
      <c r="AB100" t="n">
        <v>1593.817670225554</v>
      </c>
      <c r="AC100" t="n">
        <v>1441.705948716376</v>
      </c>
      <c r="AD100" t="n">
        <v>1164863.528777663</v>
      </c>
      <c r="AE100" t="n">
        <v>1593817.670225554</v>
      </c>
      <c r="AF100" t="n">
        <v>1.345766433081975e-06</v>
      </c>
      <c r="AG100" t="n">
        <v>23.47222222222222</v>
      </c>
      <c r="AH100" t="n">
        <v>1441705.948716376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3.6975</v>
      </c>
      <c r="E101" t="n">
        <v>27.04</v>
      </c>
      <c r="F101" t="n">
        <v>23.59</v>
      </c>
      <c r="G101" t="n">
        <v>117.93</v>
      </c>
      <c r="H101" t="n">
        <v>1.46</v>
      </c>
      <c r="I101" t="n">
        <v>12</v>
      </c>
      <c r="J101" t="n">
        <v>313.38</v>
      </c>
      <c r="K101" t="n">
        <v>59.89</v>
      </c>
      <c r="L101" t="n">
        <v>25.75</v>
      </c>
      <c r="M101" t="n">
        <v>10</v>
      </c>
      <c r="N101" t="n">
        <v>92.75</v>
      </c>
      <c r="O101" t="n">
        <v>38884.75</v>
      </c>
      <c r="P101" t="n">
        <v>390.16</v>
      </c>
      <c r="Q101" t="n">
        <v>608.9</v>
      </c>
      <c r="R101" t="n">
        <v>54.05</v>
      </c>
      <c r="S101" t="n">
        <v>46.36</v>
      </c>
      <c r="T101" t="n">
        <v>3513.48</v>
      </c>
      <c r="U101" t="n">
        <v>0.86</v>
      </c>
      <c r="V101" t="n">
        <v>0.9</v>
      </c>
      <c r="W101" t="n">
        <v>9.19</v>
      </c>
      <c r="X101" t="n">
        <v>0.21</v>
      </c>
      <c r="Y101" t="n">
        <v>1</v>
      </c>
      <c r="Z101" t="n">
        <v>10</v>
      </c>
      <c r="AA101" t="n">
        <v>1165.656497913832</v>
      </c>
      <c r="AB101" t="n">
        <v>1594.90264558099</v>
      </c>
      <c r="AC101" t="n">
        <v>1442.687375546662</v>
      </c>
      <c r="AD101" t="n">
        <v>1165656.497913832</v>
      </c>
      <c r="AE101" t="n">
        <v>1594902.64558099</v>
      </c>
      <c r="AF101" t="n">
        <v>1.345657251966197e-06</v>
      </c>
      <c r="AG101" t="n">
        <v>23.47222222222222</v>
      </c>
      <c r="AH101" t="n">
        <v>1442687.375546662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3.6954</v>
      </c>
      <c r="E102" t="n">
        <v>27.06</v>
      </c>
      <c r="F102" t="n">
        <v>23.6</v>
      </c>
      <c r="G102" t="n">
        <v>118.01</v>
      </c>
      <c r="H102" t="n">
        <v>1.48</v>
      </c>
      <c r="I102" t="n">
        <v>12</v>
      </c>
      <c r="J102" t="n">
        <v>313.93</v>
      </c>
      <c r="K102" t="n">
        <v>59.89</v>
      </c>
      <c r="L102" t="n">
        <v>26</v>
      </c>
      <c r="M102" t="n">
        <v>10</v>
      </c>
      <c r="N102" t="n">
        <v>93.05</v>
      </c>
      <c r="O102" t="n">
        <v>38952.8</v>
      </c>
      <c r="P102" t="n">
        <v>390.48</v>
      </c>
      <c r="Q102" t="n">
        <v>608.8099999999999</v>
      </c>
      <c r="R102" t="n">
        <v>54.49</v>
      </c>
      <c r="S102" t="n">
        <v>46.36</v>
      </c>
      <c r="T102" t="n">
        <v>3732.69</v>
      </c>
      <c r="U102" t="n">
        <v>0.85</v>
      </c>
      <c r="V102" t="n">
        <v>0.9</v>
      </c>
      <c r="W102" t="n">
        <v>9.199999999999999</v>
      </c>
      <c r="X102" t="n">
        <v>0.23</v>
      </c>
      <c r="Y102" t="n">
        <v>1</v>
      </c>
      <c r="Z102" t="n">
        <v>10</v>
      </c>
      <c r="AA102" t="n">
        <v>1166.648310960669</v>
      </c>
      <c r="AB102" t="n">
        <v>1596.259687947375</v>
      </c>
      <c r="AC102" t="n">
        <v>1443.91490369422</v>
      </c>
      <c r="AD102" t="n">
        <v>1166648.310960669</v>
      </c>
      <c r="AE102" t="n">
        <v>1596259.687947375</v>
      </c>
      <c r="AF102" t="n">
        <v>1.34489298415575e-06</v>
      </c>
      <c r="AG102" t="n">
        <v>23.48958333333333</v>
      </c>
      <c r="AH102" t="n">
        <v>1443914.90369422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3.6974</v>
      </c>
      <c r="E103" t="n">
        <v>27.05</v>
      </c>
      <c r="F103" t="n">
        <v>23.59</v>
      </c>
      <c r="G103" t="n">
        <v>117.93</v>
      </c>
      <c r="H103" t="n">
        <v>1.49</v>
      </c>
      <c r="I103" t="n">
        <v>12</v>
      </c>
      <c r="J103" t="n">
        <v>314.49</v>
      </c>
      <c r="K103" t="n">
        <v>59.89</v>
      </c>
      <c r="L103" t="n">
        <v>26.25</v>
      </c>
      <c r="M103" t="n">
        <v>10</v>
      </c>
      <c r="N103" t="n">
        <v>93.34999999999999</v>
      </c>
      <c r="O103" t="n">
        <v>39020.97</v>
      </c>
      <c r="P103" t="n">
        <v>390.41</v>
      </c>
      <c r="Q103" t="n">
        <v>608.83</v>
      </c>
      <c r="R103" t="n">
        <v>54.22</v>
      </c>
      <c r="S103" t="n">
        <v>46.36</v>
      </c>
      <c r="T103" t="n">
        <v>3599.49</v>
      </c>
      <c r="U103" t="n">
        <v>0.85</v>
      </c>
      <c r="V103" t="n">
        <v>0.9</v>
      </c>
      <c r="W103" t="n">
        <v>9.19</v>
      </c>
      <c r="X103" t="n">
        <v>0.21</v>
      </c>
      <c r="Y103" t="n">
        <v>1</v>
      </c>
      <c r="Z103" t="n">
        <v>10</v>
      </c>
      <c r="AA103" t="n">
        <v>1166.045280921124</v>
      </c>
      <c r="AB103" t="n">
        <v>1595.434595643462</v>
      </c>
      <c r="AC103" t="n">
        <v>1443.168557041768</v>
      </c>
      <c r="AD103" t="n">
        <v>1166045.280921124</v>
      </c>
      <c r="AE103" t="n">
        <v>1595434.595643462</v>
      </c>
      <c r="AF103" t="n">
        <v>1.345620858260938e-06</v>
      </c>
      <c r="AG103" t="n">
        <v>23.48090277777778</v>
      </c>
      <c r="AH103" t="n">
        <v>1443168.557041768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3.697</v>
      </c>
      <c r="E104" t="n">
        <v>27.05</v>
      </c>
      <c r="F104" t="n">
        <v>23.59</v>
      </c>
      <c r="G104" t="n">
        <v>117.95</v>
      </c>
      <c r="H104" t="n">
        <v>1.5</v>
      </c>
      <c r="I104" t="n">
        <v>12</v>
      </c>
      <c r="J104" t="n">
        <v>315.04</v>
      </c>
      <c r="K104" t="n">
        <v>59.89</v>
      </c>
      <c r="L104" t="n">
        <v>26.5</v>
      </c>
      <c r="M104" t="n">
        <v>10</v>
      </c>
      <c r="N104" t="n">
        <v>93.65000000000001</v>
      </c>
      <c r="O104" t="n">
        <v>39089.29</v>
      </c>
      <c r="P104" t="n">
        <v>390.48</v>
      </c>
      <c r="Q104" t="n">
        <v>608.84</v>
      </c>
      <c r="R104" t="n">
        <v>54.27</v>
      </c>
      <c r="S104" t="n">
        <v>46.36</v>
      </c>
      <c r="T104" t="n">
        <v>3623.73</v>
      </c>
      <c r="U104" t="n">
        <v>0.85</v>
      </c>
      <c r="V104" t="n">
        <v>0.9</v>
      </c>
      <c r="W104" t="n">
        <v>9.19</v>
      </c>
      <c r="X104" t="n">
        <v>0.22</v>
      </c>
      <c r="Y104" t="n">
        <v>1</v>
      </c>
      <c r="Z104" t="n">
        <v>10</v>
      </c>
      <c r="AA104" t="n">
        <v>1166.231669671618</v>
      </c>
      <c r="AB104" t="n">
        <v>1595.68962095478</v>
      </c>
      <c r="AC104" t="n">
        <v>1443.399243095304</v>
      </c>
      <c r="AD104" t="n">
        <v>1166231.669671618</v>
      </c>
      <c r="AE104" t="n">
        <v>1595689.62095478</v>
      </c>
      <c r="AF104" t="n">
        <v>1.3454752834399e-06</v>
      </c>
      <c r="AG104" t="n">
        <v>23.48090277777778</v>
      </c>
      <c r="AH104" t="n">
        <v>1443399.243095304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3.6966</v>
      </c>
      <c r="E105" t="n">
        <v>27.05</v>
      </c>
      <c r="F105" t="n">
        <v>23.59</v>
      </c>
      <c r="G105" t="n">
        <v>117.96</v>
      </c>
      <c r="H105" t="n">
        <v>1.51</v>
      </c>
      <c r="I105" t="n">
        <v>12</v>
      </c>
      <c r="J105" t="n">
        <v>315.6</v>
      </c>
      <c r="K105" t="n">
        <v>59.89</v>
      </c>
      <c r="L105" t="n">
        <v>26.75</v>
      </c>
      <c r="M105" t="n">
        <v>10</v>
      </c>
      <c r="N105" t="n">
        <v>93.95999999999999</v>
      </c>
      <c r="O105" t="n">
        <v>39157.74</v>
      </c>
      <c r="P105" t="n">
        <v>390.58</v>
      </c>
      <c r="Q105" t="n">
        <v>608.79</v>
      </c>
      <c r="R105" t="n">
        <v>54.29</v>
      </c>
      <c r="S105" t="n">
        <v>46.36</v>
      </c>
      <c r="T105" t="n">
        <v>3632.42</v>
      </c>
      <c r="U105" t="n">
        <v>0.85</v>
      </c>
      <c r="V105" t="n">
        <v>0.9</v>
      </c>
      <c r="W105" t="n">
        <v>9.199999999999999</v>
      </c>
      <c r="X105" t="n">
        <v>0.22</v>
      </c>
      <c r="Y105" t="n">
        <v>1</v>
      </c>
      <c r="Z105" t="n">
        <v>10</v>
      </c>
      <c r="AA105" t="n">
        <v>1166.462263331491</v>
      </c>
      <c r="AB105" t="n">
        <v>1596.005129373292</v>
      </c>
      <c r="AC105" t="n">
        <v>1443.684639833172</v>
      </c>
      <c r="AD105" t="n">
        <v>1166462.263331491</v>
      </c>
      <c r="AE105" t="n">
        <v>1596005.129373292</v>
      </c>
      <c r="AF105" t="n">
        <v>1.345329708618863e-06</v>
      </c>
      <c r="AG105" t="n">
        <v>23.48090277777778</v>
      </c>
      <c r="AH105" t="n">
        <v>1443684.639833172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3.6964</v>
      </c>
      <c r="E106" t="n">
        <v>27.05</v>
      </c>
      <c r="F106" t="n">
        <v>23.59</v>
      </c>
      <c r="G106" t="n">
        <v>117.97</v>
      </c>
      <c r="H106" t="n">
        <v>1.52</v>
      </c>
      <c r="I106" t="n">
        <v>12</v>
      </c>
      <c r="J106" t="n">
        <v>316.15</v>
      </c>
      <c r="K106" t="n">
        <v>59.89</v>
      </c>
      <c r="L106" t="n">
        <v>27</v>
      </c>
      <c r="M106" t="n">
        <v>10</v>
      </c>
      <c r="N106" t="n">
        <v>94.26000000000001</v>
      </c>
      <c r="O106" t="n">
        <v>39226.32</v>
      </c>
      <c r="P106" t="n">
        <v>390.43</v>
      </c>
      <c r="Q106" t="n">
        <v>608.77</v>
      </c>
      <c r="R106" t="n">
        <v>54.37</v>
      </c>
      <c r="S106" t="n">
        <v>46.36</v>
      </c>
      <c r="T106" t="n">
        <v>3672.04</v>
      </c>
      <c r="U106" t="n">
        <v>0.85</v>
      </c>
      <c r="V106" t="n">
        <v>0.9</v>
      </c>
      <c r="W106" t="n">
        <v>9.199999999999999</v>
      </c>
      <c r="X106" t="n">
        <v>0.22</v>
      </c>
      <c r="Y106" t="n">
        <v>1</v>
      </c>
      <c r="Z106" t="n">
        <v>10</v>
      </c>
      <c r="AA106" t="n">
        <v>1166.283132465482</v>
      </c>
      <c r="AB106" t="n">
        <v>1595.760034619722</v>
      </c>
      <c r="AC106" t="n">
        <v>1443.46293657889</v>
      </c>
      <c r="AD106" t="n">
        <v>1166283.132465482</v>
      </c>
      <c r="AE106" t="n">
        <v>1595760.034619722</v>
      </c>
      <c r="AF106" t="n">
        <v>1.345256921208344e-06</v>
      </c>
      <c r="AG106" t="n">
        <v>23.48090277777778</v>
      </c>
      <c r="AH106" t="n">
        <v>1443462.93657889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3.6952</v>
      </c>
      <c r="E107" t="n">
        <v>27.06</v>
      </c>
      <c r="F107" t="n">
        <v>23.6</v>
      </c>
      <c r="G107" t="n">
        <v>118.01</v>
      </c>
      <c r="H107" t="n">
        <v>1.53</v>
      </c>
      <c r="I107" t="n">
        <v>12</v>
      </c>
      <c r="J107" t="n">
        <v>316.71</v>
      </c>
      <c r="K107" t="n">
        <v>59.89</v>
      </c>
      <c r="L107" t="n">
        <v>27.25</v>
      </c>
      <c r="M107" t="n">
        <v>10</v>
      </c>
      <c r="N107" t="n">
        <v>94.56999999999999</v>
      </c>
      <c r="O107" t="n">
        <v>39295.05</v>
      </c>
      <c r="P107" t="n">
        <v>390.19</v>
      </c>
      <c r="Q107" t="n">
        <v>608.75</v>
      </c>
      <c r="R107" t="n">
        <v>54.59</v>
      </c>
      <c r="S107" t="n">
        <v>46.36</v>
      </c>
      <c r="T107" t="n">
        <v>3783.01</v>
      </c>
      <c r="U107" t="n">
        <v>0.85</v>
      </c>
      <c r="V107" t="n">
        <v>0.9</v>
      </c>
      <c r="W107" t="n">
        <v>9.199999999999999</v>
      </c>
      <c r="X107" t="n">
        <v>0.23</v>
      </c>
      <c r="Y107" t="n">
        <v>1</v>
      </c>
      <c r="Z107" t="n">
        <v>10</v>
      </c>
      <c r="AA107" t="n">
        <v>1166.262952570605</v>
      </c>
      <c r="AB107" t="n">
        <v>1595.732423597277</v>
      </c>
      <c r="AC107" t="n">
        <v>1443.437960713675</v>
      </c>
      <c r="AD107" t="n">
        <v>1166262.952570605</v>
      </c>
      <c r="AE107" t="n">
        <v>1595732.423597277</v>
      </c>
      <c r="AF107" t="n">
        <v>1.344820196745231e-06</v>
      </c>
      <c r="AG107" t="n">
        <v>23.48958333333333</v>
      </c>
      <c r="AH107" t="n">
        <v>1443437.960713675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3.696</v>
      </c>
      <c r="E108" t="n">
        <v>27.06</v>
      </c>
      <c r="F108" t="n">
        <v>23.6</v>
      </c>
      <c r="G108" t="n">
        <v>117.98</v>
      </c>
      <c r="H108" t="n">
        <v>1.54</v>
      </c>
      <c r="I108" t="n">
        <v>12</v>
      </c>
      <c r="J108" t="n">
        <v>317.27</v>
      </c>
      <c r="K108" t="n">
        <v>59.89</v>
      </c>
      <c r="L108" t="n">
        <v>27.5</v>
      </c>
      <c r="M108" t="n">
        <v>10</v>
      </c>
      <c r="N108" t="n">
        <v>94.88</v>
      </c>
      <c r="O108" t="n">
        <v>39363.91</v>
      </c>
      <c r="P108" t="n">
        <v>389.81</v>
      </c>
      <c r="Q108" t="n">
        <v>608.76</v>
      </c>
      <c r="R108" t="n">
        <v>54.57</v>
      </c>
      <c r="S108" t="n">
        <v>46.36</v>
      </c>
      <c r="T108" t="n">
        <v>3770.31</v>
      </c>
      <c r="U108" t="n">
        <v>0.85</v>
      </c>
      <c r="V108" t="n">
        <v>0.9</v>
      </c>
      <c r="W108" t="n">
        <v>9.19</v>
      </c>
      <c r="X108" t="n">
        <v>0.23</v>
      </c>
      <c r="Y108" t="n">
        <v>1</v>
      </c>
      <c r="Z108" t="n">
        <v>10</v>
      </c>
      <c r="AA108" t="n">
        <v>1165.536653161908</v>
      </c>
      <c r="AB108" t="n">
        <v>1594.73866870423</v>
      </c>
      <c r="AC108" t="n">
        <v>1442.539048392876</v>
      </c>
      <c r="AD108" t="n">
        <v>1165536.653161908</v>
      </c>
      <c r="AE108" t="n">
        <v>1594738.66870423</v>
      </c>
      <c r="AF108" t="n">
        <v>1.345111346387306e-06</v>
      </c>
      <c r="AG108" t="n">
        <v>23.48958333333333</v>
      </c>
      <c r="AH108" t="n">
        <v>1442539.048392876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3.6945</v>
      </c>
      <c r="E109" t="n">
        <v>27.07</v>
      </c>
      <c r="F109" t="n">
        <v>23.61</v>
      </c>
      <c r="G109" t="n">
        <v>118.04</v>
      </c>
      <c r="H109" t="n">
        <v>1.56</v>
      </c>
      <c r="I109" t="n">
        <v>12</v>
      </c>
      <c r="J109" t="n">
        <v>317.83</v>
      </c>
      <c r="K109" t="n">
        <v>59.89</v>
      </c>
      <c r="L109" t="n">
        <v>27.75</v>
      </c>
      <c r="M109" t="n">
        <v>10</v>
      </c>
      <c r="N109" t="n">
        <v>95.19</v>
      </c>
      <c r="O109" t="n">
        <v>39432.92</v>
      </c>
      <c r="P109" t="n">
        <v>389.2</v>
      </c>
      <c r="Q109" t="n">
        <v>608.79</v>
      </c>
      <c r="R109" t="n">
        <v>54.49</v>
      </c>
      <c r="S109" t="n">
        <v>46.36</v>
      </c>
      <c r="T109" t="n">
        <v>3733.25</v>
      </c>
      <c r="U109" t="n">
        <v>0.85</v>
      </c>
      <c r="V109" t="n">
        <v>0.9</v>
      </c>
      <c r="W109" t="n">
        <v>9.210000000000001</v>
      </c>
      <c r="X109" t="n">
        <v>0.24</v>
      </c>
      <c r="Y109" t="n">
        <v>1</v>
      </c>
      <c r="Z109" t="n">
        <v>10</v>
      </c>
      <c r="AA109" t="n">
        <v>1165.033733904188</v>
      </c>
      <c r="AB109" t="n">
        <v>1594.050552388585</v>
      </c>
      <c r="AC109" t="n">
        <v>1441.91660493262</v>
      </c>
      <c r="AD109" t="n">
        <v>1165033.733904188</v>
      </c>
      <c r="AE109" t="n">
        <v>1594050.552388585</v>
      </c>
      <c r="AF109" t="n">
        <v>1.344565440808415e-06</v>
      </c>
      <c r="AG109" t="n">
        <v>23.49826388888889</v>
      </c>
      <c r="AH109" t="n">
        <v>1441916.60493262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3.7072</v>
      </c>
      <c r="E110" t="n">
        <v>26.97</v>
      </c>
      <c r="F110" t="n">
        <v>23.57</v>
      </c>
      <c r="G110" t="n">
        <v>128.54</v>
      </c>
      <c r="H110" t="n">
        <v>1.57</v>
      </c>
      <c r="I110" t="n">
        <v>11</v>
      </c>
      <c r="J110" t="n">
        <v>318.39</v>
      </c>
      <c r="K110" t="n">
        <v>59.89</v>
      </c>
      <c r="L110" t="n">
        <v>28</v>
      </c>
      <c r="M110" t="n">
        <v>9</v>
      </c>
      <c r="N110" t="n">
        <v>95.5</v>
      </c>
      <c r="O110" t="n">
        <v>39502.07</v>
      </c>
      <c r="P110" t="n">
        <v>388.94</v>
      </c>
      <c r="Q110" t="n">
        <v>608.76</v>
      </c>
      <c r="R110" t="n">
        <v>53.56</v>
      </c>
      <c r="S110" t="n">
        <v>46.36</v>
      </c>
      <c r="T110" t="n">
        <v>3274.37</v>
      </c>
      <c r="U110" t="n">
        <v>0.87</v>
      </c>
      <c r="V110" t="n">
        <v>0.9</v>
      </c>
      <c r="W110" t="n">
        <v>9.19</v>
      </c>
      <c r="X110" t="n">
        <v>0.19</v>
      </c>
      <c r="Y110" t="n">
        <v>1</v>
      </c>
      <c r="Z110" t="n">
        <v>10</v>
      </c>
      <c r="AA110" t="n">
        <v>1161.685456817158</v>
      </c>
      <c r="AB110" t="n">
        <v>1589.46929196255</v>
      </c>
      <c r="AC110" t="n">
        <v>1437.772573571806</v>
      </c>
      <c r="AD110" t="n">
        <v>1161685.456817158</v>
      </c>
      <c r="AE110" t="n">
        <v>1589469.29196255</v>
      </c>
      <c r="AF110" t="n">
        <v>1.349187441376359e-06</v>
      </c>
      <c r="AG110" t="n">
        <v>23.41145833333333</v>
      </c>
      <c r="AH110" t="n">
        <v>1437772.573571806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3.7068</v>
      </c>
      <c r="E111" t="n">
        <v>26.98</v>
      </c>
      <c r="F111" t="n">
        <v>23.57</v>
      </c>
      <c r="G111" t="n">
        <v>128.56</v>
      </c>
      <c r="H111" t="n">
        <v>1.58</v>
      </c>
      <c r="I111" t="n">
        <v>11</v>
      </c>
      <c r="J111" t="n">
        <v>318.95</v>
      </c>
      <c r="K111" t="n">
        <v>59.89</v>
      </c>
      <c r="L111" t="n">
        <v>28.25</v>
      </c>
      <c r="M111" t="n">
        <v>9</v>
      </c>
      <c r="N111" t="n">
        <v>95.81</v>
      </c>
      <c r="O111" t="n">
        <v>39571.36</v>
      </c>
      <c r="P111" t="n">
        <v>389.27</v>
      </c>
      <c r="Q111" t="n">
        <v>608.76</v>
      </c>
      <c r="R111" t="n">
        <v>53.56</v>
      </c>
      <c r="S111" t="n">
        <v>46.36</v>
      </c>
      <c r="T111" t="n">
        <v>3272.9</v>
      </c>
      <c r="U111" t="n">
        <v>0.87</v>
      </c>
      <c r="V111" t="n">
        <v>0.9</v>
      </c>
      <c r="W111" t="n">
        <v>9.19</v>
      </c>
      <c r="X111" t="n">
        <v>0.2</v>
      </c>
      <c r="Y111" t="n">
        <v>1</v>
      </c>
      <c r="Z111" t="n">
        <v>10</v>
      </c>
      <c r="AA111" t="n">
        <v>1162.252588712146</v>
      </c>
      <c r="AB111" t="n">
        <v>1590.245266841367</v>
      </c>
      <c r="AC111" t="n">
        <v>1438.474490497277</v>
      </c>
      <c r="AD111" t="n">
        <v>1162252.588712146</v>
      </c>
      <c r="AE111" t="n">
        <v>1590245.266841367</v>
      </c>
      <c r="AF111" t="n">
        <v>1.349041866555321e-06</v>
      </c>
      <c r="AG111" t="n">
        <v>23.42013888888889</v>
      </c>
      <c r="AH111" t="n">
        <v>1438474.490497277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3.7056</v>
      </c>
      <c r="E112" t="n">
        <v>26.99</v>
      </c>
      <c r="F112" t="n">
        <v>23.58</v>
      </c>
      <c r="G112" t="n">
        <v>128.6</v>
      </c>
      <c r="H112" t="n">
        <v>1.59</v>
      </c>
      <c r="I112" t="n">
        <v>11</v>
      </c>
      <c r="J112" t="n">
        <v>319.51</v>
      </c>
      <c r="K112" t="n">
        <v>59.89</v>
      </c>
      <c r="L112" t="n">
        <v>28.5</v>
      </c>
      <c r="M112" t="n">
        <v>9</v>
      </c>
      <c r="N112" t="n">
        <v>96.13</v>
      </c>
      <c r="O112" t="n">
        <v>39640.79</v>
      </c>
      <c r="P112" t="n">
        <v>389.54</v>
      </c>
      <c r="Q112" t="n">
        <v>608.84</v>
      </c>
      <c r="R112" t="n">
        <v>53.71</v>
      </c>
      <c r="S112" t="n">
        <v>46.36</v>
      </c>
      <c r="T112" t="n">
        <v>3346.19</v>
      </c>
      <c r="U112" t="n">
        <v>0.86</v>
      </c>
      <c r="V112" t="n">
        <v>0.9</v>
      </c>
      <c r="W112" t="n">
        <v>9.199999999999999</v>
      </c>
      <c r="X112" t="n">
        <v>0.2</v>
      </c>
      <c r="Y112" t="n">
        <v>1</v>
      </c>
      <c r="Z112" t="n">
        <v>10</v>
      </c>
      <c r="AA112" t="n">
        <v>1162.980134445387</v>
      </c>
      <c r="AB112" t="n">
        <v>1591.24072701064</v>
      </c>
      <c r="AC112" t="n">
        <v>1439.374945345131</v>
      </c>
      <c r="AD112" t="n">
        <v>1162980.134445387</v>
      </c>
      <c r="AE112" t="n">
        <v>1591240.72701064</v>
      </c>
      <c r="AF112" t="n">
        <v>1.348605142092208e-06</v>
      </c>
      <c r="AG112" t="n">
        <v>23.42881944444444</v>
      </c>
      <c r="AH112" t="n">
        <v>1439374.945345131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3.7063</v>
      </c>
      <c r="E113" t="n">
        <v>26.98</v>
      </c>
      <c r="F113" t="n">
        <v>23.57</v>
      </c>
      <c r="G113" t="n">
        <v>128.57</v>
      </c>
      <c r="H113" t="n">
        <v>1.6</v>
      </c>
      <c r="I113" t="n">
        <v>11</v>
      </c>
      <c r="J113" t="n">
        <v>320.08</v>
      </c>
      <c r="K113" t="n">
        <v>59.89</v>
      </c>
      <c r="L113" t="n">
        <v>28.75</v>
      </c>
      <c r="M113" t="n">
        <v>9</v>
      </c>
      <c r="N113" t="n">
        <v>96.44</v>
      </c>
      <c r="O113" t="n">
        <v>39710.36</v>
      </c>
      <c r="P113" t="n">
        <v>389.76</v>
      </c>
      <c r="Q113" t="n">
        <v>608.77</v>
      </c>
      <c r="R113" t="n">
        <v>53.71</v>
      </c>
      <c r="S113" t="n">
        <v>46.36</v>
      </c>
      <c r="T113" t="n">
        <v>3347.51</v>
      </c>
      <c r="U113" t="n">
        <v>0.86</v>
      </c>
      <c r="V113" t="n">
        <v>0.9</v>
      </c>
      <c r="W113" t="n">
        <v>9.19</v>
      </c>
      <c r="X113" t="n">
        <v>0.2</v>
      </c>
      <c r="Y113" t="n">
        <v>1</v>
      </c>
      <c r="Z113" t="n">
        <v>10</v>
      </c>
      <c r="AA113" t="n">
        <v>1163.075468940492</v>
      </c>
      <c r="AB113" t="n">
        <v>1591.371167872703</v>
      </c>
      <c r="AC113" t="n">
        <v>1439.492937114394</v>
      </c>
      <c r="AD113" t="n">
        <v>1163075.468940492</v>
      </c>
      <c r="AE113" t="n">
        <v>1591371.167872703</v>
      </c>
      <c r="AF113" t="n">
        <v>1.348859898029024e-06</v>
      </c>
      <c r="AG113" t="n">
        <v>23.42013888888889</v>
      </c>
      <c r="AH113" t="n">
        <v>1439492.937114394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3.7077</v>
      </c>
      <c r="E114" t="n">
        <v>26.97</v>
      </c>
      <c r="F114" t="n">
        <v>23.56</v>
      </c>
      <c r="G114" t="n">
        <v>128.52</v>
      </c>
      <c r="H114" t="n">
        <v>1.61</v>
      </c>
      <c r="I114" t="n">
        <v>11</v>
      </c>
      <c r="J114" t="n">
        <v>320.64</v>
      </c>
      <c r="K114" t="n">
        <v>59.89</v>
      </c>
      <c r="L114" t="n">
        <v>29</v>
      </c>
      <c r="M114" t="n">
        <v>9</v>
      </c>
      <c r="N114" t="n">
        <v>96.75</v>
      </c>
      <c r="O114" t="n">
        <v>39780.08</v>
      </c>
      <c r="P114" t="n">
        <v>389.56</v>
      </c>
      <c r="Q114" t="n">
        <v>608.75</v>
      </c>
      <c r="R114" t="n">
        <v>53.38</v>
      </c>
      <c r="S114" t="n">
        <v>46.36</v>
      </c>
      <c r="T114" t="n">
        <v>3181.84</v>
      </c>
      <c r="U114" t="n">
        <v>0.87</v>
      </c>
      <c r="V114" t="n">
        <v>0.9</v>
      </c>
      <c r="W114" t="n">
        <v>9.19</v>
      </c>
      <c r="X114" t="n">
        <v>0.19</v>
      </c>
      <c r="Y114" t="n">
        <v>1</v>
      </c>
      <c r="Z114" t="n">
        <v>10</v>
      </c>
      <c r="AA114" t="n">
        <v>1162.409416962519</v>
      </c>
      <c r="AB114" t="n">
        <v>1590.459846172301</v>
      </c>
      <c r="AC114" t="n">
        <v>1438.66859067803</v>
      </c>
      <c r="AD114" t="n">
        <v>1162409.416962519</v>
      </c>
      <c r="AE114" t="n">
        <v>1590459.846172301</v>
      </c>
      <c r="AF114" t="n">
        <v>1.349369409902656e-06</v>
      </c>
      <c r="AG114" t="n">
        <v>23.41145833333333</v>
      </c>
      <c r="AH114" t="n">
        <v>1438668.59067803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3.7068</v>
      </c>
      <c r="E115" t="n">
        <v>26.98</v>
      </c>
      <c r="F115" t="n">
        <v>23.57</v>
      </c>
      <c r="G115" t="n">
        <v>128.56</v>
      </c>
      <c r="H115" t="n">
        <v>1.62</v>
      </c>
      <c r="I115" t="n">
        <v>11</v>
      </c>
      <c r="J115" t="n">
        <v>321.21</v>
      </c>
      <c r="K115" t="n">
        <v>59.89</v>
      </c>
      <c r="L115" t="n">
        <v>29.25</v>
      </c>
      <c r="M115" t="n">
        <v>9</v>
      </c>
      <c r="N115" t="n">
        <v>97.06999999999999</v>
      </c>
      <c r="O115" t="n">
        <v>39849.95</v>
      </c>
      <c r="P115" t="n">
        <v>389.62</v>
      </c>
      <c r="Q115" t="n">
        <v>608.84</v>
      </c>
      <c r="R115" t="n">
        <v>53.45</v>
      </c>
      <c r="S115" t="n">
        <v>46.36</v>
      </c>
      <c r="T115" t="n">
        <v>3219.72</v>
      </c>
      <c r="U115" t="n">
        <v>0.87</v>
      </c>
      <c r="V115" t="n">
        <v>0.9</v>
      </c>
      <c r="W115" t="n">
        <v>9.199999999999999</v>
      </c>
      <c r="X115" t="n">
        <v>0.2</v>
      </c>
      <c r="Y115" t="n">
        <v>1</v>
      </c>
      <c r="Z115" t="n">
        <v>10</v>
      </c>
      <c r="AA115" t="n">
        <v>1162.766424230231</v>
      </c>
      <c r="AB115" t="n">
        <v>1590.948319266034</v>
      </c>
      <c r="AC115" t="n">
        <v>1439.110444585273</v>
      </c>
      <c r="AD115" t="n">
        <v>1162766.424230231</v>
      </c>
      <c r="AE115" t="n">
        <v>1590948.319266034</v>
      </c>
      <c r="AF115" t="n">
        <v>1.349041866555321e-06</v>
      </c>
      <c r="AG115" t="n">
        <v>23.42013888888889</v>
      </c>
      <c r="AH115" t="n">
        <v>1439110.444585273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3.7067</v>
      </c>
      <c r="E116" t="n">
        <v>26.98</v>
      </c>
      <c r="F116" t="n">
        <v>23.57</v>
      </c>
      <c r="G116" t="n">
        <v>128.56</v>
      </c>
      <c r="H116" t="n">
        <v>1.63</v>
      </c>
      <c r="I116" t="n">
        <v>11</v>
      </c>
      <c r="J116" t="n">
        <v>321.78</v>
      </c>
      <c r="K116" t="n">
        <v>59.89</v>
      </c>
      <c r="L116" t="n">
        <v>29.5</v>
      </c>
      <c r="M116" t="n">
        <v>9</v>
      </c>
      <c r="N116" t="n">
        <v>97.39</v>
      </c>
      <c r="O116" t="n">
        <v>39919.96</v>
      </c>
      <c r="P116" t="n">
        <v>389.38</v>
      </c>
      <c r="Q116" t="n">
        <v>608.78</v>
      </c>
      <c r="R116" t="n">
        <v>53.57</v>
      </c>
      <c r="S116" t="n">
        <v>46.36</v>
      </c>
      <c r="T116" t="n">
        <v>3279.51</v>
      </c>
      <c r="U116" t="n">
        <v>0.87</v>
      </c>
      <c r="V116" t="n">
        <v>0.9</v>
      </c>
      <c r="W116" t="n">
        <v>9.19</v>
      </c>
      <c r="X116" t="n">
        <v>0.2</v>
      </c>
      <c r="Y116" t="n">
        <v>1</v>
      </c>
      <c r="Z116" t="n">
        <v>10</v>
      </c>
      <c r="AA116" t="n">
        <v>1162.434764691014</v>
      </c>
      <c r="AB116" t="n">
        <v>1590.494528052691</v>
      </c>
      <c r="AC116" t="n">
        <v>1438.699962568431</v>
      </c>
      <c r="AD116" t="n">
        <v>1162434.764691014</v>
      </c>
      <c r="AE116" t="n">
        <v>1590494.528052691</v>
      </c>
      <c r="AF116" t="n">
        <v>1.349005472850062e-06</v>
      </c>
      <c r="AG116" t="n">
        <v>23.42013888888889</v>
      </c>
      <c r="AH116" t="n">
        <v>1438699.962568431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3.7064</v>
      </c>
      <c r="E117" t="n">
        <v>26.98</v>
      </c>
      <c r="F117" t="n">
        <v>23.57</v>
      </c>
      <c r="G117" t="n">
        <v>128.57</v>
      </c>
      <c r="H117" t="n">
        <v>1.64</v>
      </c>
      <c r="I117" t="n">
        <v>11</v>
      </c>
      <c r="J117" t="n">
        <v>322.34</v>
      </c>
      <c r="K117" t="n">
        <v>59.89</v>
      </c>
      <c r="L117" t="n">
        <v>29.75</v>
      </c>
      <c r="M117" t="n">
        <v>9</v>
      </c>
      <c r="N117" t="n">
        <v>97.70999999999999</v>
      </c>
      <c r="O117" t="n">
        <v>39990.12</v>
      </c>
      <c r="P117" t="n">
        <v>388.87</v>
      </c>
      <c r="Q117" t="n">
        <v>608.84</v>
      </c>
      <c r="R117" t="n">
        <v>53.55</v>
      </c>
      <c r="S117" t="n">
        <v>46.36</v>
      </c>
      <c r="T117" t="n">
        <v>3267.19</v>
      </c>
      <c r="U117" t="n">
        <v>0.87</v>
      </c>
      <c r="V117" t="n">
        <v>0.9</v>
      </c>
      <c r="W117" t="n">
        <v>9.199999999999999</v>
      </c>
      <c r="X117" t="n">
        <v>0.2</v>
      </c>
      <c r="Y117" t="n">
        <v>1</v>
      </c>
      <c r="Z117" t="n">
        <v>10</v>
      </c>
      <c r="AA117" t="n">
        <v>1161.748013277013</v>
      </c>
      <c r="AB117" t="n">
        <v>1589.554884470721</v>
      </c>
      <c r="AC117" t="n">
        <v>1437.849997251127</v>
      </c>
      <c r="AD117" t="n">
        <v>1161748.013277013</v>
      </c>
      <c r="AE117" t="n">
        <v>1589554.884470721</v>
      </c>
      <c r="AF117" t="n">
        <v>1.348896291734283e-06</v>
      </c>
      <c r="AG117" t="n">
        <v>23.42013888888889</v>
      </c>
      <c r="AH117" t="n">
        <v>1437849.997251127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3.7066</v>
      </c>
      <c r="E118" t="n">
        <v>26.98</v>
      </c>
      <c r="F118" t="n">
        <v>23.57</v>
      </c>
      <c r="G118" t="n">
        <v>128.56</v>
      </c>
      <c r="H118" t="n">
        <v>1.66</v>
      </c>
      <c r="I118" t="n">
        <v>11</v>
      </c>
      <c r="J118" t="n">
        <v>322.91</v>
      </c>
      <c r="K118" t="n">
        <v>59.89</v>
      </c>
      <c r="L118" t="n">
        <v>30</v>
      </c>
      <c r="M118" t="n">
        <v>9</v>
      </c>
      <c r="N118" t="n">
        <v>98.03</v>
      </c>
      <c r="O118" t="n">
        <v>40060.43</v>
      </c>
      <c r="P118" t="n">
        <v>388.71</v>
      </c>
      <c r="Q118" t="n">
        <v>608.79</v>
      </c>
      <c r="R118" t="n">
        <v>53.62</v>
      </c>
      <c r="S118" t="n">
        <v>46.36</v>
      </c>
      <c r="T118" t="n">
        <v>3304.19</v>
      </c>
      <c r="U118" t="n">
        <v>0.86</v>
      </c>
      <c r="V118" t="n">
        <v>0.9</v>
      </c>
      <c r="W118" t="n">
        <v>9.19</v>
      </c>
      <c r="X118" t="n">
        <v>0.2</v>
      </c>
      <c r="Y118" t="n">
        <v>1</v>
      </c>
      <c r="Z118" t="n">
        <v>10</v>
      </c>
      <c r="AA118" t="n">
        <v>1161.471769556992</v>
      </c>
      <c r="AB118" t="n">
        <v>1589.176915625976</v>
      </c>
      <c r="AC118" t="n">
        <v>1437.508101222442</v>
      </c>
      <c r="AD118" t="n">
        <v>1161471.769556992</v>
      </c>
      <c r="AE118" t="n">
        <v>1589176.915625976</v>
      </c>
      <c r="AF118" t="n">
        <v>1.348969079144802e-06</v>
      </c>
      <c r="AG118" t="n">
        <v>23.42013888888889</v>
      </c>
      <c r="AH118" t="n">
        <v>1437508.101222442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3.7074</v>
      </c>
      <c r="E119" t="n">
        <v>26.97</v>
      </c>
      <c r="F119" t="n">
        <v>23.56</v>
      </c>
      <c r="G119" t="n">
        <v>128.53</v>
      </c>
      <c r="H119" t="n">
        <v>1.67</v>
      </c>
      <c r="I119" t="n">
        <v>11</v>
      </c>
      <c r="J119" t="n">
        <v>323.49</v>
      </c>
      <c r="K119" t="n">
        <v>59.89</v>
      </c>
      <c r="L119" t="n">
        <v>30.25</v>
      </c>
      <c r="M119" t="n">
        <v>9</v>
      </c>
      <c r="N119" t="n">
        <v>98.34999999999999</v>
      </c>
      <c r="O119" t="n">
        <v>40131.01</v>
      </c>
      <c r="P119" t="n">
        <v>388.1</v>
      </c>
      <c r="Q119" t="n">
        <v>608.76</v>
      </c>
      <c r="R119" t="n">
        <v>53.23</v>
      </c>
      <c r="S119" t="n">
        <v>46.36</v>
      </c>
      <c r="T119" t="n">
        <v>3105.65</v>
      </c>
      <c r="U119" t="n">
        <v>0.87</v>
      </c>
      <c r="V119" t="n">
        <v>0.9</v>
      </c>
      <c r="W119" t="n">
        <v>9.199999999999999</v>
      </c>
      <c r="X119" t="n">
        <v>0.19</v>
      </c>
      <c r="Y119" t="n">
        <v>1</v>
      </c>
      <c r="Z119" t="n">
        <v>10</v>
      </c>
      <c r="AA119" t="n">
        <v>1160.328378044738</v>
      </c>
      <c r="AB119" t="n">
        <v>1587.612476916036</v>
      </c>
      <c r="AC119" t="n">
        <v>1436.092970347275</v>
      </c>
      <c r="AD119" t="n">
        <v>1160328.378044738</v>
      </c>
      <c r="AE119" t="n">
        <v>1587612.476916036</v>
      </c>
      <c r="AF119" t="n">
        <v>1.349260228786877e-06</v>
      </c>
      <c r="AG119" t="n">
        <v>23.41145833333333</v>
      </c>
      <c r="AH119" t="n">
        <v>1436092.970347275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3.7076</v>
      </c>
      <c r="E120" t="n">
        <v>26.97</v>
      </c>
      <c r="F120" t="n">
        <v>23.56</v>
      </c>
      <c r="G120" t="n">
        <v>128.52</v>
      </c>
      <c r="H120" t="n">
        <v>1.68</v>
      </c>
      <c r="I120" t="n">
        <v>11</v>
      </c>
      <c r="J120" t="n">
        <v>324.06</v>
      </c>
      <c r="K120" t="n">
        <v>59.89</v>
      </c>
      <c r="L120" t="n">
        <v>30.5</v>
      </c>
      <c r="M120" t="n">
        <v>9</v>
      </c>
      <c r="N120" t="n">
        <v>98.67</v>
      </c>
      <c r="O120" t="n">
        <v>40201.62</v>
      </c>
      <c r="P120" t="n">
        <v>387.73</v>
      </c>
      <c r="Q120" t="n">
        <v>608.8</v>
      </c>
      <c r="R120" t="n">
        <v>53.36</v>
      </c>
      <c r="S120" t="n">
        <v>46.36</v>
      </c>
      <c r="T120" t="n">
        <v>3172.09</v>
      </c>
      <c r="U120" t="n">
        <v>0.87</v>
      </c>
      <c r="V120" t="n">
        <v>0.9</v>
      </c>
      <c r="W120" t="n">
        <v>9.19</v>
      </c>
      <c r="X120" t="n">
        <v>0.19</v>
      </c>
      <c r="Y120" t="n">
        <v>1</v>
      </c>
      <c r="Z120" t="n">
        <v>10</v>
      </c>
      <c r="AA120" t="n">
        <v>1159.744050624131</v>
      </c>
      <c r="AB120" t="n">
        <v>1586.812974360455</v>
      </c>
      <c r="AC120" t="n">
        <v>1435.369771193489</v>
      </c>
      <c r="AD120" t="n">
        <v>1159744.050624131</v>
      </c>
      <c r="AE120" t="n">
        <v>1586812.974360455</v>
      </c>
      <c r="AF120" t="n">
        <v>1.349333016197396e-06</v>
      </c>
      <c r="AG120" t="n">
        <v>23.41145833333333</v>
      </c>
      <c r="AH120" t="n">
        <v>1435369.771193489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3.717</v>
      </c>
      <c r="E121" t="n">
        <v>26.9</v>
      </c>
      <c r="F121" t="n">
        <v>23.55</v>
      </c>
      <c r="G121" t="n">
        <v>141.27</v>
      </c>
      <c r="H121" t="n">
        <v>1.69</v>
      </c>
      <c r="I121" t="n">
        <v>10</v>
      </c>
      <c r="J121" t="n">
        <v>324.63</v>
      </c>
      <c r="K121" t="n">
        <v>59.89</v>
      </c>
      <c r="L121" t="n">
        <v>30.75</v>
      </c>
      <c r="M121" t="n">
        <v>8</v>
      </c>
      <c r="N121" t="n">
        <v>99</v>
      </c>
      <c r="O121" t="n">
        <v>40272.38</v>
      </c>
      <c r="P121" t="n">
        <v>386.9</v>
      </c>
      <c r="Q121" t="n">
        <v>608.8</v>
      </c>
      <c r="R121" t="n">
        <v>52.88</v>
      </c>
      <c r="S121" t="n">
        <v>46.36</v>
      </c>
      <c r="T121" t="n">
        <v>2935.99</v>
      </c>
      <c r="U121" t="n">
        <v>0.88</v>
      </c>
      <c r="V121" t="n">
        <v>0.9</v>
      </c>
      <c r="W121" t="n">
        <v>9.19</v>
      </c>
      <c r="X121" t="n">
        <v>0.17</v>
      </c>
      <c r="Y121" t="n">
        <v>1</v>
      </c>
      <c r="Z121" t="n">
        <v>10</v>
      </c>
      <c r="AA121" t="n">
        <v>1156.514100878182</v>
      </c>
      <c r="AB121" t="n">
        <v>1582.393614622721</v>
      </c>
      <c r="AC121" t="n">
        <v>1431.372188946515</v>
      </c>
      <c r="AD121" t="n">
        <v>1156514.100878182</v>
      </c>
      <c r="AE121" t="n">
        <v>1582393.614622721</v>
      </c>
      <c r="AF121" t="n">
        <v>1.35275402449178e-06</v>
      </c>
      <c r="AG121" t="n">
        <v>23.35069444444444</v>
      </c>
      <c r="AH121" t="n">
        <v>1431372.188946515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3.7161</v>
      </c>
      <c r="E122" t="n">
        <v>26.91</v>
      </c>
      <c r="F122" t="n">
        <v>23.55</v>
      </c>
      <c r="G122" t="n">
        <v>141.31</v>
      </c>
      <c r="H122" t="n">
        <v>1.7</v>
      </c>
      <c r="I122" t="n">
        <v>10</v>
      </c>
      <c r="J122" t="n">
        <v>325.21</v>
      </c>
      <c r="K122" t="n">
        <v>59.89</v>
      </c>
      <c r="L122" t="n">
        <v>31</v>
      </c>
      <c r="M122" t="n">
        <v>8</v>
      </c>
      <c r="N122" t="n">
        <v>99.31999999999999</v>
      </c>
      <c r="O122" t="n">
        <v>40343.29</v>
      </c>
      <c r="P122" t="n">
        <v>387.8</v>
      </c>
      <c r="Q122" t="n">
        <v>608.8</v>
      </c>
      <c r="R122" t="n">
        <v>52.99</v>
      </c>
      <c r="S122" t="n">
        <v>46.36</v>
      </c>
      <c r="T122" t="n">
        <v>2992.6</v>
      </c>
      <c r="U122" t="n">
        <v>0.87</v>
      </c>
      <c r="V122" t="n">
        <v>0.9</v>
      </c>
      <c r="W122" t="n">
        <v>9.19</v>
      </c>
      <c r="X122" t="n">
        <v>0.18</v>
      </c>
      <c r="Y122" t="n">
        <v>1</v>
      </c>
      <c r="Z122" t="n">
        <v>10</v>
      </c>
      <c r="AA122" t="n">
        <v>1158.016349040967</v>
      </c>
      <c r="AB122" t="n">
        <v>1584.449056833556</v>
      </c>
      <c r="AC122" t="n">
        <v>1433.231462637579</v>
      </c>
      <c r="AD122" t="n">
        <v>1158016.349040967</v>
      </c>
      <c r="AE122" t="n">
        <v>1584449.056833556</v>
      </c>
      <c r="AF122" t="n">
        <v>1.352426481144445e-06</v>
      </c>
      <c r="AG122" t="n">
        <v>23.359375</v>
      </c>
      <c r="AH122" t="n">
        <v>1433231.462637579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3.7159</v>
      </c>
      <c r="E123" t="n">
        <v>26.91</v>
      </c>
      <c r="F123" t="n">
        <v>23.55</v>
      </c>
      <c r="G123" t="n">
        <v>141.31</v>
      </c>
      <c r="H123" t="n">
        <v>1.71</v>
      </c>
      <c r="I123" t="n">
        <v>10</v>
      </c>
      <c r="J123" t="n">
        <v>325.78</v>
      </c>
      <c r="K123" t="n">
        <v>59.89</v>
      </c>
      <c r="L123" t="n">
        <v>31.25</v>
      </c>
      <c r="M123" t="n">
        <v>8</v>
      </c>
      <c r="N123" t="n">
        <v>99.65000000000001</v>
      </c>
      <c r="O123" t="n">
        <v>40414.36</v>
      </c>
      <c r="P123" t="n">
        <v>388.29</v>
      </c>
      <c r="Q123" t="n">
        <v>608.8099999999999</v>
      </c>
      <c r="R123" t="n">
        <v>52.95</v>
      </c>
      <c r="S123" t="n">
        <v>46.36</v>
      </c>
      <c r="T123" t="n">
        <v>2970.24</v>
      </c>
      <c r="U123" t="n">
        <v>0.88</v>
      </c>
      <c r="V123" t="n">
        <v>0.9</v>
      </c>
      <c r="W123" t="n">
        <v>9.199999999999999</v>
      </c>
      <c r="X123" t="n">
        <v>0.18</v>
      </c>
      <c r="Y123" t="n">
        <v>1</v>
      </c>
      <c r="Z123" t="n">
        <v>10</v>
      </c>
      <c r="AA123" t="n">
        <v>1158.774987585298</v>
      </c>
      <c r="AB123" t="n">
        <v>1585.487059558679</v>
      </c>
      <c r="AC123" t="n">
        <v>1434.170399839463</v>
      </c>
      <c r="AD123" t="n">
        <v>1158774.987585298</v>
      </c>
      <c r="AE123" t="n">
        <v>1585487.059558679</v>
      </c>
      <c r="AF123" t="n">
        <v>1.352353693733926e-06</v>
      </c>
      <c r="AG123" t="n">
        <v>23.359375</v>
      </c>
      <c r="AH123" t="n">
        <v>1434170.399839462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3.7167</v>
      </c>
      <c r="E124" t="n">
        <v>26.91</v>
      </c>
      <c r="F124" t="n">
        <v>23.55</v>
      </c>
      <c r="G124" t="n">
        <v>141.28</v>
      </c>
      <c r="H124" t="n">
        <v>1.72</v>
      </c>
      <c r="I124" t="n">
        <v>10</v>
      </c>
      <c r="J124" t="n">
        <v>326.36</v>
      </c>
      <c r="K124" t="n">
        <v>59.89</v>
      </c>
      <c r="L124" t="n">
        <v>31.5</v>
      </c>
      <c r="M124" t="n">
        <v>8</v>
      </c>
      <c r="N124" t="n">
        <v>99.97</v>
      </c>
      <c r="O124" t="n">
        <v>40485.58</v>
      </c>
      <c r="P124" t="n">
        <v>388.41</v>
      </c>
      <c r="Q124" t="n">
        <v>608.75</v>
      </c>
      <c r="R124" t="n">
        <v>52.86</v>
      </c>
      <c r="S124" t="n">
        <v>46.36</v>
      </c>
      <c r="T124" t="n">
        <v>2927.08</v>
      </c>
      <c r="U124" t="n">
        <v>0.88</v>
      </c>
      <c r="V124" t="n">
        <v>0.9</v>
      </c>
      <c r="W124" t="n">
        <v>9.19</v>
      </c>
      <c r="X124" t="n">
        <v>0.18</v>
      </c>
      <c r="Y124" t="n">
        <v>1</v>
      </c>
      <c r="Z124" t="n">
        <v>10</v>
      </c>
      <c r="AA124" t="n">
        <v>1158.786440498076</v>
      </c>
      <c r="AB124" t="n">
        <v>1585.50272993921</v>
      </c>
      <c r="AC124" t="n">
        <v>1434.184574660869</v>
      </c>
      <c r="AD124" t="n">
        <v>1158786.440498076</v>
      </c>
      <c r="AE124" t="n">
        <v>1585502.72993921</v>
      </c>
      <c r="AF124" t="n">
        <v>1.352644843376001e-06</v>
      </c>
      <c r="AG124" t="n">
        <v>23.359375</v>
      </c>
      <c r="AH124" t="n">
        <v>1434184.574660869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3.7164</v>
      </c>
      <c r="E125" t="n">
        <v>26.91</v>
      </c>
      <c r="F125" t="n">
        <v>23.55</v>
      </c>
      <c r="G125" t="n">
        <v>141.3</v>
      </c>
      <c r="H125" t="n">
        <v>1.73</v>
      </c>
      <c r="I125" t="n">
        <v>10</v>
      </c>
      <c r="J125" t="n">
        <v>326.94</v>
      </c>
      <c r="K125" t="n">
        <v>59.89</v>
      </c>
      <c r="L125" t="n">
        <v>31.75</v>
      </c>
      <c r="M125" t="n">
        <v>8</v>
      </c>
      <c r="N125" t="n">
        <v>100.3</v>
      </c>
      <c r="O125" t="n">
        <v>40556.96</v>
      </c>
      <c r="P125" t="n">
        <v>388.59</v>
      </c>
      <c r="Q125" t="n">
        <v>608.77</v>
      </c>
      <c r="R125" t="n">
        <v>52.85</v>
      </c>
      <c r="S125" t="n">
        <v>46.36</v>
      </c>
      <c r="T125" t="n">
        <v>2921.07</v>
      </c>
      <c r="U125" t="n">
        <v>0.88</v>
      </c>
      <c r="V125" t="n">
        <v>0.9</v>
      </c>
      <c r="W125" t="n">
        <v>9.199999999999999</v>
      </c>
      <c r="X125" t="n">
        <v>0.18</v>
      </c>
      <c r="Y125" t="n">
        <v>1</v>
      </c>
      <c r="Z125" t="n">
        <v>10</v>
      </c>
      <c r="AA125" t="n">
        <v>1159.111615794894</v>
      </c>
      <c r="AB125" t="n">
        <v>1585.947649126037</v>
      </c>
      <c r="AC125" t="n">
        <v>1434.587031384953</v>
      </c>
      <c r="AD125" t="n">
        <v>1159111.615794894</v>
      </c>
      <c r="AE125" t="n">
        <v>1585947.649126037</v>
      </c>
      <c r="AF125" t="n">
        <v>1.352535662260223e-06</v>
      </c>
      <c r="AG125" t="n">
        <v>23.359375</v>
      </c>
      <c r="AH125" t="n">
        <v>1434587.031384953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3.7161</v>
      </c>
      <c r="E126" t="n">
        <v>26.91</v>
      </c>
      <c r="F126" t="n">
        <v>23.55</v>
      </c>
      <c r="G126" t="n">
        <v>141.31</v>
      </c>
      <c r="H126" t="n">
        <v>1.74</v>
      </c>
      <c r="I126" t="n">
        <v>10</v>
      </c>
      <c r="J126" t="n">
        <v>327.52</v>
      </c>
      <c r="K126" t="n">
        <v>59.89</v>
      </c>
      <c r="L126" t="n">
        <v>32</v>
      </c>
      <c r="M126" t="n">
        <v>8</v>
      </c>
      <c r="N126" t="n">
        <v>100.63</v>
      </c>
      <c r="O126" t="n">
        <v>40628.49</v>
      </c>
      <c r="P126" t="n">
        <v>388.93</v>
      </c>
      <c r="Q126" t="n">
        <v>608.77</v>
      </c>
      <c r="R126" t="n">
        <v>52.95</v>
      </c>
      <c r="S126" t="n">
        <v>46.36</v>
      </c>
      <c r="T126" t="n">
        <v>2971.11</v>
      </c>
      <c r="U126" t="n">
        <v>0.88</v>
      </c>
      <c r="V126" t="n">
        <v>0.9</v>
      </c>
      <c r="W126" t="n">
        <v>9.199999999999999</v>
      </c>
      <c r="X126" t="n">
        <v>0.18</v>
      </c>
      <c r="Y126" t="n">
        <v>1</v>
      </c>
      <c r="Z126" t="n">
        <v>10</v>
      </c>
      <c r="AA126" t="n">
        <v>1159.671151974328</v>
      </c>
      <c r="AB126" t="n">
        <v>1586.713231211734</v>
      </c>
      <c r="AC126" t="n">
        <v>1435.279547390892</v>
      </c>
      <c r="AD126" t="n">
        <v>1159671.151974328</v>
      </c>
      <c r="AE126" t="n">
        <v>1586713.231211734</v>
      </c>
      <c r="AF126" t="n">
        <v>1.352426481144445e-06</v>
      </c>
      <c r="AG126" t="n">
        <v>23.359375</v>
      </c>
      <c r="AH126" t="n">
        <v>1435279.547390892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3.7169</v>
      </c>
      <c r="E127" t="n">
        <v>26.9</v>
      </c>
      <c r="F127" t="n">
        <v>23.55</v>
      </c>
      <c r="G127" t="n">
        <v>141.27</v>
      </c>
      <c r="H127" t="n">
        <v>1.75</v>
      </c>
      <c r="I127" t="n">
        <v>10</v>
      </c>
      <c r="J127" t="n">
        <v>328.1</v>
      </c>
      <c r="K127" t="n">
        <v>59.89</v>
      </c>
      <c r="L127" t="n">
        <v>32.25</v>
      </c>
      <c r="M127" t="n">
        <v>8</v>
      </c>
      <c r="N127" t="n">
        <v>100.96</v>
      </c>
      <c r="O127" t="n">
        <v>40700.18</v>
      </c>
      <c r="P127" t="n">
        <v>389.23</v>
      </c>
      <c r="Q127" t="n">
        <v>608.79</v>
      </c>
      <c r="R127" t="n">
        <v>52.79</v>
      </c>
      <c r="S127" t="n">
        <v>46.36</v>
      </c>
      <c r="T127" t="n">
        <v>2890.59</v>
      </c>
      <c r="U127" t="n">
        <v>0.88</v>
      </c>
      <c r="V127" t="n">
        <v>0.9</v>
      </c>
      <c r="W127" t="n">
        <v>9.19</v>
      </c>
      <c r="X127" t="n">
        <v>0.17</v>
      </c>
      <c r="Y127" t="n">
        <v>1</v>
      </c>
      <c r="Z127" t="n">
        <v>10</v>
      </c>
      <c r="AA127" t="n">
        <v>1159.945951579232</v>
      </c>
      <c r="AB127" t="n">
        <v>1587.089224154465</v>
      </c>
      <c r="AC127" t="n">
        <v>1435.619656094879</v>
      </c>
      <c r="AD127" t="n">
        <v>1159945.951579232</v>
      </c>
      <c r="AE127" t="n">
        <v>1587089.224154465</v>
      </c>
      <c r="AF127" t="n">
        <v>1.35271763078652e-06</v>
      </c>
      <c r="AG127" t="n">
        <v>23.35069444444444</v>
      </c>
      <c r="AH127" t="n">
        <v>1435619.656094879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3.7175</v>
      </c>
      <c r="E128" t="n">
        <v>26.9</v>
      </c>
      <c r="F128" t="n">
        <v>23.54</v>
      </c>
      <c r="G128" t="n">
        <v>141.25</v>
      </c>
      <c r="H128" t="n">
        <v>1.76</v>
      </c>
      <c r="I128" t="n">
        <v>10</v>
      </c>
      <c r="J128" t="n">
        <v>328.68</v>
      </c>
      <c r="K128" t="n">
        <v>59.89</v>
      </c>
      <c r="L128" t="n">
        <v>32.5</v>
      </c>
      <c r="M128" t="n">
        <v>8</v>
      </c>
      <c r="N128" t="n">
        <v>101.3</v>
      </c>
      <c r="O128" t="n">
        <v>40772.03</v>
      </c>
      <c r="P128" t="n">
        <v>389.17</v>
      </c>
      <c r="Q128" t="n">
        <v>608.77</v>
      </c>
      <c r="R128" t="n">
        <v>52.63</v>
      </c>
      <c r="S128" t="n">
        <v>46.36</v>
      </c>
      <c r="T128" t="n">
        <v>2814.89</v>
      </c>
      <c r="U128" t="n">
        <v>0.88</v>
      </c>
      <c r="V128" t="n">
        <v>0.91</v>
      </c>
      <c r="W128" t="n">
        <v>9.19</v>
      </c>
      <c r="X128" t="n">
        <v>0.17</v>
      </c>
      <c r="Y128" t="n">
        <v>1</v>
      </c>
      <c r="Z128" t="n">
        <v>10</v>
      </c>
      <c r="AA128" t="n">
        <v>1159.652243270759</v>
      </c>
      <c r="AB128" t="n">
        <v>1586.687359489317</v>
      </c>
      <c r="AC128" t="n">
        <v>1435.256144829352</v>
      </c>
      <c r="AD128" t="n">
        <v>1159652.243270759</v>
      </c>
      <c r="AE128" t="n">
        <v>1586687.359489317</v>
      </c>
      <c r="AF128" t="n">
        <v>1.352935993018077e-06</v>
      </c>
      <c r="AG128" t="n">
        <v>23.35069444444444</v>
      </c>
      <c r="AH128" t="n">
        <v>1435256.144829352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3.7167</v>
      </c>
      <c r="E129" t="n">
        <v>26.91</v>
      </c>
      <c r="F129" t="n">
        <v>23.55</v>
      </c>
      <c r="G129" t="n">
        <v>141.28</v>
      </c>
      <c r="H129" t="n">
        <v>1.77</v>
      </c>
      <c r="I129" t="n">
        <v>10</v>
      </c>
      <c r="J129" t="n">
        <v>329.27</v>
      </c>
      <c r="K129" t="n">
        <v>59.89</v>
      </c>
      <c r="L129" t="n">
        <v>32.75</v>
      </c>
      <c r="M129" t="n">
        <v>8</v>
      </c>
      <c r="N129" t="n">
        <v>101.63</v>
      </c>
      <c r="O129" t="n">
        <v>40844.03</v>
      </c>
      <c r="P129" t="n">
        <v>389.5</v>
      </c>
      <c r="Q129" t="n">
        <v>608.78</v>
      </c>
      <c r="R129" t="n">
        <v>52.74</v>
      </c>
      <c r="S129" t="n">
        <v>46.36</v>
      </c>
      <c r="T129" t="n">
        <v>2865.44</v>
      </c>
      <c r="U129" t="n">
        <v>0.88</v>
      </c>
      <c r="V129" t="n">
        <v>0.9</v>
      </c>
      <c r="W129" t="n">
        <v>9.199999999999999</v>
      </c>
      <c r="X129" t="n">
        <v>0.18</v>
      </c>
      <c r="Y129" t="n">
        <v>1</v>
      </c>
      <c r="Z129" t="n">
        <v>10</v>
      </c>
      <c r="AA129" t="n">
        <v>1160.38240865208</v>
      </c>
      <c r="AB129" t="n">
        <v>1587.686403976663</v>
      </c>
      <c r="AC129" t="n">
        <v>1436.159841912993</v>
      </c>
      <c r="AD129" t="n">
        <v>1160382.40865208</v>
      </c>
      <c r="AE129" t="n">
        <v>1587686.403976663</v>
      </c>
      <c r="AF129" t="n">
        <v>1.352644843376001e-06</v>
      </c>
      <c r="AG129" t="n">
        <v>23.359375</v>
      </c>
      <c r="AH129" t="n">
        <v>1436159.841912993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3.7169</v>
      </c>
      <c r="E130" t="n">
        <v>26.9</v>
      </c>
      <c r="F130" t="n">
        <v>23.55</v>
      </c>
      <c r="G130" t="n">
        <v>141.27</v>
      </c>
      <c r="H130" t="n">
        <v>1.78</v>
      </c>
      <c r="I130" t="n">
        <v>10</v>
      </c>
      <c r="J130" t="n">
        <v>329.85</v>
      </c>
      <c r="K130" t="n">
        <v>59.89</v>
      </c>
      <c r="L130" t="n">
        <v>33</v>
      </c>
      <c r="M130" t="n">
        <v>8</v>
      </c>
      <c r="N130" t="n">
        <v>101.97</v>
      </c>
      <c r="O130" t="n">
        <v>40916.2</v>
      </c>
      <c r="P130" t="n">
        <v>389.76</v>
      </c>
      <c r="Q130" t="n">
        <v>608.76</v>
      </c>
      <c r="R130" t="n">
        <v>52.74</v>
      </c>
      <c r="S130" t="n">
        <v>46.36</v>
      </c>
      <c r="T130" t="n">
        <v>2869.24</v>
      </c>
      <c r="U130" t="n">
        <v>0.88</v>
      </c>
      <c r="V130" t="n">
        <v>0.9</v>
      </c>
      <c r="W130" t="n">
        <v>9.199999999999999</v>
      </c>
      <c r="X130" t="n">
        <v>0.17</v>
      </c>
      <c r="Y130" t="n">
        <v>1</v>
      </c>
      <c r="Z130" t="n">
        <v>10</v>
      </c>
      <c r="AA130" t="n">
        <v>1160.721931035361</v>
      </c>
      <c r="AB130" t="n">
        <v>1588.150953480139</v>
      </c>
      <c r="AC130" t="n">
        <v>1436.580055463857</v>
      </c>
      <c r="AD130" t="n">
        <v>1160721.931035361</v>
      </c>
      <c r="AE130" t="n">
        <v>1588150.953480139</v>
      </c>
      <c r="AF130" t="n">
        <v>1.35271763078652e-06</v>
      </c>
      <c r="AG130" t="n">
        <v>23.35069444444444</v>
      </c>
      <c r="AH130" t="n">
        <v>1436580.055463857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3.717</v>
      </c>
      <c r="E131" t="n">
        <v>26.9</v>
      </c>
      <c r="F131" t="n">
        <v>23.55</v>
      </c>
      <c r="G131" t="n">
        <v>141.27</v>
      </c>
      <c r="H131" t="n">
        <v>1.79</v>
      </c>
      <c r="I131" t="n">
        <v>10</v>
      </c>
      <c r="J131" t="n">
        <v>330.44</v>
      </c>
      <c r="K131" t="n">
        <v>59.89</v>
      </c>
      <c r="L131" t="n">
        <v>33.25</v>
      </c>
      <c r="M131" t="n">
        <v>8</v>
      </c>
      <c r="N131" t="n">
        <v>102.3</v>
      </c>
      <c r="O131" t="n">
        <v>40988.53</v>
      </c>
      <c r="P131" t="n">
        <v>389.63</v>
      </c>
      <c r="Q131" t="n">
        <v>608.8</v>
      </c>
      <c r="R131" t="n">
        <v>52.62</v>
      </c>
      <c r="S131" t="n">
        <v>46.36</v>
      </c>
      <c r="T131" t="n">
        <v>2805.7</v>
      </c>
      <c r="U131" t="n">
        <v>0.88</v>
      </c>
      <c r="V131" t="n">
        <v>0.9</v>
      </c>
      <c r="W131" t="n">
        <v>9.199999999999999</v>
      </c>
      <c r="X131" t="n">
        <v>0.17</v>
      </c>
      <c r="Y131" t="n">
        <v>1</v>
      </c>
      <c r="Z131" t="n">
        <v>10</v>
      </c>
      <c r="AA131" t="n">
        <v>1160.511019599677</v>
      </c>
      <c r="AB131" t="n">
        <v>1587.86237514908</v>
      </c>
      <c r="AC131" t="n">
        <v>1436.319018643691</v>
      </c>
      <c r="AD131" t="n">
        <v>1160511.019599677</v>
      </c>
      <c r="AE131" t="n">
        <v>1587862.37514908</v>
      </c>
      <c r="AF131" t="n">
        <v>1.35275402449178e-06</v>
      </c>
      <c r="AG131" t="n">
        <v>23.35069444444444</v>
      </c>
      <c r="AH131" t="n">
        <v>1436319.018643691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23.54</v>
      </c>
      <c r="G132" t="n">
        <v>141.27</v>
      </c>
      <c r="H132" t="n">
        <v>1.8</v>
      </c>
      <c r="I132" t="n">
        <v>10</v>
      </c>
      <c r="J132" t="n">
        <v>331.03</v>
      </c>
      <c r="K132" t="n">
        <v>59.89</v>
      </c>
      <c r="L132" t="n">
        <v>33.5</v>
      </c>
      <c r="M132" t="n">
        <v>8</v>
      </c>
      <c r="N132" t="n">
        <v>102.64</v>
      </c>
      <c r="O132" t="n">
        <v>41061.02</v>
      </c>
      <c r="P132" t="n">
        <v>389.24</v>
      </c>
      <c r="Q132" t="n">
        <v>608.75</v>
      </c>
      <c r="R132" t="n">
        <v>52.65</v>
      </c>
      <c r="S132" t="n">
        <v>46.36</v>
      </c>
      <c r="T132" t="n">
        <v>2821.94</v>
      </c>
      <c r="U132" t="n">
        <v>0.88</v>
      </c>
      <c r="V132" t="n">
        <v>0.9</v>
      </c>
      <c r="W132" t="n">
        <v>9.199999999999999</v>
      </c>
      <c r="X132" t="n">
        <v>0.17</v>
      </c>
      <c r="Y132" t="n">
        <v>1</v>
      </c>
      <c r="Z132" t="n">
        <v>10</v>
      </c>
      <c r="AA132" t="n">
        <v>1159.857494338683</v>
      </c>
      <c r="AB132" t="n">
        <v>1586.968193055489</v>
      </c>
      <c r="AC132" t="n">
        <v>1435.510176034121</v>
      </c>
      <c r="AD132" t="n">
        <v>1159857.494338683</v>
      </c>
      <c r="AE132" t="n">
        <v>1586968.193055489</v>
      </c>
      <c r="AF132" t="n">
        <v>1.35275402449178e-06</v>
      </c>
      <c r="AG132" t="n">
        <v>23.35069444444444</v>
      </c>
      <c r="AH132" t="n">
        <v>1435510.176034121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3.7185</v>
      </c>
      <c r="E133" t="n">
        <v>26.89</v>
      </c>
      <c r="F133" t="n">
        <v>23.53</v>
      </c>
      <c r="G133" t="n">
        <v>141.2</v>
      </c>
      <c r="H133" t="n">
        <v>1.81</v>
      </c>
      <c r="I133" t="n">
        <v>10</v>
      </c>
      <c r="J133" t="n">
        <v>331.62</v>
      </c>
      <c r="K133" t="n">
        <v>59.89</v>
      </c>
      <c r="L133" t="n">
        <v>33.75</v>
      </c>
      <c r="M133" t="n">
        <v>8</v>
      </c>
      <c r="N133" t="n">
        <v>102.98</v>
      </c>
      <c r="O133" t="n">
        <v>41133.67</v>
      </c>
      <c r="P133" t="n">
        <v>388.29</v>
      </c>
      <c r="Q133" t="n">
        <v>608.8099999999999</v>
      </c>
      <c r="R133" t="n">
        <v>52.59</v>
      </c>
      <c r="S133" t="n">
        <v>46.36</v>
      </c>
      <c r="T133" t="n">
        <v>2792.13</v>
      </c>
      <c r="U133" t="n">
        <v>0.88</v>
      </c>
      <c r="V133" t="n">
        <v>0.91</v>
      </c>
      <c r="W133" t="n">
        <v>9.19</v>
      </c>
      <c r="X133" t="n">
        <v>0.16</v>
      </c>
      <c r="Y133" t="n">
        <v>1</v>
      </c>
      <c r="Z133" t="n">
        <v>10</v>
      </c>
      <c r="AA133" t="n">
        <v>1158.076426319705</v>
      </c>
      <c r="AB133" t="n">
        <v>1584.531257216747</v>
      </c>
      <c r="AC133" t="n">
        <v>1433.305817931567</v>
      </c>
      <c r="AD133" t="n">
        <v>1158076.426319705</v>
      </c>
      <c r="AE133" t="n">
        <v>1584531.257216747</v>
      </c>
      <c r="AF133" t="n">
        <v>1.353299930070671e-06</v>
      </c>
      <c r="AG133" t="n">
        <v>23.34201388888889</v>
      </c>
      <c r="AH133" t="n">
        <v>1433305.817931567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3.7169</v>
      </c>
      <c r="E134" t="n">
        <v>26.9</v>
      </c>
      <c r="F134" t="n">
        <v>23.55</v>
      </c>
      <c r="G134" t="n">
        <v>141.27</v>
      </c>
      <c r="H134" t="n">
        <v>1.82</v>
      </c>
      <c r="I134" t="n">
        <v>10</v>
      </c>
      <c r="J134" t="n">
        <v>332.21</v>
      </c>
      <c r="K134" t="n">
        <v>59.89</v>
      </c>
      <c r="L134" t="n">
        <v>34</v>
      </c>
      <c r="M134" t="n">
        <v>8</v>
      </c>
      <c r="N134" t="n">
        <v>103.32</v>
      </c>
      <c r="O134" t="n">
        <v>41206.49</v>
      </c>
      <c r="P134" t="n">
        <v>387.84</v>
      </c>
      <c r="Q134" t="n">
        <v>608.79</v>
      </c>
      <c r="R134" t="n">
        <v>52.79</v>
      </c>
      <c r="S134" t="n">
        <v>46.36</v>
      </c>
      <c r="T134" t="n">
        <v>2894.63</v>
      </c>
      <c r="U134" t="n">
        <v>0.88</v>
      </c>
      <c r="V134" t="n">
        <v>0.9</v>
      </c>
      <c r="W134" t="n">
        <v>9.19</v>
      </c>
      <c r="X134" t="n">
        <v>0.17</v>
      </c>
      <c r="Y134" t="n">
        <v>1</v>
      </c>
      <c r="Z134" t="n">
        <v>10</v>
      </c>
      <c r="AA134" t="n">
        <v>1157.910835647118</v>
      </c>
      <c r="AB134" t="n">
        <v>1584.304688753169</v>
      </c>
      <c r="AC134" t="n">
        <v>1433.100872844162</v>
      </c>
      <c r="AD134" t="n">
        <v>1157910.835647118</v>
      </c>
      <c r="AE134" t="n">
        <v>1584304.688753169</v>
      </c>
      <c r="AF134" t="n">
        <v>1.35271763078652e-06</v>
      </c>
      <c r="AG134" t="n">
        <v>23.35069444444444</v>
      </c>
      <c r="AH134" t="n">
        <v>1433100.872844162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3.7165</v>
      </c>
      <c r="E135" t="n">
        <v>26.91</v>
      </c>
      <c r="F135" t="n">
        <v>23.55</v>
      </c>
      <c r="G135" t="n">
        <v>141.29</v>
      </c>
      <c r="H135" t="n">
        <v>1.83</v>
      </c>
      <c r="I135" t="n">
        <v>10</v>
      </c>
      <c r="J135" t="n">
        <v>332.8</v>
      </c>
      <c r="K135" t="n">
        <v>59.89</v>
      </c>
      <c r="L135" t="n">
        <v>34.25</v>
      </c>
      <c r="M135" t="n">
        <v>8</v>
      </c>
      <c r="N135" t="n">
        <v>103.66</v>
      </c>
      <c r="O135" t="n">
        <v>41279.48</v>
      </c>
      <c r="P135" t="n">
        <v>387.02</v>
      </c>
      <c r="Q135" t="n">
        <v>608.8200000000001</v>
      </c>
      <c r="R135" t="n">
        <v>52.96</v>
      </c>
      <c r="S135" t="n">
        <v>46.36</v>
      </c>
      <c r="T135" t="n">
        <v>2975.7</v>
      </c>
      <c r="U135" t="n">
        <v>0.88</v>
      </c>
      <c r="V135" t="n">
        <v>0.9</v>
      </c>
      <c r="W135" t="n">
        <v>9.19</v>
      </c>
      <c r="X135" t="n">
        <v>0.18</v>
      </c>
      <c r="Y135" t="n">
        <v>1</v>
      </c>
      <c r="Z135" t="n">
        <v>10</v>
      </c>
      <c r="AA135" t="n">
        <v>1156.792170857094</v>
      </c>
      <c r="AB135" t="n">
        <v>1582.77408223545</v>
      </c>
      <c r="AC135" t="n">
        <v>1431.716345264275</v>
      </c>
      <c r="AD135" t="n">
        <v>1156792.170857094</v>
      </c>
      <c r="AE135" t="n">
        <v>1582774.08223545</v>
      </c>
      <c r="AF135" t="n">
        <v>1.352572055965482e-06</v>
      </c>
      <c r="AG135" t="n">
        <v>23.359375</v>
      </c>
      <c r="AH135" t="n">
        <v>1431716.345264275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3.7253</v>
      </c>
      <c r="E136" t="n">
        <v>26.84</v>
      </c>
      <c r="F136" t="n">
        <v>23.54</v>
      </c>
      <c r="G136" t="n">
        <v>156.9</v>
      </c>
      <c r="H136" t="n">
        <v>1.84</v>
      </c>
      <c r="I136" t="n">
        <v>9</v>
      </c>
      <c r="J136" t="n">
        <v>333.39</v>
      </c>
      <c r="K136" t="n">
        <v>59.89</v>
      </c>
      <c r="L136" t="n">
        <v>34.5</v>
      </c>
      <c r="M136" t="n">
        <v>7</v>
      </c>
      <c r="N136" t="n">
        <v>104.01</v>
      </c>
      <c r="O136" t="n">
        <v>41352.63</v>
      </c>
      <c r="P136" t="n">
        <v>385.72</v>
      </c>
      <c r="Q136" t="n">
        <v>608.77</v>
      </c>
      <c r="R136" t="n">
        <v>52.31</v>
      </c>
      <c r="S136" t="n">
        <v>46.36</v>
      </c>
      <c r="T136" t="n">
        <v>2658.22</v>
      </c>
      <c r="U136" t="n">
        <v>0.89</v>
      </c>
      <c r="V136" t="n">
        <v>0.91</v>
      </c>
      <c r="W136" t="n">
        <v>9.199999999999999</v>
      </c>
      <c r="X136" t="n">
        <v>0.16</v>
      </c>
      <c r="Y136" t="n">
        <v>1</v>
      </c>
      <c r="Z136" t="n">
        <v>10</v>
      </c>
      <c r="AA136" t="n">
        <v>1153.0128685829</v>
      </c>
      <c r="AB136" t="n">
        <v>1577.603074132849</v>
      </c>
      <c r="AC136" t="n">
        <v>1427.03885091743</v>
      </c>
      <c r="AD136" t="n">
        <v>1153012.868582899</v>
      </c>
      <c r="AE136" t="n">
        <v>1577603.074132849</v>
      </c>
      <c r="AF136" t="n">
        <v>1.355774702028309e-06</v>
      </c>
      <c r="AG136" t="n">
        <v>23.29861111111111</v>
      </c>
      <c r="AH136" t="n">
        <v>1427038.85091743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3.7254</v>
      </c>
      <c r="E137" t="n">
        <v>26.84</v>
      </c>
      <c r="F137" t="n">
        <v>23.53</v>
      </c>
      <c r="G137" t="n">
        <v>156.9</v>
      </c>
      <c r="H137" t="n">
        <v>1.85</v>
      </c>
      <c r="I137" t="n">
        <v>9</v>
      </c>
      <c r="J137" t="n">
        <v>333.99</v>
      </c>
      <c r="K137" t="n">
        <v>59.89</v>
      </c>
      <c r="L137" t="n">
        <v>34.75</v>
      </c>
      <c r="M137" t="n">
        <v>7</v>
      </c>
      <c r="N137" t="n">
        <v>104.35</v>
      </c>
      <c r="O137" t="n">
        <v>41426.07</v>
      </c>
      <c r="P137" t="n">
        <v>386.3</v>
      </c>
      <c r="Q137" t="n">
        <v>608.76</v>
      </c>
      <c r="R137" t="n">
        <v>52.46</v>
      </c>
      <c r="S137" t="n">
        <v>46.36</v>
      </c>
      <c r="T137" t="n">
        <v>2733.85</v>
      </c>
      <c r="U137" t="n">
        <v>0.88</v>
      </c>
      <c r="V137" t="n">
        <v>0.91</v>
      </c>
      <c r="W137" t="n">
        <v>9.19</v>
      </c>
      <c r="X137" t="n">
        <v>0.16</v>
      </c>
      <c r="Y137" t="n">
        <v>1</v>
      </c>
      <c r="Z137" t="n">
        <v>10</v>
      </c>
      <c r="AA137" t="n">
        <v>1153.757436717422</v>
      </c>
      <c r="AB137" t="n">
        <v>1578.62182510253</v>
      </c>
      <c r="AC137" t="n">
        <v>1427.960373724391</v>
      </c>
      <c r="AD137" t="n">
        <v>1153757.436717422</v>
      </c>
      <c r="AE137" t="n">
        <v>1578621.82510253</v>
      </c>
      <c r="AF137" t="n">
        <v>1.355811095733569e-06</v>
      </c>
      <c r="AG137" t="n">
        <v>23.29861111111111</v>
      </c>
      <c r="AH137" t="n">
        <v>1427960.373724391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3.7262</v>
      </c>
      <c r="E138" t="n">
        <v>26.84</v>
      </c>
      <c r="F138" t="n">
        <v>23.53</v>
      </c>
      <c r="G138" t="n">
        <v>156.86</v>
      </c>
      <c r="H138" t="n">
        <v>1.86</v>
      </c>
      <c r="I138" t="n">
        <v>9</v>
      </c>
      <c r="J138" t="n">
        <v>334.58</v>
      </c>
      <c r="K138" t="n">
        <v>59.89</v>
      </c>
      <c r="L138" t="n">
        <v>35</v>
      </c>
      <c r="M138" t="n">
        <v>7</v>
      </c>
      <c r="N138" t="n">
        <v>104.7</v>
      </c>
      <c r="O138" t="n">
        <v>41499.57</v>
      </c>
      <c r="P138" t="n">
        <v>386.68</v>
      </c>
      <c r="Q138" t="n">
        <v>608.77</v>
      </c>
      <c r="R138" t="n">
        <v>52.27</v>
      </c>
      <c r="S138" t="n">
        <v>46.36</v>
      </c>
      <c r="T138" t="n">
        <v>2635.35</v>
      </c>
      <c r="U138" t="n">
        <v>0.89</v>
      </c>
      <c r="V138" t="n">
        <v>0.91</v>
      </c>
      <c r="W138" t="n">
        <v>9.19</v>
      </c>
      <c r="X138" t="n">
        <v>0.16</v>
      </c>
      <c r="Y138" t="n">
        <v>1</v>
      </c>
      <c r="Z138" t="n">
        <v>10</v>
      </c>
      <c r="AA138" t="n">
        <v>1154.149656756342</v>
      </c>
      <c r="AB138" t="n">
        <v>1579.158477863308</v>
      </c>
      <c r="AC138" t="n">
        <v>1428.445809098877</v>
      </c>
      <c r="AD138" t="n">
        <v>1154149.656756342</v>
      </c>
      <c r="AE138" t="n">
        <v>1579158.477863308</v>
      </c>
      <c r="AF138" t="n">
        <v>1.356102245375644e-06</v>
      </c>
      <c r="AG138" t="n">
        <v>23.29861111111111</v>
      </c>
      <c r="AH138" t="n">
        <v>1428445.809098877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3.7261</v>
      </c>
      <c r="E139" t="n">
        <v>26.84</v>
      </c>
      <c r="F139" t="n">
        <v>23.53</v>
      </c>
      <c r="G139" t="n">
        <v>156.86</v>
      </c>
      <c r="H139" t="n">
        <v>1.87</v>
      </c>
      <c r="I139" t="n">
        <v>9</v>
      </c>
      <c r="J139" t="n">
        <v>335.18</v>
      </c>
      <c r="K139" t="n">
        <v>59.89</v>
      </c>
      <c r="L139" t="n">
        <v>35.25</v>
      </c>
      <c r="M139" t="n">
        <v>7</v>
      </c>
      <c r="N139" t="n">
        <v>105.04</v>
      </c>
      <c r="O139" t="n">
        <v>41573.23</v>
      </c>
      <c r="P139" t="n">
        <v>387.12</v>
      </c>
      <c r="Q139" t="n">
        <v>608.79</v>
      </c>
      <c r="R139" t="n">
        <v>52.32</v>
      </c>
      <c r="S139" t="n">
        <v>46.36</v>
      </c>
      <c r="T139" t="n">
        <v>2660.65</v>
      </c>
      <c r="U139" t="n">
        <v>0.89</v>
      </c>
      <c r="V139" t="n">
        <v>0.91</v>
      </c>
      <c r="W139" t="n">
        <v>9.19</v>
      </c>
      <c r="X139" t="n">
        <v>0.16</v>
      </c>
      <c r="Y139" t="n">
        <v>1</v>
      </c>
      <c r="Z139" t="n">
        <v>10</v>
      </c>
      <c r="AA139" t="n">
        <v>1154.812630840443</v>
      </c>
      <c r="AB139" t="n">
        <v>1580.065588253527</v>
      </c>
      <c r="AC139" t="n">
        <v>1429.266346146591</v>
      </c>
      <c r="AD139" t="n">
        <v>1154812.630840443</v>
      </c>
      <c r="AE139" t="n">
        <v>1580065.588253527</v>
      </c>
      <c r="AF139" t="n">
        <v>1.356065851670385e-06</v>
      </c>
      <c r="AG139" t="n">
        <v>23.29861111111111</v>
      </c>
      <c r="AH139" t="n">
        <v>1429266.346146591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3.7252</v>
      </c>
      <c r="E140" t="n">
        <v>26.84</v>
      </c>
      <c r="F140" t="n">
        <v>23.54</v>
      </c>
      <c r="G140" t="n">
        <v>156.91</v>
      </c>
      <c r="H140" t="n">
        <v>1.88</v>
      </c>
      <c r="I140" t="n">
        <v>9</v>
      </c>
      <c r="J140" t="n">
        <v>335.78</v>
      </c>
      <c r="K140" t="n">
        <v>59.89</v>
      </c>
      <c r="L140" t="n">
        <v>35.5</v>
      </c>
      <c r="M140" t="n">
        <v>7</v>
      </c>
      <c r="N140" t="n">
        <v>105.39</v>
      </c>
      <c r="O140" t="n">
        <v>41647.07</v>
      </c>
      <c r="P140" t="n">
        <v>387.45</v>
      </c>
      <c r="Q140" t="n">
        <v>608.78</v>
      </c>
      <c r="R140" t="n">
        <v>52.54</v>
      </c>
      <c r="S140" t="n">
        <v>46.36</v>
      </c>
      <c r="T140" t="n">
        <v>2774.84</v>
      </c>
      <c r="U140" t="n">
        <v>0.88</v>
      </c>
      <c r="V140" t="n">
        <v>0.91</v>
      </c>
      <c r="W140" t="n">
        <v>9.19</v>
      </c>
      <c r="X140" t="n">
        <v>0.17</v>
      </c>
      <c r="Y140" t="n">
        <v>1</v>
      </c>
      <c r="Z140" t="n">
        <v>10</v>
      </c>
      <c r="AA140" t="n">
        <v>1155.560468874784</v>
      </c>
      <c r="AB140" t="n">
        <v>1581.088813244397</v>
      </c>
      <c r="AC140" t="n">
        <v>1430.191915980438</v>
      </c>
      <c r="AD140" t="n">
        <v>1155560.468874783</v>
      </c>
      <c r="AE140" t="n">
        <v>1581088.813244397</v>
      </c>
      <c r="AF140" t="n">
        <v>1.35573830832305e-06</v>
      </c>
      <c r="AG140" t="n">
        <v>23.29861111111111</v>
      </c>
      <c r="AH140" t="n">
        <v>1430191.915980438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3.7252</v>
      </c>
      <c r="E141" t="n">
        <v>26.84</v>
      </c>
      <c r="F141" t="n">
        <v>23.54</v>
      </c>
      <c r="G141" t="n">
        <v>156.91</v>
      </c>
      <c r="H141" t="n">
        <v>1.89</v>
      </c>
      <c r="I141" t="n">
        <v>9</v>
      </c>
      <c r="J141" t="n">
        <v>336.38</v>
      </c>
      <c r="K141" t="n">
        <v>59.89</v>
      </c>
      <c r="L141" t="n">
        <v>35.75</v>
      </c>
      <c r="M141" t="n">
        <v>7</v>
      </c>
      <c r="N141" t="n">
        <v>105.74</v>
      </c>
      <c r="O141" t="n">
        <v>41721.08</v>
      </c>
      <c r="P141" t="n">
        <v>387.67</v>
      </c>
      <c r="Q141" t="n">
        <v>608.77</v>
      </c>
      <c r="R141" t="n">
        <v>52.51</v>
      </c>
      <c r="S141" t="n">
        <v>46.36</v>
      </c>
      <c r="T141" t="n">
        <v>2755.06</v>
      </c>
      <c r="U141" t="n">
        <v>0.88</v>
      </c>
      <c r="V141" t="n">
        <v>0.91</v>
      </c>
      <c r="W141" t="n">
        <v>9.19</v>
      </c>
      <c r="X141" t="n">
        <v>0.16</v>
      </c>
      <c r="Y141" t="n">
        <v>1</v>
      </c>
      <c r="Z141" t="n">
        <v>10</v>
      </c>
      <c r="AA141" t="n">
        <v>1155.881855883463</v>
      </c>
      <c r="AB141" t="n">
        <v>1581.528549128266</v>
      </c>
      <c r="AC141" t="n">
        <v>1430.589684088724</v>
      </c>
      <c r="AD141" t="n">
        <v>1155881.855883463</v>
      </c>
      <c r="AE141" t="n">
        <v>1581528.549128266</v>
      </c>
      <c r="AF141" t="n">
        <v>1.35573830832305e-06</v>
      </c>
      <c r="AG141" t="n">
        <v>23.29861111111111</v>
      </c>
      <c r="AH141" t="n">
        <v>1430589.684088724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3.725</v>
      </c>
      <c r="E142" t="n">
        <v>26.85</v>
      </c>
      <c r="F142" t="n">
        <v>23.54</v>
      </c>
      <c r="G142" t="n">
        <v>156.92</v>
      </c>
      <c r="H142" t="n">
        <v>1.9</v>
      </c>
      <c r="I142" t="n">
        <v>9</v>
      </c>
      <c r="J142" t="n">
        <v>336.98</v>
      </c>
      <c r="K142" t="n">
        <v>59.89</v>
      </c>
      <c r="L142" t="n">
        <v>36</v>
      </c>
      <c r="M142" t="n">
        <v>7</v>
      </c>
      <c r="N142" t="n">
        <v>106.09</v>
      </c>
      <c r="O142" t="n">
        <v>41795.26</v>
      </c>
      <c r="P142" t="n">
        <v>387.95</v>
      </c>
      <c r="Q142" t="n">
        <v>608.76</v>
      </c>
      <c r="R142" t="n">
        <v>52.59</v>
      </c>
      <c r="S142" t="n">
        <v>46.36</v>
      </c>
      <c r="T142" t="n">
        <v>2798.62</v>
      </c>
      <c r="U142" t="n">
        <v>0.88</v>
      </c>
      <c r="V142" t="n">
        <v>0.91</v>
      </c>
      <c r="W142" t="n">
        <v>9.19</v>
      </c>
      <c r="X142" t="n">
        <v>0.17</v>
      </c>
      <c r="Y142" t="n">
        <v>1</v>
      </c>
      <c r="Z142" t="n">
        <v>10</v>
      </c>
      <c r="AA142" t="n">
        <v>1156.331731526197</v>
      </c>
      <c r="AB142" t="n">
        <v>1582.144088829768</v>
      </c>
      <c r="AC142" t="n">
        <v>1431.146477545029</v>
      </c>
      <c r="AD142" t="n">
        <v>1156331.731526197</v>
      </c>
      <c r="AE142" t="n">
        <v>1582144.088829768</v>
      </c>
      <c r="AF142" t="n">
        <v>1.355665520912531e-06</v>
      </c>
      <c r="AG142" t="n">
        <v>23.30729166666667</v>
      </c>
      <c r="AH142" t="n">
        <v>1431146.477545029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3.7254</v>
      </c>
      <c r="E143" t="n">
        <v>26.84</v>
      </c>
      <c r="F143" t="n">
        <v>23.54</v>
      </c>
      <c r="G143" t="n">
        <v>156.9</v>
      </c>
      <c r="H143" t="n">
        <v>1.91</v>
      </c>
      <c r="I143" t="n">
        <v>9</v>
      </c>
      <c r="J143" t="n">
        <v>337.58</v>
      </c>
      <c r="K143" t="n">
        <v>59.89</v>
      </c>
      <c r="L143" t="n">
        <v>36.25</v>
      </c>
      <c r="M143" t="n">
        <v>7</v>
      </c>
      <c r="N143" t="n">
        <v>106.45</v>
      </c>
      <c r="O143" t="n">
        <v>41869.62</v>
      </c>
      <c r="P143" t="n">
        <v>387.91</v>
      </c>
      <c r="Q143" t="n">
        <v>608.76</v>
      </c>
      <c r="R143" t="n">
        <v>52.53</v>
      </c>
      <c r="S143" t="n">
        <v>46.36</v>
      </c>
      <c r="T143" t="n">
        <v>2766.34</v>
      </c>
      <c r="U143" t="n">
        <v>0.88</v>
      </c>
      <c r="V143" t="n">
        <v>0.91</v>
      </c>
      <c r="W143" t="n">
        <v>9.19</v>
      </c>
      <c r="X143" t="n">
        <v>0.16</v>
      </c>
      <c r="Y143" t="n">
        <v>1</v>
      </c>
      <c r="Z143" t="n">
        <v>10</v>
      </c>
      <c r="AA143" t="n">
        <v>1156.191629783079</v>
      </c>
      <c r="AB143" t="n">
        <v>1581.952395443982</v>
      </c>
      <c r="AC143" t="n">
        <v>1430.973079106939</v>
      </c>
      <c r="AD143" t="n">
        <v>1156191.629783079</v>
      </c>
      <c r="AE143" t="n">
        <v>1581952.395443982</v>
      </c>
      <c r="AF143" t="n">
        <v>1.355811095733569e-06</v>
      </c>
      <c r="AG143" t="n">
        <v>23.29861111111111</v>
      </c>
      <c r="AH143" t="n">
        <v>1430973.079106939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3.7258</v>
      </c>
      <c r="E144" t="n">
        <v>26.84</v>
      </c>
      <c r="F144" t="n">
        <v>23.53</v>
      </c>
      <c r="G144" t="n">
        <v>156.88</v>
      </c>
      <c r="H144" t="n">
        <v>1.92</v>
      </c>
      <c r="I144" t="n">
        <v>9</v>
      </c>
      <c r="J144" t="n">
        <v>338.19</v>
      </c>
      <c r="K144" t="n">
        <v>59.89</v>
      </c>
      <c r="L144" t="n">
        <v>36.5</v>
      </c>
      <c r="M144" t="n">
        <v>7</v>
      </c>
      <c r="N144" t="n">
        <v>106.8</v>
      </c>
      <c r="O144" t="n">
        <v>41944.15</v>
      </c>
      <c r="P144" t="n">
        <v>388.02</v>
      </c>
      <c r="Q144" t="n">
        <v>608.77</v>
      </c>
      <c r="R144" t="n">
        <v>52.35</v>
      </c>
      <c r="S144" t="n">
        <v>46.36</v>
      </c>
      <c r="T144" t="n">
        <v>2677.56</v>
      </c>
      <c r="U144" t="n">
        <v>0.89</v>
      </c>
      <c r="V144" t="n">
        <v>0.91</v>
      </c>
      <c r="W144" t="n">
        <v>9.19</v>
      </c>
      <c r="X144" t="n">
        <v>0.16</v>
      </c>
      <c r="Y144" t="n">
        <v>1</v>
      </c>
      <c r="Z144" t="n">
        <v>10</v>
      </c>
      <c r="AA144" t="n">
        <v>1156.188308412617</v>
      </c>
      <c r="AB144" t="n">
        <v>1581.947850998387</v>
      </c>
      <c r="AC144" t="n">
        <v>1430.968968376854</v>
      </c>
      <c r="AD144" t="n">
        <v>1156188.308412617</v>
      </c>
      <c r="AE144" t="n">
        <v>1581947.850998387</v>
      </c>
      <c r="AF144" t="n">
        <v>1.355956670554606e-06</v>
      </c>
      <c r="AG144" t="n">
        <v>23.29861111111111</v>
      </c>
      <c r="AH144" t="n">
        <v>1430968.968376854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3.7255</v>
      </c>
      <c r="E145" t="n">
        <v>26.84</v>
      </c>
      <c r="F145" t="n">
        <v>23.53</v>
      </c>
      <c r="G145" t="n">
        <v>156.89</v>
      </c>
      <c r="H145" t="n">
        <v>1.93</v>
      </c>
      <c r="I145" t="n">
        <v>9</v>
      </c>
      <c r="J145" t="n">
        <v>338.79</v>
      </c>
      <c r="K145" t="n">
        <v>59.89</v>
      </c>
      <c r="L145" t="n">
        <v>36.75</v>
      </c>
      <c r="M145" t="n">
        <v>7</v>
      </c>
      <c r="N145" t="n">
        <v>107.16</v>
      </c>
      <c r="O145" t="n">
        <v>42018.86</v>
      </c>
      <c r="P145" t="n">
        <v>388.12</v>
      </c>
      <c r="Q145" t="n">
        <v>608.86</v>
      </c>
      <c r="R145" t="n">
        <v>52.42</v>
      </c>
      <c r="S145" t="n">
        <v>46.36</v>
      </c>
      <c r="T145" t="n">
        <v>2712.38</v>
      </c>
      <c r="U145" t="n">
        <v>0.88</v>
      </c>
      <c r="V145" t="n">
        <v>0.91</v>
      </c>
      <c r="W145" t="n">
        <v>9.19</v>
      </c>
      <c r="X145" t="n">
        <v>0.16</v>
      </c>
      <c r="Y145" t="n">
        <v>1</v>
      </c>
      <c r="Z145" t="n">
        <v>10</v>
      </c>
      <c r="AA145" t="n">
        <v>1156.395621618391</v>
      </c>
      <c r="AB145" t="n">
        <v>1582.23150607254</v>
      </c>
      <c r="AC145" t="n">
        <v>1431.225551808842</v>
      </c>
      <c r="AD145" t="n">
        <v>1156395.621618391</v>
      </c>
      <c r="AE145" t="n">
        <v>1582231.50607254</v>
      </c>
      <c r="AF145" t="n">
        <v>1.355847489438828e-06</v>
      </c>
      <c r="AG145" t="n">
        <v>23.29861111111111</v>
      </c>
      <c r="AH145" t="n">
        <v>1431225.551808842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3.7256</v>
      </c>
      <c r="E146" t="n">
        <v>26.84</v>
      </c>
      <c r="F146" t="n">
        <v>23.53</v>
      </c>
      <c r="G146" t="n">
        <v>156.89</v>
      </c>
      <c r="H146" t="n">
        <v>1.94</v>
      </c>
      <c r="I146" t="n">
        <v>9</v>
      </c>
      <c r="J146" t="n">
        <v>339.4</v>
      </c>
      <c r="K146" t="n">
        <v>59.89</v>
      </c>
      <c r="L146" t="n">
        <v>37</v>
      </c>
      <c r="M146" t="n">
        <v>7</v>
      </c>
      <c r="N146" t="n">
        <v>107.51</v>
      </c>
      <c r="O146" t="n">
        <v>42093.75</v>
      </c>
      <c r="P146" t="n">
        <v>388.4</v>
      </c>
      <c r="Q146" t="n">
        <v>608.79</v>
      </c>
      <c r="R146" t="n">
        <v>52.29</v>
      </c>
      <c r="S146" t="n">
        <v>46.36</v>
      </c>
      <c r="T146" t="n">
        <v>2647.33</v>
      </c>
      <c r="U146" t="n">
        <v>0.89</v>
      </c>
      <c r="V146" t="n">
        <v>0.91</v>
      </c>
      <c r="W146" t="n">
        <v>9.199999999999999</v>
      </c>
      <c r="X146" t="n">
        <v>0.16</v>
      </c>
      <c r="Y146" t="n">
        <v>1</v>
      </c>
      <c r="Z146" t="n">
        <v>10</v>
      </c>
      <c r="AA146" t="n">
        <v>1156.784197374499</v>
      </c>
      <c r="AB146" t="n">
        <v>1582.763172564799</v>
      </c>
      <c r="AC146" t="n">
        <v>1431.706476797279</v>
      </c>
      <c r="AD146" t="n">
        <v>1156784.197374499</v>
      </c>
      <c r="AE146" t="n">
        <v>1582763.172564799</v>
      </c>
      <c r="AF146" t="n">
        <v>1.355883883144088e-06</v>
      </c>
      <c r="AG146" t="n">
        <v>23.29861111111111</v>
      </c>
      <c r="AH146" t="n">
        <v>1431706.476797279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3.7263</v>
      </c>
      <c r="E147" t="n">
        <v>26.84</v>
      </c>
      <c r="F147" t="n">
        <v>23.53</v>
      </c>
      <c r="G147" t="n">
        <v>156.85</v>
      </c>
      <c r="H147" t="n">
        <v>1.95</v>
      </c>
      <c r="I147" t="n">
        <v>9</v>
      </c>
      <c r="J147" t="n">
        <v>340.01</v>
      </c>
      <c r="K147" t="n">
        <v>59.89</v>
      </c>
      <c r="L147" t="n">
        <v>37.25</v>
      </c>
      <c r="M147" t="n">
        <v>7</v>
      </c>
      <c r="N147" t="n">
        <v>107.87</v>
      </c>
      <c r="O147" t="n">
        <v>42168.82</v>
      </c>
      <c r="P147" t="n">
        <v>388.14</v>
      </c>
      <c r="Q147" t="n">
        <v>608.79</v>
      </c>
      <c r="R147" t="n">
        <v>52.29</v>
      </c>
      <c r="S147" t="n">
        <v>46.36</v>
      </c>
      <c r="T147" t="n">
        <v>2647.9</v>
      </c>
      <c r="U147" t="n">
        <v>0.89</v>
      </c>
      <c r="V147" t="n">
        <v>0.91</v>
      </c>
      <c r="W147" t="n">
        <v>9.19</v>
      </c>
      <c r="X147" t="n">
        <v>0.16</v>
      </c>
      <c r="Y147" t="n">
        <v>1</v>
      </c>
      <c r="Z147" t="n">
        <v>10</v>
      </c>
      <c r="AA147" t="n">
        <v>1156.261513971933</v>
      </c>
      <c r="AB147" t="n">
        <v>1582.048014074243</v>
      </c>
      <c r="AC147" t="n">
        <v>1431.05957202933</v>
      </c>
      <c r="AD147" t="n">
        <v>1156261.513971932</v>
      </c>
      <c r="AE147" t="n">
        <v>1582048.014074243</v>
      </c>
      <c r="AF147" t="n">
        <v>1.356138639080904e-06</v>
      </c>
      <c r="AG147" t="n">
        <v>23.29861111111111</v>
      </c>
      <c r="AH147" t="n">
        <v>1431059.57202933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3.7257</v>
      </c>
      <c r="E148" t="n">
        <v>26.84</v>
      </c>
      <c r="F148" t="n">
        <v>23.53</v>
      </c>
      <c r="G148" t="n">
        <v>156.88</v>
      </c>
      <c r="H148" t="n">
        <v>1.96</v>
      </c>
      <c r="I148" t="n">
        <v>9</v>
      </c>
      <c r="J148" t="n">
        <v>340.62</v>
      </c>
      <c r="K148" t="n">
        <v>59.89</v>
      </c>
      <c r="L148" t="n">
        <v>37.5</v>
      </c>
      <c r="M148" t="n">
        <v>7</v>
      </c>
      <c r="N148" t="n">
        <v>108.23</v>
      </c>
      <c r="O148" t="n">
        <v>42244.08</v>
      </c>
      <c r="P148" t="n">
        <v>388.52</v>
      </c>
      <c r="Q148" t="n">
        <v>608.78</v>
      </c>
      <c r="R148" t="n">
        <v>52.28</v>
      </c>
      <c r="S148" t="n">
        <v>46.36</v>
      </c>
      <c r="T148" t="n">
        <v>2642.49</v>
      </c>
      <c r="U148" t="n">
        <v>0.89</v>
      </c>
      <c r="V148" t="n">
        <v>0.91</v>
      </c>
      <c r="W148" t="n">
        <v>9.199999999999999</v>
      </c>
      <c r="X148" t="n">
        <v>0.16</v>
      </c>
      <c r="Y148" t="n">
        <v>1</v>
      </c>
      <c r="Z148" t="n">
        <v>10</v>
      </c>
      <c r="AA148" t="n">
        <v>1156.939047633153</v>
      </c>
      <c r="AB148" t="n">
        <v>1582.975045520201</v>
      </c>
      <c r="AC148" t="n">
        <v>1431.898128895183</v>
      </c>
      <c r="AD148" t="n">
        <v>1156939.047633153</v>
      </c>
      <c r="AE148" t="n">
        <v>1582975.045520201</v>
      </c>
      <c r="AF148" t="n">
        <v>1.355920276849347e-06</v>
      </c>
      <c r="AG148" t="n">
        <v>23.29861111111111</v>
      </c>
      <c r="AH148" t="n">
        <v>1431898.128895183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3.7259</v>
      </c>
      <c r="E149" t="n">
        <v>26.84</v>
      </c>
      <c r="F149" t="n">
        <v>23.53</v>
      </c>
      <c r="G149" t="n">
        <v>156.87</v>
      </c>
      <c r="H149" t="n">
        <v>1.97</v>
      </c>
      <c r="I149" t="n">
        <v>9</v>
      </c>
      <c r="J149" t="n">
        <v>341.23</v>
      </c>
      <c r="K149" t="n">
        <v>59.89</v>
      </c>
      <c r="L149" t="n">
        <v>37.75</v>
      </c>
      <c r="M149" t="n">
        <v>7</v>
      </c>
      <c r="N149" t="n">
        <v>108.59</v>
      </c>
      <c r="O149" t="n">
        <v>42319.51</v>
      </c>
      <c r="P149" t="n">
        <v>388.41</v>
      </c>
      <c r="Q149" t="n">
        <v>608.76</v>
      </c>
      <c r="R149" t="n">
        <v>52.27</v>
      </c>
      <c r="S149" t="n">
        <v>46.36</v>
      </c>
      <c r="T149" t="n">
        <v>2638.51</v>
      </c>
      <c r="U149" t="n">
        <v>0.89</v>
      </c>
      <c r="V149" t="n">
        <v>0.91</v>
      </c>
      <c r="W149" t="n">
        <v>9.199999999999999</v>
      </c>
      <c r="X149" t="n">
        <v>0.16</v>
      </c>
      <c r="Y149" t="n">
        <v>1</v>
      </c>
      <c r="Z149" t="n">
        <v>10</v>
      </c>
      <c r="AA149" t="n">
        <v>1156.737521759901</v>
      </c>
      <c r="AB149" t="n">
        <v>1582.699308929723</v>
      </c>
      <c r="AC149" t="n">
        <v>1431.648708217901</v>
      </c>
      <c r="AD149" t="n">
        <v>1156737.5217599</v>
      </c>
      <c r="AE149" t="n">
        <v>1582699.308929723</v>
      </c>
      <c r="AF149" t="n">
        <v>1.355993064259866e-06</v>
      </c>
      <c r="AG149" t="n">
        <v>23.29861111111111</v>
      </c>
      <c r="AH149" t="n">
        <v>1431648.7082179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3.7254</v>
      </c>
      <c r="E150" t="n">
        <v>26.84</v>
      </c>
      <c r="F150" t="n">
        <v>23.53</v>
      </c>
      <c r="G150" t="n">
        <v>156.9</v>
      </c>
      <c r="H150" t="n">
        <v>1.98</v>
      </c>
      <c r="I150" t="n">
        <v>9</v>
      </c>
      <c r="J150" t="n">
        <v>341.84</v>
      </c>
      <c r="K150" t="n">
        <v>59.89</v>
      </c>
      <c r="L150" t="n">
        <v>38</v>
      </c>
      <c r="M150" t="n">
        <v>7</v>
      </c>
      <c r="N150" t="n">
        <v>108.96</v>
      </c>
      <c r="O150" t="n">
        <v>42395.13</v>
      </c>
      <c r="P150" t="n">
        <v>388.13</v>
      </c>
      <c r="Q150" t="n">
        <v>608.78</v>
      </c>
      <c r="R150" t="n">
        <v>52.55</v>
      </c>
      <c r="S150" t="n">
        <v>46.36</v>
      </c>
      <c r="T150" t="n">
        <v>2779.34</v>
      </c>
      <c r="U150" t="n">
        <v>0.88</v>
      </c>
      <c r="V150" t="n">
        <v>0.91</v>
      </c>
      <c r="W150" t="n">
        <v>9.19</v>
      </c>
      <c r="X150" t="n">
        <v>0.16</v>
      </c>
      <c r="Y150" t="n">
        <v>1</v>
      </c>
      <c r="Z150" t="n">
        <v>10</v>
      </c>
      <c r="AA150" t="n">
        <v>1156.430648769157</v>
      </c>
      <c r="AB150" t="n">
        <v>1582.279431765506</v>
      </c>
      <c r="AC150" t="n">
        <v>1431.268903540936</v>
      </c>
      <c r="AD150" t="n">
        <v>1156430.648769157</v>
      </c>
      <c r="AE150" t="n">
        <v>1582279.431765506</v>
      </c>
      <c r="AF150" t="n">
        <v>1.355811095733569e-06</v>
      </c>
      <c r="AG150" t="n">
        <v>23.29861111111111</v>
      </c>
      <c r="AH150" t="n">
        <v>1431268.903540936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3.725</v>
      </c>
      <c r="E151" t="n">
        <v>26.85</v>
      </c>
      <c r="F151" t="n">
        <v>23.54</v>
      </c>
      <c r="G151" t="n">
        <v>156.92</v>
      </c>
      <c r="H151" t="n">
        <v>1.99</v>
      </c>
      <c r="I151" t="n">
        <v>9</v>
      </c>
      <c r="J151" t="n">
        <v>342.46</v>
      </c>
      <c r="K151" t="n">
        <v>59.89</v>
      </c>
      <c r="L151" t="n">
        <v>38.25</v>
      </c>
      <c r="M151" t="n">
        <v>7</v>
      </c>
      <c r="N151" t="n">
        <v>109.32</v>
      </c>
      <c r="O151" t="n">
        <v>42470.94</v>
      </c>
      <c r="P151" t="n">
        <v>387.93</v>
      </c>
      <c r="Q151" t="n">
        <v>608.77</v>
      </c>
      <c r="R151" t="n">
        <v>52.71</v>
      </c>
      <c r="S151" t="n">
        <v>46.36</v>
      </c>
      <c r="T151" t="n">
        <v>2859.32</v>
      </c>
      <c r="U151" t="n">
        <v>0.88</v>
      </c>
      <c r="V151" t="n">
        <v>0.91</v>
      </c>
      <c r="W151" t="n">
        <v>9.19</v>
      </c>
      <c r="X151" t="n">
        <v>0.17</v>
      </c>
      <c r="Y151" t="n">
        <v>1</v>
      </c>
      <c r="Z151" t="n">
        <v>10</v>
      </c>
      <c r="AA151" t="n">
        <v>1156.30251295671</v>
      </c>
      <c r="AB151" t="n">
        <v>1582.104110693963</v>
      </c>
      <c r="AC151" t="n">
        <v>1431.110314866396</v>
      </c>
      <c r="AD151" t="n">
        <v>1156302.51295671</v>
      </c>
      <c r="AE151" t="n">
        <v>1582104.110693963</v>
      </c>
      <c r="AF151" t="n">
        <v>1.355665520912531e-06</v>
      </c>
      <c r="AG151" t="n">
        <v>23.30729166666667</v>
      </c>
      <c r="AH151" t="n">
        <v>1431110.314866396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3.7255</v>
      </c>
      <c r="E152" t="n">
        <v>26.84</v>
      </c>
      <c r="F152" t="n">
        <v>23.53</v>
      </c>
      <c r="G152" t="n">
        <v>156.89</v>
      </c>
      <c r="H152" t="n">
        <v>2</v>
      </c>
      <c r="I152" t="n">
        <v>9</v>
      </c>
      <c r="J152" t="n">
        <v>343.08</v>
      </c>
      <c r="K152" t="n">
        <v>59.89</v>
      </c>
      <c r="L152" t="n">
        <v>38.5</v>
      </c>
      <c r="M152" t="n">
        <v>7</v>
      </c>
      <c r="N152" t="n">
        <v>109.69</v>
      </c>
      <c r="O152" t="n">
        <v>42546.93</v>
      </c>
      <c r="P152" t="n">
        <v>387.54</v>
      </c>
      <c r="Q152" t="n">
        <v>608.75</v>
      </c>
      <c r="R152" t="n">
        <v>52.5</v>
      </c>
      <c r="S152" t="n">
        <v>46.36</v>
      </c>
      <c r="T152" t="n">
        <v>2752.25</v>
      </c>
      <c r="U152" t="n">
        <v>0.88</v>
      </c>
      <c r="V152" t="n">
        <v>0.91</v>
      </c>
      <c r="W152" t="n">
        <v>9.19</v>
      </c>
      <c r="X152" t="n">
        <v>0.16</v>
      </c>
      <c r="Y152" t="n">
        <v>1</v>
      </c>
      <c r="Z152" t="n">
        <v>10</v>
      </c>
      <c r="AA152" t="n">
        <v>1155.548396824717</v>
      </c>
      <c r="AB152" t="n">
        <v>1581.072295732914</v>
      </c>
      <c r="AC152" t="n">
        <v>1430.176974877068</v>
      </c>
      <c r="AD152" t="n">
        <v>1155548.396824717</v>
      </c>
      <c r="AE152" t="n">
        <v>1581072.295732914</v>
      </c>
      <c r="AF152" t="n">
        <v>1.355847489438828e-06</v>
      </c>
      <c r="AG152" t="n">
        <v>23.29861111111111</v>
      </c>
      <c r="AH152" t="n">
        <v>1430176.974877068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3.7244</v>
      </c>
      <c r="E153" t="n">
        <v>26.85</v>
      </c>
      <c r="F153" t="n">
        <v>23.54</v>
      </c>
      <c r="G153" t="n">
        <v>156.94</v>
      </c>
      <c r="H153" t="n">
        <v>2.01</v>
      </c>
      <c r="I153" t="n">
        <v>9</v>
      </c>
      <c r="J153" t="n">
        <v>343.69</v>
      </c>
      <c r="K153" t="n">
        <v>59.89</v>
      </c>
      <c r="L153" t="n">
        <v>38.75</v>
      </c>
      <c r="M153" t="n">
        <v>7</v>
      </c>
      <c r="N153" t="n">
        <v>110.06</v>
      </c>
      <c r="O153" t="n">
        <v>42623.24</v>
      </c>
      <c r="P153" t="n">
        <v>387.4</v>
      </c>
      <c r="Q153" t="n">
        <v>608.76</v>
      </c>
      <c r="R153" t="n">
        <v>52.65</v>
      </c>
      <c r="S153" t="n">
        <v>46.36</v>
      </c>
      <c r="T153" t="n">
        <v>2826.8</v>
      </c>
      <c r="U153" t="n">
        <v>0.88</v>
      </c>
      <c r="V153" t="n">
        <v>0.91</v>
      </c>
      <c r="W153" t="n">
        <v>9.199999999999999</v>
      </c>
      <c r="X153" t="n">
        <v>0.17</v>
      </c>
      <c r="Y153" t="n">
        <v>1</v>
      </c>
      <c r="Z153" t="n">
        <v>10</v>
      </c>
      <c r="AA153" t="n">
        <v>1155.650630630716</v>
      </c>
      <c r="AB153" t="n">
        <v>1581.21217653652</v>
      </c>
      <c r="AC153" t="n">
        <v>1430.303505653102</v>
      </c>
      <c r="AD153" t="n">
        <v>1155650.630630716</v>
      </c>
      <c r="AE153" t="n">
        <v>1581212.17653652</v>
      </c>
      <c r="AF153" t="n">
        <v>1.355447158680975e-06</v>
      </c>
      <c r="AG153" t="n">
        <v>23.30729166666667</v>
      </c>
      <c r="AH153" t="n">
        <v>1430303.505653102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3.7249</v>
      </c>
      <c r="E154" t="n">
        <v>26.85</v>
      </c>
      <c r="F154" t="n">
        <v>23.54</v>
      </c>
      <c r="G154" t="n">
        <v>156.92</v>
      </c>
      <c r="H154" t="n">
        <v>2.02</v>
      </c>
      <c r="I154" t="n">
        <v>9</v>
      </c>
      <c r="J154" t="n">
        <v>344.31</v>
      </c>
      <c r="K154" t="n">
        <v>59.89</v>
      </c>
      <c r="L154" t="n">
        <v>39</v>
      </c>
      <c r="M154" t="n">
        <v>7</v>
      </c>
      <c r="N154" t="n">
        <v>110.43</v>
      </c>
      <c r="O154" t="n">
        <v>42699.62</v>
      </c>
      <c r="P154" t="n">
        <v>386.99</v>
      </c>
      <c r="Q154" t="n">
        <v>608.78</v>
      </c>
      <c r="R154" t="n">
        <v>52.59</v>
      </c>
      <c r="S154" t="n">
        <v>46.36</v>
      </c>
      <c r="T154" t="n">
        <v>2795.41</v>
      </c>
      <c r="U154" t="n">
        <v>0.88</v>
      </c>
      <c r="V154" t="n">
        <v>0.91</v>
      </c>
      <c r="W154" t="n">
        <v>9.19</v>
      </c>
      <c r="X154" t="n">
        <v>0.17</v>
      </c>
      <c r="Y154" t="n">
        <v>1</v>
      </c>
      <c r="Z154" t="n">
        <v>10</v>
      </c>
      <c r="AA154" t="n">
        <v>1154.949622999392</v>
      </c>
      <c r="AB154" t="n">
        <v>1580.253026969068</v>
      </c>
      <c r="AC154" t="n">
        <v>1429.435895974193</v>
      </c>
      <c r="AD154" t="n">
        <v>1154949.622999392</v>
      </c>
      <c r="AE154" t="n">
        <v>1580253.026969068</v>
      </c>
      <c r="AF154" t="n">
        <v>1.355629127207272e-06</v>
      </c>
      <c r="AG154" t="n">
        <v>23.30729166666667</v>
      </c>
      <c r="AH154" t="n">
        <v>1429435.895974193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3.7242</v>
      </c>
      <c r="E155" t="n">
        <v>26.85</v>
      </c>
      <c r="F155" t="n">
        <v>23.54</v>
      </c>
      <c r="G155" t="n">
        <v>156.96</v>
      </c>
      <c r="H155" t="n">
        <v>2.03</v>
      </c>
      <c r="I155" t="n">
        <v>9</v>
      </c>
      <c r="J155" t="n">
        <v>344.93</v>
      </c>
      <c r="K155" t="n">
        <v>59.89</v>
      </c>
      <c r="L155" t="n">
        <v>39.25</v>
      </c>
      <c r="M155" t="n">
        <v>7</v>
      </c>
      <c r="N155" t="n">
        <v>110.8</v>
      </c>
      <c r="O155" t="n">
        <v>42776.18</v>
      </c>
      <c r="P155" t="n">
        <v>386.54</v>
      </c>
      <c r="Q155" t="n">
        <v>608.8200000000001</v>
      </c>
      <c r="R155" t="n">
        <v>52.79</v>
      </c>
      <c r="S155" t="n">
        <v>46.36</v>
      </c>
      <c r="T155" t="n">
        <v>2898.91</v>
      </c>
      <c r="U155" t="n">
        <v>0.88</v>
      </c>
      <c r="V155" t="n">
        <v>0.91</v>
      </c>
      <c r="W155" t="n">
        <v>9.19</v>
      </c>
      <c r="X155" t="n">
        <v>0.17</v>
      </c>
      <c r="Y155" t="n">
        <v>1</v>
      </c>
      <c r="Z155" t="n">
        <v>10</v>
      </c>
      <c r="AA155" t="n">
        <v>1154.434774274398</v>
      </c>
      <c r="AB155" t="n">
        <v>1579.548588230009</v>
      </c>
      <c r="AC155" t="n">
        <v>1428.798687879704</v>
      </c>
      <c r="AD155" t="n">
        <v>1154434.774274398</v>
      </c>
      <c r="AE155" t="n">
        <v>1579548.588230009</v>
      </c>
      <c r="AF155" t="n">
        <v>1.355374371270456e-06</v>
      </c>
      <c r="AG155" t="n">
        <v>23.30729166666667</v>
      </c>
      <c r="AH155" t="n">
        <v>1428798.687879704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3.7361</v>
      </c>
      <c r="E156" t="n">
        <v>26.77</v>
      </c>
      <c r="F156" t="n">
        <v>23.51</v>
      </c>
      <c r="G156" t="n">
        <v>176.31</v>
      </c>
      <c r="H156" t="n">
        <v>2.04</v>
      </c>
      <c r="I156" t="n">
        <v>8</v>
      </c>
      <c r="J156" t="n">
        <v>345.56</v>
      </c>
      <c r="K156" t="n">
        <v>59.89</v>
      </c>
      <c r="L156" t="n">
        <v>39.5</v>
      </c>
      <c r="M156" t="n">
        <v>6</v>
      </c>
      <c r="N156" t="n">
        <v>111.17</v>
      </c>
      <c r="O156" t="n">
        <v>42852.94</v>
      </c>
      <c r="P156" t="n">
        <v>385.57</v>
      </c>
      <c r="Q156" t="n">
        <v>608.78</v>
      </c>
      <c r="R156" t="n">
        <v>51.71</v>
      </c>
      <c r="S156" t="n">
        <v>46.36</v>
      </c>
      <c r="T156" t="n">
        <v>2364.85</v>
      </c>
      <c r="U156" t="n">
        <v>0.9</v>
      </c>
      <c r="V156" t="n">
        <v>0.91</v>
      </c>
      <c r="W156" t="n">
        <v>9.19</v>
      </c>
      <c r="X156" t="n">
        <v>0.14</v>
      </c>
      <c r="Y156" t="n">
        <v>1</v>
      </c>
      <c r="Z156" t="n">
        <v>10</v>
      </c>
      <c r="AA156" t="n">
        <v>1150.358831113932</v>
      </c>
      <c r="AB156" t="n">
        <v>1573.971702979938</v>
      </c>
      <c r="AC156" t="n">
        <v>1423.754052730691</v>
      </c>
      <c r="AD156" t="n">
        <v>1150358.831113932</v>
      </c>
      <c r="AE156" t="n">
        <v>1573971.702979938</v>
      </c>
      <c r="AF156" t="n">
        <v>1.359705222196324e-06</v>
      </c>
      <c r="AG156" t="n">
        <v>23.23784722222222</v>
      </c>
      <c r="AH156" t="n">
        <v>1423754.052730691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3.7361</v>
      </c>
      <c r="E157" t="n">
        <v>26.77</v>
      </c>
      <c r="F157" t="n">
        <v>23.51</v>
      </c>
      <c r="G157" t="n">
        <v>176.31</v>
      </c>
      <c r="H157" t="n">
        <v>2.05</v>
      </c>
      <c r="I157" t="n">
        <v>8</v>
      </c>
      <c r="J157" t="n">
        <v>346.18</v>
      </c>
      <c r="K157" t="n">
        <v>59.89</v>
      </c>
      <c r="L157" t="n">
        <v>39.75</v>
      </c>
      <c r="M157" t="n">
        <v>6</v>
      </c>
      <c r="N157" t="n">
        <v>111.54</v>
      </c>
      <c r="O157" t="n">
        <v>42929.9</v>
      </c>
      <c r="P157" t="n">
        <v>386.39</v>
      </c>
      <c r="Q157" t="n">
        <v>608.76</v>
      </c>
      <c r="R157" t="n">
        <v>51.71</v>
      </c>
      <c r="S157" t="n">
        <v>46.36</v>
      </c>
      <c r="T157" t="n">
        <v>2364.8</v>
      </c>
      <c r="U157" t="n">
        <v>0.9</v>
      </c>
      <c r="V157" t="n">
        <v>0.91</v>
      </c>
      <c r="W157" t="n">
        <v>9.19</v>
      </c>
      <c r="X157" t="n">
        <v>0.14</v>
      </c>
      <c r="Y157" t="n">
        <v>1</v>
      </c>
      <c r="Z157" t="n">
        <v>10</v>
      </c>
      <c r="AA157" t="n">
        <v>1151.553233304694</v>
      </c>
      <c r="AB157" t="n">
        <v>1575.605936750644</v>
      </c>
      <c r="AC157" t="n">
        <v>1425.232317523983</v>
      </c>
      <c r="AD157" t="n">
        <v>1151553.233304694</v>
      </c>
      <c r="AE157" t="n">
        <v>1575605.936750644</v>
      </c>
      <c r="AF157" t="n">
        <v>1.359705222196324e-06</v>
      </c>
      <c r="AG157" t="n">
        <v>23.23784722222222</v>
      </c>
      <c r="AH157" t="n">
        <v>1425232.317523983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3.7366</v>
      </c>
      <c r="E158" t="n">
        <v>26.76</v>
      </c>
      <c r="F158" t="n">
        <v>23.5</v>
      </c>
      <c r="G158" t="n">
        <v>176.29</v>
      </c>
      <c r="H158" t="n">
        <v>2.06</v>
      </c>
      <c r="I158" t="n">
        <v>8</v>
      </c>
      <c r="J158" t="n">
        <v>346.81</v>
      </c>
      <c r="K158" t="n">
        <v>59.89</v>
      </c>
      <c r="L158" t="n">
        <v>40</v>
      </c>
      <c r="M158" t="n">
        <v>6</v>
      </c>
      <c r="N158" t="n">
        <v>111.92</v>
      </c>
      <c r="O158" t="n">
        <v>43007.05</v>
      </c>
      <c r="P158" t="n">
        <v>386.68</v>
      </c>
      <c r="Q158" t="n">
        <v>608.8200000000001</v>
      </c>
      <c r="R158" t="n">
        <v>51.49</v>
      </c>
      <c r="S158" t="n">
        <v>46.36</v>
      </c>
      <c r="T158" t="n">
        <v>2252.92</v>
      </c>
      <c r="U158" t="n">
        <v>0.9</v>
      </c>
      <c r="V158" t="n">
        <v>0.91</v>
      </c>
      <c r="W158" t="n">
        <v>9.19</v>
      </c>
      <c r="X158" t="n">
        <v>0.13</v>
      </c>
      <c r="Y158" t="n">
        <v>1</v>
      </c>
      <c r="Z158" t="n">
        <v>10</v>
      </c>
      <c r="AA158" t="n">
        <v>1151.792340197488</v>
      </c>
      <c r="AB158" t="n">
        <v>1575.933093350017</v>
      </c>
      <c r="AC158" t="n">
        <v>1425.528250756679</v>
      </c>
      <c r="AD158" t="n">
        <v>1151792.340197488</v>
      </c>
      <c r="AE158" t="n">
        <v>1575933.093350017</v>
      </c>
      <c r="AF158" t="n">
        <v>1.359887190722621e-06</v>
      </c>
      <c r="AG158" t="n">
        <v>23.22916666666667</v>
      </c>
      <c r="AH158" t="n">
        <v>1425528.250756679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2.5524</v>
      </c>
      <c r="E2" t="n">
        <v>39.18</v>
      </c>
      <c r="F2" t="n">
        <v>28.61</v>
      </c>
      <c r="G2" t="n">
        <v>6.7</v>
      </c>
      <c r="H2" t="n">
        <v>0.11</v>
      </c>
      <c r="I2" t="n">
        <v>256</v>
      </c>
      <c r="J2" t="n">
        <v>159.12</v>
      </c>
      <c r="K2" t="n">
        <v>50.28</v>
      </c>
      <c r="L2" t="n">
        <v>1</v>
      </c>
      <c r="M2" t="n">
        <v>254</v>
      </c>
      <c r="N2" t="n">
        <v>27.84</v>
      </c>
      <c r="O2" t="n">
        <v>19859.16</v>
      </c>
      <c r="P2" t="n">
        <v>355.71</v>
      </c>
      <c r="Q2" t="n">
        <v>610.03</v>
      </c>
      <c r="R2" t="n">
        <v>209.72</v>
      </c>
      <c r="S2" t="n">
        <v>46.36</v>
      </c>
      <c r="T2" t="n">
        <v>80129.92999999999</v>
      </c>
      <c r="U2" t="n">
        <v>0.22</v>
      </c>
      <c r="V2" t="n">
        <v>0.75</v>
      </c>
      <c r="W2" t="n">
        <v>9.6</v>
      </c>
      <c r="X2" t="n">
        <v>5.21</v>
      </c>
      <c r="Y2" t="n">
        <v>1</v>
      </c>
      <c r="Z2" t="n">
        <v>10</v>
      </c>
      <c r="AA2" t="n">
        <v>1565.924313812435</v>
      </c>
      <c r="AB2" t="n">
        <v>2142.566729863216</v>
      </c>
      <c r="AC2" t="n">
        <v>1938.083168276362</v>
      </c>
      <c r="AD2" t="n">
        <v>1565924.313812435</v>
      </c>
      <c r="AE2" t="n">
        <v>2142566.729863216</v>
      </c>
      <c r="AF2" t="n">
        <v>1.067327638571343e-06</v>
      </c>
      <c r="AG2" t="n">
        <v>34.01041666666666</v>
      </c>
      <c r="AH2" t="n">
        <v>1938083.168276362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2.778</v>
      </c>
      <c r="E3" t="n">
        <v>36</v>
      </c>
      <c r="F3" t="n">
        <v>27.36</v>
      </c>
      <c r="G3" t="n">
        <v>8.369999999999999</v>
      </c>
      <c r="H3" t="n">
        <v>0.14</v>
      </c>
      <c r="I3" t="n">
        <v>196</v>
      </c>
      <c r="J3" t="n">
        <v>159.48</v>
      </c>
      <c r="K3" t="n">
        <v>50.28</v>
      </c>
      <c r="L3" t="n">
        <v>1.25</v>
      </c>
      <c r="M3" t="n">
        <v>194</v>
      </c>
      <c r="N3" t="n">
        <v>27.95</v>
      </c>
      <c r="O3" t="n">
        <v>19902.91</v>
      </c>
      <c r="P3" t="n">
        <v>339.8</v>
      </c>
      <c r="Q3" t="n">
        <v>609.5599999999999</v>
      </c>
      <c r="R3" t="n">
        <v>170.84</v>
      </c>
      <c r="S3" t="n">
        <v>46.36</v>
      </c>
      <c r="T3" t="n">
        <v>60987.86</v>
      </c>
      <c r="U3" t="n">
        <v>0.27</v>
      </c>
      <c r="V3" t="n">
        <v>0.78</v>
      </c>
      <c r="W3" t="n">
        <v>9.5</v>
      </c>
      <c r="X3" t="n">
        <v>3.97</v>
      </c>
      <c r="Y3" t="n">
        <v>1</v>
      </c>
      <c r="Z3" t="n">
        <v>10</v>
      </c>
      <c r="AA3" t="n">
        <v>1398.673915432362</v>
      </c>
      <c r="AB3" t="n">
        <v>1913.727356232777</v>
      </c>
      <c r="AC3" t="n">
        <v>1731.083903287134</v>
      </c>
      <c r="AD3" t="n">
        <v>1398673.915432362</v>
      </c>
      <c r="AE3" t="n">
        <v>1913727.356232777</v>
      </c>
      <c r="AF3" t="n">
        <v>1.161665953593163e-06</v>
      </c>
      <c r="AG3" t="n">
        <v>31.25</v>
      </c>
      <c r="AH3" t="n">
        <v>1731083.903287134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2.9439</v>
      </c>
      <c r="E4" t="n">
        <v>33.97</v>
      </c>
      <c r="F4" t="n">
        <v>26.55</v>
      </c>
      <c r="G4" t="n">
        <v>10.08</v>
      </c>
      <c r="H4" t="n">
        <v>0.17</v>
      </c>
      <c r="I4" t="n">
        <v>158</v>
      </c>
      <c r="J4" t="n">
        <v>159.83</v>
      </c>
      <c r="K4" t="n">
        <v>50.28</v>
      </c>
      <c r="L4" t="n">
        <v>1.5</v>
      </c>
      <c r="M4" t="n">
        <v>156</v>
      </c>
      <c r="N4" t="n">
        <v>28.05</v>
      </c>
      <c r="O4" t="n">
        <v>19946.71</v>
      </c>
      <c r="P4" t="n">
        <v>329.28</v>
      </c>
      <c r="Q4" t="n">
        <v>609.61</v>
      </c>
      <c r="R4" t="n">
        <v>146.4</v>
      </c>
      <c r="S4" t="n">
        <v>46.36</v>
      </c>
      <c r="T4" t="n">
        <v>48955.87</v>
      </c>
      <c r="U4" t="n">
        <v>0.32</v>
      </c>
      <c r="V4" t="n">
        <v>0.8</v>
      </c>
      <c r="W4" t="n">
        <v>9.42</v>
      </c>
      <c r="X4" t="n">
        <v>3.17</v>
      </c>
      <c r="Y4" t="n">
        <v>1</v>
      </c>
      <c r="Z4" t="n">
        <v>10</v>
      </c>
      <c r="AA4" t="n">
        <v>1290.650646252589</v>
      </c>
      <c r="AB4" t="n">
        <v>1765.925153690719</v>
      </c>
      <c r="AC4" t="n">
        <v>1597.387735513995</v>
      </c>
      <c r="AD4" t="n">
        <v>1290650.64625259</v>
      </c>
      <c r="AE4" t="n">
        <v>1765925.153690719</v>
      </c>
      <c r="AF4" t="n">
        <v>1.231039741102561e-06</v>
      </c>
      <c r="AG4" t="n">
        <v>29.48784722222222</v>
      </c>
      <c r="AH4" t="n">
        <v>1597387.735513995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3.0629</v>
      </c>
      <c r="E5" t="n">
        <v>32.65</v>
      </c>
      <c r="F5" t="n">
        <v>26.04</v>
      </c>
      <c r="G5" t="n">
        <v>11.75</v>
      </c>
      <c r="H5" t="n">
        <v>0.19</v>
      </c>
      <c r="I5" t="n">
        <v>133</v>
      </c>
      <c r="J5" t="n">
        <v>160.19</v>
      </c>
      <c r="K5" t="n">
        <v>50.28</v>
      </c>
      <c r="L5" t="n">
        <v>1.75</v>
      </c>
      <c r="M5" t="n">
        <v>131</v>
      </c>
      <c r="N5" t="n">
        <v>28.16</v>
      </c>
      <c r="O5" t="n">
        <v>19990.53</v>
      </c>
      <c r="P5" t="n">
        <v>322.46</v>
      </c>
      <c r="Q5" t="n">
        <v>609.4400000000001</v>
      </c>
      <c r="R5" t="n">
        <v>130.15</v>
      </c>
      <c r="S5" t="n">
        <v>46.36</v>
      </c>
      <c r="T5" t="n">
        <v>40959.98</v>
      </c>
      <c r="U5" t="n">
        <v>0.36</v>
      </c>
      <c r="V5" t="n">
        <v>0.82</v>
      </c>
      <c r="W5" t="n">
        <v>9.390000000000001</v>
      </c>
      <c r="X5" t="n">
        <v>2.65</v>
      </c>
      <c r="Y5" t="n">
        <v>1</v>
      </c>
      <c r="Z5" t="n">
        <v>10</v>
      </c>
      <c r="AA5" t="n">
        <v>1221.862806011607</v>
      </c>
      <c r="AB5" t="n">
        <v>1671.806595967674</v>
      </c>
      <c r="AC5" t="n">
        <v>1512.251720843813</v>
      </c>
      <c r="AD5" t="n">
        <v>1221862.806011607</v>
      </c>
      <c r="AE5" t="n">
        <v>1671806.595967674</v>
      </c>
      <c r="AF5" t="n">
        <v>1.280801529611411e-06</v>
      </c>
      <c r="AG5" t="n">
        <v>28.34201388888889</v>
      </c>
      <c r="AH5" t="n">
        <v>1512251.720843812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3.1551</v>
      </c>
      <c r="E6" t="n">
        <v>31.69</v>
      </c>
      <c r="F6" t="n">
        <v>25.66</v>
      </c>
      <c r="G6" t="n">
        <v>13.39</v>
      </c>
      <c r="H6" t="n">
        <v>0.22</v>
      </c>
      <c r="I6" t="n">
        <v>115</v>
      </c>
      <c r="J6" t="n">
        <v>160.54</v>
      </c>
      <c r="K6" t="n">
        <v>50.28</v>
      </c>
      <c r="L6" t="n">
        <v>2</v>
      </c>
      <c r="M6" t="n">
        <v>113</v>
      </c>
      <c r="N6" t="n">
        <v>28.26</v>
      </c>
      <c r="O6" t="n">
        <v>20034.4</v>
      </c>
      <c r="P6" t="n">
        <v>317.32</v>
      </c>
      <c r="Q6" t="n">
        <v>609.33</v>
      </c>
      <c r="R6" t="n">
        <v>118.15</v>
      </c>
      <c r="S6" t="n">
        <v>46.36</v>
      </c>
      <c r="T6" t="n">
        <v>35046.23</v>
      </c>
      <c r="U6" t="n">
        <v>0.39</v>
      </c>
      <c r="V6" t="n">
        <v>0.83</v>
      </c>
      <c r="W6" t="n">
        <v>9.369999999999999</v>
      </c>
      <c r="X6" t="n">
        <v>2.28</v>
      </c>
      <c r="Y6" t="n">
        <v>1</v>
      </c>
      <c r="Z6" t="n">
        <v>10</v>
      </c>
      <c r="AA6" t="n">
        <v>1177.000859977704</v>
      </c>
      <c r="AB6" t="n">
        <v>1610.424502234711</v>
      </c>
      <c r="AC6" t="n">
        <v>1456.727847986414</v>
      </c>
      <c r="AD6" t="n">
        <v>1177000.859977704</v>
      </c>
      <c r="AE6" t="n">
        <v>1610424.502234711</v>
      </c>
      <c r="AF6" t="n">
        <v>1.319356461548521e-06</v>
      </c>
      <c r="AG6" t="n">
        <v>27.50868055555556</v>
      </c>
      <c r="AH6" t="n">
        <v>1456727.847986414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3.2281</v>
      </c>
      <c r="E7" t="n">
        <v>30.98</v>
      </c>
      <c r="F7" t="n">
        <v>25.4</v>
      </c>
      <c r="G7" t="n">
        <v>15.09</v>
      </c>
      <c r="H7" t="n">
        <v>0.25</v>
      </c>
      <c r="I7" t="n">
        <v>101</v>
      </c>
      <c r="J7" t="n">
        <v>160.9</v>
      </c>
      <c r="K7" t="n">
        <v>50.28</v>
      </c>
      <c r="L7" t="n">
        <v>2.25</v>
      </c>
      <c r="M7" t="n">
        <v>99</v>
      </c>
      <c r="N7" t="n">
        <v>28.37</v>
      </c>
      <c r="O7" t="n">
        <v>20078.3</v>
      </c>
      <c r="P7" t="n">
        <v>313.52</v>
      </c>
      <c r="Q7" t="n">
        <v>609.11</v>
      </c>
      <c r="R7" t="n">
        <v>110.1</v>
      </c>
      <c r="S7" t="n">
        <v>46.36</v>
      </c>
      <c r="T7" t="n">
        <v>31091.54</v>
      </c>
      <c r="U7" t="n">
        <v>0.42</v>
      </c>
      <c r="V7" t="n">
        <v>0.84</v>
      </c>
      <c r="W7" t="n">
        <v>9.35</v>
      </c>
      <c r="X7" t="n">
        <v>2.02</v>
      </c>
      <c r="Y7" t="n">
        <v>1</v>
      </c>
      <c r="Z7" t="n">
        <v>10</v>
      </c>
      <c r="AA7" t="n">
        <v>1141.387167229637</v>
      </c>
      <c r="AB7" t="n">
        <v>1561.696276651569</v>
      </c>
      <c r="AC7" t="n">
        <v>1412.650175862433</v>
      </c>
      <c r="AD7" t="n">
        <v>1141387.167229637</v>
      </c>
      <c r="AE7" t="n">
        <v>1561696.276651569</v>
      </c>
      <c r="AF7" t="n">
        <v>1.349882600717815e-06</v>
      </c>
      <c r="AG7" t="n">
        <v>26.89236111111111</v>
      </c>
      <c r="AH7" t="n">
        <v>1412650.175862433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3.2897</v>
      </c>
      <c r="E8" t="n">
        <v>30.4</v>
      </c>
      <c r="F8" t="n">
        <v>25.17</v>
      </c>
      <c r="G8" t="n">
        <v>16.78</v>
      </c>
      <c r="H8" t="n">
        <v>0.27</v>
      </c>
      <c r="I8" t="n">
        <v>90</v>
      </c>
      <c r="J8" t="n">
        <v>161.26</v>
      </c>
      <c r="K8" t="n">
        <v>50.28</v>
      </c>
      <c r="L8" t="n">
        <v>2.5</v>
      </c>
      <c r="M8" t="n">
        <v>88</v>
      </c>
      <c r="N8" t="n">
        <v>28.48</v>
      </c>
      <c r="O8" t="n">
        <v>20122.23</v>
      </c>
      <c r="P8" t="n">
        <v>310.2</v>
      </c>
      <c r="Q8" t="n">
        <v>608.99</v>
      </c>
      <c r="R8" t="n">
        <v>103.39</v>
      </c>
      <c r="S8" t="n">
        <v>46.36</v>
      </c>
      <c r="T8" t="n">
        <v>27794.15</v>
      </c>
      <c r="U8" t="n">
        <v>0.45</v>
      </c>
      <c r="V8" t="n">
        <v>0.85</v>
      </c>
      <c r="W8" t="n">
        <v>9.32</v>
      </c>
      <c r="X8" t="n">
        <v>1.79</v>
      </c>
      <c r="Y8" t="n">
        <v>1</v>
      </c>
      <c r="Z8" t="n">
        <v>10</v>
      </c>
      <c r="AA8" t="n">
        <v>1110.510872448329</v>
      </c>
      <c r="AB8" t="n">
        <v>1519.449967965794</v>
      </c>
      <c r="AC8" t="n">
        <v>1374.435795584562</v>
      </c>
      <c r="AD8" t="n">
        <v>1110510.872448329</v>
      </c>
      <c r="AE8" t="n">
        <v>1519449.967965794</v>
      </c>
      <c r="AF8" t="n">
        <v>1.37564164418122e-06</v>
      </c>
      <c r="AG8" t="n">
        <v>26.38888888888889</v>
      </c>
      <c r="AH8" t="n">
        <v>1374435.795584562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3.3404</v>
      </c>
      <c r="E9" t="n">
        <v>29.94</v>
      </c>
      <c r="F9" t="n">
        <v>25</v>
      </c>
      <c r="G9" t="n">
        <v>18.52</v>
      </c>
      <c r="H9" t="n">
        <v>0.3</v>
      </c>
      <c r="I9" t="n">
        <v>81</v>
      </c>
      <c r="J9" t="n">
        <v>161.61</v>
      </c>
      <c r="K9" t="n">
        <v>50.28</v>
      </c>
      <c r="L9" t="n">
        <v>2.75</v>
      </c>
      <c r="M9" t="n">
        <v>79</v>
      </c>
      <c r="N9" t="n">
        <v>28.58</v>
      </c>
      <c r="O9" t="n">
        <v>20166.2</v>
      </c>
      <c r="P9" t="n">
        <v>307.56</v>
      </c>
      <c r="Q9" t="n">
        <v>609.04</v>
      </c>
      <c r="R9" t="n">
        <v>97.87</v>
      </c>
      <c r="S9" t="n">
        <v>46.36</v>
      </c>
      <c r="T9" t="n">
        <v>25076.2</v>
      </c>
      <c r="U9" t="n">
        <v>0.47</v>
      </c>
      <c r="V9" t="n">
        <v>0.85</v>
      </c>
      <c r="W9" t="n">
        <v>9.31</v>
      </c>
      <c r="X9" t="n">
        <v>1.63</v>
      </c>
      <c r="Y9" t="n">
        <v>1</v>
      </c>
      <c r="Z9" t="n">
        <v>10</v>
      </c>
      <c r="AA9" t="n">
        <v>1094.101906459784</v>
      </c>
      <c r="AB9" t="n">
        <v>1496.998496787779</v>
      </c>
      <c r="AC9" t="n">
        <v>1354.127061304938</v>
      </c>
      <c r="AD9" t="n">
        <v>1094101.906459783</v>
      </c>
      <c r="AE9" t="n">
        <v>1496998.496787779</v>
      </c>
      <c r="AF9" t="n">
        <v>1.39684267508373e-06</v>
      </c>
      <c r="AG9" t="n">
        <v>25.98958333333333</v>
      </c>
      <c r="AH9" t="n">
        <v>1354127.061304939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3.3855</v>
      </c>
      <c r="E10" t="n">
        <v>29.54</v>
      </c>
      <c r="F10" t="n">
        <v>24.83</v>
      </c>
      <c r="G10" t="n">
        <v>20.13</v>
      </c>
      <c r="H10" t="n">
        <v>0.33</v>
      </c>
      <c r="I10" t="n">
        <v>74</v>
      </c>
      <c r="J10" t="n">
        <v>161.97</v>
      </c>
      <c r="K10" t="n">
        <v>50.28</v>
      </c>
      <c r="L10" t="n">
        <v>3</v>
      </c>
      <c r="M10" t="n">
        <v>72</v>
      </c>
      <c r="N10" t="n">
        <v>28.69</v>
      </c>
      <c r="O10" t="n">
        <v>20210.21</v>
      </c>
      <c r="P10" t="n">
        <v>304.91</v>
      </c>
      <c r="Q10" t="n">
        <v>609.04</v>
      </c>
      <c r="R10" t="n">
        <v>92.89</v>
      </c>
      <c r="S10" t="n">
        <v>46.36</v>
      </c>
      <c r="T10" t="n">
        <v>22623.81</v>
      </c>
      <c r="U10" t="n">
        <v>0.5</v>
      </c>
      <c r="V10" t="n">
        <v>0.86</v>
      </c>
      <c r="W10" t="n">
        <v>9.279999999999999</v>
      </c>
      <c r="X10" t="n">
        <v>1.45</v>
      </c>
      <c r="Y10" t="n">
        <v>1</v>
      </c>
      <c r="Z10" t="n">
        <v>10</v>
      </c>
      <c r="AA10" t="n">
        <v>1069.523403716488</v>
      </c>
      <c r="AB10" t="n">
        <v>1463.36910500739</v>
      </c>
      <c r="AC10" t="n">
        <v>1323.707211476922</v>
      </c>
      <c r="AD10" t="n">
        <v>1069523.403716489</v>
      </c>
      <c r="AE10" t="n">
        <v>1463369.10500739</v>
      </c>
      <c r="AF10" t="n">
        <v>1.415701974762295e-06</v>
      </c>
      <c r="AG10" t="n">
        <v>25.64236111111111</v>
      </c>
      <c r="AH10" t="n">
        <v>1323707.211476922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3.4208</v>
      </c>
      <c r="E11" t="n">
        <v>29.23</v>
      </c>
      <c r="F11" t="n">
        <v>24.72</v>
      </c>
      <c r="G11" t="n">
        <v>21.81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302.88</v>
      </c>
      <c r="Q11" t="n">
        <v>609.12</v>
      </c>
      <c r="R11" t="n">
        <v>88.98</v>
      </c>
      <c r="S11" t="n">
        <v>46.36</v>
      </c>
      <c r="T11" t="n">
        <v>20697.77</v>
      </c>
      <c r="U11" t="n">
        <v>0.52</v>
      </c>
      <c r="V11" t="n">
        <v>0.86</v>
      </c>
      <c r="W11" t="n">
        <v>9.289999999999999</v>
      </c>
      <c r="X11" t="n">
        <v>1.34</v>
      </c>
      <c r="Y11" t="n">
        <v>1</v>
      </c>
      <c r="Z11" t="n">
        <v>10</v>
      </c>
      <c r="AA11" t="n">
        <v>1058.386822953318</v>
      </c>
      <c r="AB11" t="n">
        <v>1448.131543895951</v>
      </c>
      <c r="AC11" t="n">
        <v>1309.923901811908</v>
      </c>
      <c r="AD11" t="n">
        <v>1058386.822953318</v>
      </c>
      <c r="AE11" t="n">
        <v>1448131.543895951</v>
      </c>
      <c r="AF11" t="n">
        <v>1.430463244798954e-06</v>
      </c>
      <c r="AG11" t="n">
        <v>25.37326388888889</v>
      </c>
      <c r="AH11" t="n">
        <v>1309923.901811908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3.4507</v>
      </c>
      <c r="E12" t="n">
        <v>28.98</v>
      </c>
      <c r="F12" t="n">
        <v>24.63</v>
      </c>
      <c r="G12" t="n">
        <v>23.45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301.27</v>
      </c>
      <c r="Q12" t="n">
        <v>609.1</v>
      </c>
      <c r="R12" t="n">
        <v>86.2</v>
      </c>
      <c r="S12" t="n">
        <v>46.36</v>
      </c>
      <c r="T12" t="n">
        <v>19331.48</v>
      </c>
      <c r="U12" t="n">
        <v>0.54</v>
      </c>
      <c r="V12" t="n">
        <v>0.87</v>
      </c>
      <c r="W12" t="n">
        <v>9.279999999999999</v>
      </c>
      <c r="X12" t="n">
        <v>1.25</v>
      </c>
      <c r="Y12" t="n">
        <v>1</v>
      </c>
      <c r="Z12" t="n">
        <v>10</v>
      </c>
      <c r="AA12" t="n">
        <v>1049.469322716286</v>
      </c>
      <c r="AB12" t="n">
        <v>1435.930226659299</v>
      </c>
      <c r="AC12" t="n">
        <v>1298.887061167666</v>
      </c>
      <c r="AD12" t="n">
        <v>1049469.322716286</v>
      </c>
      <c r="AE12" t="n">
        <v>1435930.2266593</v>
      </c>
      <c r="AF12" t="n">
        <v>1.442966416869665e-06</v>
      </c>
      <c r="AG12" t="n">
        <v>25.15625</v>
      </c>
      <c r="AH12" t="n">
        <v>1298887.061167666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3.4755</v>
      </c>
      <c r="E13" t="n">
        <v>28.77</v>
      </c>
      <c r="F13" t="n">
        <v>24.55</v>
      </c>
      <c r="G13" t="n">
        <v>24.96</v>
      </c>
      <c r="H13" t="n">
        <v>0.41</v>
      </c>
      <c r="I13" t="n">
        <v>59</v>
      </c>
      <c r="J13" t="n">
        <v>163.04</v>
      </c>
      <c r="K13" t="n">
        <v>50.28</v>
      </c>
      <c r="L13" t="n">
        <v>3.75</v>
      </c>
      <c r="M13" t="n">
        <v>57</v>
      </c>
      <c r="N13" t="n">
        <v>29.01</v>
      </c>
      <c r="O13" t="n">
        <v>20342.46</v>
      </c>
      <c r="P13" t="n">
        <v>299.84</v>
      </c>
      <c r="Q13" t="n">
        <v>609</v>
      </c>
      <c r="R13" t="n">
        <v>83.73999999999999</v>
      </c>
      <c r="S13" t="n">
        <v>46.36</v>
      </c>
      <c r="T13" t="n">
        <v>18120.53</v>
      </c>
      <c r="U13" t="n">
        <v>0.55</v>
      </c>
      <c r="V13" t="n">
        <v>0.87</v>
      </c>
      <c r="W13" t="n">
        <v>9.279999999999999</v>
      </c>
      <c r="X13" t="n">
        <v>1.17</v>
      </c>
      <c r="Y13" t="n">
        <v>1</v>
      </c>
      <c r="Z13" t="n">
        <v>10</v>
      </c>
      <c r="AA13" t="n">
        <v>1031.912402864229</v>
      </c>
      <c r="AB13" t="n">
        <v>1411.908074361077</v>
      </c>
      <c r="AC13" t="n">
        <v>1277.157549369483</v>
      </c>
      <c r="AD13" t="n">
        <v>1031912.402864229</v>
      </c>
      <c r="AE13" t="n">
        <v>1411908.074361077</v>
      </c>
      <c r="AF13" t="n">
        <v>1.453336940861425e-06</v>
      </c>
      <c r="AG13" t="n">
        <v>24.97395833333333</v>
      </c>
      <c r="AH13" t="n">
        <v>1277157.549369483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3.5</v>
      </c>
      <c r="E14" t="n">
        <v>28.57</v>
      </c>
      <c r="F14" t="n">
        <v>24.47</v>
      </c>
      <c r="G14" t="n">
        <v>26.7</v>
      </c>
      <c r="H14" t="n">
        <v>0.43</v>
      </c>
      <c r="I14" t="n">
        <v>55</v>
      </c>
      <c r="J14" t="n">
        <v>163.4</v>
      </c>
      <c r="K14" t="n">
        <v>50.28</v>
      </c>
      <c r="L14" t="n">
        <v>4</v>
      </c>
      <c r="M14" t="n">
        <v>53</v>
      </c>
      <c r="N14" t="n">
        <v>29.12</v>
      </c>
      <c r="O14" t="n">
        <v>20386.62</v>
      </c>
      <c r="P14" t="n">
        <v>298.38</v>
      </c>
      <c r="Q14" t="n">
        <v>608.96</v>
      </c>
      <c r="R14" t="n">
        <v>81.41</v>
      </c>
      <c r="S14" t="n">
        <v>46.36</v>
      </c>
      <c r="T14" t="n">
        <v>16979.42</v>
      </c>
      <c r="U14" t="n">
        <v>0.57</v>
      </c>
      <c r="V14" t="n">
        <v>0.87</v>
      </c>
      <c r="W14" t="n">
        <v>9.27</v>
      </c>
      <c r="X14" t="n">
        <v>1.1</v>
      </c>
      <c r="Y14" t="n">
        <v>1</v>
      </c>
      <c r="Z14" t="n">
        <v>10</v>
      </c>
      <c r="AA14" t="n">
        <v>1024.559768856059</v>
      </c>
      <c r="AB14" t="n">
        <v>1401.847876135779</v>
      </c>
      <c r="AC14" t="n">
        <v>1268.057482343231</v>
      </c>
      <c r="AD14" t="n">
        <v>1024559.768856059</v>
      </c>
      <c r="AE14" t="n">
        <v>1401847.876135779</v>
      </c>
      <c r="AF14" t="n">
        <v>1.463582014966189e-06</v>
      </c>
      <c r="AG14" t="n">
        <v>24.80034722222222</v>
      </c>
      <c r="AH14" t="n">
        <v>1268057.482343231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3.5295</v>
      </c>
      <c r="E15" t="n">
        <v>28.33</v>
      </c>
      <c r="F15" t="n">
        <v>24.36</v>
      </c>
      <c r="G15" t="n">
        <v>28.66</v>
      </c>
      <c r="H15" t="n">
        <v>0.46</v>
      </c>
      <c r="I15" t="n">
        <v>51</v>
      </c>
      <c r="J15" t="n">
        <v>163.76</v>
      </c>
      <c r="K15" t="n">
        <v>50.28</v>
      </c>
      <c r="L15" t="n">
        <v>4.25</v>
      </c>
      <c r="M15" t="n">
        <v>49</v>
      </c>
      <c r="N15" t="n">
        <v>29.23</v>
      </c>
      <c r="O15" t="n">
        <v>20430.81</v>
      </c>
      <c r="P15" t="n">
        <v>296.57</v>
      </c>
      <c r="Q15" t="n">
        <v>608.91</v>
      </c>
      <c r="R15" t="n">
        <v>78.22</v>
      </c>
      <c r="S15" t="n">
        <v>46.36</v>
      </c>
      <c r="T15" t="n">
        <v>15401.54</v>
      </c>
      <c r="U15" t="n">
        <v>0.59</v>
      </c>
      <c r="V15" t="n">
        <v>0.87</v>
      </c>
      <c r="W15" t="n">
        <v>9.26</v>
      </c>
      <c r="X15" t="n">
        <v>0.99</v>
      </c>
      <c r="Y15" t="n">
        <v>1</v>
      </c>
      <c r="Z15" t="n">
        <v>10</v>
      </c>
      <c r="AA15" t="n">
        <v>1015.665571059833</v>
      </c>
      <c r="AB15" t="n">
        <v>1389.678442326669</v>
      </c>
      <c r="AC15" t="n">
        <v>1257.049482216954</v>
      </c>
      <c r="AD15" t="n">
        <v>1015665.571059833</v>
      </c>
      <c r="AE15" t="n">
        <v>1389678.442326669</v>
      </c>
      <c r="AF15" t="n">
        <v>1.475917920520904e-06</v>
      </c>
      <c r="AG15" t="n">
        <v>24.59201388888889</v>
      </c>
      <c r="AH15" t="n">
        <v>1257049.482216954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3.5493</v>
      </c>
      <c r="E16" t="n">
        <v>28.17</v>
      </c>
      <c r="F16" t="n">
        <v>24.3</v>
      </c>
      <c r="G16" t="n">
        <v>30.38</v>
      </c>
      <c r="H16" t="n">
        <v>0.49</v>
      </c>
      <c r="I16" t="n">
        <v>48</v>
      </c>
      <c r="J16" t="n">
        <v>164.12</v>
      </c>
      <c r="K16" t="n">
        <v>50.28</v>
      </c>
      <c r="L16" t="n">
        <v>4.5</v>
      </c>
      <c r="M16" t="n">
        <v>46</v>
      </c>
      <c r="N16" t="n">
        <v>29.34</v>
      </c>
      <c r="O16" t="n">
        <v>20475.04</v>
      </c>
      <c r="P16" t="n">
        <v>295.14</v>
      </c>
      <c r="Q16" t="n">
        <v>608.96</v>
      </c>
      <c r="R16" t="n">
        <v>76.33</v>
      </c>
      <c r="S16" t="n">
        <v>46.36</v>
      </c>
      <c r="T16" t="n">
        <v>14471.61</v>
      </c>
      <c r="U16" t="n">
        <v>0.61</v>
      </c>
      <c r="V16" t="n">
        <v>0.88</v>
      </c>
      <c r="W16" t="n">
        <v>9.25</v>
      </c>
      <c r="X16" t="n">
        <v>0.93</v>
      </c>
      <c r="Y16" t="n">
        <v>1</v>
      </c>
      <c r="Z16" t="n">
        <v>10</v>
      </c>
      <c r="AA16" t="n">
        <v>1009.375150130937</v>
      </c>
      <c r="AB16" t="n">
        <v>1381.071610897968</v>
      </c>
      <c r="AC16" t="n">
        <v>1249.264074700046</v>
      </c>
      <c r="AD16" t="n">
        <v>1009375.150130937</v>
      </c>
      <c r="AE16" t="n">
        <v>1381071.610897969</v>
      </c>
      <c r="AF16" t="n">
        <v>1.484197613062713e-06</v>
      </c>
      <c r="AG16" t="n">
        <v>24.453125</v>
      </c>
      <c r="AH16" t="n">
        <v>1249264.074700046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3.5615</v>
      </c>
      <c r="E17" t="n">
        <v>28.08</v>
      </c>
      <c r="F17" t="n">
        <v>24.27</v>
      </c>
      <c r="G17" t="n">
        <v>31.66</v>
      </c>
      <c r="H17" t="n">
        <v>0.51</v>
      </c>
      <c r="I17" t="n">
        <v>46</v>
      </c>
      <c r="J17" t="n">
        <v>164.48</v>
      </c>
      <c r="K17" t="n">
        <v>50.28</v>
      </c>
      <c r="L17" t="n">
        <v>4.75</v>
      </c>
      <c r="M17" t="n">
        <v>44</v>
      </c>
      <c r="N17" t="n">
        <v>29.45</v>
      </c>
      <c r="O17" t="n">
        <v>20519.3</v>
      </c>
      <c r="P17" t="n">
        <v>294.3</v>
      </c>
      <c r="Q17" t="n">
        <v>609.04</v>
      </c>
      <c r="R17" t="n">
        <v>75.54000000000001</v>
      </c>
      <c r="S17" t="n">
        <v>46.36</v>
      </c>
      <c r="T17" t="n">
        <v>14089.5</v>
      </c>
      <c r="U17" t="n">
        <v>0.61</v>
      </c>
      <c r="V17" t="n">
        <v>0.88</v>
      </c>
      <c r="W17" t="n">
        <v>9.25</v>
      </c>
      <c r="X17" t="n">
        <v>0.9</v>
      </c>
      <c r="Y17" t="n">
        <v>1</v>
      </c>
      <c r="Z17" t="n">
        <v>10</v>
      </c>
      <c r="AA17" t="n">
        <v>995.8297723432994</v>
      </c>
      <c r="AB17" t="n">
        <v>1362.538227429029</v>
      </c>
      <c r="AC17" t="n">
        <v>1232.499491337615</v>
      </c>
      <c r="AD17" t="n">
        <v>995829.7723432994</v>
      </c>
      <c r="AE17" t="n">
        <v>1362538.227429029</v>
      </c>
      <c r="AF17" t="n">
        <v>1.489299241800595e-06</v>
      </c>
      <c r="AG17" t="n">
        <v>24.375</v>
      </c>
      <c r="AH17" t="n">
        <v>1232499.491337615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3.5799</v>
      </c>
      <c r="E18" t="n">
        <v>27.93</v>
      </c>
      <c r="F18" t="n">
        <v>24.22</v>
      </c>
      <c r="G18" t="n">
        <v>33.8</v>
      </c>
      <c r="H18" t="n">
        <v>0.54</v>
      </c>
      <c r="I18" t="n">
        <v>43</v>
      </c>
      <c r="J18" t="n">
        <v>164.83</v>
      </c>
      <c r="K18" t="n">
        <v>50.28</v>
      </c>
      <c r="L18" t="n">
        <v>5</v>
      </c>
      <c r="M18" t="n">
        <v>41</v>
      </c>
      <c r="N18" t="n">
        <v>29.55</v>
      </c>
      <c r="O18" t="n">
        <v>20563.61</v>
      </c>
      <c r="P18" t="n">
        <v>293.22</v>
      </c>
      <c r="Q18" t="n">
        <v>608.97</v>
      </c>
      <c r="R18" t="n">
        <v>73.39</v>
      </c>
      <c r="S18" t="n">
        <v>46.36</v>
      </c>
      <c r="T18" t="n">
        <v>13027.72</v>
      </c>
      <c r="U18" t="n">
        <v>0.63</v>
      </c>
      <c r="V18" t="n">
        <v>0.88</v>
      </c>
      <c r="W18" t="n">
        <v>9.26</v>
      </c>
      <c r="X18" t="n">
        <v>0.85</v>
      </c>
      <c r="Y18" t="n">
        <v>1</v>
      </c>
      <c r="Z18" t="n">
        <v>10</v>
      </c>
      <c r="AA18" t="n">
        <v>990.6596590764465</v>
      </c>
      <c r="AB18" t="n">
        <v>1355.464250368021</v>
      </c>
      <c r="AC18" t="n">
        <v>1226.10064471892</v>
      </c>
      <c r="AD18" t="n">
        <v>990659.6590764464</v>
      </c>
      <c r="AE18" t="n">
        <v>1355464.250368021</v>
      </c>
      <c r="AF18" t="n">
        <v>1.496993501536417e-06</v>
      </c>
      <c r="AG18" t="n">
        <v>24.24479166666667</v>
      </c>
      <c r="AH18" t="n">
        <v>1226100.64471892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3.5937</v>
      </c>
      <c r="E19" t="n">
        <v>27.83</v>
      </c>
      <c r="F19" t="n">
        <v>24.18</v>
      </c>
      <c r="G19" t="n">
        <v>35.39</v>
      </c>
      <c r="H19" t="n">
        <v>0.5600000000000001</v>
      </c>
      <c r="I19" t="n">
        <v>41</v>
      </c>
      <c r="J19" t="n">
        <v>165.19</v>
      </c>
      <c r="K19" t="n">
        <v>50.28</v>
      </c>
      <c r="L19" t="n">
        <v>5.25</v>
      </c>
      <c r="M19" t="n">
        <v>39</v>
      </c>
      <c r="N19" t="n">
        <v>29.66</v>
      </c>
      <c r="O19" t="n">
        <v>20607.95</v>
      </c>
      <c r="P19" t="n">
        <v>292.04</v>
      </c>
      <c r="Q19" t="n">
        <v>608.98</v>
      </c>
      <c r="R19" t="n">
        <v>72.33</v>
      </c>
      <c r="S19" t="n">
        <v>46.36</v>
      </c>
      <c r="T19" t="n">
        <v>12509.14</v>
      </c>
      <c r="U19" t="n">
        <v>0.64</v>
      </c>
      <c r="V19" t="n">
        <v>0.88</v>
      </c>
      <c r="W19" t="n">
        <v>9.25</v>
      </c>
      <c r="X19" t="n">
        <v>0.8100000000000001</v>
      </c>
      <c r="Y19" t="n">
        <v>1</v>
      </c>
      <c r="Z19" t="n">
        <v>10</v>
      </c>
      <c r="AA19" t="n">
        <v>986.2392435708372</v>
      </c>
      <c r="AB19" t="n">
        <v>1349.416042858278</v>
      </c>
      <c r="AC19" t="n">
        <v>1220.629669645195</v>
      </c>
      <c r="AD19" t="n">
        <v>986239.2435708372</v>
      </c>
      <c r="AE19" t="n">
        <v>1349416.042858278</v>
      </c>
      <c r="AF19" t="n">
        <v>1.502764196338284e-06</v>
      </c>
      <c r="AG19" t="n">
        <v>24.15798611111111</v>
      </c>
      <c r="AH19" t="n">
        <v>1220629.669645195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3.6075</v>
      </c>
      <c r="E20" t="n">
        <v>27.72</v>
      </c>
      <c r="F20" t="n">
        <v>24.14</v>
      </c>
      <c r="G20" t="n">
        <v>37.14</v>
      </c>
      <c r="H20" t="n">
        <v>0.59</v>
      </c>
      <c r="I20" t="n">
        <v>39</v>
      </c>
      <c r="J20" t="n">
        <v>165.55</v>
      </c>
      <c r="K20" t="n">
        <v>50.28</v>
      </c>
      <c r="L20" t="n">
        <v>5.5</v>
      </c>
      <c r="M20" t="n">
        <v>37</v>
      </c>
      <c r="N20" t="n">
        <v>29.77</v>
      </c>
      <c r="O20" t="n">
        <v>20652.33</v>
      </c>
      <c r="P20" t="n">
        <v>290.93</v>
      </c>
      <c r="Q20" t="n">
        <v>608.89</v>
      </c>
      <c r="R20" t="n">
        <v>71.25</v>
      </c>
      <c r="S20" t="n">
        <v>46.36</v>
      </c>
      <c r="T20" t="n">
        <v>11975.67</v>
      </c>
      <c r="U20" t="n">
        <v>0.65</v>
      </c>
      <c r="V20" t="n">
        <v>0.88</v>
      </c>
      <c r="W20" t="n">
        <v>9.24</v>
      </c>
      <c r="X20" t="n">
        <v>0.77</v>
      </c>
      <c r="Y20" t="n">
        <v>1</v>
      </c>
      <c r="Z20" t="n">
        <v>10</v>
      </c>
      <c r="AA20" t="n">
        <v>981.9582433299939</v>
      </c>
      <c r="AB20" t="n">
        <v>1343.558589464355</v>
      </c>
      <c r="AC20" t="n">
        <v>1215.3312433822</v>
      </c>
      <c r="AD20" t="n">
        <v>981958.2433299939</v>
      </c>
      <c r="AE20" t="n">
        <v>1343558.589464355</v>
      </c>
      <c r="AF20" t="n">
        <v>1.508534891140151e-06</v>
      </c>
      <c r="AG20" t="n">
        <v>24.0625</v>
      </c>
      <c r="AH20" t="n">
        <v>1215331.2433822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3.6137</v>
      </c>
      <c r="E21" t="n">
        <v>27.67</v>
      </c>
      <c r="F21" t="n">
        <v>24.12</v>
      </c>
      <c r="G21" t="n">
        <v>38.09</v>
      </c>
      <c r="H21" t="n">
        <v>0.61</v>
      </c>
      <c r="I21" t="n">
        <v>38</v>
      </c>
      <c r="J21" t="n">
        <v>165.91</v>
      </c>
      <c r="K21" t="n">
        <v>50.28</v>
      </c>
      <c r="L21" t="n">
        <v>5.75</v>
      </c>
      <c r="M21" t="n">
        <v>36</v>
      </c>
      <c r="N21" t="n">
        <v>29.88</v>
      </c>
      <c r="O21" t="n">
        <v>20696.74</v>
      </c>
      <c r="P21" t="n">
        <v>290.23</v>
      </c>
      <c r="Q21" t="n">
        <v>608.9299999999999</v>
      </c>
      <c r="R21" t="n">
        <v>70.7</v>
      </c>
      <c r="S21" t="n">
        <v>46.36</v>
      </c>
      <c r="T21" t="n">
        <v>11707.1</v>
      </c>
      <c r="U21" t="n">
        <v>0.66</v>
      </c>
      <c r="V21" t="n">
        <v>0.88</v>
      </c>
      <c r="W21" t="n">
        <v>9.24</v>
      </c>
      <c r="X21" t="n">
        <v>0.75</v>
      </c>
      <c r="Y21" t="n">
        <v>1</v>
      </c>
      <c r="Z21" t="n">
        <v>10</v>
      </c>
      <c r="AA21" t="n">
        <v>979.728443285383</v>
      </c>
      <c r="AB21" t="n">
        <v>1340.507678671484</v>
      </c>
      <c r="AC21" t="n">
        <v>1212.57150723342</v>
      </c>
      <c r="AD21" t="n">
        <v>979728.4432853831</v>
      </c>
      <c r="AE21" t="n">
        <v>1340507.678671484</v>
      </c>
      <c r="AF21" t="n">
        <v>1.51112752213809e-06</v>
      </c>
      <c r="AG21" t="n">
        <v>24.01909722222222</v>
      </c>
      <c r="AH21" t="n">
        <v>1212571.50723342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3.6288</v>
      </c>
      <c r="E22" t="n">
        <v>27.56</v>
      </c>
      <c r="F22" t="n">
        <v>24.07</v>
      </c>
      <c r="G22" t="n">
        <v>40.12</v>
      </c>
      <c r="H22" t="n">
        <v>0.64</v>
      </c>
      <c r="I22" t="n">
        <v>36</v>
      </c>
      <c r="J22" t="n">
        <v>166.27</v>
      </c>
      <c r="K22" t="n">
        <v>50.28</v>
      </c>
      <c r="L22" t="n">
        <v>6</v>
      </c>
      <c r="M22" t="n">
        <v>34</v>
      </c>
      <c r="N22" t="n">
        <v>29.99</v>
      </c>
      <c r="O22" t="n">
        <v>20741.2</v>
      </c>
      <c r="P22" t="n">
        <v>289.07</v>
      </c>
      <c r="Q22" t="n">
        <v>608.85</v>
      </c>
      <c r="R22" t="n">
        <v>69.12</v>
      </c>
      <c r="S22" t="n">
        <v>46.36</v>
      </c>
      <c r="T22" t="n">
        <v>10927.87</v>
      </c>
      <c r="U22" t="n">
        <v>0.67</v>
      </c>
      <c r="V22" t="n">
        <v>0.89</v>
      </c>
      <c r="W22" t="n">
        <v>9.24</v>
      </c>
      <c r="X22" t="n">
        <v>0.7</v>
      </c>
      <c r="Y22" t="n">
        <v>1</v>
      </c>
      <c r="Z22" t="n">
        <v>10</v>
      </c>
      <c r="AA22" t="n">
        <v>974.9673239050109</v>
      </c>
      <c r="AB22" t="n">
        <v>1333.993305089495</v>
      </c>
      <c r="AC22" t="n">
        <v>1206.678856323116</v>
      </c>
      <c r="AD22" t="n">
        <v>974967.3239050108</v>
      </c>
      <c r="AE22" t="n">
        <v>1333993.305089495</v>
      </c>
      <c r="AF22" t="n">
        <v>1.517441833116945e-06</v>
      </c>
      <c r="AG22" t="n">
        <v>23.92361111111111</v>
      </c>
      <c r="AH22" t="n">
        <v>1206678.856323116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3.6444</v>
      </c>
      <c r="E23" t="n">
        <v>27.44</v>
      </c>
      <c r="F23" t="n">
        <v>24.02</v>
      </c>
      <c r="G23" t="n">
        <v>42.39</v>
      </c>
      <c r="H23" t="n">
        <v>0.66</v>
      </c>
      <c r="I23" t="n">
        <v>34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287.81</v>
      </c>
      <c r="Q23" t="n">
        <v>608.9299999999999</v>
      </c>
      <c r="R23" t="n">
        <v>67.45</v>
      </c>
      <c r="S23" t="n">
        <v>46.36</v>
      </c>
      <c r="T23" t="n">
        <v>10101.79</v>
      </c>
      <c r="U23" t="n">
        <v>0.6899999999999999</v>
      </c>
      <c r="V23" t="n">
        <v>0.89</v>
      </c>
      <c r="W23" t="n">
        <v>9.23</v>
      </c>
      <c r="X23" t="n">
        <v>0.65</v>
      </c>
      <c r="Y23" t="n">
        <v>1</v>
      </c>
      <c r="Z23" t="n">
        <v>10</v>
      </c>
      <c r="AA23" t="n">
        <v>970.18406071423</v>
      </c>
      <c r="AB23" t="n">
        <v>1327.44863336919</v>
      </c>
      <c r="AC23" t="n">
        <v>1200.758798886292</v>
      </c>
      <c r="AD23" t="n">
        <v>970184.0607142299</v>
      </c>
      <c r="AE23" t="n">
        <v>1327448.63336919</v>
      </c>
      <c r="AF23" t="n">
        <v>1.523965227240794e-06</v>
      </c>
      <c r="AG23" t="n">
        <v>23.81944444444444</v>
      </c>
      <c r="AH23" t="n">
        <v>1200758.798886292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3.6501</v>
      </c>
      <c r="E24" t="n">
        <v>27.4</v>
      </c>
      <c r="F24" t="n">
        <v>24.01</v>
      </c>
      <c r="G24" t="n">
        <v>43.65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31</v>
      </c>
      <c r="N24" t="n">
        <v>30.22</v>
      </c>
      <c r="O24" t="n">
        <v>20830.22</v>
      </c>
      <c r="P24" t="n">
        <v>287.2</v>
      </c>
      <c r="Q24" t="n">
        <v>608.88</v>
      </c>
      <c r="R24" t="n">
        <v>66.95</v>
      </c>
      <c r="S24" t="n">
        <v>46.36</v>
      </c>
      <c r="T24" t="n">
        <v>9859.629999999999</v>
      </c>
      <c r="U24" t="n">
        <v>0.6899999999999999</v>
      </c>
      <c r="V24" t="n">
        <v>0.89</v>
      </c>
      <c r="W24" t="n">
        <v>9.23</v>
      </c>
      <c r="X24" t="n">
        <v>0.64</v>
      </c>
      <c r="Y24" t="n">
        <v>1</v>
      </c>
      <c r="Z24" t="n">
        <v>10</v>
      </c>
      <c r="AA24" t="n">
        <v>968.2797440807819</v>
      </c>
      <c r="AB24" t="n">
        <v>1324.843063338786</v>
      </c>
      <c r="AC24" t="n">
        <v>1198.40190080265</v>
      </c>
      <c r="AD24" t="n">
        <v>968279.7440807819</v>
      </c>
      <c r="AE24" t="n">
        <v>1324843.063338786</v>
      </c>
      <c r="AF24" t="n">
        <v>1.526348775093738e-06</v>
      </c>
      <c r="AG24" t="n">
        <v>23.78472222222222</v>
      </c>
      <c r="AH24" t="n">
        <v>1198401.90080265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3.6555</v>
      </c>
      <c r="E25" t="n">
        <v>27.36</v>
      </c>
      <c r="F25" t="n">
        <v>24</v>
      </c>
      <c r="G25" t="n">
        <v>45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30</v>
      </c>
      <c r="N25" t="n">
        <v>30.33</v>
      </c>
      <c r="O25" t="n">
        <v>20874.78</v>
      </c>
      <c r="P25" t="n">
        <v>286.66</v>
      </c>
      <c r="Q25" t="n">
        <v>608.9299999999999</v>
      </c>
      <c r="R25" t="n">
        <v>66.75</v>
      </c>
      <c r="S25" t="n">
        <v>46.36</v>
      </c>
      <c r="T25" t="n">
        <v>9762.07</v>
      </c>
      <c r="U25" t="n">
        <v>0.6899999999999999</v>
      </c>
      <c r="V25" t="n">
        <v>0.89</v>
      </c>
      <c r="W25" t="n">
        <v>9.23</v>
      </c>
      <c r="X25" t="n">
        <v>0.63</v>
      </c>
      <c r="Y25" t="n">
        <v>1</v>
      </c>
      <c r="Z25" t="n">
        <v>10</v>
      </c>
      <c r="AA25" t="n">
        <v>956.6140840586436</v>
      </c>
      <c r="AB25" t="n">
        <v>1308.881592643899</v>
      </c>
      <c r="AC25" t="n">
        <v>1183.963770468817</v>
      </c>
      <c r="AD25" t="n">
        <v>956614.0840586436</v>
      </c>
      <c r="AE25" t="n">
        <v>1308881.592643899</v>
      </c>
      <c r="AF25" t="n">
        <v>1.528606873059686e-06</v>
      </c>
      <c r="AG25" t="n">
        <v>23.75</v>
      </c>
      <c r="AH25" t="n">
        <v>1183963.770468817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3.6625</v>
      </c>
      <c r="E26" t="n">
        <v>27.3</v>
      </c>
      <c r="F26" t="n">
        <v>23.98</v>
      </c>
      <c r="G26" t="n">
        <v>46.41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29</v>
      </c>
      <c r="N26" t="n">
        <v>30.44</v>
      </c>
      <c r="O26" t="n">
        <v>20919.39</v>
      </c>
      <c r="P26" t="n">
        <v>285.78</v>
      </c>
      <c r="Q26" t="n">
        <v>608.89</v>
      </c>
      <c r="R26" t="n">
        <v>66.31999999999999</v>
      </c>
      <c r="S26" t="n">
        <v>46.36</v>
      </c>
      <c r="T26" t="n">
        <v>9553.23</v>
      </c>
      <c r="U26" t="n">
        <v>0.7</v>
      </c>
      <c r="V26" t="n">
        <v>0.89</v>
      </c>
      <c r="W26" t="n">
        <v>9.23</v>
      </c>
      <c r="X26" t="n">
        <v>0.61</v>
      </c>
      <c r="Y26" t="n">
        <v>1</v>
      </c>
      <c r="Z26" t="n">
        <v>10</v>
      </c>
      <c r="AA26" t="n">
        <v>954.0435212811869</v>
      </c>
      <c r="AB26" t="n">
        <v>1305.364435246556</v>
      </c>
      <c r="AC26" t="n">
        <v>1180.782285637116</v>
      </c>
      <c r="AD26" t="n">
        <v>954043.521281187</v>
      </c>
      <c r="AE26" t="n">
        <v>1305364.435246556</v>
      </c>
      <c r="AF26" t="n">
        <v>1.531534037089619e-06</v>
      </c>
      <c r="AG26" t="n">
        <v>23.69791666666667</v>
      </c>
      <c r="AH26" t="n">
        <v>1180782.285637116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3.6694</v>
      </c>
      <c r="E27" t="n">
        <v>27.25</v>
      </c>
      <c r="F27" t="n">
        <v>23.96</v>
      </c>
      <c r="G27" t="n">
        <v>47.92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28</v>
      </c>
      <c r="N27" t="n">
        <v>30.55</v>
      </c>
      <c r="O27" t="n">
        <v>20964.03</v>
      </c>
      <c r="P27" t="n">
        <v>284.88</v>
      </c>
      <c r="Q27" t="n">
        <v>609.01</v>
      </c>
      <c r="R27" t="n">
        <v>65.51000000000001</v>
      </c>
      <c r="S27" t="n">
        <v>46.36</v>
      </c>
      <c r="T27" t="n">
        <v>9150.76</v>
      </c>
      <c r="U27" t="n">
        <v>0.71</v>
      </c>
      <c r="V27" t="n">
        <v>0.89</v>
      </c>
      <c r="W27" t="n">
        <v>9.23</v>
      </c>
      <c r="X27" t="n">
        <v>0.59</v>
      </c>
      <c r="Y27" t="n">
        <v>1</v>
      </c>
      <c r="Z27" t="n">
        <v>10</v>
      </c>
      <c r="AA27" t="n">
        <v>951.4690394294573</v>
      </c>
      <c r="AB27" t="n">
        <v>1301.841915598897</v>
      </c>
      <c r="AC27" t="n">
        <v>1177.595950320742</v>
      </c>
      <c r="AD27" t="n">
        <v>951469.0394294573</v>
      </c>
      <c r="AE27" t="n">
        <v>1301841.915598897</v>
      </c>
      <c r="AF27" t="n">
        <v>1.534419384490552e-06</v>
      </c>
      <c r="AG27" t="n">
        <v>23.65451388888889</v>
      </c>
      <c r="AH27" t="n">
        <v>1177595.950320742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3.6772</v>
      </c>
      <c r="E28" t="n">
        <v>27.19</v>
      </c>
      <c r="F28" t="n">
        <v>23.94</v>
      </c>
      <c r="G28" t="n">
        <v>49.52</v>
      </c>
      <c r="H28" t="n">
        <v>0.79</v>
      </c>
      <c r="I28" t="n">
        <v>29</v>
      </c>
      <c r="J28" t="n">
        <v>168.44</v>
      </c>
      <c r="K28" t="n">
        <v>50.28</v>
      </c>
      <c r="L28" t="n">
        <v>7.5</v>
      </c>
      <c r="M28" t="n">
        <v>27</v>
      </c>
      <c r="N28" t="n">
        <v>30.66</v>
      </c>
      <c r="O28" t="n">
        <v>21008.71</v>
      </c>
      <c r="P28" t="n">
        <v>284.22</v>
      </c>
      <c r="Q28" t="n">
        <v>608.83</v>
      </c>
      <c r="R28" t="n">
        <v>64.73</v>
      </c>
      <c r="S28" t="n">
        <v>46.36</v>
      </c>
      <c r="T28" t="n">
        <v>8765.790000000001</v>
      </c>
      <c r="U28" t="n">
        <v>0.72</v>
      </c>
      <c r="V28" t="n">
        <v>0.89</v>
      </c>
      <c r="W28" t="n">
        <v>9.23</v>
      </c>
      <c r="X28" t="n">
        <v>0.5600000000000001</v>
      </c>
      <c r="Y28" t="n">
        <v>1</v>
      </c>
      <c r="Z28" t="n">
        <v>10</v>
      </c>
      <c r="AA28" t="n">
        <v>949.1169231533314</v>
      </c>
      <c r="AB28" t="n">
        <v>1298.623646341855</v>
      </c>
      <c r="AC28" t="n">
        <v>1174.684828164722</v>
      </c>
      <c r="AD28" t="n">
        <v>949116.9231533314</v>
      </c>
      <c r="AE28" t="n">
        <v>1298623.646341855</v>
      </c>
      <c r="AF28" t="n">
        <v>1.537681081552477e-06</v>
      </c>
      <c r="AG28" t="n">
        <v>23.60243055555556</v>
      </c>
      <c r="AH28" t="n">
        <v>1174684.828164722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3.6851</v>
      </c>
      <c r="E29" t="n">
        <v>27.14</v>
      </c>
      <c r="F29" t="n">
        <v>23.91</v>
      </c>
      <c r="G29" t="n">
        <v>51.24</v>
      </c>
      <c r="H29" t="n">
        <v>0.8100000000000001</v>
      </c>
      <c r="I29" t="n">
        <v>28</v>
      </c>
      <c r="J29" t="n">
        <v>168.81</v>
      </c>
      <c r="K29" t="n">
        <v>50.28</v>
      </c>
      <c r="L29" t="n">
        <v>7.75</v>
      </c>
      <c r="M29" t="n">
        <v>26</v>
      </c>
      <c r="N29" t="n">
        <v>30.78</v>
      </c>
      <c r="O29" t="n">
        <v>21053.43</v>
      </c>
      <c r="P29" t="n">
        <v>283.11</v>
      </c>
      <c r="Q29" t="n">
        <v>608.83</v>
      </c>
      <c r="R29" t="n">
        <v>64.18000000000001</v>
      </c>
      <c r="S29" t="n">
        <v>46.36</v>
      </c>
      <c r="T29" t="n">
        <v>8499.559999999999</v>
      </c>
      <c r="U29" t="n">
        <v>0.72</v>
      </c>
      <c r="V29" t="n">
        <v>0.89</v>
      </c>
      <c r="W29" t="n">
        <v>9.220000000000001</v>
      </c>
      <c r="X29" t="n">
        <v>0.54</v>
      </c>
      <c r="Y29" t="n">
        <v>1</v>
      </c>
      <c r="Z29" t="n">
        <v>10</v>
      </c>
      <c r="AA29" t="n">
        <v>946.0270784305908</v>
      </c>
      <c r="AB29" t="n">
        <v>1294.395984477872</v>
      </c>
      <c r="AC29" t="n">
        <v>1170.860648415478</v>
      </c>
      <c r="AD29" t="n">
        <v>946027.0784305908</v>
      </c>
      <c r="AE29" t="n">
        <v>1294395.984477872</v>
      </c>
      <c r="AF29" t="n">
        <v>1.540984595243401e-06</v>
      </c>
      <c r="AG29" t="n">
        <v>23.55902777777778</v>
      </c>
      <c r="AH29" t="n">
        <v>1170860.648415478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3.6936</v>
      </c>
      <c r="E30" t="n">
        <v>27.07</v>
      </c>
      <c r="F30" t="n">
        <v>23.88</v>
      </c>
      <c r="G30" t="n">
        <v>53.07</v>
      </c>
      <c r="H30" t="n">
        <v>0.84</v>
      </c>
      <c r="I30" t="n">
        <v>27</v>
      </c>
      <c r="J30" t="n">
        <v>169.17</v>
      </c>
      <c r="K30" t="n">
        <v>50.28</v>
      </c>
      <c r="L30" t="n">
        <v>8</v>
      </c>
      <c r="M30" t="n">
        <v>25</v>
      </c>
      <c r="N30" t="n">
        <v>30.89</v>
      </c>
      <c r="O30" t="n">
        <v>21098.19</v>
      </c>
      <c r="P30" t="n">
        <v>282.56</v>
      </c>
      <c r="Q30" t="n">
        <v>608.87</v>
      </c>
      <c r="R30" t="n">
        <v>63.04</v>
      </c>
      <c r="S30" t="n">
        <v>46.36</v>
      </c>
      <c r="T30" t="n">
        <v>7934.88</v>
      </c>
      <c r="U30" t="n">
        <v>0.74</v>
      </c>
      <c r="V30" t="n">
        <v>0.89</v>
      </c>
      <c r="W30" t="n">
        <v>9.220000000000001</v>
      </c>
      <c r="X30" t="n">
        <v>0.51</v>
      </c>
      <c r="Y30" t="n">
        <v>1</v>
      </c>
      <c r="Z30" t="n">
        <v>10</v>
      </c>
      <c r="AA30" t="n">
        <v>943.5113388028764</v>
      </c>
      <c r="AB30" t="n">
        <v>1290.953838532634</v>
      </c>
      <c r="AC30" t="n">
        <v>1167.747016048171</v>
      </c>
      <c r="AD30" t="n">
        <v>943511.3388028764</v>
      </c>
      <c r="AE30" t="n">
        <v>1290953.838532634</v>
      </c>
      <c r="AF30" t="n">
        <v>1.544539008708319e-06</v>
      </c>
      <c r="AG30" t="n">
        <v>23.49826388888889</v>
      </c>
      <c r="AH30" t="n">
        <v>1167747.016048171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3.6971</v>
      </c>
      <c r="E31" t="n">
        <v>27.05</v>
      </c>
      <c r="F31" t="n">
        <v>23.89</v>
      </c>
      <c r="G31" t="n">
        <v>55.12</v>
      </c>
      <c r="H31" t="n">
        <v>0.86</v>
      </c>
      <c r="I31" t="n">
        <v>26</v>
      </c>
      <c r="J31" t="n">
        <v>169.53</v>
      </c>
      <c r="K31" t="n">
        <v>50.28</v>
      </c>
      <c r="L31" t="n">
        <v>8.25</v>
      </c>
      <c r="M31" t="n">
        <v>24</v>
      </c>
      <c r="N31" t="n">
        <v>31</v>
      </c>
      <c r="O31" t="n">
        <v>21142.98</v>
      </c>
      <c r="P31" t="n">
        <v>281.79</v>
      </c>
      <c r="Q31" t="n">
        <v>608.88</v>
      </c>
      <c r="R31" t="n">
        <v>63.06</v>
      </c>
      <c r="S31" t="n">
        <v>46.36</v>
      </c>
      <c r="T31" t="n">
        <v>7949.51</v>
      </c>
      <c r="U31" t="n">
        <v>0.74</v>
      </c>
      <c r="V31" t="n">
        <v>0.89</v>
      </c>
      <c r="W31" t="n">
        <v>9.23</v>
      </c>
      <c r="X31" t="n">
        <v>0.51</v>
      </c>
      <c r="Y31" t="n">
        <v>1</v>
      </c>
      <c r="Z31" t="n">
        <v>10</v>
      </c>
      <c r="AA31" t="n">
        <v>941.8989677512045</v>
      </c>
      <c r="AB31" t="n">
        <v>1288.747721326946</v>
      </c>
      <c r="AC31" t="n">
        <v>1165.751447572289</v>
      </c>
      <c r="AD31" t="n">
        <v>941898.9677512045</v>
      </c>
      <c r="AE31" t="n">
        <v>1288747.721326946</v>
      </c>
      <c r="AF31" t="n">
        <v>1.546002590723285e-06</v>
      </c>
      <c r="AG31" t="n">
        <v>23.48090277777778</v>
      </c>
      <c r="AH31" t="n">
        <v>1165751.447572289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3.7072</v>
      </c>
      <c r="E32" t="n">
        <v>26.97</v>
      </c>
      <c r="F32" t="n">
        <v>23.84</v>
      </c>
      <c r="G32" t="n">
        <v>57.23</v>
      </c>
      <c r="H32" t="n">
        <v>0.89</v>
      </c>
      <c r="I32" t="n">
        <v>25</v>
      </c>
      <c r="J32" t="n">
        <v>169.9</v>
      </c>
      <c r="K32" t="n">
        <v>50.28</v>
      </c>
      <c r="L32" t="n">
        <v>8.5</v>
      </c>
      <c r="M32" t="n">
        <v>23</v>
      </c>
      <c r="N32" t="n">
        <v>31.12</v>
      </c>
      <c r="O32" t="n">
        <v>21187.82</v>
      </c>
      <c r="P32" t="n">
        <v>281.21</v>
      </c>
      <c r="Q32" t="n">
        <v>608.8</v>
      </c>
      <c r="R32" t="n">
        <v>62.22</v>
      </c>
      <c r="S32" t="n">
        <v>46.36</v>
      </c>
      <c r="T32" t="n">
        <v>7530.96</v>
      </c>
      <c r="U32" t="n">
        <v>0.75</v>
      </c>
      <c r="V32" t="n">
        <v>0.89</v>
      </c>
      <c r="W32" t="n">
        <v>9.210000000000001</v>
      </c>
      <c r="X32" t="n">
        <v>0.47</v>
      </c>
      <c r="Y32" t="n">
        <v>1</v>
      </c>
      <c r="Z32" t="n">
        <v>10</v>
      </c>
      <c r="AA32" t="n">
        <v>939.1451451701138</v>
      </c>
      <c r="AB32" t="n">
        <v>1284.97981978142</v>
      </c>
      <c r="AC32" t="n">
        <v>1162.343149261985</v>
      </c>
      <c r="AD32" t="n">
        <v>939145.1451701138</v>
      </c>
      <c r="AE32" t="n">
        <v>1284979.81978142</v>
      </c>
      <c r="AF32" t="n">
        <v>1.550226070252187e-06</v>
      </c>
      <c r="AG32" t="n">
        <v>23.41145833333333</v>
      </c>
      <c r="AH32" t="n">
        <v>1162343.149261985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3.7145</v>
      </c>
      <c r="E33" t="n">
        <v>26.92</v>
      </c>
      <c r="F33" t="n">
        <v>23.82</v>
      </c>
      <c r="G33" t="n">
        <v>59.56</v>
      </c>
      <c r="H33" t="n">
        <v>0.91</v>
      </c>
      <c r="I33" t="n">
        <v>24</v>
      </c>
      <c r="J33" t="n">
        <v>170.26</v>
      </c>
      <c r="K33" t="n">
        <v>50.28</v>
      </c>
      <c r="L33" t="n">
        <v>8.75</v>
      </c>
      <c r="M33" t="n">
        <v>22</v>
      </c>
      <c r="N33" t="n">
        <v>31.23</v>
      </c>
      <c r="O33" t="n">
        <v>21232.69</v>
      </c>
      <c r="P33" t="n">
        <v>279.83</v>
      </c>
      <c r="Q33" t="n">
        <v>608.8</v>
      </c>
      <c r="R33" t="n">
        <v>61.36</v>
      </c>
      <c r="S33" t="n">
        <v>46.36</v>
      </c>
      <c r="T33" t="n">
        <v>7109.73</v>
      </c>
      <c r="U33" t="n">
        <v>0.76</v>
      </c>
      <c r="V33" t="n">
        <v>0.89</v>
      </c>
      <c r="W33" t="n">
        <v>9.220000000000001</v>
      </c>
      <c r="X33" t="n">
        <v>0.45</v>
      </c>
      <c r="Y33" t="n">
        <v>1</v>
      </c>
      <c r="Z33" t="n">
        <v>10</v>
      </c>
      <c r="AA33" t="n">
        <v>935.8643962707445</v>
      </c>
      <c r="AB33" t="n">
        <v>1280.490954400876</v>
      </c>
      <c r="AC33" t="n">
        <v>1158.282694893198</v>
      </c>
      <c r="AD33" t="n">
        <v>935864.3962707445</v>
      </c>
      <c r="AE33" t="n">
        <v>1280490.954400877</v>
      </c>
      <c r="AF33" t="n">
        <v>1.553278684169117e-06</v>
      </c>
      <c r="AG33" t="n">
        <v>23.36805555555556</v>
      </c>
      <c r="AH33" t="n">
        <v>1158282.694893198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3.7122</v>
      </c>
      <c r="E34" t="n">
        <v>26.94</v>
      </c>
      <c r="F34" t="n">
        <v>23.84</v>
      </c>
      <c r="G34" t="n">
        <v>59.6</v>
      </c>
      <c r="H34" t="n">
        <v>0.9399999999999999</v>
      </c>
      <c r="I34" t="n">
        <v>24</v>
      </c>
      <c r="J34" t="n">
        <v>170.62</v>
      </c>
      <c r="K34" t="n">
        <v>50.28</v>
      </c>
      <c r="L34" t="n">
        <v>9</v>
      </c>
      <c r="M34" t="n">
        <v>22</v>
      </c>
      <c r="N34" t="n">
        <v>31.34</v>
      </c>
      <c r="O34" t="n">
        <v>21277.6</v>
      </c>
      <c r="P34" t="n">
        <v>279.68</v>
      </c>
      <c r="Q34" t="n">
        <v>608.8</v>
      </c>
      <c r="R34" t="n">
        <v>61.79</v>
      </c>
      <c r="S34" t="n">
        <v>46.36</v>
      </c>
      <c r="T34" t="n">
        <v>7320.65</v>
      </c>
      <c r="U34" t="n">
        <v>0.75</v>
      </c>
      <c r="V34" t="n">
        <v>0.89</v>
      </c>
      <c r="W34" t="n">
        <v>9.220000000000001</v>
      </c>
      <c r="X34" t="n">
        <v>0.47</v>
      </c>
      <c r="Y34" t="n">
        <v>1</v>
      </c>
      <c r="Z34" t="n">
        <v>10</v>
      </c>
      <c r="AA34" t="n">
        <v>936.131045022601</v>
      </c>
      <c r="AB34" t="n">
        <v>1280.855794986879</v>
      </c>
      <c r="AC34" t="n">
        <v>1158.61271560573</v>
      </c>
      <c r="AD34" t="n">
        <v>936131.045022601</v>
      </c>
      <c r="AE34" t="n">
        <v>1280855.794986879</v>
      </c>
      <c r="AF34" t="n">
        <v>1.552316901702139e-06</v>
      </c>
      <c r="AG34" t="n">
        <v>23.38541666666667</v>
      </c>
      <c r="AH34" t="n">
        <v>1158612.715605729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3.7194</v>
      </c>
      <c r="E35" t="n">
        <v>26.89</v>
      </c>
      <c r="F35" t="n">
        <v>23.82</v>
      </c>
      <c r="G35" t="n">
        <v>62.14</v>
      </c>
      <c r="H35" t="n">
        <v>0.96</v>
      </c>
      <c r="I35" t="n">
        <v>23</v>
      </c>
      <c r="J35" t="n">
        <v>170.99</v>
      </c>
      <c r="K35" t="n">
        <v>50.28</v>
      </c>
      <c r="L35" t="n">
        <v>9.25</v>
      </c>
      <c r="M35" t="n">
        <v>21</v>
      </c>
      <c r="N35" t="n">
        <v>31.46</v>
      </c>
      <c r="O35" t="n">
        <v>21322.55</v>
      </c>
      <c r="P35" t="n">
        <v>278.97</v>
      </c>
      <c r="Q35" t="n">
        <v>608.8099999999999</v>
      </c>
      <c r="R35" t="n">
        <v>61.38</v>
      </c>
      <c r="S35" t="n">
        <v>46.36</v>
      </c>
      <c r="T35" t="n">
        <v>7120.4</v>
      </c>
      <c r="U35" t="n">
        <v>0.76</v>
      </c>
      <c r="V35" t="n">
        <v>0.89</v>
      </c>
      <c r="W35" t="n">
        <v>9.220000000000001</v>
      </c>
      <c r="X35" t="n">
        <v>0.45</v>
      </c>
      <c r="Y35" t="n">
        <v>1</v>
      </c>
      <c r="Z35" t="n">
        <v>10</v>
      </c>
      <c r="AA35" t="n">
        <v>933.8561423214716</v>
      </c>
      <c r="AB35" t="n">
        <v>1277.74317274957</v>
      </c>
      <c r="AC35" t="n">
        <v>1155.797157666157</v>
      </c>
      <c r="AD35" t="n">
        <v>933856.1423214716</v>
      </c>
      <c r="AE35" t="n">
        <v>1277743.17274957</v>
      </c>
      <c r="AF35" t="n">
        <v>1.555327698990069e-06</v>
      </c>
      <c r="AG35" t="n">
        <v>23.34201388888889</v>
      </c>
      <c r="AH35" t="n">
        <v>1155797.157666157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3.7277</v>
      </c>
      <c r="E36" t="n">
        <v>26.83</v>
      </c>
      <c r="F36" t="n">
        <v>23.79</v>
      </c>
      <c r="G36" t="n">
        <v>64.89</v>
      </c>
      <c r="H36" t="n">
        <v>0.98</v>
      </c>
      <c r="I36" t="n">
        <v>22</v>
      </c>
      <c r="J36" t="n">
        <v>171.35</v>
      </c>
      <c r="K36" t="n">
        <v>50.28</v>
      </c>
      <c r="L36" t="n">
        <v>9.5</v>
      </c>
      <c r="M36" t="n">
        <v>20</v>
      </c>
      <c r="N36" t="n">
        <v>31.57</v>
      </c>
      <c r="O36" t="n">
        <v>21367.54</v>
      </c>
      <c r="P36" t="n">
        <v>277.74</v>
      </c>
      <c r="Q36" t="n">
        <v>608.89</v>
      </c>
      <c r="R36" t="n">
        <v>60.39</v>
      </c>
      <c r="S36" t="n">
        <v>46.36</v>
      </c>
      <c r="T36" t="n">
        <v>6630.21</v>
      </c>
      <c r="U36" t="n">
        <v>0.77</v>
      </c>
      <c r="V36" t="n">
        <v>0.9</v>
      </c>
      <c r="W36" t="n">
        <v>9.210000000000001</v>
      </c>
      <c r="X36" t="n">
        <v>0.42</v>
      </c>
      <c r="Y36" t="n">
        <v>1</v>
      </c>
      <c r="Z36" t="n">
        <v>10</v>
      </c>
      <c r="AA36" t="n">
        <v>930.5975342249802</v>
      </c>
      <c r="AB36" t="n">
        <v>1273.284601392308</v>
      </c>
      <c r="AC36" t="n">
        <v>1151.764106101587</v>
      </c>
      <c r="AD36" t="n">
        <v>930597.5342249803</v>
      </c>
      <c r="AE36" t="n">
        <v>1273284.601392308</v>
      </c>
      <c r="AF36" t="n">
        <v>1.558798479196989e-06</v>
      </c>
      <c r="AG36" t="n">
        <v>23.28993055555556</v>
      </c>
      <c r="AH36" t="n">
        <v>1151764.106101587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3.7277</v>
      </c>
      <c r="E37" t="n">
        <v>26.83</v>
      </c>
      <c r="F37" t="n">
        <v>23.79</v>
      </c>
      <c r="G37" t="n">
        <v>64.89</v>
      </c>
      <c r="H37" t="n">
        <v>1.01</v>
      </c>
      <c r="I37" t="n">
        <v>22</v>
      </c>
      <c r="J37" t="n">
        <v>171.72</v>
      </c>
      <c r="K37" t="n">
        <v>50.28</v>
      </c>
      <c r="L37" t="n">
        <v>9.75</v>
      </c>
      <c r="M37" t="n">
        <v>20</v>
      </c>
      <c r="N37" t="n">
        <v>31.69</v>
      </c>
      <c r="O37" t="n">
        <v>21412.57</v>
      </c>
      <c r="P37" t="n">
        <v>277.44</v>
      </c>
      <c r="Q37" t="n">
        <v>608.89</v>
      </c>
      <c r="R37" t="n">
        <v>60.6</v>
      </c>
      <c r="S37" t="n">
        <v>46.36</v>
      </c>
      <c r="T37" t="n">
        <v>6736.72</v>
      </c>
      <c r="U37" t="n">
        <v>0.76</v>
      </c>
      <c r="V37" t="n">
        <v>0.9</v>
      </c>
      <c r="W37" t="n">
        <v>9.210000000000001</v>
      </c>
      <c r="X37" t="n">
        <v>0.42</v>
      </c>
      <c r="Y37" t="n">
        <v>1</v>
      </c>
      <c r="Z37" t="n">
        <v>10</v>
      </c>
      <c r="AA37" t="n">
        <v>930.1595731309848</v>
      </c>
      <c r="AB37" t="n">
        <v>1272.685363702023</v>
      </c>
      <c r="AC37" t="n">
        <v>1151.222058815428</v>
      </c>
      <c r="AD37" t="n">
        <v>930159.5731309848</v>
      </c>
      <c r="AE37" t="n">
        <v>1272685.363702023</v>
      </c>
      <c r="AF37" t="n">
        <v>1.558798479196989e-06</v>
      </c>
      <c r="AG37" t="n">
        <v>23.28993055555556</v>
      </c>
      <c r="AH37" t="n">
        <v>1151222.058815428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3.7355</v>
      </c>
      <c r="E38" t="n">
        <v>26.77</v>
      </c>
      <c r="F38" t="n">
        <v>23.77</v>
      </c>
      <c r="G38" t="n">
        <v>67.91</v>
      </c>
      <c r="H38" t="n">
        <v>1.03</v>
      </c>
      <c r="I38" t="n">
        <v>21</v>
      </c>
      <c r="J38" t="n">
        <v>172.08</v>
      </c>
      <c r="K38" t="n">
        <v>50.28</v>
      </c>
      <c r="L38" t="n">
        <v>10</v>
      </c>
      <c r="M38" t="n">
        <v>19</v>
      </c>
      <c r="N38" t="n">
        <v>31.8</v>
      </c>
      <c r="O38" t="n">
        <v>21457.64</v>
      </c>
      <c r="P38" t="n">
        <v>276.42</v>
      </c>
      <c r="Q38" t="n">
        <v>608.8099999999999</v>
      </c>
      <c r="R38" t="n">
        <v>60.05</v>
      </c>
      <c r="S38" t="n">
        <v>46.36</v>
      </c>
      <c r="T38" t="n">
        <v>6468.68</v>
      </c>
      <c r="U38" t="n">
        <v>0.77</v>
      </c>
      <c r="V38" t="n">
        <v>0.9</v>
      </c>
      <c r="W38" t="n">
        <v>9.199999999999999</v>
      </c>
      <c r="X38" t="n">
        <v>0.4</v>
      </c>
      <c r="Y38" t="n">
        <v>1</v>
      </c>
      <c r="Z38" t="n">
        <v>10</v>
      </c>
      <c r="AA38" t="n">
        <v>927.3638499783377</v>
      </c>
      <c r="AB38" t="n">
        <v>1268.860131945971</v>
      </c>
      <c r="AC38" t="n">
        <v>1147.761901809427</v>
      </c>
      <c r="AD38" t="n">
        <v>927363.8499783378</v>
      </c>
      <c r="AE38" t="n">
        <v>1268860.13194597</v>
      </c>
      <c r="AF38" t="n">
        <v>1.562060176258914e-06</v>
      </c>
      <c r="AG38" t="n">
        <v>23.23784722222222</v>
      </c>
      <c r="AH38" t="n">
        <v>1147761.901809427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3.736</v>
      </c>
      <c r="E39" t="n">
        <v>26.77</v>
      </c>
      <c r="F39" t="n">
        <v>23.77</v>
      </c>
      <c r="G39" t="n">
        <v>67.90000000000001</v>
      </c>
      <c r="H39" t="n">
        <v>1.05</v>
      </c>
      <c r="I39" t="n">
        <v>21</v>
      </c>
      <c r="J39" t="n">
        <v>172.45</v>
      </c>
      <c r="K39" t="n">
        <v>50.28</v>
      </c>
      <c r="L39" t="n">
        <v>10.25</v>
      </c>
      <c r="M39" t="n">
        <v>19</v>
      </c>
      <c r="N39" t="n">
        <v>31.92</v>
      </c>
      <c r="O39" t="n">
        <v>21502.75</v>
      </c>
      <c r="P39" t="n">
        <v>275.95</v>
      </c>
      <c r="Q39" t="n">
        <v>608.83</v>
      </c>
      <c r="R39" t="n">
        <v>59.42</v>
      </c>
      <c r="S39" t="n">
        <v>46.36</v>
      </c>
      <c r="T39" t="n">
        <v>6152.97</v>
      </c>
      <c r="U39" t="n">
        <v>0.78</v>
      </c>
      <c r="V39" t="n">
        <v>0.9</v>
      </c>
      <c r="W39" t="n">
        <v>9.210000000000001</v>
      </c>
      <c r="X39" t="n">
        <v>0.39</v>
      </c>
      <c r="Y39" t="n">
        <v>1</v>
      </c>
      <c r="Z39" t="n">
        <v>10</v>
      </c>
      <c r="AA39" t="n">
        <v>926.6041860396629</v>
      </c>
      <c r="AB39" t="n">
        <v>1267.820726231068</v>
      </c>
      <c r="AC39" t="n">
        <v>1146.821695517139</v>
      </c>
      <c r="AD39" t="n">
        <v>926604.1860396629</v>
      </c>
      <c r="AE39" t="n">
        <v>1267820.726231068</v>
      </c>
      <c r="AF39" t="n">
        <v>1.562269259403909e-06</v>
      </c>
      <c r="AG39" t="n">
        <v>23.23784722222222</v>
      </c>
      <c r="AH39" t="n">
        <v>1146821.695517139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3.743</v>
      </c>
      <c r="E40" t="n">
        <v>26.72</v>
      </c>
      <c r="F40" t="n">
        <v>23.75</v>
      </c>
      <c r="G40" t="n">
        <v>71.23999999999999</v>
      </c>
      <c r="H40" t="n">
        <v>1.08</v>
      </c>
      <c r="I40" t="n">
        <v>20</v>
      </c>
      <c r="J40" t="n">
        <v>172.82</v>
      </c>
      <c r="K40" t="n">
        <v>50.28</v>
      </c>
      <c r="L40" t="n">
        <v>10.5</v>
      </c>
      <c r="M40" t="n">
        <v>18</v>
      </c>
      <c r="N40" t="n">
        <v>32.04</v>
      </c>
      <c r="O40" t="n">
        <v>21547.89</v>
      </c>
      <c r="P40" t="n">
        <v>274.99</v>
      </c>
      <c r="Q40" t="n">
        <v>608.85</v>
      </c>
      <c r="R40" t="n">
        <v>59.08</v>
      </c>
      <c r="S40" t="n">
        <v>46.36</v>
      </c>
      <c r="T40" t="n">
        <v>5988.64</v>
      </c>
      <c r="U40" t="n">
        <v>0.78</v>
      </c>
      <c r="V40" t="n">
        <v>0.9</v>
      </c>
      <c r="W40" t="n">
        <v>9.210000000000001</v>
      </c>
      <c r="X40" t="n">
        <v>0.38</v>
      </c>
      <c r="Y40" t="n">
        <v>1</v>
      </c>
      <c r="Z40" t="n">
        <v>10</v>
      </c>
      <c r="AA40" t="n">
        <v>924.0283998475543</v>
      </c>
      <c r="AB40" t="n">
        <v>1264.296421927358</v>
      </c>
      <c r="AC40" t="n">
        <v>1143.633745869783</v>
      </c>
      <c r="AD40" t="n">
        <v>924028.3998475543</v>
      </c>
      <c r="AE40" t="n">
        <v>1264296.421927358</v>
      </c>
      <c r="AF40" t="n">
        <v>1.565196423433841e-06</v>
      </c>
      <c r="AG40" t="n">
        <v>23.19444444444444</v>
      </c>
      <c r="AH40" t="n">
        <v>1143633.745869783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3.7424</v>
      </c>
      <c r="E41" t="n">
        <v>26.72</v>
      </c>
      <c r="F41" t="n">
        <v>23.75</v>
      </c>
      <c r="G41" t="n">
        <v>71.26000000000001</v>
      </c>
      <c r="H41" t="n">
        <v>1.1</v>
      </c>
      <c r="I41" t="n">
        <v>20</v>
      </c>
      <c r="J41" t="n">
        <v>173.18</v>
      </c>
      <c r="K41" t="n">
        <v>50.28</v>
      </c>
      <c r="L41" t="n">
        <v>10.75</v>
      </c>
      <c r="M41" t="n">
        <v>18</v>
      </c>
      <c r="N41" t="n">
        <v>32.15</v>
      </c>
      <c r="O41" t="n">
        <v>21593.08</v>
      </c>
      <c r="P41" t="n">
        <v>274.61</v>
      </c>
      <c r="Q41" t="n">
        <v>608.84</v>
      </c>
      <c r="R41" t="n">
        <v>58.97</v>
      </c>
      <c r="S41" t="n">
        <v>46.36</v>
      </c>
      <c r="T41" t="n">
        <v>5934.92</v>
      </c>
      <c r="U41" t="n">
        <v>0.79</v>
      </c>
      <c r="V41" t="n">
        <v>0.9</v>
      </c>
      <c r="W41" t="n">
        <v>9.220000000000001</v>
      </c>
      <c r="X41" t="n">
        <v>0.38</v>
      </c>
      <c r="Y41" t="n">
        <v>1</v>
      </c>
      <c r="Z41" t="n">
        <v>10</v>
      </c>
      <c r="AA41" t="n">
        <v>923.5651984828098</v>
      </c>
      <c r="AB41" t="n">
        <v>1263.662649385113</v>
      </c>
      <c r="AC41" t="n">
        <v>1143.060459689464</v>
      </c>
      <c r="AD41" t="n">
        <v>923565.1984828098</v>
      </c>
      <c r="AE41" t="n">
        <v>1263662.649385113</v>
      </c>
      <c r="AF41" t="n">
        <v>1.564945523659847e-06</v>
      </c>
      <c r="AG41" t="n">
        <v>23.19444444444444</v>
      </c>
      <c r="AH41" t="n">
        <v>1143060.459689464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3.7506</v>
      </c>
      <c r="E42" t="n">
        <v>26.66</v>
      </c>
      <c r="F42" t="n">
        <v>23.73</v>
      </c>
      <c r="G42" t="n">
        <v>74.92</v>
      </c>
      <c r="H42" t="n">
        <v>1.12</v>
      </c>
      <c r="I42" t="n">
        <v>19</v>
      </c>
      <c r="J42" t="n">
        <v>173.55</v>
      </c>
      <c r="K42" t="n">
        <v>50.28</v>
      </c>
      <c r="L42" t="n">
        <v>11</v>
      </c>
      <c r="M42" t="n">
        <v>17</v>
      </c>
      <c r="N42" t="n">
        <v>32.27</v>
      </c>
      <c r="O42" t="n">
        <v>21638.31</v>
      </c>
      <c r="P42" t="n">
        <v>274.11</v>
      </c>
      <c r="Q42" t="n">
        <v>608.9</v>
      </c>
      <c r="R42" t="n">
        <v>58.28</v>
      </c>
      <c r="S42" t="n">
        <v>46.36</v>
      </c>
      <c r="T42" t="n">
        <v>5591.2</v>
      </c>
      <c r="U42" t="n">
        <v>0.8</v>
      </c>
      <c r="V42" t="n">
        <v>0.9</v>
      </c>
      <c r="W42" t="n">
        <v>9.210000000000001</v>
      </c>
      <c r="X42" t="n">
        <v>0.35</v>
      </c>
      <c r="Y42" t="n">
        <v>1</v>
      </c>
      <c r="Z42" t="n">
        <v>10</v>
      </c>
      <c r="AA42" t="n">
        <v>921.4895420657634</v>
      </c>
      <c r="AB42" t="n">
        <v>1260.822644703811</v>
      </c>
      <c r="AC42" t="n">
        <v>1140.491501068975</v>
      </c>
      <c r="AD42" t="n">
        <v>921489.5420657634</v>
      </c>
      <c r="AE42" t="n">
        <v>1260822.644703812</v>
      </c>
      <c r="AF42" t="n">
        <v>1.568374487237768e-06</v>
      </c>
      <c r="AG42" t="n">
        <v>23.14236111111111</v>
      </c>
      <c r="AH42" t="n">
        <v>1140491.501068975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3.7497</v>
      </c>
      <c r="E43" t="n">
        <v>26.67</v>
      </c>
      <c r="F43" t="n">
        <v>23.73</v>
      </c>
      <c r="G43" t="n">
        <v>74.94</v>
      </c>
      <c r="H43" t="n">
        <v>1.15</v>
      </c>
      <c r="I43" t="n">
        <v>19</v>
      </c>
      <c r="J43" t="n">
        <v>173.92</v>
      </c>
      <c r="K43" t="n">
        <v>50.28</v>
      </c>
      <c r="L43" t="n">
        <v>11.25</v>
      </c>
      <c r="M43" t="n">
        <v>17</v>
      </c>
      <c r="N43" t="n">
        <v>32.39</v>
      </c>
      <c r="O43" t="n">
        <v>21683.57</v>
      </c>
      <c r="P43" t="n">
        <v>273.46</v>
      </c>
      <c r="Q43" t="n">
        <v>608.86</v>
      </c>
      <c r="R43" t="n">
        <v>58.63</v>
      </c>
      <c r="S43" t="n">
        <v>46.36</v>
      </c>
      <c r="T43" t="n">
        <v>5769.42</v>
      </c>
      <c r="U43" t="n">
        <v>0.79</v>
      </c>
      <c r="V43" t="n">
        <v>0.9</v>
      </c>
      <c r="W43" t="n">
        <v>9.210000000000001</v>
      </c>
      <c r="X43" t="n">
        <v>0.36</v>
      </c>
      <c r="Y43" t="n">
        <v>1</v>
      </c>
      <c r="Z43" t="n">
        <v>10</v>
      </c>
      <c r="AA43" t="n">
        <v>920.6793788957791</v>
      </c>
      <c r="AB43" t="n">
        <v>1259.714143712763</v>
      </c>
      <c r="AC43" t="n">
        <v>1139.488793856721</v>
      </c>
      <c r="AD43" t="n">
        <v>920679.3788957791</v>
      </c>
      <c r="AE43" t="n">
        <v>1259714.143712763</v>
      </c>
      <c r="AF43" t="n">
        <v>1.567998137576776e-06</v>
      </c>
      <c r="AG43" t="n">
        <v>23.15104166666667</v>
      </c>
      <c r="AH43" t="n">
        <v>1139488.793856721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3.757</v>
      </c>
      <c r="E44" t="n">
        <v>26.62</v>
      </c>
      <c r="F44" t="n">
        <v>23.71</v>
      </c>
      <c r="G44" t="n">
        <v>79.04000000000001</v>
      </c>
      <c r="H44" t="n">
        <v>1.17</v>
      </c>
      <c r="I44" t="n">
        <v>18</v>
      </c>
      <c r="J44" t="n">
        <v>174.28</v>
      </c>
      <c r="K44" t="n">
        <v>50.28</v>
      </c>
      <c r="L44" t="n">
        <v>11.5</v>
      </c>
      <c r="M44" t="n">
        <v>16</v>
      </c>
      <c r="N44" t="n">
        <v>32.5</v>
      </c>
      <c r="O44" t="n">
        <v>21728.87</v>
      </c>
      <c r="P44" t="n">
        <v>272.13</v>
      </c>
      <c r="Q44" t="n">
        <v>608.85</v>
      </c>
      <c r="R44" t="n">
        <v>58.01</v>
      </c>
      <c r="S44" t="n">
        <v>46.36</v>
      </c>
      <c r="T44" t="n">
        <v>5461.94</v>
      </c>
      <c r="U44" t="n">
        <v>0.8</v>
      </c>
      <c r="V44" t="n">
        <v>0.9</v>
      </c>
      <c r="W44" t="n">
        <v>9.210000000000001</v>
      </c>
      <c r="X44" t="n">
        <v>0.34</v>
      </c>
      <c r="Y44" t="n">
        <v>1</v>
      </c>
      <c r="Z44" t="n">
        <v>10</v>
      </c>
      <c r="AA44" t="n">
        <v>917.5440465123464</v>
      </c>
      <c r="AB44" t="n">
        <v>1255.424243624647</v>
      </c>
      <c r="AC44" t="n">
        <v>1135.608315812103</v>
      </c>
      <c r="AD44" t="n">
        <v>917544.0465123465</v>
      </c>
      <c r="AE44" t="n">
        <v>1255424.243624647</v>
      </c>
      <c r="AF44" t="n">
        <v>1.571050751493706e-06</v>
      </c>
      <c r="AG44" t="n">
        <v>23.10763888888889</v>
      </c>
      <c r="AH44" t="n">
        <v>1135608.315812103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3.7598</v>
      </c>
      <c r="E45" t="n">
        <v>26.6</v>
      </c>
      <c r="F45" t="n">
        <v>23.69</v>
      </c>
      <c r="G45" t="n">
        <v>78.97</v>
      </c>
      <c r="H45" t="n">
        <v>1.19</v>
      </c>
      <c r="I45" t="n">
        <v>18</v>
      </c>
      <c r="J45" t="n">
        <v>174.65</v>
      </c>
      <c r="K45" t="n">
        <v>50.28</v>
      </c>
      <c r="L45" t="n">
        <v>11.75</v>
      </c>
      <c r="M45" t="n">
        <v>16</v>
      </c>
      <c r="N45" t="n">
        <v>32.62</v>
      </c>
      <c r="O45" t="n">
        <v>21774.22</v>
      </c>
      <c r="P45" t="n">
        <v>272.14</v>
      </c>
      <c r="Q45" t="n">
        <v>608.83</v>
      </c>
      <c r="R45" t="n">
        <v>57.28</v>
      </c>
      <c r="S45" t="n">
        <v>46.36</v>
      </c>
      <c r="T45" t="n">
        <v>5095.31</v>
      </c>
      <c r="U45" t="n">
        <v>0.8100000000000001</v>
      </c>
      <c r="V45" t="n">
        <v>0.9</v>
      </c>
      <c r="W45" t="n">
        <v>9.210000000000001</v>
      </c>
      <c r="X45" t="n">
        <v>0.32</v>
      </c>
      <c r="Y45" t="n">
        <v>1</v>
      </c>
      <c r="Z45" t="n">
        <v>10</v>
      </c>
      <c r="AA45" t="n">
        <v>907.0961894913439</v>
      </c>
      <c r="AB45" t="n">
        <v>1241.129024721591</v>
      </c>
      <c r="AC45" t="n">
        <v>1122.677412537688</v>
      </c>
      <c r="AD45" t="n">
        <v>907096.1894913439</v>
      </c>
      <c r="AE45" t="n">
        <v>1241129.024721591</v>
      </c>
      <c r="AF45" t="n">
        <v>1.572221617105679e-06</v>
      </c>
      <c r="AG45" t="n">
        <v>23.09027777777778</v>
      </c>
      <c r="AH45" t="n">
        <v>1122677.412537688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3.7583</v>
      </c>
      <c r="E46" t="n">
        <v>26.61</v>
      </c>
      <c r="F46" t="n">
        <v>23.7</v>
      </c>
      <c r="G46" t="n">
        <v>79.01000000000001</v>
      </c>
      <c r="H46" t="n">
        <v>1.22</v>
      </c>
      <c r="I46" t="n">
        <v>18</v>
      </c>
      <c r="J46" t="n">
        <v>175.02</v>
      </c>
      <c r="K46" t="n">
        <v>50.28</v>
      </c>
      <c r="L46" t="n">
        <v>12</v>
      </c>
      <c r="M46" t="n">
        <v>16</v>
      </c>
      <c r="N46" t="n">
        <v>32.74</v>
      </c>
      <c r="O46" t="n">
        <v>21819.6</v>
      </c>
      <c r="P46" t="n">
        <v>270.78</v>
      </c>
      <c r="Q46" t="n">
        <v>608.78</v>
      </c>
      <c r="R46" t="n">
        <v>57.81</v>
      </c>
      <c r="S46" t="n">
        <v>46.36</v>
      </c>
      <c r="T46" t="n">
        <v>5361.01</v>
      </c>
      <c r="U46" t="n">
        <v>0.8</v>
      </c>
      <c r="V46" t="n">
        <v>0.9</v>
      </c>
      <c r="W46" t="n">
        <v>9.199999999999999</v>
      </c>
      <c r="X46" t="n">
        <v>0.33</v>
      </c>
      <c r="Y46" t="n">
        <v>1</v>
      </c>
      <c r="Z46" t="n">
        <v>10</v>
      </c>
      <c r="AA46" t="n">
        <v>905.4127106482251</v>
      </c>
      <c r="AB46" t="n">
        <v>1238.825614698591</v>
      </c>
      <c r="AC46" t="n">
        <v>1120.593836734427</v>
      </c>
      <c r="AD46" t="n">
        <v>905412.7106482252</v>
      </c>
      <c r="AE46" t="n">
        <v>1238825.614698591</v>
      </c>
      <c r="AF46" t="n">
        <v>1.571594367670694e-06</v>
      </c>
      <c r="AG46" t="n">
        <v>23.09895833333333</v>
      </c>
      <c r="AH46" t="n">
        <v>1120593.836734427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3.7653</v>
      </c>
      <c r="E47" t="n">
        <v>26.56</v>
      </c>
      <c r="F47" t="n">
        <v>23.69</v>
      </c>
      <c r="G47" t="n">
        <v>83.59999999999999</v>
      </c>
      <c r="H47" t="n">
        <v>1.24</v>
      </c>
      <c r="I47" t="n">
        <v>17</v>
      </c>
      <c r="J47" t="n">
        <v>175.39</v>
      </c>
      <c r="K47" t="n">
        <v>50.28</v>
      </c>
      <c r="L47" t="n">
        <v>12.25</v>
      </c>
      <c r="M47" t="n">
        <v>15</v>
      </c>
      <c r="N47" t="n">
        <v>32.86</v>
      </c>
      <c r="O47" t="n">
        <v>21865.03</v>
      </c>
      <c r="P47" t="n">
        <v>270.27</v>
      </c>
      <c r="Q47" t="n">
        <v>608.83</v>
      </c>
      <c r="R47" t="n">
        <v>57.1</v>
      </c>
      <c r="S47" t="n">
        <v>46.36</v>
      </c>
      <c r="T47" t="n">
        <v>5012.9</v>
      </c>
      <c r="U47" t="n">
        <v>0.8100000000000001</v>
      </c>
      <c r="V47" t="n">
        <v>0.9</v>
      </c>
      <c r="W47" t="n">
        <v>9.210000000000001</v>
      </c>
      <c r="X47" t="n">
        <v>0.31</v>
      </c>
      <c r="Y47" t="n">
        <v>1</v>
      </c>
      <c r="Z47" t="n">
        <v>10</v>
      </c>
      <c r="AA47" t="n">
        <v>903.5894906376307</v>
      </c>
      <c r="AB47" t="n">
        <v>1236.331004645305</v>
      </c>
      <c r="AC47" t="n">
        <v>1118.33730876342</v>
      </c>
      <c r="AD47" t="n">
        <v>903589.4906376307</v>
      </c>
      <c r="AE47" t="n">
        <v>1236331.004645305</v>
      </c>
      <c r="AF47" t="n">
        <v>1.574521531700626e-06</v>
      </c>
      <c r="AG47" t="n">
        <v>23.05555555555556</v>
      </c>
      <c r="AH47" t="n">
        <v>1118337.30876342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3.7632</v>
      </c>
      <c r="E48" t="n">
        <v>26.57</v>
      </c>
      <c r="F48" t="n">
        <v>23.7</v>
      </c>
      <c r="G48" t="n">
        <v>83.65000000000001</v>
      </c>
      <c r="H48" t="n">
        <v>1.26</v>
      </c>
      <c r="I48" t="n">
        <v>17</v>
      </c>
      <c r="J48" t="n">
        <v>175.76</v>
      </c>
      <c r="K48" t="n">
        <v>50.28</v>
      </c>
      <c r="L48" t="n">
        <v>12.5</v>
      </c>
      <c r="M48" t="n">
        <v>15</v>
      </c>
      <c r="N48" t="n">
        <v>32.98</v>
      </c>
      <c r="O48" t="n">
        <v>21910.49</v>
      </c>
      <c r="P48" t="n">
        <v>270.19</v>
      </c>
      <c r="Q48" t="n">
        <v>608.86</v>
      </c>
      <c r="R48" t="n">
        <v>57.54</v>
      </c>
      <c r="S48" t="n">
        <v>46.36</v>
      </c>
      <c r="T48" t="n">
        <v>5234.62</v>
      </c>
      <c r="U48" t="n">
        <v>0.8100000000000001</v>
      </c>
      <c r="V48" t="n">
        <v>0.9</v>
      </c>
      <c r="W48" t="n">
        <v>9.210000000000001</v>
      </c>
      <c r="X48" t="n">
        <v>0.33</v>
      </c>
      <c r="Y48" t="n">
        <v>1</v>
      </c>
      <c r="Z48" t="n">
        <v>10</v>
      </c>
      <c r="AA48" t="n">
        <v>903.8450115866935</v>
      </c>
      <c r="AB48" t="n">
        <v>1236.680619680602</v>
      </c>
      <c r="AC48" t="n">
        <v>1118.653557030435</v>
      </c>
      <c r="AD48" t="n">
        <v>903845.0115866936</v>
      </c>
      <c r="AE48" t="n">
        <v>1236680.619680602</v>
      </c>
      <c r="AF48" t="n">
        <v>1.573643382491646e-06</v>
      </c>
      <c r="AG48" t="n">
        <v>23.06423611111111</v>
      </c>
      <c r="AH48" t="n">
        <v>1118653.557030435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3.7627</v>
      </c>
      <c r="E49" t="n">
        <v>26.58</v>
      </c>
      <c r="F49" t="n">
        <v>23.7</v>
      </c>
      <c r="G49" t="n">
        <v>83.66</v>
      </c>
      <c r="H49" t="n">
        <v>1.28</v>
      </c>
      <c r="I49" t="n">
        <v>17</v>
      </c>
      <c r="J49" t="n">
        <v>176.12</v>
      </c>
      <c r="K49" t="n">
        <v>50.28</v>
      </c>
      <c r="L49" t="n">
        <v>12.75</v>
      </c>
      <c r="M49" t="n">
        <v>15</v>
      </c>
      <c r="N49" t="n">
        <v>33.09</v>
      </c>
      <c r="O49" t="n">
        <v>21956</v>
      </c>
      <c r="P49" t="n">
        <v>269.14</v>
      </c>
      <c r="Q49" t="n">
        <v>608.8200000000001</v>
      </c>
      <c r="R49" t="n">
        <v>57.65</v>
      </c>
      <c r="S49" t="n">
        <v>46.36</v>
      </c>
      <c r="T49" t="n">
        <v>5288.77</v>
      </c>
      <c r="U49" t="n">
        <v>0.8</v>
      </c>
      <c r="V49" t="n">
        <v>0.9</v>
      </c>
      <c r="W49" t="n">
        <v>9.210000000000001</v>
      </c>
      <c r="X49" t="n">
        <v>0.33</v>
      </c>
      <c r="Y49" t="n">
        <v>1</v>
      </c>
      <c r="Z49" t="n">
        <v>10</v>
      </c>
      <c r="AA49" t="n">
        <v>902.3991158142386</v>
      </c>
      <c r="AB49" t="n">
        <v>1234.702281296309</v>
      </c>
      <c r="AC49" t="n">
        <v>1116.864028484924</v>
      </c>
      <c r="AD49" t="n">
        <v>902399.1158142386</v>
      </c>
      <c r="AE49" t="n">
        <v>1234702.281296309</v>
      </c>
      <c r="AF49" t="n">
        <v>1.573434299346651e-06</v>
      </c>
      <c r="AG49" t="n">
        <v>23.07291666666667</v>
      </c>
      <c r="AH49" t="n">
        <v>1116864.028484924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3.772</v>
      </c>
      <c r="E50" t="n">
        <v>26.51</v>
      </c>
      <c r="F50" t="n">
        <v>23.67</v>
      </c>
      <c r="G50" t="n">
        <v>88.77</v>
      </c>
      <c r="H50" t="n">
        <v>1.31</v>
      </c>
      <c r="I50" t="n">
        <v>16</v>
      </c>
      <c r="J50" t="n">
        <v>176.49</v>
      </c>
      <c r="K50" t="n">
        <v>50.28</v>
      </c>
      <c r="L50" t="n">
        <v>13</v>
      </c>
      <c r="M50" t="n">
        <v>14</v>
      </c>
      <c r="N50" t="n">
        <v>33.21</v>
      </c>
      <c r="O50" t="n">
        <v>22001.54</v>
      </c>
      <c r="P50" t="n">
        <v>268.71</v>
      </c>
      <c r="Q50" t="n">
        <v>608.84</v>
      </c>
      <c r="R50" t="n">
        <v>56.65</v>
      </c>
      <c r="S50" t="n">
        <v>46.36</v>
      </c>
      <c r="T50" t="n">
        <v>4794.9</v>
      </c>
      <c r="U50" t="n">
        <v>0.82</v>
      </c>
      <c r="V50" t="n">
        <v>0.9</v>
      </c>
      <c r="W50" t="n">
        <v>9.199999999999999</v>
      </c>
      <c r="X50" t="n">
        <v>0.3</v>
      </c>
      <c r="Y50" t="n">
        <v>1</v>
      </c>
      <c r="Z50" t="n">
        <v>10</v>
      </c>
      <c r="AA50" t="n">
        <v>900.2356716648641</v>
      </c>
      <c r="AB50" t="n">
        <v>1231.742161566715</v>
      </c>
      <c r="AC50" t="n">
        <v>1114.186418427769</v>
      </c>
      <c r="AD50" t="n">
        <v>900235.6716648641</v>
      </c>
      <c r="AE50" t="n">
        <v>1231742.161566715</v>
      </c>
      <c r="AF50" t="n">
        <v>1.577323245843561e-06</v>
      </c>
      <c r="AG50" t="n">
        <v>23.01215277777778</v>
      </c>
      <c r="AH50" t="n">
        <v>1114186.418427769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3.7696</v>
      </c>
      <c r="E51" t="n">
        <v>26.53</v>
      </c>
      <c r="F51" t="n">
        <v>23.69</v>
      </c>
      <c r="G51" t="n">
        <v>88.83</v>
      </c>
      <c r="H51" t="n">
        <v>1.33</v>
      </c>
      <c r="I51" t="n">
        <v>16</v>
      </c>
      <c r="J51" t="n">
        <v>176.86</v>
      </c>
      <c r="K51" t="n">
        <v>50.28</v>
      </c>
      <c r="L51" t="n">
        <v>13.25</v>
      </c>
      <c r="M51" t="n">
        <v>14</v>
      </c>
      <c r="N51" t="n">
        <v>33.33</v>
      </c>
      <c r="O51" t="n">
        <v>22047.13</v>
      </c>
      <c r="P51" t="n">
        <v>268.22</v>
      </c>
      <c r="Q51" t="n">
        <v>608.8</v>
      </c>
      <c r="R51" t="n">
        <v>57.35</v>
      </c>
      <c r="S51" t="n">
        <v>46.36</v>
      </c>
      <c r="T51" t="n">
        <v>5142.92</v>
      </c>
      <c r="U51" t="n">
        <v>0.8100000000000001</v>
      </c>
      <c r="V51" t="n">
        <v>0.9</v>
      </c>
      <c r="W51" t="n">
        <v>9.199999999999999</v>
      </c>
      <c r="X51" t="n">
        <v>0.32</v>
      </c>
      <c r="Y51" t="n">
        <v>1</v>
      </c>
      <c r="Z51" t="n">
        <v>10</v>
      </c>
      <c r="AA51" t="n">
        <v>900.0061547972537</v>
      </c>
      <c r="AB51" t="n">
        <v>1231.428126462881</v>
      </c>
      <c r="AC51" t="n">
        <v>1113.902354393494</v>
      </c>
      <c r="AD51" t="n">
        <v>900006.1547972537</v>
      </c>
      <c r="AE51" t="n">
        <v>1231428.126462881</v>
      </c>
      <c r="AF51" t="n">
        <v>1.576319646747584e-06</v>
      </c>
      <c r="AG51" t="n">
        <v>23.02951388888889</v>
      </c>
      <c r="AH51" t="n">
        <v>1113902.354393494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3.769</v>
      </c>
      <c r="E52" t="n">
        <v>26.53</v>
      </c>
      <c r="F52" t="n">
        <v>23.69</v>
      </c>
      <c r="G52" t="n">
        <v>88.84</v>
      </c>
      <c r="H52" t="n">
        <v>1.35</v>
      </c>
      <c r="I52" t="n">
        <v>16</v>
      </c>
      <c r="J52" t="n">
        <v>177.23</v>
      </c>
      <c r="K52" t="n">
        <v>50.28</v>
      </c>
      <c r="L52" t="n">
        <v>13.5</v>
      </c>
      <c r="M52" t="n">
        <v>14</v>
      </c>
      <c r="N52" t="n">
        <v>33.45</v>
      </c>
      <c r="O52" t="n">
        <v>22092.76</v>
      </c>
      <c r="P52" t="n">
        <v>267.03</v>
      </c>
      <c r="Q52" t="n">
        <v>608.91</v>
      </c>
      <c r="R52" t="n">
        <v>57.42</v>
      </c>
      <c r="S52" t="n">
        <v>46.36</v>
      </c>
      <c r="T52" t="n">
        <v>5176.06</v>
      </c>
      <c r="U52" t="n">
        <v>0.8100000000000001</v>
      </c>
      <c r="V52" t="n">
        <v>0.9</v>
      </c>
      <c r="W52" t="n">
        <v>9.199999999999999</v>
      </c>
      <c r="X52" t="n">
        <v>0.32</v>
      </c>
      <c r="Y52" t="n">
        <v>1</v>
      </c>
      <c r="Z52" t="n">
        <v>10</v>
      </c>
      <c r="AA52" t="n">
        <v>898.3744401137819</v>
      </c>
      <c r="AB52" t="n">
        <v>1229.195542446784</v>
      </c>
      <c r="AC52" t="n">
        <v>1111.882845062441</v>
      </c>
      <c r="AD52" t="n">
        <v>898374.440113782</v>
      </c>
      <c r="AE52" t="n">
        <v>1229195.542446784</v>
      </c>
      <c r="AF52" t="n">
        <v>1.57606874697359e-06</v>
      </c>
      <c r="AG52" t="n">
        <v>23.02951388888889</v>
      </c>
      <c r="AH52" t="n">
        <v>1111882.845062441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3.7791</v>
      </c>
      <c r="E53" t="n">
        <v>26.46</v>
      </c>
      <c r="F53" t="n">
        <v>23.65</v>
      </c>
      <c r="G53" t="n">
        <v>94.61</v>
      </c>
      <c r="H53" t="n">
        <v>1.37</v>
      </c>
      <c r="I53" t="n">
        <v>15</v>
      </c>
      <c r="J53" t="n">
        <v>177.6</v>
      </c>
      <c r="K53" t="n">
        <v>50.28</v>
      </c>
      <c r="L53" t="n">
        <v>13.75</v>
      </c>
      <c r="M53" t="n">
        <v>13</v>
      </c>
      <c r="N53" t="n">
        <v>33.57</v>
      </c>
      <c r="O53" t="n">
        <v>22138.42</v>
      </c>
      <c r="P53" t="n">
        <v>266.52</v>
      </c>
      <c r="Q53" t="n">
        <v>608.83</v>
      </c>
      <c r="R53" t="n">
        <v>56.18</v>
      </c>
      <c r="S53" t="n">
        <v>46.36</v>
      </c>
      <c r="T53" t="n">
        <v>4562.88</v>
      </c>
      <c r="U53" t="n">
        <v>0.83</v>
      </c>
      <c r="V53" t="n">
        <v>0.9</v>
      </c>
      <c r="W53" t="n">
        <v>9.199999999999999</v>
      </c>
      <c r="X53" t="n">
        <v>0.28</v>
      </c>
      <c r="Y53" t="n">
        <v>1</v>
      </c>
      <c r="Z53" t="n">
        <v>10</v>
      </c>
      <c r="AA53" t="n">
        <v>895.7587651785402</v>
      </c>
      <c r="AB53" t="n">
        <v>1225.616660604953</v>
      </c>
      <c r="AC53" t="n">
        <v>1108.645526680602</v>
      </c>
      <c r="AD53" t="n">
        <v>895758.7651785403</v>
      </c>
      <c r="AE53" t="n">
        <v>1225616.660604953</v>
      </c>
      <c r="AF53" t="n">
        <v>1.580292226502493e-06</v>
      </c>
      <c r="AG53" t="n">
        <v>22.96875</v>
      </c>
      <c r="AH53" t="n">
        <v>1108645.526680602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3.7811</v>
      </c>
      <c r="E54" t="n">
        <v>26.45</v>
      </c>
      <c r="F54" t="n">
        <v>23.64</v>
      </c>
      <c r="G54" t="n">
        <v>94.56</v>
      </c>
      <c r="H54" t="n">
        <v>1.4</v>
      </c>
      <c r="I54" t="n">
        <v>15</v>
      </c>
      <c r="J54" t="n">
        <v>177.97</v>
      </c>
      <c r="K54" t="n">
        <v>50.28</v>
      </c>
      <c r="L54" t="n">
        <v>14</v>
      </c>
      <c r="M54" t="n">
        <v>13</v>
      </c>
      <c r="N54" t="n">
        <v>33.69</v>
      </c>
      <c r="O54" t="n">
        <v>22184.13</v>
      </c>
      <c r="P54" t="n">
        <v>266.19</v>
      </c>
      <c r="Q54" t="n">
        <v>608.79</v>
      </c>
      <c r="R54" t="n">
        <v>55.81</v>
      </c>
      <c r="S54" t="n">
        <v>46.36</v>
      </c>
      <c r="T54" t="n">
        <v>4375.74</v>
      </c>
      <c r="U54" t="n">
        <v>0.83</v>
      </c>
      <c r="V54" t="n">
        <v>0.9</v>
      </c>
      <c r="W54" t="n">
        <v>9.199999999999999</v>
      </c>
      <c r="X54" t="n">
        <v>0.27</v>
      </c>
      <c r="Y54" t="n">
        <v>1</v>
      </c>
      <c r="Z54" t="n">
        <v>10</v>
      </c>
      <c r="AA54" t="n">
        <v>894.9328764585684</v>
      </c>
      <c r="AB54" t="n">
        <v>1224.486643222648</v>
      </c>
      <c r="AC54" t="n">
        <v>1107.623356571276</v>
      </c>
      <c r="AD54" t="n">
        <v>894932.8764585685</v>
      </c>
      <c r="AE54" t="n">
        <v>1224486.643222648</v>
      </c>
      <c r="AF54" t="n">
        <v>1.581128559082473e-06</v>
      </c>
      <c r="AG54" t="n">
        <v>22.96006944444444</v>
      </c>
      <c r="AH54" t="n">
        <v>1107623.356571276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3.7777</v>
      </c>
      <c r="E55" t="n">
        <v>26.47</v>
      </c>
      <c r="F55" t="n">
        <v>23.66</v>
      </c>
      <c r="G55" t="n">
        <v>94.65000000000001</v>
      </c>
      <c r="H55" t="n">
        <v>1.42</v>
      </c>
      <c r="I55" t="n">
        <v>15</v>
      </c>
      <c r="J55" t="n">
        <v>178.34</v>
      </c>
      <c r="K55" t="n">
        <v>50.28</v>
      </c>
      <c r="L55" t="n">
        <v>14.25</v>
      </c>
      <c r="M55" t="n">
        <v>13</v>
      </c>
      <c r="N55" t="n">
        <v>33.82</v>
      </c>
      <c r="O55" t="n">
        <v>22229.88</v>
      </c>
      <c r="P55" t="n">
        <v>265.56</v>
      </c>
      <c r="Q55" t="n">
        <v>608.84</v>
      </c>
      <c r="R55" t="n">
        <v>56.41</v>
      </c>
      <c r="S55" t="n">
        <v>46.36</v>
      </c>
      <c r="T55" t="n">
        <v>4675.24</v>
      </c>
      <c r="U55" t="n">
        <v>0.82</v>
      </c>
      <c r="V55" t="n">
        <v>0.9</v>
      </c>
      <c r="W55" t="n">
        <v>9.210000000000001</v>
      </c>
      <c r="X55" t="n">
        <v>0.29</v>
      </c>
      <c r="Y55" t="n">
        <v>1</v>
      </c>
      <c r="Z55" t="n">
        <v>10</v>
      </c>
      <c r="AA55" t="n">
        <v>894.6414422872269</v>
      </c>
      <c r="AB55" t="n">
        <v>1224.087890132251</v>
      </c>
      <c r="AC55" t="n">
        <v>1107.262659916172</v>
      </c>
      <c r="AD55" t="n">
        <v>894641.4422872269</v>
      </c>
      <c r="AE55" t="n">
        <v>1224087.89013225</v>
      </c>
      <c r="AF55" t="n">
        <v>1.579706793696506e-06</v>
      </c>
      <c r="AG55" t="n">
        <v>22.97743055555556</v>
      </c>
      <c r="AH55" t="n">
        <v>1107262.659916172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3.7792</v>
      </c>
      <c r="E56" t="n">
        <v>26.46</v>
      </c>
      <c r="F56" t="n">
        <v>23.65</v>
      </c>
      <c r="G56" t="n">
        <v>94.61</v>
      </c>
      <c r="H56" t="n">
        <v>1.44</v>
      </c>
      <c r="I56" t="n">
        <v>15</v>
      </c>
      <c r="J56" t="n">
        <v>178.72</v>
      </c>
      <c r="K56" t="n">
        <v>50.28</v>
      </c>
      <c r="L56" t="n">
        <v>14.5</v>
      </c>
      <c r="M56" t="n">
        <v>13</v>
      </c>
      <c r="N56" t="n">
        <v>33.94</v>
      </c>
      <c r="O56" t="n">
        <v>22275.67</v>
      </c>
      <c r="P56" t="n">
        <v>263.97</v>
      </c>
      <c r="Q56" t="n">
        <v>608.76</v>
      </c>
      <c r="R56" t="n">
        <v>56.14</v>
      </c>
      <c r="S56" t="n">
        <v>46.36</v>
      </c>
      <c r="T56" t="n">
        <v>4543.1</v>
      </c>
      <c r="U56" t="n">
        <v>0.83</v>
      </c>
      <c r="V56" t="n">
        <v>0.9</v>
      </c>
      <c r="W56" t="n">
        <v>9.199999999999999</v>
      </c>
      <c r="X56" t="n">
        <v>0.28</v>
      </c>
      <c r="Y56" t="n">
        <v>1</v>
      </c>
      <c r="Z56" t="n">
        <v>10</v>
      </c>
      <c r="AA56" t="n">
        <v>892.0725565431728</v>
      </c>
      <c r="AB56" t="n">
        <v>1220.573027325995</v>
      </c>
      <c r="AC56" t="n">
        <v>1104.083250683005</v>
      </c>
      <c r="AD56" t="n">
        <v>892072.5565431728</v>
      </c>
      <c r="AE56" t="n">
        <v>1220573.027325995</v>
      </c>
      <c r="AF56" t="n">
        <v>1.580334043131492e-06</v>
      </c>
      <c r="AG56" t="n">
        <v>22.96875</v>
      </c>
      <c r="AH56" t="n">
        <v>1104083.250683005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3.7872</v>
      </c>
      <c r="E57" t="n">
        <v>26.4</v>
      </c>
      <c r="F57" t="n">
        <v>23.63</v>
      </c>
      <c r="G57" t="n">
        <v>101.27</v>
      </c>
      <c r="H57" t="n">
        <v>1.46</v>
      </c>
      <c r="I57" t="n">
        <v>14</v>
      </c>
      <c r="J57" t="n">
        <v>179.09</v>
      </c>
      <c r="K57" t="n">
        <v>50.28</v>
      </c>
      <c r="L57" t="n">
        <v>14.75</v>
      </c>
      <c r="M57" t="n">
        <v>12</v>
      </c>
      <c r="N57" t="n">
        <v>34.06</v>
      </c>
      <c r="O57" t="n">
        <v>22321.5</v>
      </c>
      <c r="P57" t="n">
        <v>264.01</v>
      </c>
      <c r="Q57" t="n">
        <v>608.8200000000001</v>
      </c>
      <c r="R57" t="n">
        <v>55.15</v>
      </c>
      <c r="S57" t="n">
        <v>46.36</v>
      </c>
      <c r="T57" t="n">
        <v>4053.06</v>
      </c>
      <c r="U57" t="n">
        <v>0.84</v>
      </c>
      <c r="V57" t="n">
        <v>0.9</v>
      </c>
      <c r="W57" t="n">
        <v>9.210000000000001</v>
      </c>
      <c r="X57" t="n">
        <v>0.26</v>
      </c>
      <c r="Y57" t="n">
        <v>1</v>
      </c>
      <c r="Z57" t="n">
        <v>10</v>
      </c>
      <c r="AA57" t="n">
        <v>890.8675269240043</v>
      </c>
      <c r="AB57" t="n">
        <v>1218.924252638894</v>
      </c>
      <c r="AC57" t="n">
        <v>1102.59183273797</v>
      </c>
      <c r="AD57" t="n">
        <v>890867.5269240043</v>
      </c>
      <c r="AE57" t="n">
        <v>1218924.252638894</v>
      </c>
      <c r="AF57" t="n">
        <v>1.583679373451414e-06</v>
      </c>
      <c r="AG57" t="n">
        <v>22.91666666666667</v>
      </c>
      <c r="AH57" t="n">
        <v>1102591.83273797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3.7888</v>
      </c>
      <c r="E58" t="n">
        <v>26.39</v>
      </c>
      <c r="F58" t="n">
        <v>23.62</v>
      </c>
      <c r="G58" t="n">
        <v>101.22</v>
      </c>
      <c r="H58" t="n">
        <v>1.48</v>
      </c>
      <c r="I58" t="n">
        <v>14</v>
      </c>
      <c r="J58" t="n">
        <v>179.46</v>
      </c>
      <c r="K58" t="n">
        <v>50.28</v>
      </c>
      <c r="L58" t="n">
        <v>15</v>
      </c>
      <c r="M58" t="n">
        <v>12</v>
      </c>
      <c r="N58" t="n">
        <v>34.18</v>
      </c>
      <c r="O58" t="n">
        <v>22367.38</v>
      </c>
      <c r="P58" t="n">
        <v>263.58</v>
      </c>
      <c r="Q58" t="n">
        <v>608.8099999999999</v>
      </c>
      <c r="R58" t="n">
        <v>54.85</v>
      </c>
      <c r="S58" t="n">
        <v>46.36</v>
      </c>
      <c r="T58" t="n">
        <v>3905.02</v>
      </c>
      <c r="U58" t="n">
        <v>0.85</v>
      </c>
      <c r="V58" t="n">
        <v>0.9</v>
      </c>
      <c r="W58" t="n">
        <v>9.199999999999999</v>
      </c>
      <c r="X58" t="n">
        <v>0.25</v>
      </c>
      <c r="Y58" t="n">
        <v>1</v>
      </c>
      <c r="Z58" t="n">
        <v>10</v>
      </c>
      <c r="AA58" t="n">
        <v>889.9586807462107</v>
      </c>
      <c r="AB58" t="n">
        <v>1217.680729202973</v>
      </c>
      <c r="AC58" t="n">
        <v>1101.466989433478</v>
      </c>
      <c r="AD58" t="n">
        <v>889958.6807462107</v>
      </c>
      <c r="AE58" t="n">
        <v>1217680.729202973</v>
      </c>
      <c r="AF58" t="n">
        <v>1.584348439515399e-06</v>
      </c>
      <c r="AG58" t="n">
        <v>22.90798611111111</v>
      </c>
      <c r="AH58" t="n">
        <v>1101466.989433478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3.7882</v>
      </c>
      <c r="E59" t="n">
        <v>26.4</v>
      </c>
      <c r="F59" t="n">
        <v>23.62</v>
      </c>
      <c r="G59" t="n">
        <v>101.24</v>
      </c>
      <c r="H59" t="n">
        <v>1.5</v>
      </c>
      <c r="I59" t="n">
        <v>14</v>
      </c>
      <c r="J59" t="n">
        <v>179.83</v>
      </c>
      <c r="K59" t="n">
        <v>50.28</v>
      </c>
      <c r="L59" t="n">
        <v>15.25</v>
      </c>
      <c r="M59" t="n">
        <v>12</v>
      </c>
      <c r="N59" t="n">
        <v>34.3</v>
      </c>
      <c r="O59" t="n">
        <v>22413.29</v>
      </c>
      <c r="P59" t="n">
        <v>262.64</v>
      </c>
      <c r="Q59" t="n">
        <v>608.84</v>
      </c>
      <c r="R59" t="n">
        <v>55.25</v>
      </c>
      <c r="S59" t="n">
        <v>46.36</v>
      </c>
      <c r="T59" t="n">
        <v>4102.83</v>
      </c>
      <c r="U59" t="n">
        <v>0.84</v>
      </c>
      <c r="V59" t="n">
        <v>0.9</v>
      </c>
      <c r="W59" t="n">
        <v>9.199999999999999</v>
      </c>
      <c r="X59" t="n">
        <v>0.25</v>
      </c>
      <c r="Y59" t="n">
        <v>1</v>
      </c>
      <c r="Z59" t="n">
        <v>10</v>
      </c>
      <c r="AA59" t="n">
        <v>888.6928106418405</v>
      </c>
      <c r="AB59" t="n">
        <v>1215.948709879926</v>
      </c>
      <c r="AC59" t="n">
        <v>1099.900271603718</v>
      </c>
      <c r="AD59" t="n">
        <v>888692.8106418406</v>
      </c>
      <c r="AE59" t="n">
        <v>1215948.709879926</v>
      </c>
      <c r="AF59" t="n">
        <v>1.584097539741405e-06</v>
      </c>
      <c r="AG59" t="n">
        <v>22.91666666666667</v>
      </c>
      <c r="AH59" t="n">
        <v>1099900.271603718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3.786</v>
      </c>
      <c r="E60" t="n">
        <v>26.41</v>
      </c>
      <c r="F60" t="n">
        <v>23.64</v>
      </c>
      <c r="G60" t="n">
        <v>101.3</v>
      </c>
      <c r="H60" t="n">
        <v>1.53</v>
      </c>
      <c r="I60" t="n">
        <v>14</v>
      </c>
      <c r="J60" t="n">
        <v>180.2</v>
      </c>
      <c r="K60" t="n">
        <v>50.28</v>
      </c>
      <c r="L60" t="n">
        <v>15.5</v>
      </c>
      <c r="M60" t="n">
        <v>12</v>
      </c>
      <c r="N60" t="n">
        <v>34.43</v>
      </c>
      <c r="O60" t="n">
        <v>22459.24</v>
      </c>
      <c r="P60" t="n">
        <v>261.6</v>
      </c>
      <c r="Q60" t="n">
        <v>608.75</v>
      </c>
      <c r="R60" t="n">
        <v>55.67</v>
      </c>
      <c r="S60" t="n">
        <v>46.36</v>
      </c>
      <c r="T60" t="n">
        <v>4312.01</v>
      </c>
      <c r="U60" t="n">
        <v>0.83</v>
      </c>
      <c r="V60" t="n">
        <v>0.9</v>
      </c>
      <c r="W60" t="n">
        <v>9.199999999999999</v>
      </c>
      <c r="X60" t="n">
        <v>0.27</v>
      </c>
      <c r="Y60" t="n">
        <v>1</v>
      </c>
      <c r="Z60" t="n">
        <v>10</v>
      </c>
      <c r="AA60" t="n">
        <v>887.6384009988632</v>
      </c>
      <c r="AB60" t="n">
        <v>1214.506020089134</v>
      </c>
      <c r="AC60" t="n">
        <v>1098.595270101732</v>
      </c>
      <c r="AD60" t="n">
        <v>887638.4009988632</v>
      </c>
      <c r="AE60" t="n">
        <v>1214506.020089134</v>
      </c>
      <c r="AF60" t="n">
        <v>1.583177573903426e-06</v>
      </c>
      <c r="AG60" t="n">
        <v>22.92534722222222</v>
      </c>
      <c r="AH60" t="n">
        <v>1098595.270101732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3.7947</v>
      </c>
      <c r="E61" t="n">
        <v>26.35</v>
      </c>
      <c r="F61" t="n">
        <v>23.61</v>
      </c>
      <c r="G61" t="n">
        <v>108.97</v>
      </c>
      <c r="H61" t="n">
        <v>1.55</v>
      </c>
      <c r="I61" t="n">
        <v>13</v>
      </c>
      <c r="J61" t="n">
        <v>180.58</v>
      </c>
      <c r="K61" t="n">
        <v>50.28</v>
      </c>
      <c r="L61" t="n">
        <v>15.75</v>
      </c>
      <c r="M61" t="n">
        <v>11</v>
      </c>
      <c r="N61" t="n">
        <v>34.55</v>
      </c>
      <c r="O61" t="n">
        <v>22505.24</v>
      </c>
      <c r="P61" t="n">
        <v>261.38</v>
      </c>
      <c r="Q61" t="n">
        <v>608.87</v>
      </c>
      <c r="R61" t="n">
        <v>54.91</v>
      </c>
      <c r="S61" t="n">
        <v>46.36</v>
      </c>
      <c r="T61" t="n">
        <v>3936.67</v>
      </c>
      <c r="U61" t="n">
        <v>0.84</v>
      </c>
      <c r="V61" t="n">
        <v>0.9</v>
      </c>
      <c r="W61" t="n">
        <v>9.19</v>
      </c>
      <c r="X61" t="n">
        <v>0.24</v>
      </c>
      <c r="Y61" t="n">
        <v>1</v>
      </c>
      <c r="Z61" t="n">
        <v>10</v>
      </c>
      <c r="AA61" t="n">
        <v>885.908795987572</v>
      </c>
      <c r="AB61" t="n">
        <v>1212.139498207898</v>
      </c>
      <c r="AC61" t="n">
        <v>1096.454605747406</v>
      </c>
      <c r="AD61" t="n">
        <v>885908.7959875721</v>
      </c>
      <c r="AE61" t="n">
        <v>1212139.498207898</v>
      </c>
      <c r="AF61" t="n">
        <v>1.586815620626342e-06</v>
      </c>
      <c r="AG61" t="n">
        <v>22.87326388888889</v>
      </c>
      <c r="AH61" t="n">
        <v>1096454.605747406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3.7937</v>
      </c>
      <c r="E62" t="n">
        <v>26.36</v>
      </c>
      <c r="F62" t="n">
        <v>23.62</v>
      </c>
      <c r="G62" t="n">
        <v>109</v>
      </c>
      <c r="H62" t="n">
        <v>1.57</v>
      </c>
      <c r="I62" t="n">
        <v>13</v>
      </c>
      <c r="J62" t="n">
        <v>180.95</v>
      </c>
      <c r="K62" t="n">
        <v>50.28</v>
      </c>
      <c r="L62" t="n">
        <v>16</v>
      </c>
      <c r="M62" t="n">
        <v>11</v>
      </c>
      <c r="N62" t="n">
        <v>34.67</v>
      </c>
      <c r="O62" t="n">
        <v>22551.28</v>
      </c>
      <c r="P62" t="n">
        <v>260.96</v>
      </c>
      <c r="Q62" t="n">
        <v>608.85</v>
      </c>
      <c r="R62" t="n">
        <v>54.88</v>
      </c>
      <c r="S62" t="n">
        <v>46.36</v>
      </c>
      <c r="T62" t="n">
        <v>3924.16</v>
      </c>
      <c r="U62" t="n">
        <v>0.84</v>
      </c>
      <c r="V62" t="n">
        <v>0.9</v>
      </c>
      <c r="W62" t="n">
        <v>9.199999999999999</v>
      </c>
      <c r="X62" t="n">
        <v>0.24</v>
      </c>
      <c r="Y62" t="n">
        <v>1</v>
      </c>
      <c r="Z62" t="n">
        <v>10</v>
      </c>
      <c r="AA62" t="n">
        <v>885.5113464407714</v>
      </c>
      <c r="AB62" t="n">
        <v>1211.595690203729</v>
      </c>
      <c r="AC62" t="n">
        <v>1095.962698015915</v>
      </c>
      <c r="AD62" t="n">
        <v>885511.3464407714</v>
      </c>
      <c r="AE62" t="n">
        <v>1211595.690203729</v>
      </c>
      <c r="AF62" t="n">
        <v>1.586397454336352e-06</v>
      </c>
      <c r="AG62" t="n">
        <v>22.88194444444444</v>
      </c>
      <c r="AH62" t="n">
        <v>1095962.698015915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3.7956</v>
      </c>
      <c r="E63" t="n">
        <v>26.35</v>
      </c>
      <c r="F63" t="n">
        <v>23.6</v>
      </c>
      <c r="G63" t="n">
        <v>108.94</v>
      </c>
      <c r="H63" t="n">
        <v>1.59</v>
      </c>
      <c r="I63" t="n">
        <v>13</v>
      </c>
      <c r="J63" t="n">
        <v>181.32</v>
      </c>
      <c r="K63" t="n">
        <v>50.28</v>
      </c>
      <c r="L63" t="n">
        <v>16.25</v>
      </c>
      <c r="M63" t="n">
        <v>11</v>
      </c>
      <c r="N63" t="n">
        <v>34.79</v>
      </c>
      <c r="O63" t="n">
        <v>22597.36</v>
      </c>
      <c r="P63" t="n">
        <v>260.36</v>
      </c>
      <c r="Q63" t="n">
        <v>608.76</v>
      </c>
      <c r="R63" t="n">
        <v>54.69</v>
      </c>
      <c r="S63" t="n">
        <v>46.36</v>
      </c>
      <c r="T63" t="n">
        <v>3825.68</v>
      </c>
      <c r="U63" t="n">
        <v>0.85</v>
      </c>
      <c r="V63" t="n">
        <v>0.9</v>
      </c>
      <c r="W63" t="n">
        <v>9.199999999999999</v>
      </c>
      <c r="X63" t="n">
        <v>0.23</v>
      </c>
      <c r="Y63" t="n">
        <v>1</v>
      </c>
      <c r="Z63" t="n">
        <v>10</v>
      </c>
      <c r="AA63" t="n">
        <v>884.2553879207039</v>
      </c>
      <c r="AB63" t="n">
        <v>1209.877232347593</v>
      </c>
      <c r="AC63" t="n">
        <v>1094.408247365699</v>
      </c>
      <c r="AD63" t="n">
        <v>884255.387920704</v>
      </c>
      <c r="AE63" t="n">
        <v>1209877.232347593</v>
      </c>
      <c r="AF63" t="n">
        <v>1.587191970287333e-06</v>
      </c>
      <c r="AG63" t="n">
        <v>22.87326388888889</v>
      </c>
      <c r="AH63" t="n">
        <v>1094408.247365699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3.7942</v>
      </c>
      <c r="E64" t="n">
        <v>26.36</v>
      </c>
      <c r="F64" t="n">
        <v>23.61</v>
      </c>
      <c r="G64" t="n">
        <v>108.98</v>
      </c>
      <c r="H64" t="n">
        <v>1.61</v>
      </c>
      <c r="I64" t="n">
        <v>13</v>
      </c>
      <c r="J64" t="n">
        <v>181.7</v>
      </c>
      <c r="K64" t="n">
        <v>50.28</v>
      </c>
      <c r="L64" t="n">
        <v>16.5</v>
      </c>
      <c r="M64" t="n">
        <v>11</v>
      </c>
      <c r="N64" t="n">
        <v>34.92</v>
      </c>
      <c r="O64" t="n">
        <v>22643.61</v>
      </c>
      <c r="P64" t="n">
        <v>259.21</v>
      </c>
      <c r="Q64" t="n">
        <v>608.79</v>
      </c>
      <c r="R64" t="n">
        <v>54.9</v>
      </c>
      <c r="S64" t="n">
        <v>46.36</v>
      </c>
      <c r="T64" t="n">
        <v>3931.35</v>
      </c>
      <c r="U64" t="n">
        <v>0.84</v>
      </c>
      <c r="V64" t="n">
        <v>0.9</v>
      </c>
      <c r="W64" t="n">
        <v>9.199999999999999</v>
      </c>
      <c r="X64" t="n">
        <v>0.24</v>
      </c>
      <c r="Y64" t="n">
        <v>1</v>
      </c>
      <c r="Z64" t="n">
        <v>10</v>
      </c>
      <c r="AA64" t="n">
        <v>882.8661655438135</v>
      </c>
      <c r="AB64" t="n">
        <v>1207.976437003366</v>
      </c>
      <c r="AC64" t="n">
        <v>1092.688861261341</v>
      </c>
      <c r="AD64" t="n">
        <v>882866.1655438135</v>
      </c>
      <c r="AE64" t="n">
        <v>1207976.437003366</v>
      </c>
      <c r="AF64" t="n">
        <v>1.586606537481347e-06</v>
      </c>
      <c r="AG64" t="n">
        <v>22.88194444444444</v>
      </c>
      <c r="AH64" t="n">
        <v>1092688.861261341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3.8026</v>
      </c>
      <c r="E65" t="n">
        <v>26.3</v>
      </c>
      <c r="F65" t="n">
        <v>23.59</v>
      </c>
      <c r="G65" t="n">
        <v>117.93</v>
      </c>
      <c r="H65" t="n">
        <v>1.63</v>
      </c>
      <c r="I65" t="n">
        <v>12</v>
      </c>
      <c r="J65" t="n">
        <v>182.07</v>
      </c>
      <c r="K65" t="n">
        <v>50.28</v>
      </c>
      <c r="L65" t="n">
        <v>16.75</v>
      </c>
      <c r="M65" t="n">
        <v>10</v>
      </c>
      <c r="N65" t="n">
        <v>35.04</v>
      </c>
      <c r="O65" t="n">
        <v>22689.77</v>
      </c>
      <c r="P65" t="n">
        <v>257.43</v>
      </c>
      <c r="Q65" t="n">
        <v>608.76</v>
      </c>
      <c r="R65" t="n">
        <v>53.96</v>
      </c>
      <c r="S65" t="n">
        <v>46.36</v>
      </c>
      <c r="T65" t="n">
        <v>3469.07</v>
      </c>
      <c r="U65" t="n">
        <v>0.86</v>
      </c>
      <c r="V65" t="n">
        <v>0.9</v>
      </c>
      <c r="W65" t="n">
        <v>9.199999999999999</v>
      </c>
      <c r="X65" t="n">
        <v>0.21</v>
      </c>
      <c r="Y65" t="n">
        <v>1</v>
      </c>
      <c r="Z65" t="n">
        <v>10</v>
      </c>
      <c r="AA65" t="n">
        <v>879.0253866257367</v>
      </c>
      <c r="AB65" t="n">
        <v>1202.721313844446</v>
      </c>
      <c r="AC65" t="n">
        <v>1087.935279681097</v>
      </c>
      <c r="AD65" t="n">
        <v>879025.3866257367</v>
      </c>
      <c r="AE65" t="n">
        <v>1202721.313844446</v>
      </c>
      <c r="AF65" t="n">
        <v>1.590119134317265e-06</v>
      </c>
      <c r="AG65" t="n">
        <v>22.82986111111111</v>
      </c>
      <c r="AH65" t="n">
        <v>1087935.279681097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3.8022</v>
      </c>
      <c r="E66" t="n">
        <v>26.3</v>
      </c>
      <c r="F66" t="n">
        <v>23.59</v>
      </c>
      <c r="G66" t="n">
        <v>117.95</v>
      </c>
      <c r="H66" t="n">
        <v>1.65</v>
      </c>
      <c r="I66" t="n">
        <v>12</v>
      </c>
      <c r="J66" t="n">
        <v>182.45</v>
      </c>
      <c r="K66" t="n">
        <v>50.28</v>
      </c>
      <c r="L66" t="n">
        <v>17</v>
      </c>
      <c r="M66" t="n">
        <v>10</v>
      </c>
      <c r="N66" t="n">
        <v>35.17</v>
      </c>
      <c r="O66" t="n">
        <v>22735.98</v>
      </c>
      <c r="P66" t="n">
        <v>257.79</v>
      </c>
      <c r="Q66" t="n">
        <v>608.77</v>
      </c>
      <c r="R66" t="n">
        <v>54.18</v>
      </c>
      <c r="S66" t="n">
        <v>46.36</v>
      </c>
      <c r="T66" t="n">
        <v>3575.05</v>
      </c>
      <c r="U66" t="n">
        <v>0.86</v>
      </c>
      <c r="V66" t="n">
        <v>0.9</v>
      </c>
      <c r="W66" t="n">
        <v>9.199999999999999</v>
      </c>
      <c r="X66" t="n">
        <v>0.22</v>
      </c>
      <c r="Y66" t="n">
        <v>1</v>
      </c>
      <c r="Z66" t="n">
        <v>10</v>
      </c>
      <c r="AA66" t="n">
        <v>879.5956125604149</v>
      </c>
      <c r="AB66" t="n">
        <v>1203.501522124865</v>
      </c>
      <c r="AC66" t="n">
        <v>1088.641025978263</v>
      </c>
      <c r="AD66" t="n">
        <v>879595.6125604149</v>
      </c>
      <c r="AE66" t="n">
        <v>1203501.522124866</v>
      </c>
      <c r="AF66" t="n">
        <v>1.589951867801269e-06</v>
      </c>
      <c r="AG66" t="n">
        <v>22.82986111111111</v>
      </c>
      <c r="AH66" t="n">
        <v>1088641.025978263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3.8022</v>
      </c>
      <c r="E67" t="n">
        <v>26.3</v>
      </c>
      <c r="F67" t="n">
        <v>23.59</v>
      </c>
      <c r="G67" t="n">
        <v>117.95</v>
      </c>
      <c r="H67" t="n">
        <v>1.67</v>
      </c>
      <c r="I67" t="n">
        <v>12</v>
      </c>
      <c r="J67" t="n">
        <v>182.82</v>
      </c>
      <c r="K67" t="n">
        <v>50.28</v>
      </c>
      <c r="L67" t="n">
        <v>17.25</v>
      </c>
      <c r="M67" t="n">
        <v>10</v>
      </c>
      <c r="N67" t="n">
        <v>35.29</v>
      </c>
      <c r="O67" t="n">
        <v>22782.23</v>
      </c>
      <c r="P67" t="n">
        <v>257.36</v>
      </c>
      <c r="Q67" t="n">
        <v>608.79</v>
      </c>
      <c r="R67" t="n">
        <v>54.21</v>
      </c>
      <c r="S67" t="n">
        <v>46.36</v>
      </c>
      <c r="T67" t="n">
        <v>3594.55</v>
      </c>
      <c r="U67" t="n">
        <v>0.86</v>
      </c>
      <c r="V67" t="n">
        <v>0.9</v>
      </c>
      <c r="W67" t="n">
        <v>9.199999999999999</v>
      </c>
      <c r="X67" t="n">
        <v>0.22</v>
      </c>
      <c r="Y67" t="n">
        <v>1</v>
      </c>
      <c r="Z67" t="n">
        <v>10</v>
      </c>
      <c r="AA67" t="n">
        <v>878.9801682955701</v>
      </c>
      <c r="AB67" t="n">
        <v>1202.65944413022</v>
      </c>
      <c r="AC67" t="n">
        <v>1087.879314725563</v>
      </c>
      <c r="AD67" t="n">
        <v>878980.1682955702</v>
      </c>
      <c r="AE67" t="n">
        <v>1202659.44413022</v>
      </c>
      <c r="AF67" t="n">
        <v>1.589951867801269e-06</v>
      </c>
      <c r="AG67" t="n">
        <v>22.82986111111111</v>
      </c>
      <c r="AH67" t="n">
        <v>1087879.314725563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3.8017</v>
      </c>
      <c r="E68" t="n">
        <v>26.3</v>
      </c>
      <c r="F68" t="n">
        <v>23.59</v>
      </c>
      <c r="G68" t="n">
        <v>117.97</v>
      </c>
      <c r="H68" t="n">
        <v>1.69</v>
      </c>
      <c r="I68" t="n">
        <v>12</v>
      </c>
      <c r="J68" t="n">
        <v>183.2</v>
      </c>
      <c r="K68" t="n">
        <v>50.28</v>
      </c>
      <c r="L68" t="n">
        <v>17.5</v>
      </c>
      <c r="M68" t="n">
        <v>10</v>
      </c>
      <c r="N68" t="n">
        <v>35.42</v>
      </c>
      <c r="O68" t="n">
        <v>22828.53</v>
      </c>
      <c r="P68" t="n">
        <v>257.08</v>
      </c>
      <c r="Q68" t="n">
        <v>608.8</v>
      </c>
      <c r="R68" t="n">
        <v>54.25</v>
      </c>
      <c r="S68" t="n">
        <v>46.36</v>
      </c>
      <c r="T68" t="n">
        <v>3614.94</v>
      </c>
      <c r="U68" t="n">
        <v>0.85</v>
      </c>
      <c r="V68" t="n">
        <v>0.9</v>
      </c>
      <c r="W68" t="n">
        <v>9.199999999999999</v>
      </c>
      <c r="X68" t="n">
        <v>0.22</v>
      </c>
      <c r="Y68" t="n">
        <v>1</v>
      </c>
      <c r="Z68" t="n">
        <v>10</v>
      </c>
      <c r="AA68" t="n">
        <v>878.6480771121516</v>
      </c>
      <c r="AB68" t="n">
        <v>1202.205062322238</v>
      </c>
      <c r="AC68" t="n">
        <v>1087.468298479605</v>
      </c>
      <c r="AD68" t="n">
        <v>878648.0771121515</v>
      </c>
      <c r="AE68" t="n">
        <v>1202205.062322238</v>
      </c>
      <c r="AF68" t="n">
        <v>1.589742784656274e-06</v>
      </c>
      <c r="AG68" t="n">
        <v>22.82986111111111</v>
      </c>
      <c r="AH68" t="n">
        <v>1087468.298479605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3.8014</v>
      </c>
      <c r="E69" t="n">
        <v>26.31</v>
      </c>
      <c r="F69" t="n">
        <v>23.6</v>
      </c>
      <c r="G69" t="n">
        <v>117.98</v>
      </c>
      <c r="H69" t="n">
        <v>1.72</v>
      </c>
      <c r="I69" t="n">
        <v>12</v>
      </c>
      <c r="J69" t="n">
        <v>183.57</v>
      </c>
      <c r="K69" t="n">
        <v>50.28</v>
      </c>
      <c r="L69" t="n">
        <v>17.75</v>
      </c>
      <c r="M69" t="n">
        <v>10</v>
      </c>
      <c r="N69" t="n">
        <v>35.54</v>
      </c>
      <c r="O69" t="n">
        <v>22874.86</v>
      </c>
      <c r="P69" t="n">
        <v>256.23</v>
      </c>
      <c r="Q69" t="n">
        <v>608.77</v>
      </c>
      <c r="R69" t="n">
        <v>54.41</v>
      </c>
      <c r="S69" t="n">
        <v>46.36</v>
      </c>
      <c r="T69" t="n">
        <v>3694.75</v>
      </c>
      <c r="U69" t="n">
        <v>0.85</v>
      </c>
      <c r="V69" t="n">
        <v>0.9</v>
      </c>
      <c r="W69" t="n">
        <v>9.199999999999999</v>
      </c>
      <c r="X69" t="n">
        <v>0.22</v>
      </c>
      <c r="Y69" t="n">
        <v>1</v>
      </c>
      <c r="Z69" t="n">
        <v>10</v>
      </c>
      <c r="AA69" t="n">
        <v>877.537800090533</v>
      </c>
      <c r="AB69" t="n">
        <v>1200.685932319294</v>
      </c>
      <c r="AC69" t="n">
        <v>1086.09415211203</v>
      </c>
      <c r="AD69" t="n">
        <v>877537.800090533</v>
      </c>
      <c r="AE69" t="n">
        <v>1200685.932319294</v>
      </c>
      <c r="AF69" t="n">
        <v>1.589617334769277e-06</v>
      </c>
      <c r="AG69" t="n">
        <v>22.83854166666667</v>
      </c>
      <c r="AH69" t="n">
        <v>1086094.15211203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3.7999</v>
      </c>
      <c r="E70" t="n">
        <v>26.32</v>
      </c>
      <c r="F70" t="n">
        <v>23.61</v>
      </c>
      <c r="G70" t="n">
        <v>118.03</v>
      </c>
      <c r="H70" t="n">
        <v>1.74</v>
      </c>
      <c r="I70" t="n">
        <v>12</v>
      </c>
      <c r="J70" t="n">
        <v>183.95</v>
      </c>
      <c r="K70" t="n">
        <v>50.28</v>
      </c>
      <c r="L70" t="n">
        <v>18</v>
      </c>
      <c r="M70" t="n">
        <v>10</v>
      </c>
      <c r="N70" t="n">
        <v>35.67</v>
      </c>
      <c r="O70" t="n">
        <v>22921.24</v>
      </c>
      <c r="P70" t="n">
        <v>254.98</v>
      </c>
      <c r="Q70" t="n">
        <v>608.79</v>
      </c>
      <c r="R70" t="n">
        <v>54.65</v>
      </c>
      <c r="S70" t="n">
        <v>46.36</v>
      </c>
      <c r="T70" t="n">
        <v>3811.98</v>
      </c>
      <c r="U70" t="n">
        <v>0.85</v>
      </c>
      <c r="V70" t="n">
        <v>0.9</v>
      </c>
      <c r="W70" t="n">
        <v>9.199999999999999</v>
      </c>
      <c r="X70" t="n">
        <v>0.23</v>
      </c>
      <c r="Y70" t="n">
        <v>1</v>
      </c>
      <c r="Z70" t="n">
        <v>10</v>
      </c>
      <c r="AA70" t="n">
        <v>876.0186851692118</v>
      </c>
      <c r="AB70" t="n">
        <v>1198.607412265322</v>
      </c>
      <c r="AC70" t="n">
        <v>1084.214003094788</v>
      </c>
      <c r="AD70" t="n">
        <v>876018.6851692118</v>
      </c>
      <c r="AE70" t="n">
        <v>1198607.412265322</v>
      </c>
      <c r="AF70" t="n">
        <v>1.588990085334291e-06</v>
      </c>
      <c r="AG70" t="n">
        <v>22.84722222222222</v>
      </c>
      <c r="AH70" t="n">
        <v>1084214.003094788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3.8095</v>
      </c>
      <c r="E71" t="n">
        <v>26.25</v>
      </c>
      <c r="F71" t="n">
        <v>23.57</v>
      </c>
      <c r="G71" t="n">
        <v>128.57</v>
      </c>
      <c r="H71" t="n">
        <v>1.76</v>
      </c>
      <c r="I71" t="n">
        <v>11</v>
      </c>
      <c r="J71" t="n">
        <v>184.33</v>
      </c>
      <c r="K71" t="n">
        <v>50.28</v>
      </c>
      <c r="L71" t="n">
        <v>18.25</v>
      </c>
      <c r="M71" t="n">
        <v>9</v>
      </c>
      <c r="N71" t="n">
        <v>35.8</v>
      </c>
      <c r="O71" t="n">
        <v>22967.66</v>
      </c>
      <c r="P71" t="n">
        <v>254.02</v>
      </c>
      <c r="Q71" t="n">
        <v>608.79</v>
      </c>
      <c r="R71" t="n">
        <v>53.47</v>
      </c>
      <c r="S71" t="n">
        <v>46.36</v>
      </c>
      <c r="T71" t="n">
        <v>3229.11</v>
      </c>
      <c r="U71" t="n">
        <v>0.87</v>
      </c>
      <c r="V71" t="n">
        <v>0.9</v>
      </c>
      <c r="W71" t="n">
        <v>9.199999999999999</v>
      </c>
      <c r="X71" t="n">
        <v>0.2</v>
      </c>
      <c r="Y71" t="n">
        <v>1</v>
      </c>
      <c r="Z71" t="n">
        <v>10</v>
      </c>
      <c r="AA71" t="n">
        <v>873.0772842586601</v>
      </c>
      <c r="AB71" t="n">
        <v>1194.582857774056</v>
      </c>
      <c r="AC71" t="n">
        <v>1080.57354643567</v>
      </c>
      <c r="AD71" t="n">
        <v>873077.2842586602</v>
      </c>
      <c r="AE71" t="n">
        <v>1194582.857774056</v>
      </c>
      <c r="AF71" t="n">
        <v>1.593004481718199e-06</v>
      </c>
      <c r="AG71" t="n">
        <v>22.78645833333333</v>
      </c>
      <c r="AH71" t="n">
        <v>1080573.54643567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3.8098</v>
      </c>
      <c r="E72" t="n">
        <v>26.25</v>
      </c>
      <c r="F72" t="n">
        <v>23.57</v>
      </c>
      <c r="G72" t="n">
        <v>128.56</v>
      </c>
      <c r="H72" t="n">
        <v>1.78</v>
      </c>
      <c r="I72" t="n">
        <v>11</v>
      </c>
      <c r="J72" t="n">
        <v>184.7</v>
      </c>
      <c r="K72" t="n">
        <v>50.28</v>
      </c>
      <c r="L72" t="n">
        <v>18.5</v>
      </c>
      <c r="M72" t="n">
        <v>9</v>
      </c>
      <c r="N72" t="n">
        <v>35.92</v>
      </c>
      <c r="O72" t="n">
        <v>23014.13</v>
      </c>
      <c r="P72" t="n">
        <v>253.82</v>
      </c>
      <c r="Q72" t="n">
        <v>608.76</v>
      </c>
      <c r="R72" t="n">
        <v>53.71</v>
      </c>
      <c r="S72" t="n">
        <v>46.36</v>
      </c>
      <c r="T72" t="n">
        <v>3348.27</v>
      </c>
      <c r="U72" t="n">
        <v>0.86</v>
      </c>
      <c r="V72" t="n">
        <v>0.9</v>
      </c>
      <c r="W72" t="n">
        <v>9.19</v>
      </c>
      <c r="X72" t="n">
        <v>0.2</v>
      </c>
      <c r="Y72" t="n">
        <v>1</v>
      </c>
      <c r="Z72" t="n">
        <v>10</v>
      </c>
      <c r="AA72" t="n">
        <v>872.7509250649416</v>
      </c>
      <c r="AB72" t="n">
        <v>1194.136318727258</v>
      </c>
      <c r="AC72" t="n">
        <v>1080.169624448778</v>
      </c>
      <c r="AD72" t="n">
        <v>872750.9250649416</v>
      </c>
      <c r="AE72" t="n">
        <v>1194136.318727258</v>
      </c>
      <c r="AF72" t="n">
        <v>1.593129931605196e-06</v>
      </c>
      <c r="AG72" t="n">
        <v>22.78645833333333</v>
      </c>
      <c r="AH72" t="n">
        <v>1080169.624448778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3.8104</v>
      </c>
      <c r="E73" t="n">
        <v>26.24</v>
      </c>
      <c r="F73" t="n">
        <v>23.57</v>
      </c>
      <c r="G73" t="n">
        <v>128.54</v>
      </c>
      <c r="H73" t="n">
        <v>1.8</v>
      </c>
      <c r="I73" t="n">
        <v>11</v>
      </c>
      <c r="J73" t="n">
        <v>185.08</v>
      </c>
      <c r="K73" t="n">
        <v>50.28</v>
      </c>
      <c r="L73" t="n">
        <v>18.75</v>
      </c>
      <c r="M73" t="n">
        <v>9</v>
      </c>
      <c r="N73" t="n">
        <v>36.05</v>
      </c>
      <c r="O73" t="n">
        <v>23060.64</v>
      </c>
      <c r="P73" t="n">
        <v>253.67</v>
      </c>
      <c r="Q73" t="n">
        <v>608.78</v>
      </c>
      <c r="R73" t="n">
        <v>53.44</v>
      </c>
      <c r="S73" t="n">
        <v>46.36</v>
      </c>
      <c r="T73" t="n">
        <v>3214.38</v>
      </c>
      <c r="U73" t="n">
        <v>0.87</v>
      </c>
      <c r="V73" t="n">
        <v>0.9</v>
      </c>
      <c r="W73" t="n">
        <v>9.19</v>
      </c>
      <c r="X73" t="n">
        <v>0.19</v>
      </c>
      <c r="Y73" t="n">
        <v>1</v>
      </c>
      <c r="Z73" t="n">
        <v>10</v>
      </c>
      <c r="AA73" t="n">
        <v>872.4554072570477</v>
      </c>
      <c r="AB73" t="n">
        <v>1193.731978225172</v>
      </c>
      <c r="AC73" t="n">
        <v>1079.803873636715</v>
      </c>
      <c r="AD73" t="n">
        <v>872455.4072570477</v>
      </c>
      <c r="AE73" t="n">
        <v>1193731.978225172</v>
      </c>
      <c r="AF73" t="n">
        <v>1.59338083137919e-06</v>
      </c>
      <c r="AG73" t="n">
        <v>22.77777777777778</v>
      </c>
      <c r="AH73" t="n">
        <v>1079803.873636715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3.8099</v>
      </c>
      <c r="E74" t="n">
        <v>26.25</v>
      </c>
      <c r="F74" t="n">
        <v>23.57</v>
      </c>
      <c r="G74" t="n">
        <v>128.55</v>
      </c>
      <c r="H74" t="n">
        <v>1.82</v>
      </c>
      <c r="I74" t="n">
        <v>11</v>
      </c>
      <c r="J74" t="n">
        <v>185.46</v>
      </c>
      <c r="K74" t="n">
        <v>50.28</v>
      </c>
      <c r="L74" t="n">
        <v>19</v>
      </c>
      <c r="M74" t="n">
        <v>9</v>
      </c>
      <c r="N74" t="n">
        <v>36.18</v>
      </c>
      <c r="O74" t="n">
        <v>23107.19</v>
      </c>
      <c r="P74" t="n">
        <v>252.84</v>
      </c>
      <c r="Q74" t="n">
        <v>608.8099999999999</v>
      </c>
      <c r="R74" t="n">
        <v>53.48</v>
      </c>
      <c r="S74" t="n">
        <v>46.36</v>
      </c>
      <c r="T74" t="n">
        <v>3231.83</v>
      </c>
      <c r="U74" t="n">
        <v>0.87</v>
      </c>
      <c r="V74" t="n">
        <v>0.9</v>
      </c>
      <c r="W74" t="n">
        <v>9.199999999999999</v>
      </c>
      <c r="X74" t="n">
        <v>0.2</v>
      </c>
      <c r="Y74" t="n">
        <v>1</v>
      </c>
      <c r="Z74" t="n">
        <v>10</v>
      </c>
      <c r="AA74" t="n">
        <v>871.337569349399</v>
      </c>
      <c r="AB74" t="n">
        <v>1192.202503084399</v>
      </c>
      <c r="AC74" t="n">
        <v>1078.420369456746</v>
      </c>
      <c r="AD74" t="n">
        <v>871337.5693493991</v>
      </c>
      <c r="AE74" t="n">
        <v>1192202.5030844</v>
      </c>
      <c r="AF74" t="n">
        <v>1.593171748234195e-06</v>
      </c>
      <c r="AG74" t="n">
        <v>22.78645833333333</v>
      </c>
      <c r="AH74" t="n">
        <v>1078420.369456746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3.8096</v>
      </c>
      <c r="E75" t="n">
        <v>26.25</v>
      </c>
      <c r="F75" t="n">
        <v>23.57</v>
      </c>
      <c r="G75" t="n">
        <v>128.57</v>
      </c>
      <c r="H75" t="n">
        <v>1.84</v>
      </c>
      <c r="I75" t="n">
        <v>11</v>
      </c>
      <c r="J75" t="n">
        <v>185.84</v>
      </c>
      <c r="K75" t="n">
        <v>50.28</v>
      </c>
      <c r="L75" t="n">
        <v>19.25</v>
      </c>
      <c r="M75" t="n">
        <v>9</v>
      </c>
      <c r="N75" t="n">
        <v>36.31</v>
      </c>
      <c r="O75" t="n">
        <v>23153.78</v>
      </c>
      <c r="P75" t="n">
        <v>251.67</v>
      </c>
      <c r="Q75" t="n">
        <v>608.78</v>
      </c>
      <c r="R75" t="n">
        <v>53.5</v>
      </c>
      <c r="S75" t="n">
        <v>46.36</v>
      </c>
      <c r="T75" t="n">
        <v>3244.04</v>
      </c>
      <c r="U75" t="n">
        <v>0.87</v>
      </c>
      <c r="V75" t="n">
        <v>0.9</v>
      </c>
      <c r="W75" t="n">
        <v>9.199999999999999</v>
      </c>
      <c r="X75" t="n">
        <v>0.2</v>
      </c>
      <c r="Y75" t="n">
        <v>1</v>
      </c>
      <c r="Z75" t="n">
        <v>10</v>
      </c>
      <c r="AA75" t="n">
        <v>869.7067834676851</v>
      </c>
      <c r="AB75" t="n">
        <v>1189.971189895843</v>
      </c>
      <c r="AC75" t="n">
        <v>1076.402009667237</v>
      </c>
      <c r="AD75" t="n">
        <v>869706.7834676851</v>
      </c>
      <c r="AE75" t="n">
        <v>1189971.189895843</v>
      </c>
      <c r="AF75" t="n">
        <v>1.593046298347198e-06</v>
      </c>
      <c r="AG75" t="n">
        <v>22.78645833333333</v>
      </c>
      <c r="AH75" t="n">
        <v>1076402.009667237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3.8111</v>
      </c>
      <c r="E76" t="n">
        <v>26.24</v>
      </c>
      <c r="F76" t="n">
        <v>23.56</v>
      </c>
      <c r="G76" t="n">
        <v>128.51</v>
      </c>
      <c r="H76" t="n">
        <v>1.86</v>
      </c>
      <c r="I76" t="n">
        <v>11</v>
      </c>
      <c r="J76" t="n">
        <v>186.21</v>
      </c>
      <c r="K76" t="n">
        <v>50.28</v>
      </c>
      <c r="L76" t="n">
        <v>19.5</v>
      </c>
      <c r="M76" t="n">
        <v>9</v>
      </c>
      <c r="N76" t="n">
        <v>36.43</v>
      </c>
      <c r="O76" t="n">
        <v>23200.42</v>
      </c>
      <c r="P76" t="n">
        <v>250.2</v>
      </c>
      <c r="Q76" t="n">
        <v>608.8099999999999</v>
      </c>
      <c r="R76" t="n">
        <v>53.31</v>
      </c>
      <c r="S76" t="n">
        <v>46.36</v>
      </c>
      <c r="T76" t="n">
        <v>3149.17</v>
      </c>
      <c r="U76" t="n">
        <v>0.87</v>
      </c>
      <c r="V76" t="n">
        <v>0.9</v>
      </c>
      <c r="W76" t="n">
        <v>9.19</v>
      </c>
      <c r="X76" t="n">
        <v>0.19</v>
      </c>
      <c r="Y76" t="n">
        <v>1</v>
      </c>
      <c r="Z76" t="n">
        <v>10</v>
      </c>
      <c r="AA76" t="n">
        <v>867.3405647938991</v>
      </c>
      <c r="AB76" t="n">
        <v>1186.733625116169</v>
      </c>
      <c r="AC76" t="n">
        <v>1073.473433526185</v>
      </c>
      <c r="AD76" t="n">
        <v>867340.5647938992</v>
      </c>
      <c r="AE76" t="n">
        <v>1186733.625116169</v>
      </c>
      <c r="AF76" t="n">
        <v>1.593673547782183e-06</v>
      </c>
      <c r="AG76" t="n">
        <v>22.77777777777778</v>
      </c>
      <c r="AH76" t="n">
        <v>1073473.433526185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3.8091</v>
      </c>
      <c r="E77" t="n">
        <v>26.25</v>
      </c>
      <c r="F77" t="n">
        <v>23.57</v>
      </c>
      <c r="G77" t="n">
        <v>128.59</v>
      </c>
      <c r="H77" t="n">
        <v>1.88</v>
      </c>
      <c r="I77" t="n">
        <v>11</v>
      </c>
      <c r="J77" t="n">
        <v>186.59</v>
      </c>
      <c r="K77" t="n">
        <v>50.28</v>
      </c>
      <c r="L77" t="n">
        <v>19.75</v>
      </c>
      <c r="M77" t="n">
        <v>9</v>
      </c>
      <c r="N77" t="n">
        <v>36.56</v>
      </c>
      <c r="O77" t="n">
        <v>23247.1</v>
      </c>
      <c r="P77" t="n">
        <v>249.12</v>
      </c>
      <c r="Q77" t="n">
        <v>608.8099999999999</v>
      </c>
      <c r="R77" t="n">
        <v>53.71</v>
      </c>
      <c r="S77" t="n">
        <v>46.36</v>
      </c>
      <c r="T77" t="n">
        <v>3345.44</v>
      </c>
      <c r="U77" t="n">
        <v>0.86</v>
      </c>
      <c r="V77" t="n">
        <v>0.9</v>
      </c>
      <c r="W77" t="n">
        <v>9.199999999999999</v>
      </c>
      <c r="X77" t="n">
        <v>0.2</v>
      </c>
      <c r="Y77" t="n">
        <v>1</v>
      </c>
      <c r="Z77" t="n">
        <v>10</v>
      </c>
      <c r="AA77" t="n">
        <v>866.1310323213744</v>
      </c>
      <c r="AB77" t="n">
        <v>1185.078689426454</v>
      </c>
      <c r="AC77" t="n">
        <v>1071.976442575979</v>
      </c>
      <c r="AD77" t="n">
        <v>866131.0323213744</v>
      </c>
      <c r="AE77" t="n">
        <v>1185078.689426454</v>
      </c>
      <c r="AF77" t="n">
        <v>1.592837215202203e-06</v>
      </c>
      <c r="AG77" t="n">
        <v>22.78645833333333</v>
      </c>
      <c r="AH77" t="n">
        <v>1071976.442575979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3.8172</v>
      </c>
      <c r="E78" t="n">
        <v>26.2</v>
      </c>
      <c r="F78" t="n">
        <v>23.55</v>
      </c>
      <c r="G78" t="n">
        <v>141.3</v>
      </c>
      <c r="H78" t="n">
        <v>1.9</v>
      </c>
      <c r="I78" t="n">
        <v>10</v>
      </c>
      <c r="J78" t="n">
        <v>186.97</v>
      </c>
      <c r="K78" t="n">
        <v>50.28</v>
      </c>
      <c r="L78" t="n">
        <v>20</v>
      </c>
      <c r="M78" t="n">
        <v>8</v>
      </c>
      <c r="N78" t="n">
        <v>36.69</v>
      </c>
      <c r="O78" t="n">
        <v>23293.82</v>
      </c>
      <c r="P78" t="n">
        <v>249.48</v>
      </c>
      <c r="Q78" t="n">
        <v>608.8</v>
      </c>
      <c r="R78" t="n">
        <v>52.97</v>
      </c>
      <c r="S78" t="n">
        <v>46.36</v>
      </c>
      <c r="T78" t="n">
        <v>2981.06</v>
      </c>
      <c r="U78" t="n">
        <v>0.88</v>
      </c>
      <c r="V78" t="n">
        <v>0.9</v>
      </c>
      <c r="W78" t="n">
        <v>9.19</v>
      </c>
      <c r="X78" t="n">
        <v>0.18</v>
      </c>
      <c r="Y78" t="n">
        <v>1</v>
      </c>
      <c r="Z78" t="n">
        <v>10</v>
      </c>
      <c r="AA78" t="n">
        <v>865.432695374328</v>
      </c>
      <c r="AB78" t="n">
        <v>1184.123194007053</v>
      </c>
      <c r="AC78" t="n">
        <v>1071.11213829836</v>
      </c>
      <c r="AD78" t="n">
        <v>865432.6953743279</v>
      </c>
      <c r="AE78" t="n">
        <v>1184123.194007053</v>
      </c>
      <c r="AF78" t="n">
        <v>1.596224362151125e-06</v>
      </c>
      <c r="AG78" t="n">
        <v>22.74305555555556</v>
      </c>
      <c r="AH78" t="n">
        <v>1071112.13829836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3.8172</v>
      </c>
      <c r="E79" t="n">
        <v>26.2</v>
      </c>
      <c r="F79" t="n">
        <v>23.55</v>
      </c>
      <c r="G79" t="n">
        <v>141.3</v>
      </c>
      <c r="H79" t="n">
        <v>1.92</v>
      </c>
      <c r="I79" t="n">
        <v>10</v>
      </c>
      <c r="J79" t="n">
        <v>187.35</v>
      </c>
      <c r="K79" t="n">
        <v>50.28</v>
      </c>
      <c r="L79" t="n">
        <v>20.25</v>
      </c>
      <c r="M79" t="n">
        <v>8</v>
      </c>
      <c r="N79" t="n">
        <v>36.82</v>
      </c>
      <c r="O79" t="n">
        <v>23340.59</v>
      </c>
      <c r="P79" t="n">
        <v>249.47</v>
      </c>
      <c r="Q79" t="n">
        <v>608.77</v>
      </c>
      <c r="R79" t="n">
        <v>52.96</v>
      </c>
      <c r="S79" t="n">
        <v>46.36</v>
      </c>
      <c r="T79" t="n">
        <v>2979.15</v>
      </c>
      <c r="U79" t="n">
        <v>0.88</v>
      </c>
      <c r="V79" t="n">
        <v>0.9</v>
      </c>
      <c r="W79" t="n">
        <v>9.19</v>
      </c>
      <c r="X79" t="n">
        <v>0.18</v>
      </c>
      <c r="Y79" t="n">
        <v>1</v>
      </c>
      <c r="Z79" t="n">
        <v>10</v>
      </c>
      <c r="AA79" t="n">
        <v>865.4184389597652</v>
      </c>
      <c r="AB79" t="n">
        <v>1184.103687751699</v>
      </c>
      <c r="AC79" t="n">
        <v>1071.09449369264</v>
      </c>
      <c r="AD79" t="n">
        <v>865418.4389597652</v>
      </c>
      <c r="AE79" t="n">
        <v>1184103.687751699</v>
      </c>
      <c r="AF79" t="n">
        <v>1.596224362151125e-06</v>
      </c>
      <c r="AG79" t="n">
        <v>22.74305555555556</v>
      </c>
      <c r="AH79" t="n">
        <v>1071094.49369264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3.8174</v>
      </c>
      <c r="E80" t="n">
        <v>26.2</v>
      </c>
      <c r="F80" t="n">
        <v>23.55</v>
      </c>
      <c r="G80" t="n">
        <v>141.3</v>
      </c>
      <c r="H80" t="n">
        <v>1.94</v>
      </c>
      <c r="I80" t="n">
        <v>10</v>
      </c>
      <c r="J80" t="n">
        <v>187.73</v>
      </c>
      <c r="K80" t="n">
        <v>50.28</v>
      </c>
      <c r="L80" t="n">
        <v>20.5</v>
      </c>
      <c r="M80" t="n">
        <v>8</v>
      </c>
      <c r="N80" t="n">
        <v>36.95</v>
      </c>
      <c r="O80" t="n">
        <v>23387.4</v>
      </c>
      <c r="P80" t="n">
        <v>249.31</v>
      </c>
      <c r="Q80" t="n">
        <v>608.78</v>
      </c>
      <c r="R80" t="n">
        <v>52.98</v>
      </c>
      <c r="S80" t="n">
        <v>46.36</v>
      </c>
      <c r="T80" t="n">
        <v>2989.62</v>
      </c>
      <c r="U80" t="n">
        <v>0.87</v>
      </c>
      <c r="V80" t="n">
        <v>0.9</v>
      </c>
      <c r="W80" t="n">
        <v>9.19</v>
      </c>
      <c r="X80" t="n">
        <v>0.18</v>
      </c>
      <c r="Y80" t="n">
        <v>1</v>
      </c>
      <c r="Z80" t="n">
        <v>10</v>
      </c>
      <c r="AA80" t="n">
        <v>865.1636854721706</v>
      </c>
      <c r="AB80" t="n">
        <v>1183.755122791042</v>
      </c>
      <c r="AC80" t="n">
        <v>1070.779195282614</v>
      </c>
      <c r="AD80" t="n">
        <v>865163.6854721706</v>
      </c>
      <c r="AE80" t="n">
        <v>1183755.122791042</v>
      </c>
      <c r="AF80" t="n">
        <v>1.596307995409123e-06</v>
      </c>
      <c r="AG80" t="n">
        <v>22.74305555555556</v>
      </c>
      <c r="AH80" t="n">
        <v>1070779.195282614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3.8183</v>
      </c>
      <c r="E81" t="n">
        <v>26.19</v>
      </c>
      <c r="F81" t="n">
        <v>23.54</v>
      </c>
      <c r="G81" t="n">
        <v>141.26</v>
      </c>
      <c r="H81" t="n">
        <v>1.96</v>
      </c>
      <c r="I81" t="n">
        <v>10</v>
      </c>
      <c r="J81" t="n">
        <v>188.11</v>
      </c>
      <c r="K81" t="n">
        <v>50.28</v>
      </c>
      <c r="L81" t="n">
        <v>20.75</v>
      </c>
      <c r="M81" t="n">
        <v>8</v>
      </c>
      <c r="N81" t="n">
        <v>37.08</v>
      </c>
      <c r="O81" t="n">
        <v>23434.26</v>
      </c>
      <c r="P81" t="n">
        <v>249.26</v>
      </c>
      <c r="Q81" t="n">
        <v>608.79</v>
      </c>
      <c r="R81" t="n">
        <v>52.71</v>
      </c>
      <c r="S81" t="n">
        <v>46.36</v>
      </c>
      <c r="T81" t="n">
        <v>2851.14</v>
      </c>
      <c r="U81" t="n">
        <v>0.88</v>
      </c>
      <c r="V81" t="n">
        <v>0.91</v>
      </c>
      <c r="W81" t="n">
        <v>9.19</v>
      </c>
      <c r="X81" t="n">
        <v>0.17</v>
      </c>
      <c r="Y81" t="n">
        <v>1</v>
      </c>
      <c r="Z81" t="n">
        <v>10</v>
      </c>
      <c r="AA81" t="n">
        <v>864.9074705992714</v>
      </c>
      <c r="AB81" t="n">
        <v>1183.404558298539</v>
      </c>
      <c r="AC81" t="n">
        <v>1070.462088173255</v>
      </c>
      <c r="AD81" t="n">
        <v>864907.4705992714</v>
      </c>
      <c r="AE81" t="n">
        <v>1183404.558298539</v>
      </c>
      <c r="AF81" t="n">
        <v>1.596684345070114e-06</v>
      </c>
      <c r="AG81" t="n">
        <v>22.734375</v>
      </c>
      <c r="AH81" t="n">
        <v>1070462.088173255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3.8183</v>
      </c>
      <c r="E82" t="n">
        <v>26.19</v>
      </c>
      <c r="F82" t="n">
        <v>23.54</v>
      </c>
      <c r="G82" t="n">
        <v>141.26</v>
      </c>
      <c r="H82" t="n">
        <v>1.98</v>
      </c>
      <c r="I82" t="n">
        <v>10</v>
      </c>
      <c r="J82" t="n">
        <v>188.49</v>
      </c>
      <c r="K82" t="n">
        <v>50.28</v>
      </c>
      <c r="L82" t="n">
        <v>21</v>
      </c>
      <c r="M82" t="n">
        <v>8</v>
      </c>
      <c r="N82" t="n">
        <v>37.21</v>
      </c>
      <c r="O82" t="n">
        <v>23481.16</v>
      </c>
      <c r="P82" t="n">
        <v>249.39</v>
      </c>
      <c r="Q82" t="n">
        <v>608.8200000000001</v>
      </c>
      <c r="R82" t="n">
        <v>52.7</v>
      </c>
      <c r="S82" t="n">
        <v>46.36</v>
      </c>
      <c r="T82" t="n">
        <v>2845.2</v>
      </c>
      <c r="U82" t="n">
        <v>0.88</v>
      </c>
      <c r="V82" t="n">
        <v>0.91</v>
      </c>
      <c r="W82" t="n">
        <v>9.19</v>
      </c>
      <c r="X82" t="n">
        <v>0.17</v>
      </c>
      <c r="Y82" t="n">
        <v>1</v>
      </c>
      <c r="Z82" t="n">
        <v>10</v>
      </c>
      <c r="AA82" t="n">
        <v>865.092750596575</v>
      </c>
      <c r="AB82" t="n">
        <v>1183.658066564826</v>
      </c>
      <c r="AC82" t="n">
        <v>1070.691401966409</v>
      </c>
      <c r="AD82" t="n">
        <v>865092.750596575</v>
      </c>
      <c r="AE82" t="n">
        <v>1183658.066564826</v>
      </c>
      <c r="AF82" t="n">
        <v>1.596684345070114e-06</v>
      </c>
      <c r="AG82" t="n">
        <v>22.734375</v>
      </c>
      <c r="AH82" t="n">
        <v>1070691.401966409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3.8185</v>
      </c>
      <c r="E83" t="n">
        <v>26.19</v>
      </c>
      <c r="F83" t="n">
        <v>23.54</v>
      </c>
      <c r="G83" t="n">
        <v>141.25</v>
      </c>
      <c r="H83" t="n">
        <v>2</v>
      </c>
      <c r="I83" t="n">
        <v>10</v>
      </c>
      <c r="J83" t="n">
        <v>188.87</v>
      </c>
      <c r="K83" t="n">
        <v>50.28</v>
      </c>
      <c r="L83" t="n">
        <v>21.25</v>
      </c>
      <c r="M83" t="n">
        <v>8</v>
      </c>
      <c r="N83" t="n">
        <v>37.34</v>
      </c>
      <c r="O83" t="n">
        <v>23528.1</v>
      </c>
      <c r="P83" t="n">
        <v>248.27</v>
      </c>
      <c r="Q83" t="n">
        <v>608.77</v>
      </c>
      <c r="R83" t="n">
        <v>52.6</v>
      </c>
      <c r="S83" t="n">
        <v>46.36</v>
      </c>
      <c r="T83" t="n">
        <v>2799.71</v>
      </c>
      <c r="U83" t="n">
        <v>0.88</v>
      </c>
      <c r="V83" t="n">
        <v>0.91</v>
      </c>
      <c r="W83" t="n">
        <v>9.199999999999999</v>
      </c>
      <c r="X83" t="n">
        <v>0.17</v>
      </c>
      <c r="Y83" t="n">
        <v>1</v>
      </c>
      <c r="Z83" t="n">
        <v>10</v>
      </c>
      <c r="AA83" t="n">
        <v>863.4699376988005</v>
      </c>
      <c r="AB83" t="n">
        <v>1181.437662364639</v>
      </c>
      <c r="AC83" t="n">
        <v>1068.68291002673</v>
      </c>
      <c r="AD83" t="n">
        <v>863469.9376988006</v>
      </c>
      <c r="AE83" t="n">
        <v>1181437.662364639</v>
      </c>
      <c r="AF83" t="n">
        <v>1.596767978328112e-06</v>
      </c>
      <c r="AG83" t="n">
        <v>22.734375</v>
      </c>
      <c r="AH83" t="n">
        <v>1068682.910026731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3.8171</v>
      </c>
      <c r="E84" t="n">
        <v>26.2</v>
      </c>
      <c r="F84" t="n">
        <v>23.55</v>
      </c>
      <c r="G84" t="n">
        <v>141.31</v>
      </c>
      <c r="H84" t="n">
        <v>2.02</v>
      </c>
      <c r="I84" t="n">
        <v>10</v>
      </c>
      <c r="J84" t="n">
        <v>189.25</v>
      </c>
      <c r="K84" t="n">
        <v>50.28</v>
      </c>
      <c r="L84" t="n">
        <v>21.5</v>
      </c>
      <c r="M84" t="n">
        <v>8</v>
      </c>
      <c r="N84" t="n">
        <v>37.47</v>
      </c>
      <c r="O84" t="n">
        <v>23575.09</v>
      </c>
      <c r="P84" t="n">
        <v>246.07</v>
      </c>
      <c r="Q84" t="n">
        <v>608.78</v>
      </c>
      <c r="R84" t="n">
        <v>52.95</v>
      </c>
      <c r="S84" t="n">
        <v>46.36</v>
      </c>
      <c r="T84" t="n">
        <v>2970.09</v>
      </c>
      <c r="U84" t="n">
        <v>0.88</v>
      </c>
      <c r="V84" t="n">
        <v>0.9</v>
      </c>
      <c r="W84" t="n">
        <v>9.19</v>
      </c>
      <c r="X84" t="n">
        <v>0.18</v>
      </c>
      <c r="Y84" t="n">
        <v>1</v>
      </c>
      <c r="Z84" t="n">
        <v>10</v>
      </c>
      <c r="AA84" t="n">
        <v>860.5844634728134</v>
      </c>
      <c r="AB84" t="n">
        <v>1177.489629230505</v>
      </c>
      <c r="AC84" t="n">
        <v>1065.111671633819</v>
      </c>
      <c r="AD84" t="n">
        <v>860584.4634728134</v>
      </c>
      <c r="AE84" t="n">
        <v>1177489.629230505</v>
      </c>
      <c r="AF84" t="n">
        <v>1.596182545522125e-06</v>
      </c>
      <c r="AG84" t="n">
        <v>22.74305555555556</v>
      </c>
      <c r="AH84" t="n">
        <v>1065111.671633819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3.8242</v>
      </c>
      <c r="E85" t="n">
        <v>26.15</v>
      </c>
      <c r="F85" t="n">
        <v>23.53</v>
      </c>
      <c r="G85" t="n">
        <v>156.9</v>
      </c>
      <c r="H85" t="n">
        <v>2.04</v>
      </c>
      <c r="I85" t="n">
        <v>9</v>
      </c>
      <c r="J85" t="n">
        <v>189.63</v>
      </c>
      <c r="K85" t="n">
        <v>50.28</v>
      </c>
      <c r="L85" t="n">
        <v>21.75</v>
      </c>
      <c r="M85" t="n">
        <v>6</v>
      </c>
      <c r="N85" t="n">
        <v>37.6</v>
      </c>
      <c r="O85" t="n">
        <v>23622.13</v>
      </c>
      <c r="P85" t="n">
        <v>242.97</v>
      </c>
      <c r="Q85" t="n">
        <v>608.8</v>
      </c>
      <c r="R85" t="n">
        <v>52.34</v>
      </c>
      <c r="S85" t="n">
        <v>46.36</v>
      </c>
      <c r="T85" t="n">
        <v>2671.08</v>
      </c>
      <c r="U85" t="n">
        <v>0.89</v>
      </c>
      <c r="V85" t="n">
        <v>0.91</v>
      </c>
      <c r="W85" t="n">
        <v>9.199999999999999</v>
      </c>
      <c r="X85" t="n">
        <v>0.16</v>
      </c>
      <c r="Y85" t="n">
        <v>1</v>
      </c>
      <c r="Z85" t="n">
        <v>10</v>
      </c>
      <c r="AA85" t="n">
        <v>855.1072755015776</v>
      </c>
      <c r="AB85" t="n">
        <v>1169.995499011781</v>
      </c>
      <c r="AC85" t="n">
        <v>1058.332770685092</v>
      </c>
      <c r="AD85" t="n">
        <v>855107.2755015776</v>
      </c>
      <c r="AE85" t="n">
        <v>1169995.499011781</v>
      </c>
      <c r="AF85" t="n">
        <v>1.599151526181057e-06</v>
      </c>
      <c r="AG85" t="n">
        <v>22.69965277777778</v>
      </c>
      <c r="AH85" t="n">
        <v>1058332.770685092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3.8252</v>
      </c>
      <c r="E86" t="n">
        <v>26.14</v>
      </c>
      <c r="F86" t="n">
        <v>23.53</v>
      </c>
      <c r="G86" t="n">
        <v>156.85</v>
      </c>
      <c r="H86" t="n">
        <v>2.05</v>
      </c>
      <c r="I86" t="n">
        <v>9</v>
      </c>
      <c r="J86" t="n">
        <v>190.01</v>
      </c>
      <c r="K86" t="n">
        <v>50.28</v>
      </c>
      <c r="L86" t="n">
        <v>22</v>
      </c>
      <c r="M86" t="n">
        <v>6</v>
      </c>
      <c r="N86" t="n">
        <v>37.74</v>
      </c>
      <c r="O86" t="n">
        <v>23669.2</v>
      </c>
      <c r="P86" t="n">
        <v>243.52</v>
      </c>
      <c r="Q86" t="n">
        <v>608.8</v>
      </c>
      <c r="R86" t="n">
        <v>52.2</v>
      </c>
      <c r="S86" t="n">
        <v>46.36</v>
      </c>
      <c r="T86" t="n">
        <v>2600.91</v>
      </c>
      <c r="U86" t="n">
        <v>0.89</v>
      </c>
      <c r="V86" t="n">
        <v>0.91</v>
      </c>
      <c r="W86" t="n">
        <v>9.19</v>
      </c>
      <c r="X86" t="n">
        <v>0.16</v>
      </c>
      <c r="Y86" t="n">
        <v>1</v>
      </c>
      <c r="Z86" t="n">
        <v>10</v>
      </c>
      <c r="AA86" t="n">
        <v>855.7593918382737</v>
      </c>
      <c r="AB86" t="n">
        <v>1170.887753352991</v>
      </c>
      <c r="AC86" t="n">
        <v>1059.139869524264</v>
      </c>
      <c r="AD86" t="n">
        <v>855759.3918382737</v>
      </c>
      <c r="AE86" t="n">
        <v>1170887.753352991</v>
      </c>
      <c r="AF86" t="n">
        <v>1.599569692471047e-06</v>
      </c>
      <c r="AG86" t="n">
        <v>22.69097222222222</v>
      </c>
      <c r="AH86" t="n">
        <v>1059139.869524264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3.8243</v>
      </c>
      <c r="E87" t="n">
        <v>26.15</v>
      </c>
      <c r="F87" t="n">
        <v>23.53</v>
      </c>
      <c r="G87" t="n">
        <v>156.89</v>
      </c>
      <c r="H87" t="n">
        <v>2.07</v>
      </c>
      <c r="I87" t="n">
        <v>9</v>
      </c>
      <c r="J87" t="n">
        <v>190.4</v>
      </c>
      <c r="K87" t="n">
        <v>50.28</v>
      </c>
      <c r="L87" t="n">
        <v>22.25</v>
      </c>
      <c r="M87" t="n">
        <v>5</v>
      </c>
      <c r="N87" t="n">
        <v>37.87</v>
      </c>
      <c r="O87" t="n">
        <v>23716.33</v>
      </c>
      <c r="P87" t="n">
        <v>243.66</v>
      </c>
      <c r="Q87" t="n">
        <v>608.76</v>
      </c>
      <c r="R87" t="n">
        <v>52.41</v>
      </c>
      <c r="S87" t="n">
        <v>46.36</v>
      </c>
      <c r="T87" t="n">
        <v>2705.28</v>
      </c>
      <c r="U87" t="n">
        <v>0.88</v>
      </c>
      <c r="V87" t="n">
        <v>0.91</v>
      </c>
      <c r="W87" t="n">
        <v>9.199999999999999</v>
      </c>
      <c r="X87" t="n">
        <v>0.16</v>
      </c>
      <c r="Y87" t="n">
        <v>1</v>
      </c>
      <c r="Z87" t="n">
        <v>10</v>
      </c>
      <c r="AA87" t="n">
        <v>856.0761041058011</v>
      </c>
      <c r="AB87" t="n">
        <v>1171.321093049781</v>
      </c>
      <c r="AC87" t="n">
        <v>1059.531851888588</v>
      </c>
      <c r="AD87" t="n">
        <v>856076.1041058011</v>
      </c>
      <c r="AE87" t="n">
        <v>1171321.09304978</v>
      </c>
      <c r="AF87" t="n">
        <v>1.599193342810056e-06</v>
      </c>
      <c r="AG87" t="n">
        <v>22.69965277777778</v>
      </c>
      <c r="AH87" t="n">
        <v>1059531.851888588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3.8237</v>
      </c>
      <c r="E88" t="n">
        <v>26.15</v>
      </c>
      <c r="F88" t="n">
        <v>23.54</v>
      </c>
      <c r="G88" t="n">
        <v>156.92</v>
      </c>
      <c r="H88" t="n">
        <v>2.09</v>
      </c>
      <c r="I88" t="n">
        <v>9</v>
      </c>
      <c r="J88" t="n">
        <v>190.78</v>
      </c>
      <c r="K88" t="n">
        <v>50.28</v>
      </c>
      <c r="L88" t="n">
        <v>22.5</v>
      </c>
      <c r="M88" t="n">
        <v>4</v>
      </c>
      <c r="N88" t="n">
        <v>38</v>
      </c>
      <c r="O88" t="n">
        <v>23763.49</v>
      </c>
      <c r="P88" t="n">
        <v>243.83</v>
      </c>
      <c r="Q88" t="n">
        <v>608.76</v>
      </c>
      <c r="R88" t="n">
        <v>52.59</v>
      </c>
      <c r="S88" t="n">
        <v>46.36</v>
      </c>
      <c r="T88" t="n">
        <v>2795.47</v>
      </c>
      <c r="U88" t="n">
        <v>0.88</v>
      </c>
      <c r="V88" t="n">
        <v>0.91</v>
      </c>
      <c r="W88" t="n">
        <v>9.19</v>
      </c>
      <c r="X88" t="n">
        <v>0.17</v>
      </c>
      <c r="Y88" t="n">
        <v>1</v>
      </c>
      <c r="Z88" t="n">
        <v>10</v>
      </c>
      <c r="AA88" t="n">
        <v>856.4614089846374</v>
      </c>
      <c r="AB88" t="n">
        <v>1171.848284183456</v>
      </c>
      <c r="AC88" t="n">
        <v>1060.008728640383</v>
      </c>
      <c r="AD88" t="n">
        <v>856461.4089846374</v>
      </c>
      <c r="AE88" t="n">
        <v>1171848.284183456</v>
      </c>
      <c r="AF88" t="n">
        <v>1.598942443036062e-06</v>
      </c>
      <c r="AG88" t="n">
        <v>22.69965277777778</v>
      </c>
      <c r="AH88" t="n">
        <v>1060008.728640383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3.8228</v>
      </c>
      <c r="E89" t="n">
        <v>26.16</v>
      </c>
      <c r="F89" t="n">
        <v>23.54</v>
      </c>
      <c r="G89" t="n">
        <v>156.96</v>
      </c>
      <c r="H89" t="n">
        <v>2.11</v>
      </c>
      <c r="I89" t="n">
        <v>9</v>
      </c>
      <c r="J89" t="n">
        <v>191.16</v>
      </c>
      <c r="K89" t="n">
        <v>50.28</v>
      </c>
      <c r="L89" t="n">
        <v>22.75</v>
      </c>
      <c r="M89" t="n">
        <v>3</v>
      </c>
      <c r="N89" t="n">
        <v>38.13</v>
      </c>
      <c r="O89" t="n">
        <v>23810.71</v>
      </c>
      <c r="P89" t="n">
        <v>243.89</v>
      </c>
      <c r="Q89" t="n">
        <v>608.76</v>
      </c>
      <c r="R89" t="n">
        <v>52.62</v>
      </c>
      <c r="S89" t="n">
        <v>46.36</v>
      </c>
      <c r="T89" t="n">
        <v>2812.85</v>
      </c>
      <c r="U89" t="n">
        <v>0.88</v>
      </c>
      <c r="V89" t="n">
        <v>0.9</v>
      </c>
      <c r="W89" t="n">
        <v>9.199999999999999</v>
      </c>
      <c r="X89" t="n">
        <v>0.17</v>
      </c>
      <c r="Y89" t="n">
        <v>1</v>
      </c>
      <c r="Z89" t="n">
        <v>10</v>
      </c>
      <c r="AA89" t="n">
        <v>856.664526556778</v>
      </c>
      <c r="AB89" t="n">
        <v>1172.126198606574</v>
      </c>
      <c r="AC89" t="n">
        <v>1060.260119301013</v>
      </c>
      <c r="AD89" t="n">
        <v>856664.526556778</v>
      </c>
      <c r="AE89" t="n">
        <v>1172126.198606574</v>
      </c>
      <c r="AF89" t="n">
        <v>1.59856609337507e-06</v>
      </c>
      <c r="AG89" t="n">
        <v>22.70833333333333</v>
      </c>
      <c r="AH89" t="n">
        <v>1060260.119301013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3.8236</v>
      </c>
      <c r="E90" t="n">
        <v>26.15</v>
      </c>
      <c r="F90" t="n">
        <v>23.54</v>
      </c>
      <c r="G90" t="n">
        <v>156.93</v>
      </c>
      <c r="H90" t="n">
        <v>2.13</v>
      </c>
      <c r="I90" t="n">
        <v>9</v>
      </c>
      <c r="J90" t="n">
        <v>191.55</v>
      </c>
      <c r="K90" t="n">
        <v>50.28</v>
      </c>
      <c r="L90" t="n">
        <v>23</v>
      </c>
      <c r="M90" t="n">
        <v>3</v>
      </c>
      <c r="N90" t="n">
        <v>38.27</v>
      </c>
      <c r="O90" t="n">
        <v>23857.96</v>
      </c>
      <c r="P90" t="n">
        <v>243.99</v>
      </c>
      <c r="Q90" t="n">
        <v>608.83</v>
      </c>
      <c r="R90" t="n">
        <v>52.51</v>
      </c>
      <c r="S90" t="n">
        <v>46.36</v>
      </c>
      <c r="T90" t="n">
        <v>2758.63</v>
      </c>
      <c r="U90" t="n">
        <v>0.88</v>
      </c>
      <c r="V90" t="n">
        <v>0.91</v>
      </c>
      <c r="W90" t="n">
        <v>9.199999999999999</v>
      </c>
      <c r="X90" t="n">
        <v>0.17</v>
      </c>
      <c r="Y90" t="n">
        <v>1</v>
      </c>
      <c r="Z90" t="n">
        <v>10</v>
      </c>
      <c r="AA90" t="n">
        <v>856.7022053451694</v>
      </c>
      <c r="AB90" t="n">
        <v>1172.177752387121</v>
      </c>
      <c r="AC90" t="n">
        <v>1060.306752861102</v>
      </c>
      <c r="AD90" t="n">
        <v>856702.2053451694</v>
      </c>
      <c r="AE90" t="n">
        <v>1172177.752387122</v>
      </c>
      <c r="AF90" t="n">
        <v>1.598900626407063e-06</v>
      </c>
      <c r="AG90" t="n">
        <v>22.69965277777778</v>
      </c>
      <c r="AH90" t="n">
        <v>1060306.752861102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3.823</v>
      </c>
      <c r="E91" t="n">
        <v>26.16</v>
      </c>
      <c r="F91" t="n">
        <v>23.54</v>
      </c>
      <c r="G91" t="n">
        <v>156.95</v>
      </c>
      <c r="H91" t="n">
        <v>2.15</v>
      </c>
      <c r="I91" t="n">
        <v>9</v>
      </c>
      <c r="J91" t="n">
        <v>191.93</v>
      </c>
      <c r="K91" t="n">
        <v>50.28</v>
      </c>
      <c r="L91" t="n">
        <v>23.25</v>
      </c>
      <c r="M91" t="n">
        <v>1</v>
      </c>
      <c r="N91" t="n">
        <v>38.4</v>
      </c>
      <c r="O91" t="n">
        <v>23905.27</v>
      </c>
      <c r="P91" t="n">
        <v>244.2</v>
      </c>
      <c r="Q91" t="n">
        <v>608.76</v>
      </c>
      <c r="R91" t="n">
        <v>52.51</v>
      </c>
      <c r="S91" t="n">
        <v>46.36</v>
      </c>
      <c r="T91" t="n">
        <v>2756.72</v>
      </c>
      <c r="U91" t="n">
        <v>0.88</v>
      </c>
      <c r="V91" t="n">
        <v>0.91</v>
      </c>
      <c r="W91" t="n">
        <v>9.199999999999999</v>
      </c>
      <c r="X91" t="n">
        <v>0.17</v>
      </c>
      <c r="Y91" t="n">
        <v>1</v>
      </c>
      <c r="Z91" t="n">
        <v>10</v>
      </c>
      <c r="AA91" t="n">
        <v>857.0796391242397</v>
      </c>
      <c r="AB91" t="n">
        <v>1172.694173934849</v>
      </c>
      <c r="AC91" t="n">
        <v>1060.773887861116</v>
      </c>
      <c r="AD91" t="n">
        <v>857079.6391242398</v>
      </c>
      <c r="AE91" t="n">
        <v>1172694.173934849</v>
      </c>
      <c r="AF91" t="n">
        <v>1.598649726633068e-06</v>
      </c>
      <c r="AG91" t="n">
        <v>22.70833333333333</v>
      </c>
      <c r="AH91" t="n">
        <v>1060773.887861117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3.8228</v>
      </c>
      <c r="E92" t="n">
        <v>26.16</v>
      </c>
      <c r="F92" t="n">
        <v>23.54</v>
      </c>
      <c r="G92" t="n">
        <v>156.96</v>
      </c>
      <c r="H92" t="n">
        <v>2.17</v>
      </c>
      <c r="I92" t="n">
        <v>9</v>
      </c>
      <c r="J92" t="n">
        <v>192.31</v>
      </c>
      <c r="K92" t="n">
        <v>50.28</v>
      </c>
      <c r="L92" t="n">
        <v>23.5</v>
      </c>
      <c r="M92" t="n">
        <v>0</v>
      </c>
      <c r="N92" t="n">
        <v>38.53</v>
      </c>
      <c r="O92" t="n">
        <v>23952.62</v>
      </c>
      <c r="P92" t="n">
        <v>244.64</v>
      </c>
      <c r="Q92" t="n">
        <v>608.76</v>
      </c>
      <c r="R92" t="n">
        <v>52.51</v>
      </c>
      <c r="S92" t="n">
        <v>46.36</v>
      </c>
      <c r="T92" t="n">
        <v>2758.94</v>
      </c>
      <c r="U92" t="n">
        <v>0.88</v>
      </c>
      <c r="V92" t="n">
        <v>0.9</v>
      </c>
      <c r="W92" t="n">
        <v>9.199999999999999</v>
      </c>
      <c r="X92" t="n">
        <v>0.17</v>
      </c>
      <c r="Y92" t="n">
        <v>1</v>
      </c>
      <c r="Z92" t="n">
        <v>10</v>
      </c>
      <c r="AA92" t="n">
        <v>857.7321913378855</v>
      </c>
      <c r="AB92" t="n">
        <v>1173.587024662131</v>
      </c>
      <c r="AC92" t="n">
        <v>1061.581526168111</v>
      </c>
      <c r="AD92" t="n">
        <v>857732.1913378856</v>
      </c>
      <c r="AE92" t="n">
        <v>1173587.024662131</v>
      </c>
      <c r="AF92" t="n">
        <v>1.59856609337507e-06</v>
      </c>
      <c r="AG92" t="n">
        <v>22.70833333333333</v>
      </c>
      <c r="AH92" t="n">
        <v>1061581.526168111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2.0986</v>
      </c>
      <c r="E2" t="n">
        <v>47.65</v>
      </c>
      <c r="F2" t="n">
        <v>30.29</v>
      </c>
      <c r="G2" t="n">
        <v>5.42</v>
      </c>
      <c r="H2" t="n">
        <v>0.08</v>
      </c>
      <c r="I2" t="n">
        <v>335</v>
      </c>
      <c r="J2" t="n">
        <v>222.93</v>
      </c>
      <c r="K2" t="n">
        <v>56.94</v>
      </c>
      <c r="L2" t="n">
        <v>1</v>
      </c>
      <c r="M2" t="n">
        <v>333</v>
      </c>
      <c r="N2" t="n">
        <v>49.99</v>
      </c>
      <c r="O2" t="n">
        <v>27728.69</v>
      </c>
      <c r="P2" t="n">
        <v>466.66</v>
      </c>
      <c r="Q2" t="n">
        <v>610.41</v>
      </c>
      <c r="R2" t="n">
        <v>262.31</v>
      </c>
      <c r="S2" t="n">
        <v>46.36</v>
      </c>
      <c r="T2" t="n">
        <v>106025.39</v>
      </c>
      <c r="U2" t="n">
        <v>0.18</v>
      </c>
      <c r="V2" t="n">
        <v>0.7</v>
      </c>
      <c r="W2" t="n">
        <v>9.73</v>
      </c>
      <c r="X2" t="n">
        <v>6.88</v>
      </c>
      <c r="Y2" t="n">
        <v>1</v>
      </c>
      <c r="Z2" t="n">
        <v>10</v>
      </c>
      <c r="AA2" t="n">
        <v>2299.913598772642</v>
      </c>
      <c r="AB2" t="n">
        <v>3146.843250867845</v>
      </c>
      <c r="AC2" t="n">
        <v>2846.51294762714</v>
      </c>
      <c r="AD2" t="n">
        <v>2299913.598772642</v>
      </c>
      <c r="AE2" t="n">
        <v>3146843.250867845</v>
      </c>
      <c r="AF2" t="n">
        <v>7.978135521719712e-07</v>
      </c>
      <c r="AG2" t="n">
        <v>41.36284722222222</v>
      </c>
      <c r="AH2" t="n">
        <v>2846512.94762714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2.3625</v>
      </c>
      <c r="E3" t="n">
        <v>42.33</v>
      </c>
      <c r="F3" t="n">
        <v>28.56</v>
      </c>
      <c r="G3" t="n">
        <v>6.77</v>
      </c>
      <c r="H3" t="n">
        <v>0.1</v>
      </c>
      <c r="I3" t="n">
        <v>253</v>
      </c>
      <c r="J3" t="n">
        <v>223.35</v>
      </c>
      <c r="K3" t="n">
        <v>56.94</v>
      </c>
      <c r="L3" t="n">
        <v>1.25</v>
      </c>
      <c r="M3" t="n">
        <v>251</v>
      </c>
      <c r="N3" t="n">
        <v>50.15</v>
      </c>
      <c r="O3" t="n">
        <v>27780.03</v>
      </c>
      <c r="P3" t="n">
        <v>440.01</v>
      </c>
      <c r="Q3" t="n">
        <v>609.9299999999999</v>
      </c>
      <c r="R3" t="n">
        <v>207.95</v>
      </c>
      <c r="S3" t="n">
        <v>46.36</v>
      </c>
      <c r="T3" t="n">
        <v>79258.87</v>
      </c>
      <c r="U3" t="n">
        <v>0.22</v>
      </c>
      <c r="V3" t="n">
        <v>0.75</v>
      </c>
      <c r="W3" t="n">
        <v>9.609999999999999</v>
      </c>
      <c r="X3" t="n">
        <v>5.17</v>
      </c>
      <c r="Y3" t="n">
        <v>1</v>
      </c>
      <c r="Z3" t="n">
        <v>10</v>
      </c>
      <c r="AA3" t="n">
        <v>1961.158925669854</v>
      </c>
      <c r="AB3" t="n">
        <v>2683.344162327004</v>
      </c>
      <c r="AC3" t="n">
        <v>2427.249561571699</v>
      </c>
      <c r="AD3" t="n">
        <v>1961158.925669854</v>
      </c>
      <c r="AE3" t="n">
        <v>2683344.162327004</v>
      </c>
      <c r="AF3" t="n">
        <v>8.981390055304881e-07</v>
      </c>
      <c r="AG3" t="n">
        <v>36.74479166666666</v>
      </c>
      <c r="AH3" t="n">
        <v>2427249.561571699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2.5547</v>
      </c>
      <c r="E4" t="n">
        <v>39.14</v>
      </c>
      <c r="F4" t="n">
        <v>27.53</v>
      </c>
      <c r="G4" t="n">
        <v>8.1</v>
      </c>
      <c r="H4" t="n">
        <v>0.12</v>
      </c>
      <c r="I4" t="n">
        <v>204</v>
      </c>
      <c r="J4" t="n">
        <v>223.76</v>
      </c>
      <c r="K4" t="n">
        <v>56.94</v>
      </c>
      <c r="L4" t="n">
        <v>1.5</v>
      </c>
      <c r="M4" t="n">
        <v>202</v>
      </c>
      <c r="N4" t="n">
        <v>50.32</v>
      </c>
      <c r="O4" t="n">
        <v>27831.42</v>
      </c>
      <c r="P4" t="n">
        <v>423.91</v>
      </c>
      <c r="Q4" t="n">
        <v>609.63</v>
      </c>
      <c r="R4" t="n">
        <v>176.39</v>
      </c>
      <c r="S4" t="n">
        <v>46.36</v>
      </c>
      <c r="T4" t="n">
        <v>63722.31</v>
      </c>
      <c r="U4" t="n">
        <v>0.26</v>
      </c>
      <c r="V4" t="n">
        <v>0.77</v>
      </c>
      <c r="W4" t="n">
        <v>9.51</v>
      </c>
      <c r="X4" t="n">
        <v>4.14</v>
      </c>
      <c r="Y4" t="n">
        <v>1</v>
      </c>
      <c r="Z4" t="n">
        <v>10</v>
      </c>
      <c r="AA4" t="n">
        <v>1769.988714768729</v>
      </c>
      <c r="AB4" t="n">
        <v>2421.776645937609</v>
      </c>
      <c r="AC4" t="n">
        <v>2190.645681834194</v>
      </c>
      <c r="AD4" t="n">
        <v>1769988.714768729</v>
      </c>
      <c r="AE4" t="n">
        <v>2421776.645937609</v>
      </c>
      <c r="AF4" t="n">
        <v>9.712066528798893e-07</v>
      </c>
      <c r="AG4" t="n">
        <v>33.97569444444444</v>
      </c>
      <c r="AH4" t="n">
        <v>2190645.681834194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2.7083</v>
      </c>
      <c r="E5" t="n">
        <v>36.92</v>
      </c>
      <c r="F5" t="n">
        <v>26.8</v>
      </c>
      <c r="G5" t="n">
        <v>9.460000000000001</v>
      </c>
      <c r="H5" t="n">
        <v>0.14</v>
      </c>
      <c r="I5" t="n">
        <v>170</v>
      </c>
      <c r="J5" t="n">
        <v>224.18</v>
      </c>
      <c r="K5" t="n">
        <v>56.94</v>
      </c>
      <c r="L5" t="n">
        <v>1.75</v>
      </c>
      <c r="M5" t="n">
        <v>168</v>
      </c>
      <c r="N5" t="n">
        <v>50.49</v>
      </c>
      <c r="O5" t="n">
        <v>27882.87</v>
      </c>
      <c r="P5" t="n">
        <v>412.51</v>
      </c>
      <c r="Q5" t="n">
        <v>609.35</v>
      </c>
      <c r="R5" t="n">
        <v>153.85</v>
      </c>
      <c r="S5" t="n">
        <v>46.36</v>
      </c>
      <c r="T5" t="n">
        <v>52621.94</v>
      </c>
      <c r="U5" t="n">
        <v>0.3</v>
      </c>
      <c r="V5" t="n">
        <v>0.8</v>
      </c>
      <c r="W5" t="n">
        <v>9.449999999999999</v>
      </c>
      <c r="X5" t="n">
        <v>3.42</v>
      </c>
      <c r="Y5" t="n">
        <v>1</v>
      </c>
      <c r="Z5" t="n">
        <v>10</v>
      </c>
      <c r="AA5" t="n">
        <v>1638.643640473583</v>
      </c>
      <c r="AB5" t="n">
        <v>2242.064520751271</v>
      </c>
      <c r="AC5" t="n">
        <v>2028.085029648088</v>
      </c>
      <c r="AD5" t="n">
        <v>1638643.640473583</v>
      </c>
      <c r="AE5" t="n">
        <v>2242064.520751271</v>
      </c>
      <c r="AF5" t="n">
        <v>1.029599944414062e-06</v>
      </c>
      <c r="AG5" t="n">
        <v>32.04861111111111</v>
      </c>
      <c r="AH5" t="n">
        <v>2028085.029648088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2.8259</v>
      </c>
      <c r="E6" t="n">
        <v>35.39</v>
      </c>
      <c r="F6" t="n">
        <v>26.32</v>
      </c>
      <c r="G6" t="n">
        <v>10.82</v>
      </c>
      <c r="H6" t="n">
        <v>0.16</v>
      </c>
      <c r="I6" t="n">
        <v>146</v>
      </c>
      <c r="J6" t="n">
        <v>224.6</v>
      </c>
      <c r="K6" t="n">
        <v>56.94</v>
      </c>
      <c r="L6" t="n">
        <v>2</v>
      </c>
      <c r="M6" t="n">
        <v>144</v>
      </c>
      <c r="N6" t="n">
        <v>50.65</v>
      </c>
      <c r="O6" t="n">
        <v>27934.37</v>
      </c>
      <c r="P6" t="n">
        <v>404.83</v>
      </c>
      <c r="Q6" t="n">
        <v>609.42</v>
      </c>
      <c r="R6" t="n">
        <v>138.46</v>
      </c>
      <c r="S6" t="n">
        <v>46.36</v>
      </c>
      <c r="T6" t="n">
        <v>45048.76</v>
      </c>
      <c r="U6" t="n">
        <v>0.33</v>
      </c>
      <c r="V6" t="n">
        <v>0.8100000000000001</v>
      </c>
      <c r="W6" t="n">
        <v>9.42</v>
      </c>
      <c r="X6" t="n">
        <v>2.93</v>
      </c>
      <c r="Y6" t="n">
        <v>1</v>
      </c>
      <c r="Z6" t="n">
        <v>10</v>
      </c>
      <c r="AA6" t="n">
        <v>1551.196981107289</v>
      </c>
      <c r="AB6" t="n">
        <v>2122.416143531971</v>
      </c>
      <c r="AC6" t="n">
        <v>1919.855725623046</v>
      </c>
      <c r="AD6" t="n">
        <v>1551196.981107289</v>
      </c>
      <c r="AE6" t="n">
        <v>2122416.143531971</v>
      </c>
      <c r="AF6" t="n">
        <v>1.074307308244913e-06</v>
      </c>
      <c r="AG6" t="n">
        <v>30.72048611111111</v>
      </c>
      <c r="AH6" t="n">
        <v>1919855.725623046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2.9225</v>
      </c>
      <c r="E7" t="n">
        <v>34.22</v>
      </c>
      <c r="F7" t="n">
        <v>25.94</v>
      </c>
      <c r="G7" t="n">
        <v>12.16</v>
      </c>
      <c r="H7" t="n">
        <v>0.18</v>
      </c>
      <c r="I7" t="n">
        <v>128</v>
      </c>
      <c r="J7" t="n">
        <v>225.01</v>
      </c>
      <c r="K7" t="n">
        <v>56.94</v>
      </c>
      <c r="L7" t="n">
        <v>2.25</v>
      </c>
      <c r="M7" t="n">
        <v>126</v>
      </c>
      <c r="N7" t="n">
        <v>50.82</v>
      </c>
      <c r="O7" t="n">
        <v>27985.94</v>
      </c>
      <c r="P7" t="n">
        <v>398.7</v>
      </c>
      <c r="Q7" t="n">
        <v>609.23</v>
      </c>
      <c r="R7" t="n">
        <v>127.05</v>
      </c>
      <c r="S7" t="n">
        <v>46.36</v>
      </c>
      <c r="T7" t="n">
        <v>39430.06</v>
      </c>
      <c r="U7" t="n">
        <v>0.36</v>
      </c>
      <c r="V7" t="n">
        <v>0.82</v>
      </c>
      <c r="W7" t="n">
        <v>9.390000000000001</v>
      </c>
      <c r="X7" t="n">
        <v>2.56</v>
      </c>
      <c r="Y7" t="n">
        <v>1</v>
      </c>
      <c r="Z7" t="n">
        <v>10</v>
      </c>
      <c r="AA7" t="n">
        <v>1490.617887484554</v>
      </c>
      <c r="AB7" t="n">
        <v>2039.529155076354</v>
      </c>
      <c r="AC7" t="n">
        <v>1844.879355013014</v>
      </c>
      <c r="AD7" t="n">
        <v>1490617.887484554</v>
      </c>
      <c r="AE7" t="n">
        <v>2039529.155076354</v>
      </c>
      <c r="AF7" t="n">
        <v>1.111031214248826e-06</v>
      </c>
      <c r="AG7" t="n">
        <v>29.70486111111111</v>
      </c>
      <c r="AH7" t="n">
        <v>1844879.355013014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3.0013</v>
      </c>
      <c r="E8" t="n">
        <v>33.32</v>
      </c>
      <c r="F8" t="n">
        <v>25.65</v>
      </c>
      <c r="G8" t="n">
        <v>13.5</v>
      </c>
      <c r="H8" t="n">
        <v>0.2</v>
      </c>
      <c r="I8" t="n">
        <v>114</v>
      </c>
      <c r="J8" t="n">
        <v>225.43</v>
      </c>
      <c r="K8" t="n">
        <v>56.94</v>
      </c>
      <c r="L8" t="n">
        <v>2.5</v>
      </c>
      <c r="M8" t="n">
        <v>112</v>
      </c>
      <c r="N8" t="n">
        <v>50.99</v>
      </c>
      <c r="O8" t="n">
        <v>28037.57</v>
      </c>
      <c r="P8" t="n">
        <v>394.09</v>
      </c>
      <c r="Q8" t="n">
        <v>609.4</v>
      </c>
      <c r="R8" t="n">
        <v>118.14</v>
      </c>
      <c r="S8" t="n">
        <v>46.36</v>
      </c>
      <c r="T8" t="n">
        <v>35049.04</v>
      </c>
      <c r="U8" t="n">
        <v>0.39</v>
      </c>
      <c r="V8" t="n">
        <v>0.83</v>
      </c>
      <c r="W8" t="n">
        <v>9.359999999999999</v>
      </c>
      <c r="X8" t="n">
        <v>2.27</v>
      </c>
      <c r="Y8" t="n">
        <v>1</v>
      </c>
      <c r="Z8" t="n">
        <v>10</v>
      </c>
      <c r="AA8" t="n">
        <v>1432.021058239762</v>
      </c>
      <c r="AB8" t="n">
        <v>1959.354388193972</v>
      </c>
      <c r="AC8" t="n">
        <v>1772.356355355894</v>
      </c>
      <c r="AD8" t="n">
        <v>1432021.058239762</v>
      </c>
      <c r="AE8" t="n">
        <v>1959354.388193972</v>
      </c>
      <c r="AF8" t="n">
        <v>1.140988189332764e-06</v>
      </c>
      <c r="AG8" t="n">
        <v>28.92361111111111</v>
      </c>
      <c r="AH8" t="n">
        <v>1772356.355355894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3.0657</v>
      </c>
      <c r="E9" t="n">
        <v>32.62</v>
      </c>
      <c r="F9" t="n">
        <v>25.44</v>
      </c>
      <c r="G9" t="n">
        <v>14.82</v>
      </c>
      <c r="H9" t="n">
        <v>0.22</v>
      </c>
      <c r="I9" t="n">
        <v>103</v>
      </c>
      <c r="J9" t="n">
        <v>225.85</v>
      </c>
      <c r="K9" t="n">
        <v>56.94</v>
      </c>
      <c r="L9" t="n">
        <v>2.75</v>
      </c>
      <c r="M9" t="n">
        <v>101</v>
      </c>
      <c r="N9" t="n">
        <v>51.16</v>
      </c>
      <c r="O9" t="n">
        <v>28089.25</v>
      </c>
      <c r="P9" t="n">
        <v>390.5</v>
      </c>
      <c r="Q9" t="n">
        <v>609.16</v>
      </c>
      <c r="R9" t="n">
        <v>111.32</v>
      </c>
      <c r="S9" t="n">
        <v>46.36</v>
      </c>
      <c r="T9" t="n">
        <v>31692.83</v>
      </c>
      <c r="U9" t="n">
        <v>0.42</v>
      </c>
      <c r="V9" t="n">
        <v>0.84</v>
      </c>
      <c r="W9" t="n">
        <v>9.35</v>
      </c>
      <c r="X9" t="n">
        <v>2.06</v>
      </c>
      <c r="Y9" t="n">
        <v>1</v>
      </c>
      <c r="Z9" t="n">
        <v>10</v>
      </c>
      <c r="AA9" t="n">
        <v>1392.872501095323</v>
      </c>
      <c r="AB9" t="n">
        <v>1905.789605196503</v>
      </c>
      <c r="AC9" t="n">
        <v>1723.903720069059</v>
      </c>
      <c r="AD9" t="n">
        <v>1392872.501095323</v>
      </c>
      <c r="AE9" t="n">
        <v>1905789.605196503</v>
      </c>
      <c r="AF9" t="n">
        <v>1.165470793335372e-06</v>
      </c>
      <c r="AG9" t="n">
        <v>28.31597222222222</v>
      </c>
      <c r="AH9" t="n">
        <v>1723903.720069059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3.1206</v>
      </c>
      <c r="E10" t="n">
        <v>32.05</v>
      </c>
      <c r="F10" t="n">
        <v>25.26</v>
      </c>
      <c r="G10" t="n">
        <v>16.12</v>
      </c>
      <c r="H10" t="n">
        <v>0.24</v>
      </c>
      <c r="I10" t="n">
        <v>94</v>
      </c>
      <c r="J10" t="n">
        <v>226.27</v>
      </c>
      <c r="K10" t="n">
        <v>56.94</v>
      </c>
      <c r="L10" t="n">
        <v>3</v>
      </c>
      <c r="M10" t="n">
        <v>92</v>
      </c>
      <c r="N10" t="n">
        <v>51.33</v>
      </c>
      <c r="O10" t="n">
        <v>28140.99</v>
      </c>
      <c r="P10" t="n">
        <v>387.49</v>
      </c>
      <c r="Q10" t="n">
        <v>609.1900000000001</v>
      </c>
      <c r="R10" t="n">
        <v>105.23</v>
      </c>
      <c r="S10" t="n">
        <v>46.36</v>
      </c>
      <c r="T10" t="n">
        <v>28692.11</v>
      </c>
      <c r="U10" t="n">
        <v>0.44</v>
      </c>
      <c r="V10" t="n">
        <v>0.84</v>
      </c>
      <c r="W10" t="n">
        <v>9.35</v>
      </c>
      <c r="X10" t="n">
        <v>1.88</v>
      </c>
      <c r="Y10" t="n">
        <v>1</v>
      </c>
      <c r="Z10" t="n">
        <v>10</v>
      </c>
      <c r="AA10" t="n">
        <v>1369.400781853845</v>
      </c>
      <c r="AB10" t="n">
        <v>1873.674563431141</v>
      </c>
      <c r="AC10" t="n">
        <v>1694.853692816039</v>
      </c>
      <c r="AD10" t="n">
        <v>1369400.781853845</v>
      </c>
      <c r="AE10" t="n">
        <v>1873674.563431141</v>
      </c>
      <c r="AF10" t="n">
        <v>1.186341833082938e-06</v>
      </c>
      <c r="AG10" t="n">
        <v>27.82118055555555</v>
      </c>
      <c r="AH10" t="n">
        <v>1694853.692816039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3.1723</v>
      </c>
      <c r="E11" t="n">
        <v>31.52</v>
      </c>
      <c r="F11" t="n">
        <v>25.09</v>
      </c>
      <c r="G11" t="n">
        <v>17.5</v>
      </c>
      <c r="H11" t="n">
        <v>0.25</v>
      </c>
      <c r="I11" t="n">
        <v>86</v>
      </c>
      <c r="J11" t="n">
        <v>226.69</v>
      </c>
      <c r="K11" t="n">
        <v>56.94</v>
      </c>
      <c r="L11" t="n">
        <v>3.25</v>
      </c>
      <c r="M11" t="n">
        <v>84</v>
      </c>
      <c r="N11" t="n">
        <v>51.5</v>
      </c>
      <c r="O11" t="n">
        <v>28192.8</v>
      </c>
      <c r="P11" t="n">
        <v>384.53</v>
      </c>
      <c r="Q11" t="n">
        <v>609.17</v>
      </c>
      <c r="R11" t="n">
        <v>100.64</v>
      </c>
      <c r="S11" t="n">
        <v>46.36</v>
      </c>
      <c r="T11" t="n">
        <v>26435.53</v>
      </c>
      <c r="U11" t="n">
        <v>0.46</v>
      </c>
      <c r="V11" t="n">
        <v>0.85</v>
      </c>
      <c r="W11" t="n">
        <v>9.31</v>
      </c>
      <c r="X11" t="n">
        <v>1.71</v>
      </c>
      <c r="Y11" t="n">
        <v>1</v>
      </c>
      <c r="Z11" t="n">
        <v>10</v>
      </c>
      <c r="AA11" t="n">
        <v>1337.342891870314</v>
      </c>
      <c r="AB11" t="n">
        <v>1829.811544061384</v>
      </c>
      <c r="AC11" t="n">
        <v>1655.176898452797</v>
      </c>
      <c r="AD11" t="n">
        <v>1337342.891870314</v>
      </c>
      <c r="AE11" t="n">
        <v>1829811.544061384</v>
      </c>
      <c r="AF11" t="n">
        <v>1.205996345923542e-06</v>
      </c>
      <c r="AG11" t="n">
        <v>27.36111111111111</v>
      </c>
      <c r="AH11" t="n">
        <v>1655176.898452797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3.2106</v>
      </c>
      <c r="E12" t="n">
        <v>31.15</v>
      </c>
      <c r="F12" t="n">
        <v>24.97</v>
      </c>
      <c r="G12" t="n">
        <v>18.73</v>
      </c>
      <c r="H12" t="n">
        <v>0.27</v>
      </c>
      <c r="I12" t="n">
        <v>80</v>
      </c>
      <c r="J12" t="n">
        <v>227.11</v>
      </c>
      <c r="K12" t="n">
        <v>56.94</v>
      </c>
      <c r="L12" t="n">
        <v>3.5</v>
      </c>
      <c r="M12" t="n">
        <v>78</v>
      </c>
      <c r="N12" t="n">
        <v>51.67</v>
      </c>
      <c r="O12" t="n">
        <v>28244.66</v>
      </c>
      <c r="P12" t="n">
        <v>382.54</v>
      </c>
      <c r="Q12" t="n">
        <v>609.1</v>
      </c>
      <c r="R12" t="n">
        <v>96.78</v>
      </c>
      <c r="S12" t="n">
        <v>46.36</v>
      </c>
      <c r="T12" t="n">
        <v>24538.94</v>
      </c>
      <c r="U12" t="n">
        <v>0.48</v>
      </c>
      <c r="V12" t="n">
        <v>0.85</v>
      </c>
      <c r="W12" t="n">
        <v>9.31</v>
      </c>
      <c r="X12" t="n">
        <v>1.6</v>
      </c>
      <c r="Y12" t="n">
        <v>1</v>
      </c>
      <c r="Z12" t="n">
        <v>10</v>
      </c>
      <c r="AA12" t="n">
        <v>1311.850625006612</v>
      </c>
      <c r="AB12" t="n">
        <v>1794.931899899026</v>
      </c>
      <c r="AC12" t="n">
        <v>1623.626118575406</v>
      </c>
      <c r="AD12" t="n">
        <v>1311850.625006612</v>
      </c>
      <c r="AE12" t="n">
        <v>1794931.899899026</v>
      </c>
      <c r="AF12" t="n">
        <v>1.220556652341243e-06</v>
      </c>
      <c r="AG12" t="n">
        <v>27.03993055555556</v>
      </c>
      <c r="AH12" t="n">
        <v>1623626.118575406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3.2515</v>
      </c>
      <c r="E13" t="n">
        <v>30.75</v>
      </c>
      <c r="F13" t="n">
        <v>24.85</v>
      </c>
      <c r="G13" t="n">
        <v>20.15</v>
      </c>
      <c r="H13" t="n">
        <v>0.29</v>
      </c>
      <c r="I13" t="n">
        <v>74</v>
      </c>
      <c r="J13" t="n">
        <v>227.53</v>
      </c>
      <c r="K13" t="n">
        <v>56.94</v>
      </c>
      <c r="L13" t="n">
        <v>3.75</v>
      </c>
      <c r="M13" t="n">
        <v>72</v>
      </c>
      <c r="N13" t="n">
        <v>51.84</v>
      </c>
      <c r="O13" t="n">
        <v>28296.58</v>
      </c>
      <c r="P13" t="n">
        <v>380.32</v>
      </c>
      <c r="Q13" t="n">
        <v>609.11</v>
      </c>
      <c r="R13" t="n">
        <v>92.98999999999999</v>
      </c>
      <c r="S13" t="n">
        <v>46.36</v>
      </c>
      <c r="T13" t="n">
        <v>22672.05</v>
      </c>
      <c r="U13" t="n">
        <v>0.5</v>
      </c>
      <c r="V13" t="n">
        <v>0.86</v>
      </c>
      <c r="W13" t="n">
        <v>9.300000000000001</v>
      </c>
      <c r="X13" t="n">
        <v>1.47</v>
      </c>
      <c r="Y13" t="n">
        <v>1</v>
      </c>
      <c r="Z13" t="n">
        <v>10</v>
      </c>
      <c r="AA13" t="n">
        <v>1295.933641602571</v>
      </c>
      <c r="AB13" t="n">
        <v>1773.153580997868</v>
      </c>
      <c r="AC13" t="n">
        <v>1603.926291864112</v>
      </c>
      <c r="AD13" t="n">
        <v>1295933.641602571</v>
      </c>
      <c r="AE13" t="n">
        <v>1773153.580997868</v>
      </c>
      <c r="AF13" t="n">
        <v>1.23610538687085e-06</v>
      </c>
      <c r="AG13" t="n">
        <v>26.69270833333333</v>
      </c>
      <c r="AH13" t="n">
        <v>1603926.291864112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3.286</v>
      </c>
      <c r="E14" t="n">
        <v>30.43</v>
      </c>
      <c r="F14" t="n">
        <v>24.74</v>
      </c>
      <c r="G14" t="n">
        <v>21.52</v>
      </c>
      <c r="H14" t="n">
        <v>0.31</v>
      </c>
      <c r="I14" t="n">
        <v>69</v>
      </c>
      <c r="J14" t="n">
        <v>227.95</v>
      </c>
      <c r="K14" t="n">
        <v>56.94</v>
      </c>
      <c r="L14" t="n">
        <v>4</v>
      </c>
      <c r="M14" t="n">
        <v>67</v>
      </c>
      <c r="N14" t="n">
        <v>52.01</v>
      </c>
      <c r="O14" t="n">
        <v>28348.56</v>
      </c>
      <c r="P14" t="n">
        <v>378.41</v>
      </c>
      <c r="Q14" t="n">
        <v>609.03</v>
      </c>
      <c r="R14" t="n">
        <v>89.75</v>
      </c>
      <c r="S14" t="n">
        <v>46.36</v>
      </c>
      <c r="T14" t="n">
        <v>21077.98</v>
      </c>
      <c r="U14" t="n">
        <v>0.52</v>
      </c>
      <c r="V14" t="n">
        <v>0.86</v>
      </c>
      <c r="W14" t="n">
        <v>9.289999999999999</v>
      </c>
      <c r="X14" t="n">
        <v>1.37</v>
      </c>
      <c r="Y14" t="n">
        <v>1</v>
      </c>
      <c r="Z14" t="n">
        <v>10</v>
      </c>
      <c r="AA14" t="n">
        <v>1282.646688862547</v>
      </c>
      <c r="AB14" t="n">
        <v>1754.973786079984</v>
      </c>
      <c r="AC14" t="n">
        <v>1587.481551057688</v>
      </c>
      <c r="AD14" t="n">
        <v>1282646.688862547</v>
      </c>
      <c r="AE14" t="n">
        <v>1754973.786079984</v>
      </c>
      <c r="AF14" t="n">
        <v>1.249221067586533e-06</v>
      </c>
      <c r="AG14" t="n">
        <v>26.41493055555556</v>
      </c>
      <c r="AH14" t="n">
        <v>1587481.551057688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3.3153</v>
      </c>
      <c r="E15" t="n">
        <v>30.16</v>
      </c>
      <c r="F15" t="n">
        <v>24.65</v>
      </c>
      <c r="G15" t="n">
        <v>22.75</v>
      </c>
      <c r="H15" t="n">
        <v>0.33</v>
      </c>
      <c r="I15" t="n">
        <v>65</v>
      </c>
      <c r="J15" t="n">
        <v>228.38</v>
      </c>
      <c r="K15" t="n">
        <v>56.94</v>
      </c>
      <c r="L15" t="n">
        <v>4.25</v>
      </c>
      <c r="M15" t="n">
        <v>63</v>
      </c>
      <c r="N15" t="n">
        <v>52.18</v>
      </c>
      <c r="O15" t="n">
        <v>28400.61</v>
      </c>
      <c r="P15" t="n">
        <v>376.67</v>
      </c>
      <c r="Q15" t="n">
        <v>609</v>
      </c>
      <c r="R15" t="n">
        <v>87.12</v>
      </c>
      <c r="S15" t="n">
        <v>46.36</v>
      </c>
      <c r="T15" t="n">
        <v>19780.51</v>
      </c>
      <c r="U15" t="n">
        <v>0.53</v>
      </c>
      <c r="V15" t="n">
        <v>0.86</v>
      </c>
      <c r="W15" t="n">
        <v>9.279999999999999</v>
      </c>
      <c r="X15" t="n">
        <v>1.27</v>
      </c>
      <c r="Y15" t="n">
        <v>1</v>
      </c>
      <c r="Z15" t="n">
        <v>10</v>
      </c>
      <c r="AA15" t="n">
        <v>1261.09577722648</v>
      </c>
      <c r="AB15" t="n">
        <v>1725.486878020396</v>
      </c>
      <c r="AC15" t="n">
        <v>1560.808832118172</v>
      </c>
      <c r="AD15" t="n">
        <v>1261095.77722648</v>
      </c>
      <c r="AE15" t="n">
        <v>1725486.878020396</v>
      </c>
      <c r="AF15" t="n">
        <v>1.260359892078403e-06</v>
      </c>
      <c r="AG15" t="n">
        <v>26.18055555555556</v>
      </c>
      <c r="AH15" t="n">
        <v>1560808.832118172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3.3432</v>
      </c>
      <c r="E16" t="n">
        <v>29.91</v>
      </c>
      <c r="F16" t="n">
        <v>24.57</v>
      </c>
      <c r="G16" t="n">
        <v>24.17</v>
      </c>
      <c r="H16" t="n">
        <v>0.35</v>
      </c>
      <c r="I16" t="n">
        <v>61</v>
      </c>
      <c r="J16" t="n">
        <v>228.8</v>
      </c>
      <c r="K16" t="n">
        <v>56.94</v>
      </c>
      <c r="L16" t="n">
        <v>4.5</v>
      </c>
      <c r="M16" t="n">
        <v>59</v>
      </c>
      <c r="N16" t="n">
        <v>52.36</v>
      </c>
      <c r="O16" t="n">
        <v>28452.71</v>
      </c>
      <c r="P16" t="n">
        <v>375.25</v>
      </c>
      <c r="Q16" t="n">
        <v>608.98</v>
      </c>
      <c r="R16" t="n">
        <v>84.59</v>
      </c>
      <c r="S16" t="n">
        <v>46.36</v>
      </c>
      <c r="T16" t="n">
        <v>18536.88</v>
      </c>
      <c r="U16" t="n">
        <v>0.55</v>
      </c>
      <c r="V16" t="n">
        <v>0.87</v>
      </c>
      <c r="W16" t="n">
        <v>9.279999999999999</v>
      </c>
      <c r="X16" t="n">
        <v>1.2</v>
      </c>
      <c r="Y16" t="n">
        <v>1</v>
      </c>
      <c r="Z16" t="n">
        <v>10</v>
      </c>
      <c r="AA16" t="n">
        <v>1250.981398956123</v>
      </c>
      <c r="AB16" t="n">
        <v>1711.647939456017</v>
      </c>
      <c r="AC16" t="n">
        <v>1548.290662427306</v>
      </c>
      <c r="AD16" t="n">
        <v>1250981.398956123</v>
      </c>
      <c r="AE16" t="n">
        <v>1711647.939456017</v>
      </c>
      <c r="AF16" t="n">
        <v>1.270966486048478e-06</v>
      </c>
      <c r="AG16" t="n">
        <v>25.96354166666667</v>
      </c>
      <c r="AH16" t="n">
        <v>1548290.662427305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3.3647</v>
      </c>
      <c r="E17" t="n">
        <v>29.72</v>
      </c>
      <c r="F17" t="n">
        <v>24.51</v>
      </c>
      <c r="G17" t="n">
        <v>25.36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374.02</v>
      </c>
      <c r="Q17" t="n">
        <v>609</v>
      </c>
      <c r="R17" t="n">
        <v>82.34999999999999</v>
      </c>
      <c r="S17" t="n">
        <v>46.36</v>
      </c>
      <c r="T17" t="n">
        <v>17430.74</v>
      </c>
      <c r="U17" t="n">
        <v>0.5600000000000001</v>
      </c>
      <c r="V17" t="n">
        <v>0.87</v>
      </c>
      <c r="W17" t="n">
        <v>9.279999999999999</v>
      </c>
      <c r="X17" t="n">
        <v>1.14</v>
      </c>
      <c r="Y17" t="n">
        <v>1</v>
      </c>
      <c r="Z17" t="n">
        <v>10</v>
      </c>
      <c r="AA17" t="n">
        <v>1243.225686867686</v>
      </c>
      <c r="AB17" t="n">
        <v>1701.036232018749</v>
      </c>
      <c r="AC17" t="n">
        <v>1538.691721454225</v>
      </c>
      <c r="AD17" t="n">
        <v>1243225.686867686</v>
      </c>
      <c r="AE17" t="n">
        <v>1701036.232018749</v>
      </c>
      <c r="AF17" t="n">
        <v>1.279140026204628e-06</v>
      </c>
      <c r="AG17" t="n">
        <v>25.79861111111111</v>
      </c>
      <c r="AH17" t="n">
        <v>1538691.721454225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3.3848</v>
      </c>
      <c r="E18" t="n">
        <v>29.54</v>
      </c>
      <c r="F18" t="n">
        <v>24.47</v>
      </c>
      <c r="G18" t="n">
        <v>26.69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373.03</v>
      </c>
      <c r="Q18" t="n">
        <v>608.97</v>
      </c>
      <c r="R18" t="n">
        <v>81.31</v>
      </c>
      <c r="S18" t="n">
        <v>46.36</v>
      </c>
      <c r="T18" t="n">
        <v>16928.85</v>
      </c>
      <c r="U18" t="n">
        <v>0.57</v>
      </c>
      <c r="V18" t="n">
        <v>0.87</v>
      </c>
      <c r="W18" t="n">
        <v>9.27</v>
      </c>
      <c r="X18" t="n">
        <v>1.09</v>
      </c>
      <c r="Y18" t="n">
        <v>1</v>
      </c>
      <c r="Z18" t="n">
        <v>10</v>
      </c>
      <c r="AA18" t="n">
        <v>1225.995887846688</v>
      </c>
      <c r="AB18" t="n">
        <v>1677.461660873134</v>
      </c>
      <c r="AC18" t="n">
        <v>1517.367074291629</v>
      </c>
      <c r="AD18" t="n">
        <v>1225995.887846689</v>
      </c>
      <c r="AE18" t="n">
        <v>1677461.660873134</v>
      </c>
      <c r="AF18" t="n">
        <v>1.286781335838983e-06</v>
      </c>
      <c r="AG18" t="n">
        <v>25.64236111111111</v>
      </c>
      <c r="AH18" t="n">
        <v>1517367.074291629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3.4086</v>
      </c>
      <c r="E19" t="n">
        <v>29.34</v>
      </c>
      <c r="F19" t="n">
        <v>24.39</v>
      </c>
      <c r="G19" t="n">
        <v>28.15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371.63</v>
      </c>
      <c r="Q19" t="n">
        <v>608.98</v>
      </c>
      <c r="R19" t="n">
        <v>79.12</v>
      </c>
      <c r="S19" t="n">
        <v>46.36</v>
      </c>
      <c r="T19" t="n">
        <v>15845.45</v>
      </c>
      <c r="U19" t="n">
        <v>0.59</v>
      </c>
      <c r="V19" t="n">
        <v>0.87</v>
      </c>
      <c r="W19" t="n">
        <v>9.26</v>
      </c>
      <c r="X19" t="n">
        <v>1.02</v>
      </c>
      <c r="Y19" t="n">
        <v>1</v>
      </c>
      <c r="Z19" t="n">
        <v>10</v>
      </c>
      <c r="AA19" t="n">
        <v>1217.275963686691</v>
      </c>
      <c r="AB19" t="n">
        <v>1665.530675941522</v>
      </c>
      <c r="AC19" t="n">
        <v>1506.574765816648</v>
      </c>
      <c r="AD19" t="n">
        <v>1217275.963686691</v>
      </c>
      <c r="AE19" t="n">
        <v>1665530.675941522</v>
      </c>
      <c r="AF19" t="n">
        <v>1.295829254709512e-06</v>
      </c>
      <c r="AG19" t="n">
        <v>25.46875</v>
      </c>
      <c r="AH19" t="n">
        <v>1506574.765816648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3.4202</v>
      </c>
      <c r="E20" t="n">
        <v>29.24</v>
      </c>
      <c r="F20" t="n">
        <v>24.38</v>
      </c>
      <c r="G20" t="n">
        <v>29.26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371.12</v>
      </c>
      <c r="Q20" t="n">
        <v>608.87</v>
      </c>
      <c r="R20" t="n">
        <v>78.61</v>
      </c>
      <c r="S20" t="n">
        <v>46.36</v>
      </c>
      <c r="T20" t="n">
        <v>15604.81</v>
      </c>
      <c r="U20" t="n">
        <v>0.59</v>
      </c>
      <c r="V20" t="n">
        <v>0.87</v>
      </c>
      <c r="W20" t="n">
        <v>9.27</v>
      </c>
      <c r="X20" t="n">
        <v>1.01</v>
      </c>
      <c r="Y20" t="n">
        <v>1</v>
      </c>
      <c r="Z20" t="n">
        <v>10</v>
      </c>
      <c r="AA20" t="n">
        <v>1213.670191199592</v>
      </c>
      <c r="AB20" t="n">
        <v>1660.597098949218</v>
      </c>
      <c r="AC20" t="n">
        <v>1502.11204248817</v>
      </c>
      <c r="AD20" t="n">
        <v>1213670.191199592</v>
      </c>
      <c r="AE20" t="n">
        <v>1660597.098949218</v>
      </c>
      <c r="AF20" t="n">
        <v>1.300239164747249e-06</v>
      </c>
      <c r="AG20" t="n">
        <v>25.38194444444444</v>
      </c>
      <c r="AH20" t="n">
        <v>1502112.04248817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3.4468</v>
      </c>
      <c r="E21" t="n">
        <v>29.01</v>
      </c>
      <c r="F21" t="n">
        <v>24.29</v>
      </c>
      <c r="G21" t="n">
        <v>31.01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369.47</v>
      </c>
      <c r="Q21" t="n">
        <v>608.91</v>
      </c>
      <c r="R21" t="n">
        <v>75.29000000000001</v>
      </c>
      <c r="S21" t="n">
        <v>46.36</v>
      </c>
      <c r="T21" t="n">
        <v>13955.91</v>
      </c>
      <c r="U21" t="n">
        <v>0.62</v>
      </c>
      <c r="V21" t="n">
        <v>0.88</v>
      </c>
      <c r="W21" t="n">
        <v>9.27</v>
      </c>
      <c r="X21" t="n">
        <v>0.91</v>
      </c>
      <c r="Y21" t="n">
        <v>1</v>
      </c>
      <c r="Z21" t="n">
        <v>10</v>
      </c>
      <c r="AA21" t="n">
        <v>1204.175183341245</v>
      </c>
      <c r="AB21" t="n">
        <v>1647.605610307244</v>
      </c>
      <c r="AC21" t="n">
        <v>1490.360443288518</v>
      </c>
      <c r="AD21" t="n">
        <v>1204175.183341245</v>
      </c>
      <c r="AE21" t="n">
        <v>1647605.610307244</v>
      </c>
      <c r="AF21" t="n">
        <v>1.31035154466137e-06</v>
      </c>
      <c r="AG21" t="n">
        <v>25.18229166666667</v>
      </c>
      <c r="AH21" t="n">
        <v>1490360.443288518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3.4599</v>
      </c>
      <c r="E22" t="n">
        <v>28.9</v>
      </c>
      <c r="F22" t="n">
        <v>24.27</v>
      </c>
      <c r="G22" t="n">
        <v>32.36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368.65</v>
      </c>
      <c r="Q22" t="n">
        <v>608.9400000000001</v>
      </c>
      <c r="R22" t="n">
        <v>75.12</v>
      </c>
      <c r="S22" t="n">
        <v>46.36</v>
      </c>
      <c r="T22" t="n">
        <v>13885.02</v>
      </c>
      <c r="U22" t="n">
        <v>0.62</v>
      </c>
      <c r="V22" t="n">
        <v>0.88</v>
      </c>
      <c r="W22" t="n">
        <v>9.25</v>
      </c>
      <c r="X22" t="n">
        <v>0.89</v>
      </c>
      <c r="Y22" t="n">
        <v>1</v>
      </c>
      <c r="Z22" t="n">
        <v>10</v>
      </c>
      <c r="AA22" t="n">
        <v>1199.743244225934</v>
      </c>
      <c r="AB22" t="n">
        <v>1641.541635686322</v>
      </c>
      <c r="AC22" t="n">
        <v>1484.875205894575</v>
      </c>
      <c r="AD22" t="n">
        <v>1199743.244225934</v>
      </c>
      <c r="AE22" t="n">
        <v>1641541.635686322</v>
      </c>
      <c r="AF22" t="n">
        <v>1.315331701686746e-06</v>
      </c>
      <c r="AG22" t="n">
        <v>25.08680555555556</v>
      </c>
      <c r="AH22" t="n">
        <v>1484875.205894575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3.4683</v>
      </c>
      <c r="E23" t="n">
        <v>28.83</v>
      </c>
      <c r="F23" t="n">
        <v>24.24</v>
      </c>
      <c r="G23" t="n">
        <v>33.06</v>
      </c>
      <c r="H23" t="n">
        <v>0.48</v>
      </c>
      <c r="I23" t="n">
        <v>44</v>
      </c>
      <c r="J23" t="n">
        <v>231.77</v>
      </c>
      <c r="K23" t="n">
        <v>56.94</v>
      </c>
      <c r="L23" t="n">
        <v>6.25</v>
      </c>
      <c r="M23" t="n">
        <v>42</v>
      </c>
      <c r="N23" t="n">
        <v>53.58</v>
      </c>
      <c r="O23" t="n">
        <v>28819.14</v>
      </c>
      <c r="P23" t="n">
        <v>368.11</v>
      </c>
      <c r="Q23" t="n">
        <v>609.0700000000001</v>
      </c>
      <c r="R23" t="n">
        <v>74.19</v>
      </c>
      <c r="S23" t="n">
        <v>46.36</v>
      </c>
      <c r="T23" t="n">
        <v>13422.79</v>
      </c>
      <c r="U23" t="n">
        <v>0.62</v>
      </c>
      <c r="V23" t="n">
        <v>0.88</v>
      </c>
      <c r="W23" t="n">
        <v>9.25</v>
      </c>
      <c r="X23" t="n">
        <v>0.86</v>
      </c>
      <c r="Y23" t="n">
        <v>1</v>
      </c>
      <c r="Z23" t="n">
        <v>10</v>
      </c>
      <c r="AA23" t="n">
        <v>1186.292273700685</v>
      </c>
      <c r="AB23" t="n">
        <v>1623.137424398737</v>
      </c>
      <c r="AC23" t="n">
        <v>1468.227466701804</v>
      </c>
      <c r="AD23" t="n">
        <v>1186292.273700685</v>
      </c>
      <c r="AE23" t="n">
        <v>1623137.424398737</v>
      </c>
      <c r="AF23" t="n">
        <v>1.318525084817521e-06</v>
      </c>
      <c r="AG23" t="n">
        <v>25.02604166666667</v>
      </c>
      <c r="AH23" t="n">
        <v>1468227.466701804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3.4836</v>
      </c>
      <c r="E24" t="n">
        <v>28.71</v>
      </c>
      <c r="F24" t="n">
        <v>24.2</v>
      </c>
      <c r="G24" t="n">
        <v>34.57</v>
      </c>
      <c r="H24" t="n">
        <v>0.5</v>
      </c>
      <c r="I24" t="n">
        <v>42</v>
      </c>
      <c r="J24" t="n">
        <v>232.2</v>
      </c>
      <c r="K24" t="n">
        <v>56.94</v>
      </c>
      <c r="L24" t="n">
        <v>6.5</v>
      </c>
      <c r="M24" t="n">
        <v>40</v>
      </c>
      <c r="N24" t="n">
        <v>53.75</v>
      </c>
      <c r="O24" t="n">
        <v>28871.74</v>
      </c>
      <c r="P24" t="n">
        <v>367.28</v>
      </c>
      <c r="Q24" t="n">
        <v>608.95</v>
      </c>
      <c r="R24" t="n">
        <v>73.08</v>
      </c>
      <c r="S24" t="n">
        <v>46.36</v>
      </c>
      <c r="T24" t="n">
        <v>12877.1</v>
      </c>
      <c r="U24" t="n">
        <v>0.63</v>
      </c>
      <c r="V24" t="n">
        <v>0.88</v>
      </c>
      <c r="W24" t="n">
        <v>9.25</v>
      </c>
      <c r="X24" t="n">
        <v>0.83</v>
      </c>
      <c r="Y24" t="n">
        <v>1</v>
      </c>
      <c r="Z24" t="n">
        <v>10</v>
      </c>
      <c r="AA24" t="n">
        <v>1181.075384001779</v>
      </c>
      <c r="AB24" t="n">
        <v>1615.999445759765</v>
      </c>
      <c r="AC24" t="n">
        <v>1461.770726725919</v>
      </c>
      <c r="AD24" t="n">
        <v>1181075.384001779</v>
      </c>
      <c r="AE24" t="n">
        <v>1615999.445759765</v>
      </c>
      <c r="AF24" t="n">
        <v>1.324341604091432e-06</v>
      </c>
      <c r="AG24" t="n">
        <v>24.921875</v>
      </c>
      <c r="AH24" t="n">
        <v>1461770.726725919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3.4997</v>
      </c>
      <c r="E25" t="n">
        <v>28.57</v>
      </c>
      <c r="F25" t="n">
        <v>24.16</v>
      </c>
      <c r="G25" t="n">
        <v>36.24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366.32</v>
      </c>
      <c r="Q25" t="n">
        <v>608.9299999999999</v>
      </c>
      <c r="R25" t="n">
        <v>71.81999999999999</v>
      </c>
      <c r="S25" t="n">
        <v>46.36</v>
      </c>
      <c r="T25" t="n">
        <v>12255.36</v>
      </c>
      <c r="U25" t="n">
        <v>0.65</v>
      </c>
      <c r="V25" t="n">
        <v>0.88</v>
      </c>
      <c r="W25" t="n">
        <v>9.24</v>
      </c>
      <c r="X25" t="n">
        <v>0.78</v>
      </c>
      <c r="Y25" t="n">
        <v>1</v>
      </c>
      <c r="Z25" t="n">
        <v>10</v>
      </c>
      <c r="AA25" t="n">
        <v>1175.695394584463</v>
      </c>
      <c r="AB25" t="n">
        <v>1608.638306890611</v>
      </c>
      <c r="AC25" t="n">
        <v>1455.112124619014</v>
      </c>
      <c r="AD25" t="n">
        <v>1175695.394584463</v>
      </c>
      <c r="AE25" t="n">
        <v>1608638.306890611</v>
      </c>
      <c r="AF25" t="n">
        <v>1.330462255092085e-06</v>
      </c>
      <c r="AG25" t="n">
        <v>24.80034722222222</v>
      </c>
      <c r="AH25" t="n">
        <v>1455112.124619014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3.5087</v>
      </c>
      <c r="E26" t="n">
        <v>28.5</v>
      </c>
      <c r="F26" t="n">
        <v>24.13</v>
      </c>
      <c r="G26" t="n">
        <v>37.12</v>
      </c>
      <c r="H26" t="n">
        <v>0.53</v>
      </c>
      <c r="I26" t="n">
        <v>39</v>
      </c>
      <c r="J26" t="n">
        <v>233.05</v>
      </c>
      <c r="K26" t="n">
        <v>56.94</v>
      </c>
      <c r="L26" t="n">
        <v>7</v>
      </c>
      <c r="M26" t="n">
        <v>37</v>
      </c>
      <c r="N26" t="n">
        <v>54.11</v>
      </c>
      <c r="O26" t="n">
        <v>28977.11</v>
      </c>
      <c r="P26" t="n">
        <v>365.54</v>
      </c>
      <c r="Q26" t="n">
        <v>608.91</v>
      </c>
      <c r="R26" t="n">
        <v>70.93000000000001</v>
      </c>
      <c r="S26" t="n">
        <v>46.36</v>
      </c>
      <c r="T26" t="n">
        <v>11815.21</v>
      </c>
      <c r="U26" t="n">
        <v>0.65</v>
      </c>
      <c r="V26" t="n">
        <v>0.88</v>
      </c>
      <c r="W26" t="n">
        <v>9.24</v>
      </c>
      <c r="X26" t="n">
        <v>0.75</v>
      </c>
      <c r="Y26" t="n">
        <v>1</v>
      </c>
      <c r="Z26" t="n">
        <v>10</v>
      </c>
      <c r="AA26" t="n">
        <v>1172.269405720926</v>
      </c>
      <c r="AB26" t="n">
        <v>1603.950717783557</v>
      </c>
      <c r="AC26" t="n">
        <v>1450.871912437265</v>
      </c>
      <c r="AD26" t="n">
        <v>1172269.405720926</v>
      </c>
      <c r="AE26" t="n">
        <v>1603950.717783557</v>
      </c>
      <c r="AF26" t="n">
        <v>1.333883737017915e-06</v>
      </c>
      <c r="AG26" t="n">
        <v>24.73958333333333</v>
      </c>
      <c r="AH26" t="n">
        <v>1450871.912437265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3.5233</v>
      </c>
      <c r="E27" t="n">
        <v>28.38</v>
      </c>
      <c r="F27" t="n">
        <v>24.1</v>
      </c>
      <c r="G27" t="n">
        <v>39.08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364.69</v>
      </c>
      <c r="Q27" t="n">
        <v>608.85</v>
      </c>
      <c r="R27" t="n">
        <v>69.86</v>
      </c>
      <c r="S27" t="n">
        <v>46.36</v>
      </c>
      <c r="T27" t="n">
        <v>11291.99</v>
      </c>
      <c r="U27" t="n">
        <v>0.66</v>
      </c>
      <c r="V27" t="n">
        <v>0.88</v>
      </c>
      <c r="W27" t="n">
        <v>9.24</v>
      </c>
      <c r="X27" t="n">
        <v>0.72</v>
      </c>
      <c r="Y27" t="n">
        <v>1</v>
      </c>
      <c r="Z27" t="n">
        <v>10</v>
      </c>
      <c r="AA27" t="n">
        <v>1167.542785222024</v>
      </c>
      <c r="AB27" t="n">
        <v>1597.483547093181</v>
      </c>
      <c r="AC27" t="n">
        <v>1445.021959440847</v>
      </c>
      <c r="AD27" t="n">
        <v>1167542.785222024</v>
      </c>
      <c r="AE27" t="n">
        <v>1597483.547093181</v>
      </c>
      <c r="AF27" t="n">
        <v>1.339434141030929e-06</v>
      </c>
      <c r="AG27" t="n">
        <v>24.63541666666667</v>
      </c>
      <c r="AH27" t="n">
        <v>1445021.959440847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3.5306</v>
      </c>
      <c r="E28" t="n">
        <v>28.32</v>
      </c>
      <c r="F28" t="n">
        <v>24.08</v>
      </c>
      <c r="G28" t="n">
        <v>40.14</v>
      </c>
      <c r="H28" t="n">
        <v>0.57</v>
      </c>
      <c r="I28" t="n">
        <v>36</v>
      </c>
      <c r="J28" t="n">
        <v>233.91</v>
      </c>
      <c r="K28" t="n">
        <v>56.94</v>
      </c>
      <c r="L28" t="n">
        <v>7.5</v>
      </c>
      <c r="M28" t="n">
        <v>34</v>
      </c>
      <c r="N28" t="n">
        <v>54.46</v>
      </c>
      <c r="O28" t="n">
        <v>29082.74</v>
      </c>
      <c r="P28" t="n">
        <v>364.28</v>
      </c>
      <c r="Q28" t="n">
        <v>608.91</v>
      </c>
      <c r="R28" t="n">
        <v>69.38</v>
      </c>
      <c r="S28" t="n">
        <v>46.36</v>
      </c>
      <c r="T28" t="n">
        <v>11057.44</v>
      </c>
      <c r="U28" t="n">
        <v>0.67</v>
      </c>
      <c r="V28" t="n">
        <v>0.88</v>
      </c>
      <c r="W28" t="n">
        <v>9.24</v>
      </c>
      <c r="X28" t="n">
        <v>0.71</v>
      </c>
      <c r="Y28" t="n">
        <v>1</v>
      </c>
      <c r="Z28" t="n">
        <v>10</v>
      </c>
      <c r="AA28" t="n">
        <v>1165.176528786722</v>
      </c>
      <c r="AB28" t="n">
        <v>1594.245930646534</v>
      </c>
      <c r="AC28" t="n">
        <v>1442.093336563845</v>
      </c>
      <c r="AD28" t="n">
        <v>1165176.528786722</v>
      </c>
      <c r="AE28" t="n">
        <v>1594245.930646534</v>
      </c>
      <c r="AF28" t="n">
        <v>1.342209343037436e-06</v>
      </c>
      <c r="AG28" t="n">
        <v>24.58333333333333</v>
      </c>
      <c r="AH28" t="n">
        <v>1442093.336563845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3.5385</v>
      </c>
      <c r="E29" t="n">
        <v>28.26</v>
      </c>
      <c r="F29" t="n">
        <v>24.06</v>
      </c>
      <c r="G29" t="n">
        <v>41.25</v>
      </c>
      <c r="H29" t="n">
        <v>0.59</v>
      </c>
      <c r="I29" t="n">
        <v>35</v>
      </c>
      <c r="J29" t="n">
        <v>234.34</v>
      </c>
      <c r="K29" t="n">
        <v>56.94</v>
      </c>
      <c r="L29" t="n">
        <v>7.75</v>
      </c>
      <c r="M29" t="n">
        <v>33</v>
      </c>
      <c r="N29" t="n">
        <v>54.64</v>
      </c>
      <c r="O29" t="n">
        <v>29135.65</v>
      </c>
      <c r="P29" t="n">
        <v>363.87</v>
      </c>
      <c r="Q29" t="n">
        <v>608.86</v>
      </c>
      <c r="R29" t="n">
        <v>68.76000000000001</v>
      </c>
      <c r="S29" t="n">
        <v>46.36</v>
      </c>
      <c r="T29" t="n">
        <v>10752.5</v>
      </c>
      <c r="U29" t="n">
        <v>0.67</v>
      </c>
      <c r="V29" t="n">
        <v>0.89</v>
      </c>
      <c r="W29" t="n">
        <v>9.24</v>
      </c>
      <c r="X29" t="n">
        <v>0.6899999999999999</v>
      </c>
      <c r="Y29" t="n">
        <v>1</v>
      </c>
      <c r="Z29" t="n">
        <v>10</v>
      </c>
      <c r="AA29" t="n">
        <v>1162.691971053819</v>
      </c>
      <c r="AB29" t="n">
        <v>1590.846449145426</v>
      </c>
      <c r="AC29" t="n">
        <v>1439.018296806</v>
      </c>
      <c r="AD29" t="n">
        <v>1162691.971053819</v>
      </c>
      <c r="AE29" t="n">
        <v>1590846.449145426</v>
      </c>
      <c r="AF29" t="n">
        <v>1.345212643838998e-06</v>
      </c>
      <c r="AG29" t="n">
        <v>24.53125</v>
      </c>
      <c r="AH29" t="n">
        <v>1439018.296806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3.5472</v>
      </c>
      <c r="E30" t="n">
        <v>28.19</v>
      </c>
      <c r="F30" t="n">
        <v>24.04</v>
      </c>
      <c r="G30" t="n">
        <v>42.42</v>
      </c>
      <c r="H30" t="n">
        <v>0.61</v>
      </c>
      <c r="I30" t="n">
        <v>34</v>
      </c>
      <c r="J30" t="n">
        <v>234.77</v>
      </c>
      <c r="K30" t="n">
        <v>56.94</v>
      </c>
      <c r="L30" t="n">
        <v>8</v>
      </c>
      <c r="M30" t="n">
        <v>32</v>
      </c>
      <c r="N30" t="n">
        <v>54.82</v>
      </c>
      <c r="O30" t="n">
        <v>29188.62</v>
      </c>
      <c r="P30" t="n">
        <v>363.08</v>
      </c>
      <c r="Q30" t="n">
        <v>608.85</v>
      </c>
      <c r="R30" t="n">
        <v>67.98</v>
      </c>
      <c r="S30" t="n">
        <v>46.36</v>
      </c>
      <c r="T30" t="n">
        <v>10365.59</v>
      </c>
      <c r="U30" t="n">
        <v>0.68</v>
      </c>
      <c r="V30" t="n">
        <v>0.89</v>
      </c>
      <c r="W30" t="n">
        <v>9.24</v>
      </c>
      <c r="X30" t="n">
        <v>0.67</v>
      </c>
      <c r="Y30" t="n">
        <v>1</v>
      </c>
      <c r="Z30" t="n">
        <v>10</v>
      </c>
      <c r="AA30" t="n">
        <v>1159.295161613277</v>
      </c>
      <c r="AB30" t="n">
        <v>1586.198784612219</v>
      </c>
      <c r="AC30" t="n">
        <v>1434.814198852805</v>
      </c>
      <c r="AD30" t="n">
        <v>1159295.161613277</v>
      </c>
      <c r="AE30" t="n">
        <v>1586198.784612219</v>
      </c>
      <c r="AF30" t="n">
        <v>1.348520076367301e-06</v>
      </c>
      <c r="AG30" t="n">
        <v>24.47048611111111</v>
      </c>
      <c r="AH30" t="n">
        <v>1434814.198852804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3.556</v>
      </c>
      <c r="E31" t="n">
        <v>28.12</v>
      </c>
      <c r="F31" t="n">
        <v>24.01</v>
      </c>
      <c r="G31" t="n">
        <v>43.66</v>
      </c>
      <c r="H31" t="n">
        <v>0.62</v>
      </c>
      <c r="I31" t="n">
        <v>33</v>
      </c>
      <c r="J31" t="n">
        <v>235.2</v>
      </c>
      <c r="K31" t="n">
        <v>56.94</v>
      </c>
      <c r="L31" t="n">
        <v>8.25</v>
      </c>
      <c r="M31" t="n">
        <v>31</v>
      </c>
      <c r="N31" t="n">
        <v>55</v>
      </c>
      <c r="O31" t="n">
        <v>29241.66</v>
      </c>
      <c r="P31" t="n">
        <v>362.41</v>
      </c>
      <c r="Q31" t="n">
        <v>608.87</v>
      </c>
      <c r="R31" t="n">
        <v>67.16</v>
      </c>
      <c r="S31" t="n">
        <v>46.36</v>
      </c>
      <c r="T31" t="n">
        <v>9960.18</v>
      </c>
      <c r="U31" t="n">
        <v>0.6899999999999999</v>
      </c>
      <c r="V31" t="n">
        <v>0.89</v>
      </c>
      <c r="W31" t="n">
        <v>9.23</v>
      </c>
      <c r="X31" t="n">
        <v>0.64</v>
      </c>
      <c r="Y31" t="n">
        <v>1</v>
      </c>
      <c r="Z31" t="n">
        <v>10</v>
      </c>
      <c r="AA31" t="n">
        <v>1145.704406104087</v>
      </c>
      <c r="AB31" t="n">
        <v>1567.603313342728</v>
      </c>
      <c r="AC31" t="n">
        <v>1417.993453262366</v>
      </c>
      <c r="AD31" t="n">
        <v>1145704.406104087</v>
      </c>
      <c r="AE31" t="n">
        <v>1567603.313342728</v>
      </c>
      <c r="AF31" t="n">
        <v>1.351865525361446e-06</v>
      </c>
      <c r="AG31" t="n">
        <v>24.40972222222222</v>
      </c>
      <c r="AH31" t="n">
        <v>1417993.453262366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3.5633</v>
      </c>
      <c r="E32" t="n">
        <v>28.06</v>
      </c>
      <c r="F32" t="n">
        <v>24</v>
      </c>
      <c r="G32" t="n">
        <v>45</v>
      </c>
      <c r="H32" t="n">
        <v>0.64</v>
      </c>
      <c r="I32" t="n">
        <v>32</v>
      </c>
      <c r="J32" t="n">
        <v>235.63</v>
      </c>
      <c r="K32" t="n">
        <v>56.94</v>
      </c>
      <c r="L32" t="n">
        <v>8.5</v>
      </c>
      <c r="M32" t="n">
        <v>30</v>
      </c>
      <c r="N32" t="n">
        <v>55.18</v>
      </c>
      <c r="O32" t="n">
        <v>29294.76</v>
      </c>
      <c r="P32" t="n">
        <v>361.89</v>
      </c>
      <c r="Q32" t="n">
        <v>608.9</v>
      </c>
      <c r="R32" t="n">
        <v>66.88</v>
      </c>
      <c r="S32" t="n">
        <v>46.36</v>
      </c>
      <c r="T32" t="n">
        <v>9829.74</v>
      </c>
      <c r="U32" t="n">
        <v>0.6899999999999999</v>
      </c>
      <c r="V32" t="n">
        <v>0.89</v>
      </c>
      <c r="W32" t="n">
        <v>9.23</v>
      </c>
      <c r="X32" t="n">
        <v>0.62</v>
      </c>
      <c r="Y32" t="n">
        <v>1</v>
      </c>
      <c r="Z32" t="n">
        <v>10</v>
      </c>
      <c r="AA32" t="n">
        <v>1143.295531429255</v>
      </c>
      <c r="AB32" t="n">
        <v>1564.307384740573</v>
      </c>
      <c r="AC32" t="n">
        <v>1415.012083460135</v>
      </c>
      <c r="AD32" t="n">
        <v>1143295.531429255</v>
      </c>
      <c r="AE32" t="n">
        <v>1564307.384740573</v>
      </c>
      <c r="AF32" t="n">
        <v>1.354640727367953e-06</v>
      </c>
      <c r="AG32" t="n">
        <v>24.35763888888889</v>
      </c>
      <c r="AH32" t="n">
        <v>1415012.083460135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3.5729</v>
      </c>
      <c r="E33" t="n">
        <v>27.99</v>
      </c>
      <c r="F33" t="n">
        <v>23.97</v>
      </c>
      <c r="G33" t="n">
        <v>46.39</v>
      </c>
      <c r="H33" t="n">
        <v>0.66</v>
      </c>
      <c r="I33" t="n">
        <v>31</v>
      </c>
      <c r="J33" t="n">
        <v>236.06</v>
      </c>
      <c r="K33" t="n">
        <v>56.94</v>
      </c>
      <c r="L33" t="n">
        <v>8.75</v>
      </c>
      <c r="M33" t="n">
        <v>29</v>
      </c>
      <c r="N33" t="n">
        <v>55.36</v>
      </c>
      <c r="O33" t="n">
        <v>29347.92</v>
      </c>
      <c r="P33" t="n">
        <v>361.34</v>
      </c>
      <c r="Q33" t="n">
        <v>608.89</v>
      </c>
      <c r="R33" t="n">
        <v>65.84999999999999</v>
      </c>
      <c r="S33" t="n">
        <v>46.36</v>
      </c>
      <c r="T33" t="n">
        <v>9317.23</v>
      </c>
      <c r="U33" t="n">
        <v>0.7</v>
      </c>
      <c r="V33" t="n">
        <v>0.89</v>
      </c>
      <c r="W33" t="n">
        <v>9.23</v>
      </c>
      <c r="X33" t="n">
        <v>0.59</v>
      </c>
      <c r="Y33" t="n">
        <v>1</v>
      </c>
      <c r="Z33" t="n">
        <v>10</v>
      </c>
      <c r="AA33" t="n">
        <v>1140.210911421515</v>
      </c>
      <c r="AB33" t="n">
        <v>1560.086871562153</v>
      </c>
      <c r="AC33" t="n">
        <v>1411.194370135937</v>
      </c>
      <c r="AD33" t="n">
        <v>1140210.911421515</v>
      </c>
      <c r="AE33" t="n">
        <v>1560086.871562153</v>
      </c>
      <c r="AF33" t="n">
        <v>1.358290308088839e-06</v>
      </c>
      <c r="AG33" t="n">
        <v>24.296875</v>
      </c>
      <c r="AH33" t="n">
        <v>1411194.370135937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3.5793</v>
      </c>
      <c r="E34" t="n">
        <v>27.94</v>
      </c>
      <c r="F34" t="n">
        <v>23.96</v>
      </c>
      <c r="G34" t="n">
        <v>47.92</v>
      </c>
      <c r="H34" t="n">
        <v>0.68</v>
      </c>
      <c r="I34" t="n">
        <v>30</v>
      </c>
      <c r="J34" t="n">
        <v>236.49</v>
      </c>
      <c r="K34" t="n">
        <v>56.94</v>
      </c>
      <c r="L34" t="n">
        <v>9</v>
      </c>
      <c r="M34" t="n">
        <v>28</v>
      </c>
      <c r="N34" t="n">
        <v>55.55</v>
      </c>
      <c r="O34" t="n">
        <v>29401.15</v>
      </c>
      <c r="P34" t="n">
        <v>360.64</v>
      </c>
      <c r="Q34" t="n">
        <v>608.9</v>
      </c>
      <c r="R34" t="n">
        <v>65.56999999999999</v>
      </c>
      <c r="S34" t="n">
        <v>46.36</v>
      </c>
      <c r="T34" t="n">
        <v>9180.309999999999</v>
      </c>
      <c r="U34" t="n">
        <v>0.71</v>
      </c>
      <c r="V34" t="n">
        <v>0.89</v>
      </c>
      <c r="W34" t="n">
        <v>9.23</v>
      </c>
      <c r="X34" t="n">
        <v>0.59</v>
      </c>
      <c r="Y34" t="n">
        <v>1</v>
      </c>
      <c r="Z34" t="n">
        <v>10</v>
      </c>
      <c r="AA34" t="n">
        <v>1137.737235427725</v>
      </c>
      <c r="AB34" t="n">
        <v>1556.702278936567</v>
      </c>
      <c r="AC34" t="n">
        <v>1408.132798280231</v>
      </c>
      <c r="AD34" t="n">
        <v>1137737.235427725</v>
      </c>
      <c r="AE34" t="n">
        <v>1556702.278936567</v>
      </c>
      <c r="AF34" t="n">
        <v>1.360723361902763e-06</v>
      </c>
      <c r="AG34" t="n">
        <v>24.25347222222222</v>
      </c>
      <c r="AH34" t="n">
        <v>1408132.798280231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3.5885</v>
      </c>
      <c r="E35" t="n">
        <v>27.87</v>
      </c>
      <c r="F35" t="n">
        <v>23.93</v>
      </c>
      <c r="G35" t="n">
        <v>49.52</v>
      </c>
      <c r="H35" t="n">
        <v>0.6899999999999999</v>
      </c>
      <c r="I35" t="n">
        <v>29</v>
      </c>
      <c r="J35" t="n">
        <v>236.92</v>
      </c>
      <c r="K35" t="n">
        <v>56.94</v>
      </c>
      <c r="L35" t="n">
        <v>9.25</v>
      </c>
      <c r="M35" t="n">
        <v>27</v>
      </c>
      <c r="N35" t="n">
        <v>55.73</v>
      </c>
      <c r="O35" t="n">
        <v>29454.44</v>
      </c>
      <c r="P35" t="n">
        <v>360.21</v>
      </c>
      <c r="Q35" t="n">
        <v>608.89</v>
      </c>
      <c r="R35" t="n">
        <v>64.63</v>
      </c>
      <c r="S35" t="n">
        <v>46.36</v>
      </c>
      <c r="T35" t="n">
        <v>8717.92</v>
      </c>
      <c r="U35" t="n">
        <v>0.72</v>
      </c>
      <c r="V35" t="n">
        <v>0.89</v>
      </c>
      <c r="W35" t="n">
        <v>9.23</v>
      </c>
      <c r="X35" t="n">
        <v>0.5600000000000001</v>
      </c>
      <c r="Y35" t="n">
        <v>1</v>
      </c>
      <c r="Z35" t="n">
        <v>10</v>
      </c>
      <c r="AA35" t="n">
        <v>1134.945451676015</v>
      </c>
      <c r="AB35" t="n">
        <v>1552.88243724267</v>
      </c>
      <c r="AC35" t="n">
        <v>1404.677516916418</v>
      </c>
      <c r="AD35" t="n">
        <v>1134945.451676015</v>
      </c>
      <c r="AE35" t="n">
        <v>1552882.43724267</v>
      </c>
      <c r="AF35" t="n">
        <v>1.364220876760278e-06</v>
      </c>
      <c r="AG35" t="n">
        <v>24.19270833333333</v>
      </c>
      <c r="AH35" t="n">
        <v>1404677.516916418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3.5881</v>
      </c>
      <c r="E36" t="n">
        <v>27.87</v>
      </c>
      <c r="F36" t="n">
        <v>23.94</v>
      </c>
      <c r="G36" t="n">
        <v>49.52</v>
      </c>
      <c r="H36" t="n">
        <v>0.71</v>
      </c>
      <c r="I36" t="n">
        <v>29</v>
      </c>
      <c r="J36" t="n">
        <v>237.35</v>
      </c>
      <c r="K36" t="n">
        <v>56.94</v>
      </c>
      <c r="L36" t="n">
        <v>9.5</v>
      </c>
      <c r="M36" t="n">
        <v>27</v>
      </c>
      <c r="N36" t="n">
        <v>55.91</v>
      </c>
      <c r="O36" t="n">
        <v>29507.8</v>
      </c>
      <c r="P36" t="n">
        <v>359.89</v>
      </c>
      <c r="Q36" t="n">
        <v>608.86</v>
      </c>
      <c r="R36" t="n">
        <v>64.70999999999999</v>
      </c>
      <c r="S36" t="n">
        <v>46.36</v>
      </c>
      <c r="T36" t="n">
        <v>8758.049999999999</v>
      </c>
      <c r="U36" t="n">
        <v>0.72</v>
      </c>
      <c r="V36" t="n">
        <v>0.89</v>
      </c>
      <c r="W36" t="n">
        <v>9.23</v>
      </c>
      <c r="X36" t="n">
        <v>0.5600000000000001</v>
      </c>
      <c r="Y36" t="n">
        <v>1</v>
      </c>
      <c r="Z36" t="n">
        <v>10</v>
      </c>
      <c r="AA36" t="n">
        <v>1134.622539845668</v>
      </c>
      <c r="AB36" t="n">
        <v>1552.440615030525</v>
      </c>
      <c r="AC36" t="n">
        <v>1404.277861596099</v>
      </c>
      <c r="AD36" t="n">
        <v>1134622.539845668</v>
      </c>
      <c r="AE36" t="n">
        <v>1552440.615030525</v>
      </c>
      <c r="AF36" t="n">
        <v>1.364068810896908e-06</v>
      </c>
      <c r="AG36" t="n">
        <v>24.19270833333333</v>
      </c>
      <c r="AH36" t="n">
        <v>1404277.861596099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3.5969</v>
      </c>
      <c r="E37" t="n">
        <v>27.8</v>
      </c>
      <c r="F37" t="n">
        <v>23.91</v>
      </c>
      <c r="G37" t="n">
        <v>51.24</v>
      </c>
      <c r="H37" t="n">
        <v>0.73</v>
      </c>
      <c r="I37" t="n">
        <v>28</v>
      </c>
      <c r="J37" t="n">
        <v>237.79</v>
      </c>
      <c r="K37" t="n">
        <v>56.94</v>
      </c>
      <c r="L37" t="n">
        <v>9.75</v>
      </c>
      <c r="M37" t="n">
        <v>26</v>
      </c>
      <c r="N37" t="n">
        <v>56.09</v>
      </c>
      <c r="O37" t="n">
        <v>29561.22</v>
      </c>
      <c r="P37" t="n">
        <v>359.17</v>
      </c>
      <c r="Q37" t="n">
        <v>608.85</v>
      </c>
      <c r="R37" t="n">
        <v>64</v>
      </c>
      <c r="S37" t="n">
        <v>46.36</v>
      </c>
      <c r="T37" t="n">
        <v>8406.18</v>
      </c>
      <c r="U37" t="n">
        <v>0.72</v>
      </c>
      <c r="V37" t="n">
        <v>0.89</v>
      </c>
      <c r="W37" t="n">
        <v>9.23</v>
      </c>
      <c r="X37" t="n">
        <v>0.54</v>
      </c>
      <c r="Y37" t="n">
        <v>1</v>
      </c>
      <c r="Z37" t="n">
        <v>10</v>
      </c>
      <c r="AA37" t="n">
        <v>1131.488522638263</v>
      </c>
      <c r="AB37" t="n">
        <v>1548.152514424272</v>
      </c>
      <c r="AC37" t="n">
        <v>1400.39901129332</v>
      </c>
      <c r="AD37" t="n">
        <v>1131488.522638263</v>
      </c>
      <c r="AE37" t="n">
        <v>1548152.514424272</v>
      </c>
      <c r="AF37" t="n">
        <v>1.367414259891053e-06</v>
      </c>
      <c r="AG37" t="n">
        <v>24.13194444444444</v>
      </c>
      <c r="AH37" t="n">
        <v>1400399.01129332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3.6065</v>
      </c>
      <c r="E38" t="n">
        <v>27.73</v>
      </c>
      <c r="F38" t="n">
        <v>23.88</v>
      </c>
      <c r="G38" t="n">
        <v>53.07</v>
      </c>
      <c r="H38" t="n">
        <v>0.75</v>
      </c>
      <c r="I38" t="n">
        <v>27</v>
      </c>
      <c r="J38" t="n">
        <v>238.22</v>
      </c>
      <c r="K38" t="n">
        <v>56.94</v>
      </c>
      <c r="L38" t="n">
        <v>10</v>
      </c>
      <c r="M38" t="n">
        <v>25</v>
      </c>
      <c r="N38" t="n">
        <v>56.28</v>
      </c>
      <c r="O38" t="n">
        <v>29614.71</v>
      </c>
      <c r="P38" t="n">
        <v>358.59</v>
      </c>
      <c r="Q38" t="n">
        <v>608.85</v>
      </c>
      <c r="R38" t="n">
        <v>63.12</v>
      </c>
      <c r="S38" t="n">
        <v>46.36</v>
      </c>
      <c r="T38" t="n">
        <v>7974.55</v>
      </c>
      <c r="U38" t="n">
        <v>0.73</v>
      </c>
      <c r="V38" t="n">
        <v>0.89</v>
      </c>
      <c r="W38" t="n">
        <v>9.220000000000001</v>
      </c>
      <c r="X38" t="n">
        <v>0.51</v>
      </c>
      <c r="Y38" t="n">
        <v>1</v>
      </c>
      <c r="Z38" t="n">
        <v>10</v>
      </c>
      <c r="AA38" t="n">
        <v>1128.418801219084</v>
      </c>
      <c r="AB38" t="n">
        <v>1543.952386152001</v>
      </c>
      <c r="AC38" t="n">
        <v>1396.599737368437</v>
      </c>
      <c r="AD38" t="n">
        <v>1128418.801219084</v>
      </c>
      <c r="AE38" t="n">
        <v>1543952.386152001</v>
      </c>
      <c r="AF38" t="n">
        <v>1.371063840611939e-06</v>
      </c>
      <c r="AG38" t="n">
        <v>24.07118055555556</v>
      </c>
      <c r="AH38" t="n">
        <v>1396599.737368437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3.6167</v>
      </c>
      <c r="E39" t="n">
        <v>27.65</v>
      </c>
      <c r="F39" t="n">
        <v>23.85</v>
      </c>
      <c r="G39" t="n">
        <v>55.03</v>
      </c>
      <c r="H39" t="n">
        <v>0.76</v>
      </c>
      <c r="I39" t="n">
        <v>26</v>
      </c>
      <c r="J39" t="n">
        <v>238.66</v>
      </c>
      <c r="K39" t="n">
        <v>56.94</v>
      </c>
      <c r="L39" t="n">
        <v>10.25</v>
      </c>
      <c r="M39" t="n">
        <v>24</v>
      </c>
      <c r="N39" t="n">
        <v>56.46</v>
      </c>
      <c r="O39" t="n">
        <v>29668.27</v>
      </c>
      <c r="P39" t="n">
        <v>357.77</v>
      </c>
      <c r="Q39" t="n">
        <v>608.92</v>
      </c>
      <c r="R39" t="n">
        <v>62.09</v>
      </c>
      <c r="S39" t="n">
        <v>46.36</v>
      </c>
      <c r="T39" t="n">
        <v>7460.27</v>
      </c>
      <c r="U39" t="n">
        <v>0.75</v>
      </c>
      <c r="V39" t="n">
        <v>0.89</v>
      </c>
      <c r="W39" t="n">
        <v>9.220000000000001</v>
      </c>
      <c r="X39" t="n">
        <v>0.47</v>
      </c>
      <c r="Y39" t="n">
        <v>1</v>
      </c>
      <c r="Z39" t="n">
        <v>10</v>
      </c>
      <c r="AA39" t="n">
        <v>1124.883409228408</v>
      </c>
      <c r="AB39" t="n">
        <v>1539.115106859871</v>
      </c>
      <c r="AC39" t="n">
        <v>1392.224121222784</v>
      </c>
      <c r="AD39" t="n">
        <v>1124883.409228408</v>
      </c>
      <c r="AE39" t="n">
        <v>1539115.106859871</v>
      </c>
      <c r="AF39" t="n">
        <v>1.37494152012788e-06</v>
      </c>
      <c r="AG39" t="n">
        <v>24.00173611111111</v>
      </c>
      <c r="AH39" t="n">
        <v>1392224.121222784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3.6129</v>
      </c>
      <c r="E40" t="n">
        <v>27.68</v>
      </c>
      <c r="F40" t="n">
        <v>23.88</v>
      </c>
      <c r="G40" t="n">
        <v>55.1</v>
      </c>
      <c r="H40" t="n">
        <v>0.78</v>
      </c>
      <c r="I40" t="n">
        <v>26</v>
      </c>
      <c r="J40" t="n">
        <v>239.09</v>
      </c>
      <c r="K40" t="n">
        <v>56.94</v>
      </c>
      <c r="L40" t="n">
        <v>10.5</v>
      </c>
      <c r="M40" t="n">
        <v>24</v>
      </c>
      <c r="N40" t="n">
        <v>56.65</v>
      </c>
      <c r="O40" t="n">
        <v>29721.89</v>
      </c>
      <c r="P40" t="n">
        <v>357.73</v>
      </c>
      <c r="Q40" t="n">
        <v>608.86</v>
      </c>
      <c r="R40" t="n">
        <v>63.18</v>
      </c>
      <c r="S40" t="n">
        <v>46.36</v>
      </c>
      <c r="T40" t="n">
        <v>8008.21</v>
      </c>
      <c r="U40" t="n">
        <v>0.73</v>
      </c>
      <c r="V40" t="n">
        <v>0.89</v>
      </c>
      <c r="W40" t="n">
        <v>9.220000000000001</v>
      </c>
      <c r="X40" t="n">
        <v>0.5</v>
      </c>
      <c r="Y40" t="n">
        <v>1</v>
      </c>
      <c r="Z40" t="n">
        <v>10</v>
      </c>
      <c r="AA40" t="n">
        <v>1125.827614915416</v>
      </c>
      <c r="AB40" t="n">
        <v>1540.40701073625</v>
      </c>
      <c r="AC40" t="n">
        <v>1393.3927276064</v>
      </c>
      <c r="AD40" t="n">
        <v>1125827.614915416</v>
      </c>
      <c r="AE40" t="n">
        <v>1540407.01073625</v>
      </c>
      <c r="AF40" t="n">
        <v>1.373496894425863e-06</v>
      </c>
      <c r="AG40" t="n">
        <v>24.02777777777778</v>
      </c>
      <c r="AH40" t="n">
        <v>1393392.7276064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3.6201</v>
      </c>
      <c r="E41" t="n">
        <v>27.62</v>
      </c>
      <c r="F41" t="n">
        <v>23.87</v>
      </c>
      <c r="G41" t="n">
        <v>57.28</v>
      </c>
      <c r="H41" t="n">
        <v>0.8</v>
      </c>
      <c r="I41" t="n">
        <v>25</v>
      </c>
      <c r="J41" t="n">
        <v>239.53</v>
      </c>
      <c r="K41" t="n">
        <v>56.94</v>
      </c>
      <c r="L41" t="n">
        <v>10.75</v>
      </c>
      <c r="M41" t="n">
        <v>23</v>
      </c>
      <c r="N41" t="n">
        <v>56.83</v>
      </c>
      <c r="O41" t="n">
        <v>29775.57</v>
      </c>
      <c r="P41" t="n">
        <v>357.5</v>
      </c>
      <c r="Q41" t="n">
        <v>608.9</v>
      </c>
      <c r="R41" t="n">
        <v>62.41</v>
      </c>
      <c r="S41" t="n">
        <v>46.36</v>
      </c>
      <c r="T41" t="n">
        <v>7629.76</v>
      </c>
      <c r="U41" t="n">
        <v>0.74</v>
      </c>
      <c r="V41" t="n">
        <v>0.89</v>
      </c>
      <c r="W41" t="n">
        <v>9.23</v>
      </c>
      <c r="X41" t="n">
        <v>0.49</v>
      </c>
      <c r="Y41" t="n">
        <v>1</v>
      </c>
      <c r="Z41" t="n">
        <v>10</v>
      </c>
      <c r="AA41" t="n">
        <v>1123.782106693156</v>
      </c>
      <c r="AB41" t="n">
        <v>1537.608256145101</v>
      </c>
      <c r="AC41" t="n">
        <v>1390.861082225353</v>
      </c>
      <c r="AD41" t="n">
        <v>1123782.106693157</v>
      </c>
      <c r="AE41" t="n">
        <v>1537608.256145101</v>
      </c>
      <c r="AF41" t="n">
        <v>1.376234079966527e-06</v>
      </c>
      <c r="AG41" t="n">
        <v>23.97569444444444</v>
      </c>
      <c r="AH41" t="n">
        <v>1390861.082225353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3.6211</v>
      </c>
      <c r="E42" t="n">
        <v>27.62</v>
      </c>
      <c r="F42" t="n">
        <v>23.86</v>
      </c>
      <c r="G42" t="n">
        <v>57.26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357.04</v>
      </c>
      <c r="Q42" t="n">
        <v>608.96</v>
      </c>
      <c r="R42" t="n">
        <v>62.46</v>
      </c>
      <c r="S42" t="n">
        <v>46.36</v>
      </c>
      <c r="T42" t="n">
        <v>7653.85</v>
      </c>
      <c r="U42" t="n">
        <v>0.74</v>
      </c>
      <c r="V42" t="n">
        <v>0.89</v>
      </c>
      <c r="W42" t="n">
        <v>9.220000000000001</v>
      </c>
      <c r="X42" t="n">
        <v>0.48</v>
      </c>
      <c r="Y42" t="n">
        <v>1</v>
      </c>
      <c r="Z42" t="n">
        <v>10</v>
      </c>
      <c r="AA42" t="n">
        <v>1122.810602960806</v>
      </c>
      <c r="AB42" t="n">
        <v>1536.279001878779</v>
      </c>
      <c r="AC42" t="n">
        <v>1389.658690120589</v>
      </c>
      <c r="AD42" t="n">
        <v>1122810.602960806</v>
      </c>
      <c r="AE42" t="n">
        <v>1536279.001878779</v>
      </c>
      <c r="AF42" t="n">
        <v>1.376614244624953e-06</v>
      </c>
      <c r="AG42" t="n">
        <v>23.97569444444444</v>
      </c>
      <c r="AH42" t="n">
        <v>1389658.690120589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3.6308</v>
      </c>
      <c r="E43" t="n">
        <v>27.54</v>
      </c>
      <c r="F43" t="n">
        <v>23.83</v>
      </c>
      <c r="G43" t="n">
        <v>59.57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356.26</v>
      </c>
      <c r="Q43" t="n">
        <v>608.84</v>
      </c>
      <c r="R43" t="n">
        <v>61.41</v>
      </c>
      <c r="S43" t="n">
        <v>46.36</v>
      </c>
      <c r="T43" t="n">
        <v>7130.84</v>
      </c>
      <c r="U43" t="n">
        <v>0.75</v>
      </c>
      <c r="V43" t="n">
        <v>0.89</v>
      </c>
      <c r="W43" t="n">
        <v>9.220000000000001</v>
      </c>
      <c r="X43" t="n">
        <v>0.46</v>
      </c>
      <c r="Y43" t="n">
        <v>1</v>
      </c>
      <c r="Z43" t="n">
        <v>10</v>
      </c>
      <c r="AA43" t="n">
        <v>1119.464156418831</v>
      </c>
      <c r="AB43" t="n">
        <v>1531.700246085247</v>
      </c>
      <c r="AC43" t="n">
        <v>1385.516924353667</v>
      </c>
      <c r="AD43" t="n">
        <v>1119464.156418831</v>
      </c>
      <c r="AE43" t="n">
        <v>1531700.246085247</v>
      </c>
      <c r="AF43" t="n">
        <v>1.380301841811681e-06</v>
      </c>
      <c r="AG43" t="n">
        <v>23.90625</v>
      </c>
      <c r="AH43" t="n">
        <v>1385516.924353668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3.6295</v>
      </c>
      <c r="E44" t="n">
        <v>27.55</v>
      </c>
      <c r="F44" t="n">
        <v>23.84</v>
      </c>
      <c r="G44" t="n">
        <v>59.59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356.08</v>
      </c>
      <c r="Q44" t="n">
        <v>608.86</v>
      </c>
      <c r="R44" t="n">
        <v>61.95</v>
      </c>
      <c r="S44" t="n">
        <v>46.36</v>
      </c>
      <c r="T44" t="n">
        <v>7403.45</v>
      </c>
      <c r="U44" t="n">
        <v>0.75</v>
      </c>
      <c r="V44" t="n">
        <v>0.89</v>
      </c>
      <c r="W44" t="n">
        <v>9.210000000000001</v>
      </c>
      <c r="X44" t="n">
        <v>0.47</v>
      </c>
      <c r="Y44" t="n">
        <v>1</v>
      </c>
      <c r="Z44" t="n">
        <v>10</v>
      </c>
      <c r="AA44" t="n">
        <v>1119.532363088699</v>
      </c>
      <c r="AB44" t="n">
        <v>1531.793569460026</v>
      </c>
      <c r="AC44" t="n">
        <v>1385.601341076538</v>
      </c>
      <c r="AD44" t="n">
        <v>1119532.363088699</v>
      </c>
      <c r="AE44" t="n">
        <v>1531793.569460026</v>
      </c>
      <c r="AF44" t="n">
        <v>1.379807627755728e-06</v>
      </c>
      <c r="AG44" t="n">
        <v>23.91493055555556</v>
      </c>
      <c r="AH44" t="n">
        <v>1385601.341076538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3.6377</v>
      </c>
      <c r="E45" t="n">
        <v>27.49</v>
      </c>
      <c r="F45" t="n">
        <v>23.82</v>
      </c>
      <c r="G45" t="n">
        <v>62.14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21</v>
      </c>
      <c r="N45" t="n">
        <v>57.58</v>
      </c>
      <c r="O45" t="n">
        <v>29991.11</v>
      </c>
      <c r="P45" t="n">
        <v>355.6</v>
      </c>
      <c r="Q45" t="n">
        <v>608.9400000000001</v>
      </c>
      <c r="R45" t="n">
        <v>61.09</v>
      </c>
      <c r="S45" t="n">
        <v>46.36</v>
      </c>
      <c r="T45" t="n">
        <v>6979.56</v>
      </c>
      <c r="U45" t="n">
        <v>0.76</v>
      </c>
      <c r="V45" t="n">
        <v>0.89</v>
      </c>
      <c r="W45" t="n">
        <v>9.220000000000001</v>
      </c>
      <c r="X45" t="n">
        <v>0.45</v>
      </c>
      <c r="Y45" t="n">
        <v>1</v>
      </c>
      <c r="Z45" t="n">
        <v>10</v>
      </c>
      <c r="AA45" t="n">
        <v>1117.026896155396</v>
      </c>
      <c r="AB45" t="n">
        <v>1528.365479068481</v>
      </c>
      <c r="AC45" t="n">
        <v>1382.500422820607</v>
      </c>
      <c r="AD45" t="n">
        <v>1117026.896155396</v>
      </c>
      <c r="AE45" t="n">
        <v>1528365.479068481</v>
      </c>
      <c r="AF45" t="n">
        <v>1.382924977954818e-06</v>
      </c>
      <c r="AG45" t="n">
        <v>23.86284722222222</v>
      </c>
      <c r="AH45" t="n">
        <v>1382500.422820607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3.6378</v>
      </c>
      <c r="E46" t="n">
        <v>27.49</v>
      </c>
      <c r="F46" t="n">
        <v>23.82</v>
      </c>
      <c r="G46" t="n">
        <v>62.14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21</v>
      </c>
      <c r="N46" t="n">
        <v>57.77</v>
      </c>
      <c r="O46" t="n">
        <v>30045.13</v>
      </c>
      <c r="P46" t="n">
        <v>355.2</v>
      </c>
      <c r="Q46" t="n">
        <v>608.85</v>
      </c>
      <c r="R46" t="n">
        <v>61.4</v>
      </c>
      <c r="S46" t="n">
        <v>46.36</v>
      </c>
      <c r="T46" t="n">
        <v>7132.76</v>
      </c>
      <c r="U46" t="n">
        <v>0.75</v>
      </c>
      <c r="V46" t="n">
        <v>0.89</v>
      </c>
      <c r="W46" t="n">
        <v>9.210000000000001</v>
      </c>
      <c r="X46" t="n">
        <v>0.45</v>
      </c>
      <c r="Y46" t="n">
        <v>1</v>
      </c>
      <c r="Z46" t="n">
        <v>10</v>
      </c>
      <c r="AA46" t="n">
        <v>1116.408717175566</v>
      </c>
      <c r="AB46" t="n">
        <v>1527.519659316147</v>
      </c>
      <c r="AC46" t="n">
        <v>1381.73532691832</v>
      </c>
      <c r="AD46" t="n">
        <v>1116408.717175566</v>
      </c>
      <c r="AE46" t="n">
        <v>1527519.659316147</v>
      </c>
      <c r="AF46" t="n">
        <v>1.38296299442066e-06</v>
      </c>
      <c r="AG46" t="n">
        <v>23.86284722222222</v>
      </c>
      <c r="AH46" t="n">
        <v>1381735.32691832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3.6472</v>
      </c>
      <c r="E47" t="n">
        <v>27.42</v>
      </c>
      <c r="F47" t="n">
        <v>23.79</v>
      </c>
      <c r="G47" t="n">
        <v>64.89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20</v>
      </c>
      <c r="N47" t="n">
        <v>57.96</v>
      </c>
      <c r="O47" t="n">
        <v>30099.23</v>
      </c>
      <c r="P47" t="n">
        <v>354.58</v>
      </c>
      <c r="Q47" t="n">
        <v>608.78</v>
      </c>
      <c r="R47" t="n">
        <v>60.53</v>
      </c>
      <c r="S47" t="n">
        <v>46.36</v>
      </c>
      <c r="T47" t="n">
        <v>6700.3</v>
      </c>
      <c r="U47" t="n">
        <v>0.77</v>
      </c>
      <c r="V47" t="n">
        <v>0.9</v>
      </c>
      <c r="W47" t="n">
        <v>9.210000000000001</v>
      </c>
      <c r="X47" t="n">
        <v>0.42</v>
      </c>
      <c r="Y47" t="n">
        <v>1</v>
      </c>
      <c r="Z47" t="n">
        <v>10</v>
      </c>
      <c r="AA47" t="n">
        <v>1113.392275056311</v>
      </c>
      <c r="AB47" t="n">
        <v>1523.392430132548</v>
      </c>
      <c r="AC47" t="n">
        <v>1378.001994695401</v>
      </c>
      <c r="AD47" t="n">
        <v>1113392.275056311</v>
      </c>
      <c r="AE47" t="n">
        <v>1523392.430132548</v>
      </c>
      <c r="AF47" t="n">
        <v>1.386536542209861e-06</v>
      </c>
      <c r="AG47" t="n">
        <v>23.80208333333333</v>
      </c>
      <c r="AH47" t="n">
        <v>1378001.994695401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3.6459</v>
      </c>
      <c r="E48" t="n">
        <v>27.43</v>
      </c>
      <c r="F48" t="n">
        <v>23.8</v>
      </c>
      <c r="G48" t="n">
        <v>64.91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20</v>
      </c>
      <c r="N48" t="n">
        <v>58.15</v>
      </c>
      <c r="O48" t="n">
        <v>30153.38</v>
      </c>
      <c r="P48" t="n">
        <v>354.47</v>
      </c>
      <c r="Q48" t="n">
        <v>608.79</v>
      </c>
      <c r="R48" t="n">
        <v>60.74</v>
      </c>
      <c r="S48" t="n">
        <v>46.36</v>
      </c>
      <c r="T48" t="n">
        <v>6808.75</v>
      </c>
      <c r="U48" t="n">
        <v>0.76</v>
      </c>
      <c r="V48" t="n">
        <v>0.9</v>
      </c>
      <c r="W48" t="n">
        <v>9.210000000000001</v>
      </c>
      <c r="X48" t="n">
        <v>0.43</v>
      </c>
      <c r="Y48" t="n">
        <v>1</v>
      </c>
      <c r="Z48" t="n">
        <v>10</v>
      </c>
      <c r="AA48" t="n">
        <v>1113.562493592806</v>
      </c>
      <c r="AB48" t="n">
        <v>1523.625330643691</v>
      </c>
      <c r="AC48" t="n">
        <v>1378.212667508639</v>
      </c>
      <c r="AD48" t="n">
        <v>1113562.493592806</v>
      </c>
      <c r="AE48" t="n">
        <v>1523625.330643691</v>
      </c>
      <c r="AF48" t="n">
        <v>1.386042328153908e-06</v>
      </c>
      <c r="AG48" t="n">
        <v>23.81076388888889</v>
      </c>
      <c r="AH48" t="n">
        <v>1378212.667508639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3.6545</v>
      </c>
      <c r="E49" t="n">
        <v>27.36</v>
      </c>
      <c r="F49" t="n">
        <v>23.78</v>
      </c>
      <c r="G49" t="n">
        <v>67.95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19</v>
      </c>
      <c r="N49" t="n">
        <v>58.34</v>
      </c>
      <c r="O49" t="n">
        <v>30207.61</v>
      </c>
      <c r="P49" t="n">
        <v>353.77</v>
      </c>
      <c r="Q49" t="n">
        <v>608.84</v>
      </c>
      <c r="R49" t="n">
        <v>60.08</v>
      </c>
      <c r="S49" t="n">
        <v>46.36</v>
      </c>
      <c r="T49" t="n">
        <v>6484.87</v>
      </c>
      <c r="U49" t="n">
        <v>0.77</v>
      </c>
      <c r="V49" t="n">
        <v>0.9</v>
      </c>
      <c r="W49" t="n">
        <v>9.210000000000001</v>
      </c>
      <c r="X49" t="n">
        <v>0.41</v>
      </c>
      <c r="Y49" t="n">
        <v>1</v>
      </c>
      <c r="Z49" t="n">
        <v>10</v>
      </c>
      <c r="AA49" t="n">
        <v>1100.213833669402</v>
      </c>
      <c r="AB49" t="n">
        <v>1505.361105235176</v>
      </c>
      <c r="AC49" t="n">
        <v>1361.691554139111</v>
      </c>
      <c r="AD49" t="n">
        <v>1100213.833669401</v>
      </c>
      <c r="AE49" t="n">
        <v>1505361.105235176</v>
      </c>
      <c r="AF49" t="n">
        <v>1.389311744216368e-06</v>
      </c>
      <c r="AG49" t="n">
        <v>23.75</v>
      </c>
      <c r="AH49" t="n">
        <v>1361691.554139111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3.6566</v>
      </c>
      <c r="E50" t="n">
        <v>27.35</v>
      </c>
      <c r="F50" t="n">
        <v>23.77</v>
      </c>
      <c r="G50" t="n">
        <v>67.90000000000001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19</v>
      </c>
      <c r="N50" t="n">
        <v>58.53</v>
      </c>
      <c r="O50" t="n">
        <v>30261.91</v>
      </c>
      <c r="P50" t="n">
        <v>353.56</v>
      </c>
      <c r="Q50" t="n">
        <v>608.8</v>
      </c>
      <c r="R50" t="n">
        <v>59.74</v>
      </c>
      <c r="S50" t="n">
        <v>46.36</v>
      </c>
      <c r="T50" t="n">
        <v>6313.5</v>
      </c>
      <c r="U50" t="n">
        <v>0.78</v>
      </c>
      <c r="V50" t="n">
        <v>0.9</v>
      </c>
      <c r="W50" t="n">
        <v>9.210000000000001</v>
      </c>
      <c r="X50" t="n">
        <v>0.39</v>
      </c>
      <c r="Y50" t="n">
        <v>1</v>
      </c>
      <c r="Z50" t="n">
        <v>10</v>
      </c>
      <c r="AA50" t="n">
        <v>1099.412641606152</v>
      </c>
      <c r="AB50" t="n">
        <v>1504.264878908139</v>
      </c>
      <c r="AC50" t="n">
        <v>1360.699950114163</v>
      </c>
      <c r="AD50" t="n">
        <v>1099412.641606152</v>
      </c>
      <c r="AE50" t="n">
        <v>1504264.878908138</v>
      </c>
      <c r="AF50" t="n">
        <v>1.390110089999062e-06</v>
      </c>
      <c r="AG50" t="n">
        <v>23.74131944444444</v>
      </c>
      <c r="AH50" t="n">
        <v>1360699.950114163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3.6565</v>
      </c>
      <c r="E51" t="n">
        <v>27.35</v>
      </c>
      <c r="F51" t="n">
        <v>23.77</v>
      </c>
      <c r="G51" t="n">
        <v>67.90000000000001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19</v>
      </c>
      <c r="N51" t="n">
        <v>58.72</v>
      </c>
      <c r="O51" t="n">
        <v>30316.27</v>
      </c>
      <c r="P51" t="n">
        <v>352.94</v>
      </c>
      <c r="Q51" t="n">
        <v>608.79</v>
      </c>
      <c r="R51" t="n">
        <v>59.56</v>
      </c>
      <c r="S51" t="n">
        <v>46.36</v>
      </c>
      <c r="T51" t="n">
        <v>6220.56</v>
      </c>
      <c r="U51" t="n">
        <v>0.78</v>
      </c>
      <c r="V51" t="n">
        <v>0.9</v>
      </c>
      <c r="W51" t="n">
        <v>9.210000000000001</v>
      </c>
      <c r="X51" t="n">
        <v>0.39</v>
      </c>
      <c r="Y51" t="n">
        <v>1</v>
      </c>
      <c r="Z51" t="n">
        <v>10</v>
      </c>
      <c r="AA51" t="n">
        <v>1098.509400401002</v>
      </c>
      <c r="AB51" t="n">
        <v>1503.029024443064</v>
      </c>
      <c r="AC51" t="n">
        <v>1359.582043864702</v>
      </c>
      <c r="AD51" t="n">
        <v>1098509.400401002</v>
      </c>
      <c r="AE51" t="n">
        <v>1503029.024443064</v>
      </c>
      <c r="AF51" t="n">
        <v>1.390072073533219e-06</v>
      </c>
      <c r="AG51" t="n">
        <v>23.74131944444444</v>
      </c>
      <c r="AH51" t="n">
        <v>1359582.043864702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3.6654</v>
      </c>
      <c r="E52" t="n">
        <v>27.28</v>
      </c>
      <c r="F52" t="n">
        <v>23.74</v>
      </c>
      <c r="G52" t="n">
        <v>71.23</v>
      </c>
      <c r="H52" t="n">
        <v>0.98</v>
      </c>
      <c r="I52" t="n">
        <v>20</v>
      </c>
      <c r="J52" t="n">
        <v>244.35</v>
      </c>
      <c r="K52" t="n">
        <v>56.94</v>
      </c>
      <c r="L52" t="n">
        <v>13.5</v>
      </c>
      <c r="M52" t="n">
        <v>18</v>
      </c>
      <c r="N52" t="n">
        <v>58.91</v>
      </c>
      <c r="O52" t="n">
        <v>30370.7</v>
      </c>
      <c r="P52" t="n">
        <v>352.49</v>
      </c>
      <c r="Q52" t="n">
        <v>608.8200000000001</v>
      </c>
      <c r="R52" t="n">
        <v>59.07</v>
      </c>
      <c r="S52" t="n">
        <v>46.36</v>
      </c>
      <c r="T52" t="n">
        <v>5984.87</v>
      </c>
      <c r="U52" t="n">
        <v>0.78</v>
      </c>
      <c r="V52" t="n">
        <v>0.9</v>
      </c>
      <c r="W52" t="n">
        <v>9.199999999999999</v>
      </c>
      <c r="X52" t="n">
        <v>0.37</v>
      </c>
      <c r="Y52" t="n">
        <v>1</v>
      </c>
      <c r="Z52" t="n">
        <v>10</v>
      </c>
      <c r="AA52" t="n">
        <v>1095.876560393441</v>
      </c>
      <c r="AB52" t="n">
        <v>1499.426656592015</v>
      </c>
      <c r="AC52" t="n">
        <v>1356.323480945402</v>
      </c>
      <c r="AD52" t="n">
        <v>1095876.560393441</v>
      </c>
      <c r="AE52" t="n">
        <v>1499426.656592015</v>
      </c>
      <c r="AF52" t="n">
        <v>1.393455538993207e-06</v>
      </c>
      <c r="AG52" t="n">
        <v>23.68055555555556</v>
      </c>
      <c r="AH52" t="n">
        <v>1356323.480945402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3.6644</v>
      </c>
      <c r="E53" t="n">
        <v>27.29</v>
      </c>
      <c r="F53" t="n">
        <v>23.75</v>
      </c>
      <c r="G53" t="n">
        <v>71.25</v>
      </c>
      <c r="H53" t="n">
        <v>1</v>
      </c>
      <c r="I53" t="n">
        <v>20</v>
      </c>
      <c r="J53" t="n">
        <v>244.79</v>
      </c>
      <c r="K53" t="n">
        <v>56.94</v>
      </c>
      <c r="L53" t="n">
        <v>13.75</v>
      </c>
      <c r="M53" t="n">
        <v>18</v>
      </c>
      <c r="N53" t="n">
        <v>59.1</v>
      </c>
      <c r="O53" t="n">
        <v>30425.2</v>
      </c>
      <c r="P53" t="n">
        <v>352.29</v>
      </c>
      <c r="Q53" t="n">
        <v>608.84</v>
      </c>
      <c r="R53" t="n">
        <v>59.01</v>
      </c>
      <c r="S53" t="n">
        <v>46.36</v>
      </c>
      <c r="T53" t="n">
        <v>5954.41</v>
      </c>
      <c r="U53" t="n">
        <v>0.79</v>
      </c>
      <c r="V53" t="n">
        <v>0.9</v>
      </c>
      <c r="W53" t="n">
        <v>9.210000000000001</v>
      </c>
      <c r="X53" t="n">
        <v>0.38</v>
      </c>
      <c r="Y53" t="n">
        <v>1</v>
      </c>
      <c r="Z53" t="n">
        <v>10</v>
      </c>
      <c r="AA53" t="n">
        <v>1095.851665733395</v>
      </c>
      <c r="AB53" t="n">
        <v>1499.392594619865</v>
      </c>
      <c r="AC53" t="n">
        <v>1356.292669800069</v>
      </c>
      <c r="AD53" t="n">
        <v>1095851.665733395</v>
      </c>
      <c r="AE53" t="n">
        <v>1499392.594619865</v>
      </c>
      <c r="AF53" t="n">
        <v>1.393075374334781e-06</v>
      </c>
      <c r="AG53" t="n">
        <v>23.68923611111111</v>
      </c>
      <c r="AH53" t="n">
        <v>1356292.669800068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3.6741</v>
      </c>
      <c r="E54" t="n">
        <v>27.22</v>
      </c>
      <c r="F54" t="n">
        <v>23.72</v>
      </c>
      <c r="G54" t="n">
        <v>74.91</v>
      </c>
      <c r="H54" t="n">
        <v>1.02</v>
      </c>
      <c r="I54" t="n">
        <v>19</v>
      </c>
      <c r="J54" t="n">
        <v>245.23</v>
      </c>
      <c r="K54" t="n">
        <v>56.94</v>
      </c>
      <c r="L54" t="n">
        <v>14</v>
      </c>
      <c r="M54" t="n">
        <v>17</v>
      </c>
      <c r="N54" t="n">
        <v>59.29</v>
      </c>
      <c r="O54" t="n">
        <v>30479.78</v>
      </c>
      <c r="P54" t="n">
        <v>351.66</v>
      </c>
      <c r="Q54" t="n">
        <v>608.83</v>
      </c>
      <c r="R54" t="n">
        <v>58.34</v>
      </c>
      <c r="S54" t="n">
        <v>46.36</v>
      </c>
      <c r="T54" t="n">
        <v>5622.2</v>
      </c>
      <c r="U54" t="n">
        <v>0.79</v>
      </c>
      <c r="V54" t="n">
        <v>0.9</v>
      </c>
      <c r="W54" t="n">
        <v>9.210000000000001</v>
      </c>
      <c r="X54" t="n">
        <v>0.35</v>
      </c>
      <c r="Y54" t="n">
        <v>1</v>
      </c>
      <c r="Z54" t="n">
        <v>10</v>
      </c>
      <c r="AA54" t="n">
        <v>1092.810386387264</v>
      </c>
      <c r="AB54" t="n">
        <v>1495.231382046713</v>
      </c>
      <c r="AC54" t="n">
        <v>1352.528597514599</v>
      </c>
      <c r="AD54" t="n">
        <v>1092810.386387264</v>
      </c>
      <c r="AE54" t="n">
        <v>1495231.382046713</v>
      </c>
      <c r="AF54" t="n">
        <v>1.39676297152151e-06</v>
      </c>
      <c r="AG54" t="n">
        <v>23.62847222222222</v>
      </c>
      <c r="AH54" t="n">
        <v>1352528.597514599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3.6732</v>
      </c>
      <c r="E55" t="n">
        <v>27.22</v>
      </c>
      <c r="F55" t="n">
        <v>23.73</v>
      </c>
      <c r="G55" t="n">
        <v>74.93000000000001</v>
      </c>
      <c r="H55" t="n">
        <v>1.03</v>
      </c>
      <c r="I55" t="n">
        <v>19</v>
      </c>
      <c r="J55" t="n">
        <v>245.68</v>
      </c>
      <c r="K55" t="n">
        <v>56.94</v>
      </c>
      <c r="L55" t="n">
        <v>14.25</v>
      </c>
      <c r="M55" t="n">
        <v>17</v>
      </c>
      <c r="N55" t="n">
        <v>59.48</v>
      </c>
      <c r="O55" t="n">
        <v>30534.42</v>
      </c>
      <c r="P55" t="n">
        <v>352.02</v>
      </c>
      <c r="Q55" t="n">
        <v>608.88</v>
      </c>
      <c r="R55" t="n">
        <v>58.52</v>
      </c>
      <c r="S55" t="n">
        <v>46.36</v>
      </c>
      <c r="T55" t="n">
        <v>5713.44</v>
      </c>
      <c r="U55" t="n">
        <v>0.79</v>
      </c>
      <c r="V55" t="n">
        <v>0.9</v>
      </c>
      <c r="W55" t="n">
        <v>9.210000000000001</v>
      </c>
      <c r="X55" t="n">
        <v>0.36</v>
      </c>
      <c r="Y55" t="n">
        <v>1</v>
      </c>
      <c r="Z55" t="n">
        <v>10</v>
      </c>
      <c r="AA55" t="n">
        <v>1093.595139194586</v>
      </c>
      <c r="AB55" t="n">
        <v>1496.305115458541</v>
      </c>
      <c r="AC55" t="n">
        <v>1353.499855316596</v>
      </c>
      <c r="AD55" t="n">
        <v>1093595.139194586</v>
      </c>
      <c r="AE55" t="n">
        <v>1496305.115458541</v>
      </c>
      <c r="AF55" t="n">
        <v>1.396420823328927e-06</v>
      </c>
      <c r="AG55" t="n">
        <v>23.62847222222222</v>
      </c>
      <c r="AH55" t="n">
        <v>1353499.855316597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3.672</v>
      </c>
      <c r="E56" t="n">
        <v>27.23</v>
      </c>
      <c r="F56" t="n">
        <v>23.74</v>
      </c>
      <c r="G56" t="n">
        <v>74.95999999999999</v>
      </c>
      <c r="H56" t="n">
        <v>1.05</v>
      </c>
      <c r="I56" t="n">
        <v>19</v>
      </c>
      <c r="J56" t="n">
        <v>246.12</v>
      </c>
      <c r="K56" t="n">
        <v>56.94</v>
      </c>
      <c r="L56" t="n">
        <v>14.5</v>
      </c>
      <c r="M56" t="n">
        <v>17</v>
      </c>
      <c r="N56" t="n">
        <v>59.68</v>
      </c>
      <c r="O56" t="n">
        <v>30589.13</v>
      </c>
      <c r="P56" t="n">
        <v>351.48</v>
      </c>
      <c r="Q56" t="n">
        <v>608.83</v>
      </c>
      <c r="R56" t="n">
        <v>58.7</v>
      </c>
      <c r="S56" t="n">
        <v>46.36</v>
      </c>
      <c r="T56" t="n">
        <v>5801.87</v>
      </c>
      <c r="U56" t="n">
        <v>0.79</v>
      </c>
      <c r="V56" t="n">
        <v>0.9</v>
      </c>
      <c r="W56" t="n">
        <v>9.210000000000001</v>
      </c>
      <c r="X56" t="n">
        <v>0.37</v>
      </c>
      <c r="Y56" t="n">
        <v>1</v>
      </c>
      <c r="Z56" t="n">
        <v>10</v>
      </c>
      <c r="AA56" t="n">
        <v>1093.104314266224</v>
      </c>
      <c r="AB56" t="n">
        <v>1495.633547137889</v>
      </c>
      <c r="AC56" t="n">
        <v>1352.892380533915</v>
      </c>
      <c r="AD56" t="n">
        <v>1093104.314266224</v>
      </c>
      <c r="AE56" t="n">
        <v>1495633.547137889</v>
      </c>
      <c r="AF56" t="n">
        <v>1.395964625738816e-06</v>
      </c>
      <c r="AG56" t="n">
        <v>23.63715277777778</v>
      </c>
      <c r="AH56" t="n">
        <v>1352892.380533915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3.682</v>
      </c>
      <c r="E57" t="n">
        <v>27.16</v>
      </c>
      <c r="F57" t="n">
        <v>23.71</v>
      </c>
      <c r="G57" t="n">
        <v>79.03</v>
      </c>
      <c r="H57" t="n">
        <v>1.06</v>
      </c>
      <c r="I57" t="n">
        <v>18</v>
      </c>
      <c r="J57" t="n">
        <v>246.57</v>
      </c>
      <c r="K57" t="n">
        <v>56.94</v>
      </c>
      <c r="L57" t="n">
        <v>14.75</v>
      </c>
      <c r="M57" t="n">
        <v>16</v>
      </c>
      <c r="N57" t="n">
        <v>59.87</v>
      </c>
      <c r="O57" t="n">
        <v>30643.91</v>
      </c>
      <c r="P57" t="n">
        <v>350.27</v>
      </c>
      <c r="Q57" t="n">
        <v>608.78</v>
      </c>
      <c r="R57" t="n">
        <v>57.9</v>
      </c>
      <c r="S57" t="n">
        <v>46.36</v>
      </c>
      <c r="T57" t="n">
        <v>5407.67</v>
      </c>
      <c r="U57" t="n">
        <v>0.8</v>
      </c>
      <c r="V57" t="n">
        <v>0.9</v>
      </c>
      <c r="W57" t="n">
        <v>9.199999999999999</v>
      </c>
      <c r="X57" t="n">
        <v>0.34</v>
      </c>
      <c r="Y57" t="n">
        <v>1</v>
      </c>
      <c r="Z57" t="n">
        <v>10</v>
      </c>
      <c r="AA57" t="n">
        <v>1089.161973923561</v>
      </c>
      <c r="AB57" t="n">
        <v>1490.239463157277</v>
      </c>
      <c r="AC57" t="n">
        <v>1348.013100357769</v>
      </c>
      <c r="AD57" t="n">
        <v>1089161.973923561</v>
      </c>
      <c r="AE57" t="n">
        <v>1490239.463157277</v>
      </c>
      <c r="AF57" t="n">
        <v>1.399766272323072e-06</v>
      </c>
      <c r="AG57" t="n">
        <v>23.57638888888889</v>
      </c>
      <c r="AH57" t="n">
        <v>1348013.100357769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3.6817</v>
      </c>
      <c r="E58" t="n">
        <v>27.16</v>
      </c>
      <c r="F58" t="n">
        <v>23.71</v>
      </c>
      <c r="G58" t="n">
        <v>79.03</v>
      </c>
      <c r="H58" t="n">
        <v>1.08</v>
      </c>
      <c r="I58" t="n">
        <v>18</v>
      </c>
      <c r="J58" t="n">
        <v>247.01</v>
      </c>
      <c r="K58" t="n">
        <v>56.94</v>
      </c>
      <c r="L58" t="n">
        <v>15</v>
      </c>
      <c r="M58" t="n">
        <v>16</v>
      </c>
      <c r="N58" t="n">
        <v>60.07</v>
      </c>
      <c r="O58" t="n">
        <v>30698.76</v>
      </c>
      <c r="P58" t="n">
        <v>350.81</v>
      </c>
      <c r="Q58" t="n">
        <v>608.85</v>
      </c>
      <c r="R58" t="n">
        <v>57.77</v>
      </c>
      <c r="S58" t="n">
        <v>46.36</v>
      </c>
      <c r="T58" t="n">
        <v>5344.32</v>
      </c>
      <c r="U58" t="n">
        <v>0.8</v>
      </c>
      <c r="V58" t="n">
        <v>0.9</v>
      </c>
      <c r="W58" t="n">
        <v>9.210000000000001</v>
      </c>
      <c r="X58" t="n">
        <v>0.34</v>
      </c>
      <c r="Y58" t="n">
        <v>1</v>
      </c>
      <c r="Z58" t="n">
        <v>10</v>
      </c>
      <c r="AA58" t="n">
        <v>1090.017426828608</v>
      </c>
      <c r="AB58" t="n">
        <v>1491.409931561881</v>
      </c>
      <c r="AC58" t="n">
        <v>1349.0718609006</v>
      </c>
      <c r="AD58" t="n">
        <v>1090017.426828608</v>
      </c>
      <c r="AE58" t="n">
        <v>1491409.931561881</v>
      </c>
      <c r="AF58" t="n">
        <v>1.399652222925544e-06</v>
      </c>
      <c r="AG58" t="n">
        <v>23.57638888888889</v>
      </c>
      <c r="AH58" t="n">
        <v>1349071.8609006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3.6851</v>
      </c>
      <c r="E59" t="n">
        <v>27.14</v>
      </c>
      <c r="F59" t="n">
        <v>23.69</v>
      </c>
      <c r="G59" t="n">
        <v>78.95</v>
      </c>
      <c r="H59" t="n">
        <v>1.1</v>
      </c>
      <c r="I59" t="n">
        <v>18</v>
      </c>
      <c r="J59" t="n">
        <v>247.46</v>
      </c>
      <c r="K59" t="n">
        <v>56.94</v>
      </c>
      <c r="L59" t="n">
        <v>15.25</v>
      </c>
      <c r="M59" t="n">
        <v>16</v>
      </c>
      <c r="N59" t="n">
        <v>60.26</v>
      </c>
      <c r="O59" t="n">
        <v>30753.68</v>
      </c>
      <c r="P59" t="n">
        <v>350.07</v>
      </c>
      <c r="Q59" t="n">
        <v>608.79</v>
      </c>
      <c r="R59" t="n">
        <v>57.15</v>
      </c>
      <c r="S59" t="n">
        <v>46.36</v>
      </c>
      <c r="T59" t="n">
        <v>5034.13</v>
      </c>
      <c r="U59" t="n">
        <v>0.8100000000000001</v>
      </c>
      <c r="V59" t="n">
        <v>0.9</v>
      </c>
      <c r="W59" t="n">
        <v>9.199999999999999</v>
      </c>
      <c r="X59" t="n">
        <v>0.31</v>
      </c>
      <c r="Y59" t="n">
        <v>1</v>
      </c>
      <c r="Z59" t="n">
        <v>10</v>
      </c>
      <c r="AA59" t="n">
        <v>1088.119271271803</v>
      </c>
      <c r="AB59" t="n">
        <v>1488.812791388346</v>
      </c>
      <c r="AC59" t="n">
        <v>1346.722588140118</v>
      </c>
      <c r="AD59" t="n">
        <v>1088119.271271803</v>
      </c>
      <c r="AE59" t="n">
        <v>1488812.791388346</v>
      </c>
      <c r="AF59" t="n">
        <v>1.400944782764191e-06</v>
      </c>
      <c r="AG59" t="n">
        <v>23.55902777777778</v>
      </c>
      <c r="AH59" t="n">
        <v>1346722.588140118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3.6827</v>
      </c>
      <c r="E60" t="n">
        <v>27.15</v>
      </c>
      <c r="F60" t="n">
        <v>23.7</v>
      </c>
      <c r="G60" t="n">
        <v>79.01000000000001</v>
      </c>
      <c r="H60" t="n">
        <v>1.11</v>
      </c>
      <c r="I60" t="n">
        <v>18</v>
      </c>
      <c r="J60" t="n">
        <v>247.9</v>
      </c>
      <c r="K60" t="n">
        <v>56.94</v>
      </c>
      <c r="L60" t="n">
        <v>15.5</v>
      </c>
      <c r="M60" t="n">
        <v>16</v>
      </c>
      <c r="N60" t="n">
        <v>60.46</v>
      </c>
      <c r="O60" t="n">
        <v>30808.68</v>
      </c>
      <c r="P60" t="n">
        <v>349.36</v>
      </c>
      <c r="Q60" t="n">
        <v>608.83</v>
      </c>
      <c r="R60" t="n">
        <v>57.75</v>
      </c>
      <c r="S60" t="n">
        <v>46.36</v>
      </c>
      <c r="T60" t="n">
        <v>5334.15</v>
      </c>
      <c r="U60" t="n">
        <v>0.8</v>
      </c>
      <c r="V60" t="n">
        <v>0.9</v>
      </c>
      <c r="W60" t="n">
        <v>9.199999999999999</v>
      </c>
      <c r="X60" t="n">
        <v>0.33</v>
      </c>
      <c r="Y60" t="n">
        <v>1</v>
      </c>
      <c r="Z60" t="n">
        <v>10</v>
      </c>
      <c r="AA60" t="n">
        <v>1087.605569085744</v>
      </c>
      <c r="AB60" t="n">
        <v>1488.109921394441</v>
      </c>
      <c r="AC60" t="n">
        <v>1346.086799071947</v>
      </c>
      <c r="AD60" t="n">
        <v>1087605.569085744</v>
      </c>
      <c r="AE60" t="n">
        <v>1488109.921394441</v>
      </c>
      <c r="AF60" t="n">
        <v>1.40003238758397e-06</v>
      </c>
      <c r="AG60" t="n">
        <v>23.56770833333333</v>
      </c>
      <c r="AH60" t="n">
        <v>1346086.799071947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3.6915</v>
      </c>
      <c r="E61" t="n">
        <v>27.09</v>
      </c>
      <c r="F61" t="n">
        <v>23.68</v>
      </c>
      <c r="G61" t="n">
        <v>83.58</v>
      </c>
      <c r="H61" t="n">
        <v>1.13</v>
      </c>
      <c r="I61" t="n">
        <v>17</v>
      </c>
      <c r="J61" t="n">
        <v>248.35</v>
      </c>
      <c r="K61" t="n">
        <v>56.94</v>
      </c>
      <c r="L61" t="n">
        <v>15.75</v>
      </c>
      <c r="M61" t="n">
        <v>15</v>
      </c>
      <c r="N61" t="n">
        <v>60.66</v>
      </c>
      <c r="O61" t="n">
        <v>30863.74</v>
      </c>
      <c r="P61" t="n">
        <v>348.73</v>
      </c>
      <c r="Q61" t="n">
        <v>608.8200000000001</v>
      </c>
      <c r="R61" t="n">
        <v>56.95</v>
      </c>
      <c r="S61" t="n">
        <v>46.36</v>
      </c>
      <c r="T61" t="n">
        <v>4936.4</v>
      </c>
      <c r="U61" t="n">
        <v>0.8100000000000001</v>
      </c>
      <c r="V61" t="n">
        <v>0.9</v>
      </c>
      <c r="W61" t="n">
        <v>9.210000000000001</v>
      </c>
      <c r="X61" t="n">
        <v>0.31</v>
      </c>
      <c r="Y61" t="n">
        <v>1</v>
      </c>
      <c r="Z61" t="n">
        <v>10</v>
      </c>
      <c r="AA61" t="n">
        <v>1084.84917934825</v>
      </c>
      <c r="AB61" t="n">
        <v>1484.338507352267</v>
      </c>
      <c r="AC61" t="n">
        <v>1342.675323492745</v>
      </c>
      <c r="AD61" t="n">
        <v>1084849.17934825</v>
      </c>
      <c r="AE61" t="n">
        <v>1484338.507352267</v>
      </c>
      <c r="AF61" t="n">
        <v>1.403377836578115e-06</v>
      </c>
      <c r="AG61" t="n">
        <v>23.515625</v>
      </c>
      <c r="AH61" t="n">
        <v>1342675.323492745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3.6911</v>
      </c>
      <c r="E62" t="n">
        <v>27.09</v>
      </c>
      <c r="F62" t="n">
        <v>23.68</v>
      </c>
      <c r="G62" t="n">
        <v>83.59</v>
      </c>
      <c r="H62" t="n">
        <v>1.14</v>
      </c>
      <c r="I62" t="n">
        <v>17</v>
      </c>
      <c r="J62" t="n">
        <v>248.79</v>
      </c>
      <c r="K62" t="n">
        <v>56.94</v>
      </c>
      <c r="L62" t="n">
        <v>16</v>
      </c>
      <c r="M62" t="n">
        <v>15</v>
      </c>
      <c r="N62" t="n">
        <v>60.85</v>
      </c>
      <c r="O62" t="n">
        <v>30918.88</v>
      </c>
      <c r="P62" t="n">
        <v>349.1</v>
      </c>
      <c r="Q62" t="n">
        <v>608.84</v>
      </c>
      <c r="R62" t="n">
        <v>57.1</v>
      </c>
      <c r="S62" t="n">
        <v>46.36</v>
      </c>
      <c r="T62" t="n">
        <v>5012.36</v>
      </c>
      <c r="U62" t="n">
        <v>0.8100000000000001</v>
      </c>
      <c r="V62" t="n">
        <v>0.9</v>
      </c>
      <c r="W62" t="n">
        <v>9.199999999999999</v>
      </c>
      <c r="X62" t="n">
        <v>0.31</v>
      </c>
      <c r="Y62" t="n">
        <v>1</v>
      </c>
      <c r="Z62" t="n">
        <v>10</v>
      </c>
      <c r="AA62" t="n">
        <v>1085.470390007516</v>
      </c>
      <c r="AB62" t="n">
        <v>1485.188475182156</v>
      </c>
      <c r="AC62" t="n">
        <v>1343.444171585887</v>
      </c>
      <c r="AD62" t="n">
        <v>1085470.390007516</v>
      </c>
      <c r="AE62" t="n">
        <v>1485188.475182156</v>
      </c>
      <c r="AF62" t="n">
        <v>1.403225770714745e-06</v>
      </c>
      <c r="AG62" t="n">
        <v>23.515625</v>
      </c>
      <c r="AH62" t="n">
        <v>1343444.171585887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3.6897</v>
      </c>
      <c r="E63" t="n">
        <v>27.1</v>
      </c>
      <c r="F63" t="n">
        <v>23.7</v>
      </c>
      <c r="G63" t="n">
        <v>83.63</v>
      </c>
      <c r="H63" t="n">
        <v>1.16</v>
      </c>
      <c r="I63" t="n">
        <v>17</v>
      </c>
      <c r="J63" t="n">
        <v>249.24</v>
      </c>
      <c r="K63" t="n">
        <v>56.94</v>
      </c>
      <c r="L63" t="n">
        <v>16.25</v>
      </c>
      <c r="M63" t="n">
        <v>15</v>
      </c>
      <c r="N63" t="n">
        <v>61.05</v>
      </c>
      <c r="O63" t="n">
        <v>30974.09</v>
      </c>
      <c r="P63" t="n">
        <v>348.99</v>
      </c>
      <c r="Q63" t="n">
        <v>608.78</v>
      </c>
      <c r="R63" t="n">
        <v>57.54</v>
      </c>
      <c r="S63" t="n">
        <v>46.36</v>
      </c>
      <c r="T63" t="n">
        <v>5230.1</v>
      </c>
      <c r="U63" t="n">
        <v>0.8100000000000001</v>
      </c>
      <c r="V63" t="n">
        <v>0.9</v>
      </c>
      <c r="W63" t="n">
        <v>9.199999999999999</v>
      </c>
      <c r="X63" t="n">
        <v>0.32</v>
      </c>
      <c r="Y63" t="n">
        <v>1</v>
      </c>
      <c r="Z63" t="n">
        <v>10</v>
      </c>
      <c r="AA63" t="n">
        <v>1085.729325948309</v>
      </c>
      <c r="AB63" t="n">
        <v>1485.542762759796</v>
      </c>
      <c r="AC63" t="n">
        <v>1343.764646454363</v>
      </c>
      <c r="AD63" t="n">
        <v>1085729.325948309</v>
      </c>
      <c r="AE63" t="n">
        <v>1485542.762759796</v>
      </c>
      <c r="AF63" t="n">
        <v>1.402693540192949e-06</v>
      </c>
      <c r="AG63" t="n">
        <v>23.52430555555556</v>
      </c>
      <c r="AH63" t="n">
        <v>1343764.646454363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3.6895</v>
      </c>
      <c r="E64" t="n">
        <v>27.1</v>
      </c>
      <c r="F64" t="n">
        <v>23.7</v>
      </c>
      <c r="G64" t="n">
        <v>83.64</v>
      </c>
      <c r="H64" t="n">
        <v>1.18</v>
      </c>
      <c r="I64" t="n">
        <v>17</v>
      </c>
      <c r="J64" t="n">
        <v>249.69</v>
      </c>
      <c r="K64" t="n">
        <v>56.94</v>
      </c>
      <c r="L64" t="n">
        <v>16.5</v>
      </c>
      <c r="M64" t="n">
        <v>15</v>
      </c>
      <c r="N64" t="n">
        <v>61.25</v>
      </c>
      <c r="O64" t="n">
        <v>31029.37</v>
      </c>
      <c r="P64" t="n">
        <v>348.41</v>
      </c>
      <c r="Q64" t="n">
        <v>608.86</v>
      </c>
      <c r="R64" t="n">
        <v>57.6</v>
      </c>
      <c r="S64" t="n">
        <v>46.36</v>
      </c>
      <c r="T64" t="n">
        <v>5261.37</v>
      </c>
      <c r="U64" t="n">
        <v>0.8</v>
      </c>
      <c r="V64" t="n">
        <v>0.9</v>
      </c>
      <c r="W64" t="n">
        <v>9.199999999999999</v>
      </c>
      <c r="X64" t="n">
        <v>0.33</v>
      </c>
      <c r="Y64" t="n">
        <v>1</v>
      </c>
      <c r="Z64" t="n">
        <v>10</v>
      </c>
      <c r="AA64" t="n">
        <v>1084.911749869655</v>
      </c>
      <c r="AB64" t="n">
        <v>1484.424119100071</v>
      </c>
      <c r="AC64" t="n">
        <v>1342.752764575495</v>
      </c>
      <c r="AD64" t="n">
        <v>1084911.749869655</v>
      </c>
      <c r="AE64" t="n">
        <v>1484424.119100071</v>
      </c>
      <c r="AF64" t="n">
        <v>1.402617507261264e-06</v>
      </c>
      <c r="AG64" t="n">
        <v>23.52430555555556</v>
      </c>
      <c r="AH64" t="n">
        <v>1342752.764575495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3.6994</v>
      </c>
      <c r="E65" t="n">
        <v>27.03</v>
      </c>
      <c r="F65" t="n">
        <v>23.67</v>
      </c>
      <c r="G65" t="n">
        <v>88.76000000000001</v>
      </c>
      <c r="H65" t="n">
        <v>1.19</v>
      </c>
      <c r="I65" t="n">
        <v>16</v>
      </c>
      <c r="J65" t="n">
        <v>250.14</v>
      </c>
      <c r="K65" t="n">
        <v>56.94</v>
      </c>
      <c r="L65" t="n">
        <v>16.75</v>
      </c>
      <c r="M65" t="n">
        <v>14</v>
      </c>
      <c r="N65" t="n">
        <v>61.45</v>
      </c>
      <c r="O65" t="n">
        <v>31084.72</v>
      </c>
      <c r="P65" t="n">
        <v>347.9</v>
      </c>
      <c r="Q65" t="n">
        <v>608.75</v>
      </c>
      <c r="R65" t="n">
        <v>56.49</v>
      </c>
      <c r="S65" t="n">
        <v>46.36</v>
      </c>
      <c r="T65" t="n">
        <v>4714.29</v>
      </c>
      <c r="U65" t="n">
        <v>0.82</v>
      </c>
      <c r="V65" t="n">
        <v>0.9</v>
      </c>
      <c r="W65" t="n">
        <v>9.210000000000001</v>
      </c>
      <c r="X65" t="n">
        <v>0.3</v>
      </c>
      <c r="Y65" t="n">
        <v>1</v>
      </c>
      <c r="Z65" t="n">
        <v>10</v>
      </c>
      <c r="AA65" t="n">
        <v>1081.888117244904</v>
      </c>
      <c r="AB65" t="n">
        <v>1480.287051549629</v>
      </c>
      <c r="AC65" t="n">
        <v>1339.010532945657</v>
      </c>
      <c r="AD65" t="n">
        <v>1081888.117244904</v>
      </c>
      <c r="AE65" t="n">
        <v>1480287.051549629</v>
      </c>
      <c r="AF65" t="n">
        <v>1.406381137379678e-06</v>
      </c>
      <c r="AG65" t="n">
        <v>23.46354166666667</v>
      </c>
      <c r="AH65" t="n">
        <v>1339010.532945657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3.6984</v>
      </c>
      <c r="E66" t="n">
        <v>27.04</v>
      </c>
      <c r="F66" t="n">
        <v>23.68</v>
      </c>
      <c r="G66" t="n">
        <v>88.78</v>
      </c>
      <c r="H66" t="n">
        <v>1.21</v>
      </c>
      <c r="I66" t="n">
        <v>16</v>
      </c>
      <c r="J66" t="n">
        <v>250.59</v>
      </c>
      <c r="K66" t="n">
        <v>56.94</v>
      </c>
      <c r="L66" t="n">
        <v>17</v>
      </c>
      <c r="M66" t="n">
        <v>14</v>
      </c>
      <c r="N66" t="n">
        <v>61.65</v>
      </c>
      <c r="O66" t="n">
        <v>31140.15</v>
      </c>
      <c r="P66" t="n">
        <v>348.18</v>
      </c>
      <c r="Q66" t="n">
        <v>608.84</v>
      </c>
      <c r="R66" t="n">
        <v>56.8</v>
      </c>
      <c r="S66" t="n">
        <v>46.36</v>
      </c>
      <c r="T66" t="n">
        <v>4869.59</v>
      </c>
      <c r="U66" t="n">
        <v>0.82</v>
      </c>
      <c r="V66" t="n">
        <v>0.9</v>
      </c>
      <c r="W66" t="n">
        <v>9.210000000000001</v>
      </c>
      <c r="X66" t="n">
        <v>0.3</v>
      </c>
      <c r="Y66" t="n">
        <v>1</v>
      </c>
      <c r="Z66" t="n">
        <v>10</v>
      </c>
      <c r="AA66" t="n">
        <v>1082.566004512079</v>
      </c>
      <c r="AB66" t="n">
        <v>1481.214566814853</v>
      </c>
      <c r="AC66" t="n">
        <v>1339.849527455744</v>
      </c>
      <c r="AD66" t="n">
        <v>1082566.004512079</v>
      </c>
      <c r="AE66" t="n">
        <v>1481214.566814853</v>
      </c>
      <c r="AF66" t="n">
        <v>1.406000972721252e-06</v>
      </c>
      <c r="AG66" t="n">
        <v>23.47222222222222</v>
      </c>
      <c r="AH66" t="n">
        <v>1339849.527455744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3.697</v>
      </c>
      <c r="E67" t="n">
        <v>27.05</v>
      </c>
      <c r="F67" t="n">
        <v>23.69</v>
      </c>
      <c r="G67" t="n">
        <v>88.81999999999999</v>
      </c>
      <c r="H67" t="n">
        <v>1.22</v>
      </c>
      <c r="I67" t="n">
        <v>16</v>
      </c>
      <c r="J67" t="n">
        <v>251.04</v>
      </c>
      <c r="K67" t="n">
        <v>56.94</v>
      </c>
      <c r="L67" t="n">
        <v>17.25</v>
      </c>
      <c r="M67" t="n">
        <v>14</v>
      </c>
      <c r="N67" t="n">
        <v>61.85</v>
      </c>
      <c r="O67" t="n">
        <v>31195.65</v>
      </c>
      <c r="P67" t="n">
        <v>347.77</v>
      </c>
      <c r="Q67" t="n">
        <v>608.86</v>
      </c>
      <c r="R67" t="n">
        <v>57.28</v>
      </c>
      <c r="S67" t="n">
        <v>46.36</v>
      </c>
      <c r="T67" t="n">
        <v>5108.75</v>
      </c>
      <c r="U67" t="n">
        <v>0.8100000000000001</v>
      </c>
      <c r="V67" t="n">
        <v>0.9</v>
      </c>
      <c r="W67" t="n">
        <v>9.199999999999999</v>
      </c>
      <c r="X67" t="n">
        <v>0.31</v>
      </c>
      <c r="Y67" t="n">
        <v>1</v>
      </c>
      <c r="Z67" t="n">
        <v>10</v>
      </c>
      <c r="AA67" t="n">
        <v>1082.304009842502</v>
      </c>
      <c r="AB67" t="n">
        <v>1480.85609414955</v>
      </c>
      <c r="AC67" t="n">
        <v>1339.525266918498</v>
      </c>
      <c r="AD67" t="n">
        <v>1082304.009842502</v>
      </c>
      <c r="AE67" t="n">
        <v>1480856.09414955</v>
      </c>
      <c r="AF67" t="n">
        <v>1.405468742199456e-06</v>
      </c>
      <c r="AG67" t="n">
        <v>23.48090277777778</v>
      </c>
      <c r="AH67" t="n">
        <v>1339525.266918498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3.6958</v>
      </c>
      <c r="E68" t="n">
        <v>27.06</v>
      </c>
      <c r="F68" t="n">
        <v>23.69</v>
      </c>
      <c r="G68" t="n">
        <v>88.86</v>
      </c>
      <c r="H68" t="n">
        <v>1.24</v>
      </c>
      <c r="I68" t="n">
        <v>16</v>
      </c>
      <c r="J68" t="n">
        <v>251.49</v>
      </c>
      <c r="K68" t="n">
        <v>56.94</v>
      </c>
      <c r="L68" t="n">
        <v>17.5</v>
      </c>
      <c r="M68" t="n">
        <v>14</v>
      </c>
      <c r="N68" t="n">
        <v>62.05</v>
      </c>
      <c r="O68" t="n">
        <v>31251.22</v>
      </c>
      <c r="P68" t="n">
        <v>347.17</v>
      </c>
      <c r="Q68" t="n">
        <v>608.77</v>
      </c>
      <c r="R68" t="n">
        <v>57.34</v>
      </c>
      <c r="S68" t="n">
        <v>46.36</v>
      </c>
      <c r="T68" t="n">
        <v>5138.47</v>
      </c>
      <c r="U68" t="n">
        <v>0.8100000000000001</v>
      </c>
      <c r="V68" t="n">
        <v>0.9</v>
      </c>
      <c r="W68" t="n">
        <v>9.210000000000001</v>
      </c>
      <c r="X68" t="n">
        <v>0.32</v>
      </c>
      <c r="Y68" t="n">
        <v>1</v>
      </c>
      <c r="Z68" t="n">
        <v>10</v>
      </c>
      <c r="AA68" t="n">
        <v>1081.646575281917</v>
      </c>
      <c r="AB68" t="n">
        <v>1479.956563179791</v>
      </c>
      <c r="AC68" t="n">
        <v>1338.711585921993</v>
      </c>
      <c r="AD68" t="n">
        <v>1081646.575281917</v>
      </c>
      <c r="AE68" t="n">
        <v>1479956.563179791</v>
      </c>
      <c r="AF68" t="n">
        <v>1.405012544609345e-06</v>
      </c>
      <c r="AG68" t="n">
        <v>23.48958333333333</v>
      </c>
      <c r="AH68" t="n">
        <v>1338711.585921993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3.7063</v>
      </c>
      <c r="E69" t="n">
        <v>26.98</v>
      </c>
      <c r="F69" t="n">
        <v>23.66</v>
      </c>
      <c r="G69" t="n">
        <v>94.65000000000001</v>
      </c>
      <c r="H69" t="n">
        <v>1.25</v>
      </c>
      <c r="I69" t="n">
        <v>15</v>
      </c>
      <c r="J69" t="n">
        <v>251.94</v>
      </c>
      <c r="K69" t="n">
        <v>56.94</v>
      </c>
      <c r="L69" t="n">
        <v>17.75</v>
      </c>
      <c r="M69" t="n">
        <v>13</v>
      </c>
      <c r="N69" t="n">
        <v>62.25</v>
      </c>
      <c r="O69" t="n">
        <v>31306.86</v>
      </c>
      <c r="P69" t="n">
        <v>346.2</v>
      </c>
      <c r="Q69" t="n">
        <v>608.77</v>
      </c>
      <c r="R69" t="n">
        <v>56.38</v>
      </c>
      <c r="S69" t="n">
        <v>46.36</v>
      </c>
      <c r="T69" t="n">
        <v>4663.27</v>
      </c>
      <c r="U69" t="n">
        <v>0.82</v>
      </c>
      <c r="V69" t="n">
        <v>0.9</v>
      </c>
      <c r="W69" t="n">
        <v>9.199999999999999</v>
      </c>
      <c r="X69" t="n">
        <v>0.29</v>
      </c>
      <c r="Y69" t="n">
        <v>1</v>
      </c>
      <c r="Z69" t="n">
        <v>10</v>
      </c>
      <c r="AA69" t="n">
        <v>1078.019097175679</v>
      </c>
      <c r="AB69" t="n">
        <v>1474.993287601797</v>
      </c>
      <c r="AC69" t="n">
        <v>1334.221998399162</v>
      </c>
      <c r="AD69" t="n">
        <v>1078019.097175679</v>
      </c>
      <c r="AE69" t="n">
        <v>1474993.287601797</v>
      </c>
      <c r="AF69" t="n">
        <v>1.409004273522814e-06</v>
      </c>
      <c r="AG69" t="n">
        <v>23.42013888888889</v>
      </c>
      <c r="AH69" t="n">
        <v>1334221.998399162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3.7086</v>
      </c>
      <c r="E70" t="n">
        <v>26.96</v>
      </c>
      <c r="F70" t="n">
        <v>23.65</v>
      </c>
      <c r="G70" t="n">
        <v>94.58</v>
      </c>
      <c r="H70" t="n">
        <v>1.27</v>
      </c>
      <c r="I70" t="n">
        <v>15</v>
      </c>
      <c r="J70" t="n">
        <v>252.39</v>
      </c>
      <c r="K70" t="n">
        <v>56.94</v>
      </c>
      <c r="L70" t="n">
        <v>18</v>
      </c>
      <c r="M70" t="n">
        <v>13</v>
      </c>
      <c r="N70" t="n">
        <v>62.45</v>
      </c>
      <c r="O70" t="n">
        <v>31362.58</v>
      </c>
      <c r="P70" t="n">
        <v>346.35</v>
      </c>
      <c r="Q70" t="n">
        <v>608.8200000000001</v>
      </c>
      <c r="R70" t="n">
        <v>55.75</v>
      </c>
      <c r="S70" t="n">
        <v>46.36</v>
      </c>
      <c r="T70" t="n">
        <v>4349.65</v>
      </c>
      <c r="U70" t="n">
        <v>0.83</v>
      </c>
      <c r="V70" t="n">
        <v>0.9</v>
      </c>
      <c r="W70" t="n">
        <v>9.199999999999999</v>
      </c>
      <c r="X70" t="n">
        <v>0.27</v>
      </c>
      <c r="Y70" t="n">
        <v>1</v>
      </c>
      <c r="Z70" t="n">
        <v>10</v>
      </c>
      <c r="AA70" t="n">
        <v>1077.732556645375</v>
      </c>
      <c r="AB70" t="n">
        <v>1474.601230206959</v>
      </c>
      <c r="AC70" t="n">
        <v>1333.867358411831</v>
      </c>
      <c r="AD70" t="n">
        <v>1077732.556645375</v>
      </c>
      <c r="AE70" t="n">
        <v>1474601.230206959</v>
      </c>
      <c r="AF70" t="n">
        <v>1.409878652237193e-06</v>
      </c>
      <c r="AG70" t="n">
        <v>23.40277777777778</v>
      </c>
      <c r="AH70" t="n">
        <v>1333867.358411831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3.7085</v>
      </c>
      <c r="E71" t="n">
        <v>26.96</v>
      </c>
      <c r="F71" t="n">
        <v>23.65</v>
      </c>
      <c r="G71" t="n">
        <v>94.58</v>
      </c>
      <c r="H71" t="n">
        <v>1.28</v>
      </c>
      <c r="I71" t="n">
        <v>15</v>
      </c>
      <c r="J71" t="n">
        <v>252.84</v>
      </c>
      <c r="K71" t="n">
        <v>56.94</v>
      </c>
      <c r="L71" t="n">
        <v>18.25</v>
      </c>
      <c r="M71" t="n">
        <v>13</v>
      </c>
      <c r="N71" t="n">
        <v>62.65</v>
      </c>
      <c r="O71" t="n">
        <v>31418.38</v>
      </c>
      <c r="P71" t="n">
        <v>346.46</v>
      </c>
      <c r="Q71" t="n">
        <v>608.84</v>
      </c>
      <c r="R71" t="n">
        <v>55.82</v>
      </c>
      <c r="S71" t="n">
        <v>46.36</v>
      </c>
      <c r="T71" t="n">
        <v>4383.49</v>
      </c>
      <c r="U71" t="n">
        <v>0.83</v>
      </c>
      <c r="V71" t="n">
        <v>0.9</v>
      </c>
      <c r="W71" t="n">
        <v>9.210000000000001</v>
      </c>
      <c r="X71" t="n">
        <v>0.27</v>
      </c>
      <c r="Y71" t="n">
        <v>1</v>
      </c>
      <c r="Z71" t="n">
        <v>10</v>
      </c>
      <c r="AA71" t="n">
        <v>1077.912623340259</v>
      </c>
      <c r="AB71" t="n">
        <v>1474.847605402881</v>
      </c>
      <c r="AC71" t="n">
        <v>1334.090219904844</v>
      </c>
      <c r="AD71" t="n">
        <v>1077912.623340259</v>
      </c>
      <c r="AE71" t="n">
        <v>1474847.605402881</v>
      </c>
      <c r="AF71" t="n">
        <v>1.40984063577135e-06</v>
      </c>
      <c r="AG71" t="n">
        <v>23.40277777777778</v>
      </c>
      <c r="AH71" t="n">
        <v>1334090.219904844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3.7067</v>
      </c>
      <c r="E72" t="n">
        <v>26.98</v>
      </c>
      <c r="F72" t="n">
        <v>23.66</v>
      </c>
      <c r="G72" t="n">
        <v>94.64</v>
      </c>
      <c r="H72" t="n">
        <v>1.3</v>
      </c>
      <c r="I72" t="n">
        <v>15</v>
      </c>
      <c r="J72" t="n">
        <v>253.3</v>
      </c>
      <c r="K72" t="n">
        <v>56.94</v>
      </c>
      <c r="L72" t="n">
        <v>18.5</v>
      </c>
      <c r="M72" t="n">
        <v>13</v>
      </c>
      <c r="N72" t="n">
        <v>62.86</v>
      </c>
      <c r="O72" t="n">
        <v>31474.25</v>
      </c>
      <c r="P72" t="n">
        <v>346.16</v>
      </c>
      <c r="Q72" t="n">
        <v>608.8200000000001</v>
      </c>
      <c r="R72" t="n">
        <v>56.49</v>
      </c>
      <c r="S72" t="n">
        <v>46.36</v>
      </c>
      <c r="T72" t="n">
        <v>4716.08</v>
      </c>
      <c r="U72" t="n">
        <v>0.82</v>
      </c>
      <c r="V72" t="n">
        <v>0.9</v>
      </c>
      <c r="W72" t="n">
        <v>9.199999999999999</v>
      </c>
      <c r="X72" t="n">
        <v>0.29</v>
      </c>
      <c r="Y72" t="n">
        <v>1</v>
      </c>
      <c r="Z72" t="n">
        <v>10</v>
      </c>
      <c r="AA72" t="n">
        <v>1077.885706142865</v>
      </c>
      <c r="AB72" t="n">
        <v>1474.810776105904</v>
      </c>
      <c r="AC72" t="n">
        <v>1334.05690554428</v>
      </c>
      <c r="AD72" t="n">
        <v>1077885.706142865</v>
      </c>
      <c r="AE72" t="n">
        <v>1474810.776105904</v>
      </c>
      <c r="AF72" t="n">
        <v>1.409156339386184e-06</v>
      </c>
      <c r="AG72" t="n">
        <v>23.42013888888889</v>
      </c>
      <c r="AH72" t="n">
        <v>1334056.90554428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3.7074</v>
      </c>
      <c r="E73" t="n">
        <v>26.97</v>
      </c>
      <c r="F73" t="n">
        <v>23.65</v>
      </c>
      <c r="G73" t="n">
        <v>94.62</v>
      </c>
      <c r="H73" t="n">
        <v>1.31</v>
      </c>
      <c r="I73" t="n">
        <v>15</v>
      </c>
      <c r="J73" t="n">
        <v>253.75</v>
      </c>
      <c r="K73" t="n">
        <v>56.94</v>
      </c>
      <c r="L73" t="n">
        <v>18.75</v>
      </c>
      <c r="M73" t="n">
        <v>13</v>
      </c>
      <c r="N73" t="n">
        <v>63.06</v>
      </c>
      <c r="O73" t="n">
        <v>31530.19</v>
      </c>
      <c r="P73" t="n">
        <v>345.34</v>
      </c>
      <c r="Q73" t="n">
        <v>608.84</v>
      </c>
      <c r="R73" t="n">
        <v>56.02</v>
      </c>
      <c r="S73" t="n">
        <v>46.36</v>
      </c>
      <c r="T73" t="n">
        <v>4482.51</v>
      </c>
      <c r="U73" t="n">
        <v>0.83</v>
      </c>
      <c r="V73" t="n">
        <v>0.9</v>
      </c>
      <c r="W73" t="n">
        <v>9.210000000000001</v>
      </c>
      <c r="X73" t="n">
        <v>0.28</v>
      </c>
      <c r="Y73" t="n">
        <v>1</v>
      </c>
      <c r="Z73" t="n">
        <v>10</v>
      </c>
      <c r="AA73" t="n">
        <v>1076.473875249977</v>
      </c>
      <c r="AB73" t="n">
        <v>1472.879046792671</v>
      </c>
      <c r="AC73" t="n">
        <v>1332.309537765503</v>
      </c>
      <c r="AD73" t="n">
        <v>1076473.875249977</v>
      </c>
      <c r="AE73" t="n">
        <v>1472879.046792671</v>
      </c>
      <c r="AF73" t="n">
        <v>1.409422454647082e-06</v>
      </c>
      <c r="AG73" t="n">
        <v>23.41145833333333</v>
      </c>
      <c r="AH73" t="n">
        <v>1332309.537765503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3.7169</v>
      </c>
      <c r="E74" t="n">
        <v>26.9</v>
      </c>
      <c r="F74" t="n">
        <v>23.63</v>
      </c>
      <c r="G74" t="n">
        <v>101.27</v>
      </c>
      <c r="H74" t="n">
        <v>1.33</v>
      </c>
      <c r="I74" t="n">
        <v>14</v>
      </c>
      <c r="J74" t="n">
        <v>254.21</v>
      </c>
      <c r="K74" t="n">
        <v>56.94</v>
      </c>
      <c r="L74" t="n">
        <v>19</v>
      </c>
      <c r="M74" t="n">
        <v>12</v>
      </c>
      <c r="N74" t="n">
        <v>63.26</v>
      </c>
      <c r="O74" t="n">
        <v>31586.21</v>
      </c>
      <c r="P74" t="n">
        <v>344.4</v>
      </c>
      <c r="Q74" t="n">
        <v>608.78</v>
      </c>
      <c r="R74" t="n">
        <v>55.31</v>
      </c>
      <c r="S74" t="n">
        <v>46.36</v>
      </c>
      <c r="T74" t="n">
        <v>4130.11</v>
      </c>
      <c r="U74" t="n">
        <v>0.84</v>
      </c>
      <c r="V74" t="n">
        <v>0.9</v>
      </c>
      <c r="W74" t="n">
        <v>9.199999999999999</v>
      </c>
      <c r="X74" t="n">
        <v>0.26</v>
      </c>
      <c r="Y74" t="n">
        <v>1</v>
      </c>
      <c r="Z74" t="n">
        <v>10</v>
      </c>
      <c r="AA74" t="n">
        <v>1073.178383208322</v>
      </c>
      <c r="AB74" t="n">
        <v>1468.370009194431</v>
      </c>
      <c r="AC74" t="n">
        <v>1328.230836387165</v>
      </c>
      <c r="AD74" t="n">
        <v>1073178.383208322</v>
      </c>
      <c r="AE74" t="n">
        <v>1468370.009194431</v>
      </c>
      <c r="AF74" t="n">
        <v>1.413034018902125e-06</v>
      </c>
      <c r="AG74" t="n">
        <v>23.35069444444444</v>
      </c>
      <c r="AH74" t="n">
        <v>1328230.836387165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3.7173</v>
      </c>
      <c r="E75" t="n">
        <v>26.9</v>
      </c>
      <c r="F75" t="n">
        <v>23.63</v>
      </c>
      <c r="G75" t="n">
        <v>101.25</v>
      </c>
      <c r="H75" t="n">
        <v>1.34</v>
      </c>
      <c r="I75" t="n">
        <v>14</v>
      </c>
      <c r="J75" t="n">
        <v>254.66</v>
      </c>
      <c r="K75" t="n">
        <v>56.94</v>
      </c>
      <c r="L75" t="n">
        <v>19.25</v>
      </c>
      <c r="M75" t="n">
        <v>12</v>
      </c>
      <c r="N75" t="n">
        <v>63.47</v>
      </c>
      <c r="O75" t="n">
        <v>31642.3</v>
      </c>
      <c r="P75" t="n">
        <v>344.65</v>
      </c>
      <c r="Q75" t="n">
        <v>608.83</v>
      </c>
      <c r="R75" t="n">
        <v>55.03</v>
      </c>
      <c r="S75" t="n">
        <v>46.36</v>
      </c>
      <c r="T75" t="n">
        <v>3994.63</v>
      </c>
      <c r="U75" t="n">
        <v>0.84</v>
      </c>
      <c r="V75" t="n">
        <v>0.9</v>
      </c>
      <c r="W75" t="n">
        <v>9.210000000000001</v>
      </c>
      <c r="X75" t="n">
        <v>0.25</v>
      </c>
      <c r="Y75" t="n">
        <v>1</v>
      </c>
      <c r="Z75" t="n">
        <v>10</v>
      </c>
      <c r="AA75" t="n">
        <v>1073.470440273577</v>
      </c>
      <c r="AB75" t="n">
        <v>1468.769614555761</v>
      </c>
      <c r="AC75" t="n">
        <v>1328.592303973659</v>
      </c>
      <c r="AD75" t="n">
        <v>1073470.440273577</v>
      </c>
      <c r="AE75" t="n">
        <v>1468769.614555761</v>
      </c>
      <c r="AF75" t="n">
        <v>1.413186084765496e-06</v>
      </c>
      <c r="AG75" t="n">
        <v>23.35069444444444</v>
      </c>
      <c r="AH75" t="n">
        <v>1328592.303973659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3.7194</v>
      </c>
      <c r="E76" t="n">
        <v>26.89</v>
      </c>
      <c r="F76" t="n">
        <v>23.61</v>
      </c>
      <c r="G76" t="n">
        <v>101.19</v>
      </c>
      <c r="H76" t="n">
        <v>1.36</v>
      </c>
      <c r="I76" t="n">
        <v>14</v>
      </c>
      <c r="J76" t="n">
        <v>255.12</v>
      </c>
      <c r="K76" t="n">
        <v>56.94</v>
      </c>
      <c r="L76" t="n">
        <v>19.5</v>
      </c>
      <c r="M76" t="n">
        <v>12</v>
      </c>
      <c r="N76" t="n">
        <v>63.67</v>
      </c>
      <c r="O76" t="n">
        <v>31698.47</v>
      </c>
      <c r="P76" t="n">
        <v>344.51</v>
      </c>
      <c r="Q76" t="n">
        <v>608.88</v>
      </c>
      <c r="R76" t="n">
        <v>54.84</v>
      </c>
      <c r="S76" t="n">
        <v>46.36</v>
      </c>
      <c r="T76" t="n">
        <v>3895.49</v>
      </c>
      <c r="U76" t="n">
        <v>0.85</v>
      </c>
      <c r="V76" t="n">
        <v>0.9</v>
      </c>
      <c r="W76" t="n">
        <v>9.199999999999999</v>
      </c>
      <c r="X76" t="n">
        <v>0.24</v>
      </c>
      <c r="Y76" t="n">
        <v>1</v>
      </c>
      <c r="Z76" t="n">
        <v>10</v>
      </c>
      <c r="AA76" t="n">
        <v>1072.722880379575</v>
      </c>
      <c r="AB76" t="n">
        <v>1467.746770128773</v>
      </c>
      <c r="AC76" t="n">
        <v>1327.667078383212</v>
      </c>
      <c r="AD76" t="n">
        <v>1072722.880379575</v>
      </c>
      <c r="AE76" t="n">
        <v>1467746.770128773</v>
      </c>
      <c r="AF76" t="n">
        <v>1.413984430548189e-06</v>
      </c>
      <c r="AG76" t="n">
        <v>23.34201388888889</v>
      </c>
      <c r="AH76" t="n">
        <v>1327667.078383212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3.7179</v>
      </c>
      <c r="E77" t="n">
        <v>26.9</v>
      </c>
      <c r="F77" t="n">
        <v>23.62</v>
      </c>
      <c r="G77" t="n">
        <v>101.24</v>
      </c>
      <c r="H77" t="n">
        <v>1.37</v>
      </c>
      <c r="I77" t="n">
        <v>14</v>
      </c>
      <c r="J77" t="n">
        <v>255.57</v>
      </c>
      <c r="K77" t="n">
        <v>56.94</v>
      </c>
      <c r="L77" t="n">
        <v>19.75</v>
      </c>
      <c r="M77" t="n">
        <v>12</v>
      </c>
      <c r="N77" t="n">
        <v>63.88</v>
      </c>
      <c r="O77" t="n">
        <v>31754.72</v>
      </c>
      <c r="P77" t="n">
        <v>344.54</v>
      </c>
      <c r="Q77" t="n">
        <v>608.78</v>
      </c>
      <c r="R77" t="n">
        <v>55.03</v>
      </c>
      <c r="S77" t="n">
        <v>46.36</v>
      </c>
      <c r="T77" t="n">
        <v>3994.35</v>
      </c>
      <c r="U77" t="n">
        <v>0.84</v>
      </c>
      <c r="V77" t="n">
        <v>0.9</v>
      </c>
      <c r="W77" t="n">
        <v>9.199999999999999</v>
      </c>
      <c r="X77" t="n">
        <v>0.25</v>
      </c>
      <c r="Y77" t="n">
        <v>1</v>
      </c>
      <c r="Z77" t="n">
        <v>10</v>
      </c>
      <c r="AA77" t="n">
        <v>1073.121155758213</v>
      </c>
      <c r="AB77" t="n">
        <v>1468.291708072494</v>
      </c>
      <c r="AC77" t="n">
        <v>1328.16000821441</v>
      </c>
      <c r="AD77" t="n">
        <v>1073121.155758213</v>
      </c>
      <c r="AE77" t="n">
        <v>1468291.708072494</v>
      </c>
      <c r="AF77" t="n">
        <v>1.413414183560551e-06</v>
      </c>
      <c r="AG77" t="n">
        <v>23.35069444444444</v>
      </c>
      <c r="AH77" t="n">
        <v>1328160.00821441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3.7172</v>
      </c>
      <c r="E78" t="n">
        <v>26.9</v>
      </c>
      <c r="F78" t="n">
        <v>23.63</v>
      </c>
      <c r="G78" t="n">
        <v>101.26</v>
      </c>
      <c r="H78" t="n">
        <v>1.39</v>
      </c>
      <c r="I78" t="n">
        <v>14</v>
      </c>
      <c r="J78" t="n">
        <v>256.03</v>
      </c>
      <c r="K78" t="n">
        <v>56.94</v>
      </c>
      <c r="L78" t="n">
        <v>20</v>
      </c>
      <c r="M78" t="n">
        <v>12</v>
      </c>
      <c r="N78" t="n">
        <v>64.09</v>
      </c>
      <c r="O78" t="n">
        <v>31811.04</v>
      </c>
      <c r="P78" t="n">
        <v>343.93</v>
      </c>
      <c r="Q78" t="n">
        <v>608.84</v>
      </c>
      <c r="R78" t="n">
        <v>55.24</v>
      </c>
      <c r="S78" t="n">
        <v>46.36</v>
      </c>
      <c r="T78" t="n">
        <v>4098.52</v>
      </c>
      <c r="U78" t="n">
        <v>0.84</v>
      </c>
      <c r="V78" t="n">
        <v>0.9</v>
      </c>
      <c r="W78" t="n">
        <v>9.199999999999999</v>
      </c>
      <c r="X78" t="n">
        <v>0.25</v>
      </c>
      <c r="Y78" t="n">
        <v>1</v>
      </c>
      <c r="Z78" t="n">
        <v>10</v>
      </c>
      <c r="AA78" t="n">
        <v>1072.434855832536</v>
      </c>
      <c r="AB78" t="n">
        <v>1467.352682236768</v>
      </c>
      <c r="AC78" t="n">
        <v>1327.310601686514</v>
      </c>
      <c r="AD78" t="n">
        <v>1072434.855832536</v>
      </c>
      <c r="AE78" t="n">
        <v>1467352.682236768</v>
      </c>
      <c r="AF78" t="n">
        <v>1.413148068299653e-06</v>
      </c>
      <c r="AG78" t="n">
        <v>23.35069444444444</v>
      </c>
      <c r="AH78" t="n">
        <v>1327310.601686514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3.7157</v>
      </c>
      <c r="E79" t="n">
        <v>26.91</v>
      </c>
      <c r="F79" t="n">
        <v>23.64</v>
      </c>
      <c r="G79" t="n">
        <v>101.3</v>
      </c>
      <c r="H79" t="n">
        <v>1.4</v>
      </c>
      <c r="I79" t="n">
        <v>14</v>
      </c>
      <c r="J79" t="n">
        <v>256.49</v>
      </c>
      <c r="K79" t="n">
        <v>56.94</v>
      </c>
      <c r="L79" t="n">
        <v>20.25</v>
      </c>
      <c r="M79" t="n">
        <v>12</v>
      </c>
      <c r="N79" t="n">
        <v>64.29000000000001</v>
      </c>
      <c r="O79" t="n">
        <v>31867.44</v>
      </c>
      <c r="P79" t="n">
        <v>343.38</v>
      </c>
      <c r="Q79" t="n">
        <v>608.8099999999999</v>
      </c>
      <c r="R79" t="n">
        <v>55.55</v>
      </c>
      <c r="S79" t="n">
        <v>46.36</v>
      </c>
      <c r="T79" t="n">
        <v>4250.5</v>
      </c>
      <c r="U79" t="n">
        <v>0.83</v>
      </c>
      <c r="V79" t="n">
        <v>0.9</v>
      </c>
      <c r="W79" t="n">
        <v>9.199999999999999</v>
      </c>
      <c r="X79" t="n">
        <v>0.27</v>
      </c>
      <c r="Y79" t="n">
        <v>1</v>
      </c>
      <c r="Z79" t="n">
        <v>10</v>
      </c>
      <c r="AA79" t="n">
        <v>1071.98379143675</v>
      </c>
      <c r="AB79" t="n">
        <v>1466.735516030897</v>
      </c>
      <c r="AC79" t="n">
        <v>1326.752336957133</v>
      </c>
      <c r="AD79" t="n">
        <v>1071983.79143675</v>
      </c>
      <c r="AE79" t="n">
        <v>1466735.516030897</v>
      </c>
      <c r="AF79" t="n">
        <v>1.412577821312015e-06</v>
      </c>
      <c r="AG79" t="n">
        <v>23.359375</v>
      </c>
      <c r="AH79" t="n">
        <v>1326752.336957133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3.7255</v>
      </c>
      <c r="E80" t="n">
        <v>26.84</v>
      </c>
      <c r="F80" t="n">
        <v>23.61</v>
      </c>
      <c r="G80" t="n">
        <v>108.97</v>
      </c>
      <c r="H80" t="n">
        <v>1.42</v>
      </c>
      <c r="I80" t="n">
        <v>13</v>
      </c>
      <c r="J80" t="n">
        <v>256.94</v>
      </c>
      <c r="K80" t="n">
        <v>56.94</v>
      </c>
      <c r="L80" t="n">
        <v>20.5</v>
      </c>
      <c r="M80" t="n">
        <v>11</v>
      </c>
      <c r="N80" t="n">
        <v>64.5</v>
      </c>
      <c r="O80" t="n">
        <v>31924.04</v>
      </c>
      <c r="P80" t="n">
        <v>342.72</v>
      </c>
      <c r="Q80" t="n">
        <v>608.77</v>
      </c>
      <c r="R80" t="n">
        <v>54.84</v>
      </c>
      <c r="S80" t="n">
        <v>46.36</v>
      </c>
      <c r="T80" t="n">
        <v>3903.95</v>
      </c>
      <c r="U80" t="n">
        <v>0.85</v>
      </c>
      <c r="V80" t="n">
        <v>0.9</v>
      </c>
      <c r="W80" t="n">
        <v>9.199999999999999</v>
      </c>
      <c r="X80" t="n">
        <v>0.24</v>
      </c>
      <c r="Y80" t="n">
        <v>1</v>
      </c>
      <c r="Z80" t="n">
        <v>10</v>
      </c>
      <c r="AA80" t="n">
        <v>1068.983939984493</v>
      </c>
      <c r="AB80" t="n">
        <v>1462.630986929812</v>
      </c>
      <c r="AC80" t="n">
        <v>1323.039538352713</v>
      </c>
      <c r="AD80" t="n">
        <v>1068983.939984492</v>
      </c>
      <c r="AE80" t="n">
        <v>1462630.986929812</v>
      </c>
      <c r="AF80" t="n">
        <v>1.416303434964586e-06</v>
      </c>
      <c r="AG80" t="n">
        <v>23.29861111111111</v>
      </c>
      <c r="AH80" t="n">
        <v>1323039.538352713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3.7257</v>
      </c>
      <c r="E81" t="n">
        <v>26.84</v>
      </c>
      <c r="F81" t="n">
        <v>23.61</v>
      </c>
      <c r="G81" t="n">
        <v>108.97</v>
      </c>
      <c r="H81" t="n">
        <v>1.43</v>
      </c>
      <c r="I81" t="n">
        <v>13</v>
      </c>
      <c r="J81" t="n">
        <v>257.4</v>
      </c>
      <c r="K81" t="n">
        <v>56.94</v>
      </c>
      <c r="L81" t="n">
        <v>20.75</v>
      </c>
      <c r="M81" t="n">
        <v>11</v>
      </c>
      <c r="N81" t="n">
        <v>64.70999999999999</v>
      </c>
      <c r="O81" t="n">
        <v>31980.59</v>
      </c>
      <c r="P81" t="n">
        <v>343.22</v>
      </c>
      <c r="Q81" t="n">
        <v>608.76</v>
      </c>
      <c r="R81" t="n">
        <v>54.77</v>
      </c>
      <c r="S81" t="n">
        <v>46.36</v>
      </c>
      <c r="T81" t="n">
        <v>3865.72</v>
      </c>
      <c r="U81" t="n">
        <v>0.85</v>
      </c>
      <c r="V81" t="n">
        <v>0.9</v>
      </c>
      <c r="W81" t="n">
        <v>9.199999999999999</v>
      </c>
      <c r="X81" t="n">
        <v>0.24</v>
      </c>
      <c r="Y81" t="n">
        <v>1</v>
      </c>
      <c r="Z81" t="n">
        <v>10</v>
      </c>
      <c r="AA81" t="n">
        <v>1069.67760968833</v>
      </c>
      <c r="AB81" t="n">
        <v>1463.580096421151</v>
      </c>
      <c r="AC81" t="n">
        <v>1323.898066166282</v>
      </c>
      <c r="AD81" t="n">
        <v>1069677.60968833</v>
      </c>
      <c r="AE81" t="n">
        <v>1463580.096421151</v>
      </c>
      <c r="AF81" t="n">
        <v>1.416379467896271e-06</v>
      </c>
      <c r="AG81" t="n">
        <v>23.29861111111111</v>
      </c>
      <c r="AH81" t="n">
        <v>1323898.066166282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3.7252</v>
      </c>
      <c r="E82" t="n">
        <v>26.84</v>
      </c>
      <c r="F82" t="n">
        <v>23.61</v>
      </c>
      <c r="G82" t="n">
        <v>108.98</v>
      </c>
      <c r="H82" t="n">
        <v>1.45</v>
      </c>
      <c r="I82" t="n">
        <v>13</v>
      </c>
      <c r="J82" t="n">
        <v>257.86</v>
      </c>
      <c r="K82" t="n">
        <v>56.94</v>
      </c>
      <c r="L82" t="n">
        <v>21</v>
      </c>
      <c r="M82" t="n">
        <v>11</v>
      </c>
      <c r="N82" t="n">
        <v>64.92</v>
      </c>
      <c r="O82" t="n">
        <v>32037.22</v>
      </c>
      <c r="P82" t="n">
        <v>342.89</v>
      </c>
      <c r="Q82" t="n">
        <v>608.75</v>
      </c>
      <c r="R82" t="n">
        <v>54.86</v>
      </c>
      <c r="S82" t="n">
        <v>46.36</v>
      </c>
      <c r="T82" t="n">
        <v>3912.62</v>
      </c>
      <c r="U82" t="n">
        <v>0.84</v>
      </c>
      <c r="V82" t="n">
        <v>0.9</v>
      </c>
      <c r="W82" t="n">
        <v>9.199999999999999</v>
      </c>
      <c r="X82" t="n">
        <v>0.24</v>
      </c>
      <c r="Y82" t="n">
        <v>1</v>
      </c>
      <c r="Z82" t="n">
        <v>10</v>
      </c>
      <c r="AA82" t="n">
        <v>1069.287277807486</v>
      </c>
      <c r="AB82" t="n">
        <v>1463.046027121552</v>
      </c>
      <c r="AC82" t="n">
        <v>1323.414967691066</v>
      </c>
      <c r="AD82" t="n">
        <v>1069287.277807486</v>
      </c>
      <c r="AE82" t="n">
        <v>1463046.027121552</v>
      </c>
      <c r="AF82" t="n">
        <v>1.416189385567058e-06</v>
      </c>
      <c r="AG82" t="n">
        <v>23.29861111111111</v>
      </c>
      <c r="AH82" t="n">
        <v>1323414.967691066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3.7248</v>
      </c>
      <c r="E83" t="n">
        <v>26.85</v>
      </c>
      <c r="F83" t="n">
        <v>23.62</v>
      </c>
      <c r="G83" t="n">
        <v>108.99</v>
      </c>
      <c r="H83" t="n">
        <v>1.46</v>
      </c>
      <c r="I83" t="n">
        <v>13</v>
      </c>
      <c r="J83" t="n">
        <v>258.32</v>
      </c>
      <c r="K83" t="n">
        <v>56.94</v>
      </c>
      <c r="L83" t="n">
        <v>21.25</v>
      </c>
      <c r="M83" t="n">
        <v>11</v>
      </c>
      <c r="N83" t="n">
        <v>65.13</v>
      </c>
      <c r="O83" t="n">
        <v>32093.94</v>
      </c>
      <c r="P83" t="n">
        <v>342.74</v>
      </c>
      <c r="Q83" t="n">
        <v>608.79</v>
      </c>
      <c r="R83" t="n">
        <v>54.8</v>
      </c>
      <c r="S83" t="n">
        <v>46.36</v>
      </c>
      <c r="T83" t="n">
        <v>3884.85</v>
      </c>
      <c r="U83" t="n">
        <v>0.85</v>
      </c>
      <c r="V83" t="n">
        <v>0.9</v>
      </c>
      <c r="W83" t="n">
        <v>9.199999999999999</v>
      </c>
      <c r="X83" t="n">
        <v>0.24</v>
      </c>
      <c r="Y83" t="n">
        <v>1</v>
      </c>
      <c r="Z83" t="n">
        <v>10</v>
      </c>
      <c r="AA83" t="n">
        <v>1069.218697223114</v>
      </c>
      <c r="AB83" t="n">
        <v>1462.952192140452</v>
      </c>
      <c r="AC83" t="n">
        <v>1323.330088188864</v>
      </c>
      <c r="AD83" t="n">
        <v>1069218.697223114</v>
      </c>
      <c r="AE83" t="n">
        <v>1462952.192140452</v>
      </c>
      <c r="AF83" t="n">
        <v>1.416037319703688e-06</v>
      </c>
      <c r="AG83" t="n">
        <v>23.30729166666667</v>
      </c>
      <c r="AH83" t="n">
        <v>1323330.088188864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3.7262</v>
      </c>
      <c r="E84" t="n">
        <v>26.84</v>
      </c>
      <c r="F84" t="n">
        <v>23.61</v>
      </c>
      <c r="G84" t="n">
        <v>108.95</v>
      </c>
      <c r="H84" t="n">
        <v>1.48</v>
      </c>
      <c r="I84" t="n">
        <v>13</v>
      </c>
      <c r="J84" t="n">
        <v>258.78</v>
      </c>
      <c r="K84" t="n">
        <v>56.94</v>
      </c>
      <c r="L84" t="n">
        <v>21.5</v>
      </c>
      <c r="M84" t="n">
        <v>11</v>
      </c>
      <c r="N84" t="n">
        <v>65.34</v>
      </c>
      <c r="O84" t="n">
        <v>32150.72</v>
      </c>
      <c r="P84" t="n">
        <v>342.37</v>
      </c>
      <c r="Q84" t="n">
        <v>608.79</v>
      </c>
      <c r="R84" t="n">
        <v>54.71</v>
      </c>
      <c r="S84" t="n">
        <v>46.36</v>
      </c>
      <c r="T84" t="n">
        <v>3838.54</v>
      </c>
      <c r="U84" t="n">
        <v>0.85</v>
      </c>
      <c r="V84" t="n">
        <v>0.9</v>
      </c>
      <c r="W84" t="n">
        <v>9.199999999999999</v>
      </c>
      <c r="X84" t="n">
        <v>0.23</v>
      </c>
      <c r="Y84" t="n">
        <v>1</v>
      </c>
      <c r="Z84" t="n">
        <v>10</v>
      </c>
      <c r="AA84" t="n">
        <v>1068.344496386175</v>
      </c>
      <c r="AB84" t="n">
        <v>1461.756071988334</v>
      </c>
      <c r="AC84" t="n">
        <v>1322.248124065299</v>
      </c>
      <c r="AD84" t="n">
        <v>1068344.496386176</v>
      </c>
      <c r="AE84" t="n">
        <v>1461756.071988334</v>
      </c>
      <c r="AF84" t="n">
        <v>1.416569550225484e-06</v>
      </c>
      <c r="AG84" t="n">
        <v>23.29861111111111</v>
      </c>
      <c r="AH84" t="n">
        <v>1322248.124065299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3.7251</v>
      </c>
      <c r="E85" t="n">
        <v>26.84</v>
      </c>
      <c r="F85" t="n">
        <v>23.61</v>
      </c>
      <c r="G85" t="n">
        <v>108.98</v>
      </c>
      <c r="H85" t="n">
        <v>1.49</v>
      </c>
      <c r="I85" t="n">
        <v>13</v>
      </c>
      <c r="J85" t="n">
        <v>259.24</v>
      </c>
      <c r="K85" t="n">
        <v>56.94</v>
      </c>
      <c r="L85" t="n">
        <v>21.75</v>
      </c>
      <c r="M85" t="n">
        <v>11</v>
      </c>
      <c r="N85" t="n">
        <v>65.55</v>
      </c>
      <c r="O85" t="n">
        <v>32207.59</v>
      </c>
      <c r="P85" t="n">
        <v>341.68</v>
      </c>
      <c r="Q85" t="n">
        <v>608.78</v>
      </c>
      <c r="R85" t="n">
        <v>55.03</v>
      </c>
      <c r="S85" t="n">
        <v>46.36</v>
      </c>
      <c r="T85" t="n">
        <v>3995.65</v>
      </c>
      <c r="U85" t="n">
        <v>0.84</v>
      </c>
      <c r="V85" t="n">
        <v>0.9</v>
      </c>
      <c r="W85" t="n">
        <v>9.199999999999999</v>
      </c>
      <c r="X85" t="n">
        <v>0.24</v>
      </c>
      <c r="Y85" t="n">
        <v>1</v>
      </c>
      <c r="Z85" t="n">
        <v>10</v>
      </c>
      <c r="AA85" t="n">
        <v>1067.537941548515</v>
      </c>
      <c r="AB85" t="n">
        <v>1460.652508076759</v>
      </c>
      <c r="AC85" t="n">
        <v>1321.249882744583</v>
      </c>
      <c r="AD85" t="n">
        <v>1067537.941548515</v>
      </c>
      <c r="AE85" t="n">
        <v>1460652.508076759</v>
      </c>
      <c r="AF85" t="n">
        <v>1.416151369101215e-06</v>
      </c>
      <c r="AG85" t="n">
        <v>23.29861111111111</v>
      </c>
      <c r="AH85" t="n">
        <v>1321249.882744583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3.7257</v>
      </c>
      <c r="E86" t="n">
        <v>26.84</v>
      </c>
      <c r="F86" t="n">
        <v>23.61</v>
      </c>
      <c r="G86" t="n">
        <v>108.96</v>
      </c>
      <c r="H86" t="n">
        <v>1.51</v>
      </c>
      <c r="I86" t="n">
        <v>13</v>
      </c>
      <c r="J86" t="n">
        <v>259.71</v>
      </c>
      <c r="K86" t="n">
        <v>56.94</v>
      </c>
      <c r="L86" t="n">
        <v>22</v>
      </c>
      <c r="M86" t="n">
        <v>11</v>
      </c>
      <c r="N86" t="n">
        <v>65.76000000000001</v>
      </c>
      <c r="O86" t="n">
        <v>32264.54</v>
      </c>
      <c r="P86" t="n">
        <v>340.99</v>
      </c>
      <c r="Q86" t="n">
        <v>608.77</v>
      </c>
      <c r="R86" t="n">
        <v>54.83</v>
      </c>
      <c r="S86" t="n">
        <v>46.36</v>
      </c>
      <c r="T86" t="n">
        <v>3899.15</v>
      </c>
      <c r="U86" t="n">
        <v>0.85</v>
      </c>
      <c r="V86" t="n">
        <v>0.9</v>
      </c>
      <c r="W86" t="n">
        <v>9.199999999999999</v>
      </c>
      <c r="X86" t="n">
        <v>0.24</v>
      </c>
      <c r="Y86" t="n">
        <v>1</v>
      </c>
      <c r="Z86" t="n">
        <v>10</v>
      </c>
      <c r="AA86" t="n">
        <v>1066.420351292776</v>
      </c>
      <c r="AB86" t="n">
        <v>1459.123371784255</v>
      </c>
      <c r="AC86" t="n">
        <v>1319.866685073679</v>
      </c>
      <c r="AD86" t="n">
        <v>1066420.351292776</v>
      </c>
      <c r="AE86" t="n">
        <v>1459123.371784255</v>
      </c>
      <c r="AF86" t="n">
        <v>1.416379467896271e-06</v>
      </c>
      <c r="AG86" t="n">
        <v>23.29861111111111</v>
      </c>
      <c r="AH86" t="n">
        <v>1319866.685073679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3.736</v>
      </c>
      <c r="E87" t="n">
        <v>26.77</v>
      </c>
      <c r="F87" t="n">
        <v>23.58</v>
      </c>
      <c r="G87" t="n">
        <v>117.89</v>
      </c>
      <c r="H87" t="n">
        <v>1.52</v>
      </c>
      <c r="I87" t="n">
        <v>12</v>
      </c>
      <c r="J87" t="n">
        <v>260.17</v>
      </c>
      <c r="K87" t="n">
        <v>56.94</v>
      </c>
      <c r="L87" t="n">
        <v>22.25</v>
      </c>
      <c r="M87" t="n">
        <v>10</v>
      </c>
      <c r="N87" t="n">
        <v>65.98</v>
      </c>
      <c r="O87" t="n">
        <v>32321.56</v>
      </c>
      <c r="P87" t="n">
        <v>340.06</v>
      </c>
      <c r="Q87" t="n">
        <v>608.8200000000001</v>
      </c>
      <c r="R87" t="n">
        <v>53.85</v>
      </c>
      <c r="S87" t="n">
        <v>46.36</v>
      </c>
      <c r="T87" t="n">
        <v>3412.37</v>
      </c>
      <c r="U87" t="n">
        <v>0.86</v>
      </c>
      <c r="V87" t="n">
        <v>0.9</v>
      </c>
      <c r="W87" t="n">
        <v>9.19</v>
      </c>
      <c r="X87" t="n">
        <v>0.21</v>
      </c>
      <c r="Y87" t="n">
        <v>1</v>
      </c>
      <c r="Z87" t="n">
        <v>10</v>
      </c>
      <c r="AA87" t="n">
        <v>1062.959187732703</v>
      </c>
      <c r="AB87" t="n">
        <v>1454.387655105603</v>
      </c>
      <c r="AC87" t="n">
        <v>1315.582938548218</v>
      </c>
      <c r="AD87" t="n">
        <v>1062959.187732703</v>
      </c>
      <c r="AE87" t="n">
        <v>1454387.655105603</v>
      </c>
      <c r="AF87" t="n">
        <v>1.420295163878055e-06</v>
      </c>
      <c r="AG87" t="n">
        <v>23.23784722222222</v>
      </c>
      <c r="AH87" t="n">
        <v>1315582.938548218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3.7352</v>
      </c>
      <c r="E88" t="n">
        <v>26.77</v>
      </c>
      <c r="F88" t="n">
        <v>23.58</v>
      </c>
      <c r="G88" t="n">
        <v>117.92</v>
      </c>
      <c r="H88" t="n">
        <v>1.54</v>
      </c>
      <c r="I88" t="n">
        <v>12</v>
      </c>
      <c r="J88" t="n">
        <v>260.63</v>
      </c>
      <c r="K88" t="n">
        <v>56.94</v>
      </c>
      <c r="L88" t="n">
        <v>22.5</v>
      </c>
      <c r="M88" t="n">
        <v>10</v>
      </c>
      <c r="N88" t="n">
        <v>66.19</v>
      </c>
      <c r="O88" t="n">
        <v>32378.67</v>
      </c>
      <c r="P88" t="n">
        <v>340.6</v>
      </c>
      <c r="Q88" t="n">
        <v>608.75</v>
      </c>
      <c r="R88" t="n">
        <v>54.14</v>
      </c>
      <c r="S88" t="n">
        <v>46.36</v>
      </c>
      <c r="T88" t="n">
        <v>3557.15</v>
      </c>
      <c r="U88" t="n">
        <v>0.86</v>
      </c>
      <c r="V88" t="n">
        <v>0.9</v>
      </c>
      <c r="W88" t="n">
        <v>9.19</v>
      </c>
      <c r="X88" t="n">
        <v>0.21</v>
      </c>
      <c r="Y88" t="n">
        <v>1</v>
      </c>
      <c r="Z88" t="n">
        <v>10</v>
      </c>
      <c r="AA88" t="n">
        <v>1063.890900651934</v>
      </c>
      <c r="AB88" t="n">
        <v>1455.662465825968</v>
      </c>
      <c r="AC88" t="n">
        <v>1316.73608312264</v>
      </c>
      <c r="AD88" t="n">
        <v>1063890.900651934</v>
      </c>
      <c r="AE88" t="n">
        <v>1455662.465825968</v>
      </c>
      <c r="AF88" t="n">
        <v>1.419991032151314e-06</v>
      </c>
      <c r="AG88" t="n">
        <v>23.23784722222222</v>
      </c>
      <c r="AH88" t="n">
        <v>1316736.08312264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3.7342</v>
      </c>
      <c r="E89" t="n">
        <v>26.78</v>
      </c>
      <c r="F89" t="n">
        <v>23.59</v>
      </c>
      <c r="G89" t="n">
        <v>117.96</v>
      </c>
      <c r="H89" t="n">
        <v>1.55</v>
      </c>
      <c r="I89" t="n">
        <v>12</v>
      </c>
      <c r="J89" t="n">
        <v>261.09</v>
      </c>
      <c r="K89" t="n">
        <v>56.94</v>
      </c>
      <c r="L89" t="n">
        <v>22.75</v>
      </c>
      <c r="M89" t="n">
        <v>10</v>
      </c>
      <c r="N89" t="n">
        <v>66.40000000000001</v>
      </c>
      <c r="O89" t="n">
        <v>32435.86</v>
      </c>
      <c r="P89" t="n">
        <v>340.52</v>
      </c>
      <c r="Q89" t="n">
        <v>608.77</v>
      </c>
      <c r="R89" t="n">
        <v>54.29</v>
      </c>
      <c r="S89" t="n">
        <v>46.36</v>
      </c>
      <c r="T89" t="n">
        <v>3631.79</v>
      </c>
      <c r="U89" t="n">
        <v>0.85</v>
      </c>
      <c r="V89" t="n">
        <v>0.9</v>
      </c>
      <c r="W89" t="n">
        <v>9.199999999999999</v>
      </c>
      <c r="X89" t="n">
        <v>0.22</v>
      </c>
      <c r="Y89" t="n">
        <v>1</v>
      </c>
      <c r="Z89" t="n">
        <v>10</v>
      </c>
      <c r="AA89" t="n">
        <v>1064.032830909613</v>
      </c>
      <c r="AB89" t="n">
        <v>1455.856661066045</v>
      </c>
      <c r="AC89" t="n">
        <v>1316.911744641558</v>
      </c>
      <c r="AD89" t="n">
        <v>1064032.830909613</v>
      </c>
      <c r="AE89" t="n">
        <v>1455856.661066045</v>
      </c>
      <c r="AF89" t="n">
        <v>1.419610867492889e-06</v>
      </c>
      <c r="AG89" t="n">
        <v>23.24652777777778</v>
      </c>
      <c r="AH89" t="n">
        <v>1316911.744641558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3.7343</v>
      </c>
      <c r="E90" t="n">
        <v>26.78</v>
      </c>
      <c r="F90" t="n">
        <v>23.59</v>
      </c>
      <c r="G90" t="n">
        <v>117.96</v>
      </c>
      <c r="H90" t="n">
        <v>1.56</v>
      </c>
      <c r="I90" t="n">
        <v>12</v>
      </c>
      <c r="J90" t="n">
        <v>261.56</v>
      </c>
      <c r="K90" t="n">
        <v>56.94</v>
      </c>
      <c r="L90" t="n">
        <v>23</v>
      </c>
      <c r="M90" t="n">
        <v>10</v>
      </c>
      <c r="N90" t="n">
        <v>66.62</v>
      </c>
      <c r="O90" t="n">
        <v>32493.12</v>
      </c>
      <c r="P90" t="n">
        <v>340.4</v>
      </c>
      <c r="Q90" t="n">
        <v>608.78</v>
      </c>
      <c r="R90" t="n">
        <v>54.25</v>
      </c>
      <c r="S90" t="n">
        <v>46.36</v>
      </c>
      <c r="T90" t="n">
        <v>3612.17</v>
      </c>
      <c r="U90" t="n">
        <v>0.85</v>
      </c>
      <c r="V90" t="n">
        <v>0.9</v>
      </c>
      <c r="W90" t="n">
        <v>9.199999999999999</v>
      </c>
      <c r="X90" t="n">
        <v>0.22</v>
      </c>
      <c r="Y90" t="n">
        <v>1</v>
      </c>
      <c r="Z90" t="n">
        <v>10</v>
      </c>
      <c r="AA90" t="n">
        <v>1063.839802242641</v>
      </c>
      <c r="AB90" t="n">
        <v>1455.592550728071</v>
      </c>
      <c r="AC90" t="n">
        <v>1316.672840623558</v>
      </c>
      <c r="AD90" t="n">
        <v>1063839.802242641</v>
      </c>
      <c r="AE90" t="n">
        <v>1455592.550728071</v>
      </c>
      <c r="AF90" t="n">
        <v>1.419648883958731e-06</v>
      </c>
      <c r="AG90" t="n">
        <v>23.24652777777778</v>
      </c>
      <c r="AH90" t="n">
        <v>1316672.840623558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3.7347</v>
      </c>
      <c r="E91" t="n">
        <v>26.78</v>
      </c>
      <c r="F91" t="n">
        <v>23.59</v>
      </c>
      <c r="G91" t="n">
        <v>117.94</v>
      </c>
      <c r="H91" t="n">
        <v>1.58</v>
      </c>
      <c r="I91" t="n">
        <v>12</v>
      </c>
      <c r="J91" t="n">
        <v>262.02</v>
      </c>
      <c r="K91" t="n">
        <v>56.94</v>
      </c>
      <c r="L91" t="n">
        <v>23.25</v>
      </c>
      <c r="M91" t="n">
        <v>10</v>
      </c>
      <c r="N91" t="n">
        <v>66.83</v>
      </c>
      <c r="O91" t="n">
        <v>32550.47</v>
      </c>
      <c r="P91" t="n">
        <v>340.38</v>
      </c>
      <c r="Q91" t="n">
        <v>608.8</v>
      </c>
      <c r="R91" t="n">
        <v>54.32</v>
      </c>
      <c r="S91" t="n">
        <v>46.36</v>
      </c>
      <c r="T91" t="n">
        <v>3647.65</v>
      </c>
      <c r="U91" t="n">
        <v>0.85</v>
      </c>
      <c r="V91" t="n">
        <v>0.9</v>
      </c>
      <c r="W91" t="n">
        <v>9.19</v>
      </c>
      <c r="X91" t="n">
        <v>0.22</v>
      </c>
      <c r="Y91" t="n">
        <v>1</v>
      </c>
      <c r="Z91" t="n">
        <v>10</v>
      </c>
      <c r="AA91" t="n">
        <v>1063.738072611875</v>
      </c>
      <c r="AB91" t="n">
        <v>1455.453359759262</v>
      </c>
      <c r="AC91" t="n">
        <v>1316.546933845458</v>
      </c>
      <c r="AD91" t="n">
        <v>1063738.072611875</v>
      </c>
      <c r="AE91" t="n">
        <v>1455453.359759262</v>
      </c>
      <c r="AF91" t="n">
        <v>1.419800949822101e-06</v>
      </c>
      <c r="AG91" t="n">
        <v>23.24652777777778</v>
      </c>
      <c r="AH91" t="n">
        <v>1316546.933845458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3.7344</v>
      </c>
      <c r="E92" t="n">
        <v>26.78</v>
      </c>
      <c r="F92" t="n">
        <v>23.59</v>
      </c>
      <c r="G92" t="n">
        <v>117.95</v>
      </c>
      <c r="H92" t="n">
        <v>1.59</v>
      </c>
      <c r="I92" t="n">
        <v>12</v>
      </c>
      <c r="J92" t="n">
        <v>262.49</v>
      </c>
      <c r="K92" t="n">
        <v>56.94</v>
      </c>
      <c r="L92" t="n">
        <v>23.5</v>
      </c>
      <c r="M92" t="n">
        <v>10</v>
      </c>
      <c r="N92" t="n">
        <v>67.05</v>
      </c>
      <c r="O92" t="n">
        <v>32607.89</v>
      </c>
      <c r="P92" t="n">
        <v>340.04</v>
      </c>
      <c r="Q92" t="n">
        <v>608.83</v>
      </c>
      <c r="R92" t="n">
        <v>54.37</v>
      </c>
      <c r="S92" t="n">
        <v>46.36</v>
      </c>
      <c r="T92" t="n">
        <v>3670.54</v>
      </c>
      <c r="U92" t="n">
        <v>0.85</v>
      </c>
      <c r="V92" t="n">
        <v>0.9</v>
      </c>
      <c r="W92" t="n">
        <v>9.19</v>
      </c>
      <c r="X92" t="n">
        <v>0.22</v>
      </c>
      <c r="Y92" t="n">
        <v>1</v>
      </c>
      <c r="Z92" t="n">
        <v>10</v>
      </c>
      <c r="AA92" t="n">
        <v>1063.297043645738</v>
      </c>
      <c r="AB92" t="n">
        <v>1454.849924470968</v>
      </c>
      <c r="AC92" t="n">
        <v>1316.001089574152</v>
      </c>
      <c r="AD92" t="n">
        <v>1063297.043645738</v>
      </c>
      <c r="AE92" t="n">
        <v>1454849.924470968</v>
      </c>
      <c r="AF92" t="n">
        <v>1.419686900424574e-06</v>
      </c>
      <c r="AG92" t="n">
        <v>23.24652777777778</v>
      </c>
      <c r="AH92" t="n">
        <v>1316001.089574152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3.7329</v>
      </c>
      <c r="E93" t="n">
        <v>26.79</v>
      </c>
      <c r="F93" t="n">
        <v>23.6</v>
      </c>
      <c r="G93" t="n">
        <v>118.01</v>
      </c>
      <c r="H93" t="n">
        <v>1.61</v>
      </c>
      <c r="I93" t="n">
        <v>12</v>
      </c>
      <c r="J93" t="n">
        <v>262.96</v>
      </c>
      <c r="K93" t="n">
        <v>56.94</v>
      </c>
      <c r="L93" t="n">
        <v>23.75</v>
      </c>
      <c r="M93" t="n">
        <v>10</v>
      </c>
      <c r="N93" t="n">
        <v>67.26000000000001</v>
      </c>
      <c r="O93" t="n">
        <v>32665.4</v>
      </c>
      <c r="P93" t="n">
        <v>339.43</v>
      </c>
      <c r="Q93" t="n">
        <v>608.83</v>
      </c>
      <c r="R93" t="n">
        <v>54.6</v>
      </c>
      <c r="S93" t="n">
        <v>46.36</v>
      </c>
      <c r="T93" t="n">
        <v>3789.06</v>
      </c>
      <c r="U93" t="n">
        <v>0.85</v>
      </c>
      <c r="V93" t="n">
        <v>0.9</v>
      </c>
      <c r="W93" t="n">
        <v>9.199999999999999</v>
      </c>
      <c r="X93" t="n">
        <v>0.23</v>
      </c>
      <c r="Y93" t="n">
        <v>1</v>
      </c>
      <c r="Z93" t="n">
        <v>10</v>
      </c>
      <c r="AA93" t="n">
        <v>1062.756915539515</v>
      </c>
      <c r="AB93" t="n">
        <v>1454.110897367264</v>
      </c>
      <c r="AC93" t="n">
        <v>1315.332594179994</v>
      </c>
      <c r="AD93" t="n">
        <v>1062756.915539515</v>
      </c>
      <c r="AE93" t="n">
        <v>1454110.897367264</v>
      </c>
      <c r="AF93" t="n">
        <v>1.419116653436935e-06</v>
      </c>
      <c r="AG93" t="n">
        <v>23.25520833333333</v>
      </c>
      <c r="AH93" t="n">
        <v>1315332.594179994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3.7328</v>
      </c>
      <c r="E94" t="n">
        <v>26.79</v>
      </c>
      <c r="F94" t="n">
        <v>23.6</v>
      </c>
      <c r="G94" t="n">
        <v>118.01</v>
      </c>
      <c r="H94" t="n">
        <v>1.62</v>
      </c>
      <c r="I94" t="n">
        <v>12</v>
      </c>
      <c r="J94" t="n">
        <v>263.42</v>
      </c>
      <c r="K94" t="n">
        <v>56.94</v>
      </c>
      <c r="L94" t="n">
        <v>24</v>
      </c>
      <c r="M94" t="n">
        <v>10</v>
      </c>
      <c r="N94" t="n">
        <v>67.48</v>
      </c>
      <c r="O94" t="n">
        <v>32722.99</v>
      </c>
      <c r="P94" t="n">
        <v>338.86</v>
      </c>
      <c r="Q94" t="n">
        <v>608.79</v>
      </c>
      <c r="R94" t="n">
        <v>54.58</v>
      </c>
      <c r="S94" t="n">
        <v>46.36</v>
      </c>
      <c r="T94" t="n">
        <v>3779.58</v>
      </c>
      <c r="U94" t="n">
        <v>0.85</v>
      </c>
      <c r="V94" t="n">
        <v>0.9</v>
      </c>
      <c r="W94" t="n">
        <v>9.199999999999999</v>
      </c>
      <c r="X94" t="n">
        <v>0.23</v>
      </c>
      <c r="Y94" t="n">
        <v>1</v>
      </c>
      <c r="Z94" t="n">
        <v>10</v>
      </c>
      <c r="AA94" t="n">
        <v>1061.944053331075</v>
      </c>
      <c r="AB94" t="n">
        <v>1452.998703432726</v>
      </c>
      <c r="AC94" t="n">
        <v>1314.326546473594</v>
      </c>
      <c r="AD94" t="n">
        <v>1061944.053331075</v>
      </c>
      <c r="AE94" t="n">
        <v>1452998.703432726</v>
      </c>
      <c r="AF94" t="n">
        <v>1.419078636971093e-06</v>
      </c>
      <c r="AG94" t="n">
        <v>23.25520833333333</v>
      </c>
      <c r="AH94" t="n">
        <v>1314326.546473594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3.7424</v>
      </c>
      <c r="E95" t="n">
        <v>26.72</v>
      </c>
      <c r="F95" t="n">
        <v>23.58</v>
      </c>
      <c r="G95" t="n">
        <v>128.6</v>
      </c>
      <c r="H95" t="n">
        <v>1.64</v>
      </c>
      <c r="I95" t="n">
        <v>11</v>
      </c>
      <c r="J95" t="n">
        <v>263.89</v>
      </c>
      <c r="K95" t="n">
        <v>56.94</v>
      </c>
      <c r="L95" t="n">
        <v>24.25</v>
      </c>
      <c r="M95" t="n">
        <v>9</v>
      </c>
      <c r="N95" t="n">
        <v>67.7</v>
      </c>
      <c r="O95" t="n">
        <v>32780.66</v>
      </c>
      <c r="P95" t="n">
        <v>338.05</v>
      </c>
      <c r="Q95" t="n">
        <v>608.79</v>
      </c>
      <c r="R95" t="n">
        <v>53.73</v>
      </c>
      <c r="S95" t="n">
        <v>46.36</v>
      </c>
      <c r="T95" t="n">
        <v>3357.78</v>
      </c>
      <c r="U95" t="n">
        <v>0.86</v>
      </c>
      <c r="V95" t="n">
        <v>0.9</v>
      </c>
      <c r="W95" t="n">
        <v>9.199999999999999</v>
      </c>
      <c r="X95" t="n">
        <v>0.21</v>
      </c>
      <c r="Y95" t="n">
        <v>1</v>
      </c>
      <c r="Z95" t="n">
        <v>10</v>
      </c>
      <c r="AA95" t="n">
        <v>1058.878878712389</v>
      </c>
      <c r="AB95" t="n">
        <v>1448.804796293479</v>
      </c>
      <c r="AC95" t="n">
        <v>1310.532899945532</v>
      </c>
      <c r="AD95" t="n">
        <v>1058878.878712388</v>
      </c>
      <c r="AE95" t="n">
        <v>1448804.796293479</v>
      </c>
      <c r="AF95" t="n">
        <v>1.422728217691978e-06</v>
      </c>
      <c r="AG95" t="n">
        <v>23.19444444444444</v>
      </c>
      <c r="AH95" t="n">
        <v>1310532.899945532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3.7429</v>
      </c>
      <c r="E96" t="n">
        <v>26.72</v>
      </c>
      <c r="F96" t="n">
        <v>23.57</v>
      </c>
      <c r="G96" t="n">
        <v>128.58</v>
      </c>
      <c r="H96" t="n">
        <v>1.65</v>
      </c>
      <c r="I96" t="n">
        <v>11</v>
      </c>
      <c r="J96" t="n">
        <v>264.36</v>
      </c>
      <c r="K96" t="n">
        <v>56.94</v>
      </c>
      <c r="L96" t="n">
        <v>24.5</v>
      </c>
      <c r="M96" t="n">
        <v>9</v>
      </c>
      <c r="N96" t="n">
        <v>67.92</v>
      </c>
      <c r="O96" t="n">
        <v>32838.42</v>
      </c>
      <c r="P96" t="n">
        <v>338.33</v>
      </c>
      <c r="Q96" t="n">
        <v>608.8</v>
      </c>
      <c r="R96" t="n">
        <v>53.54</v>
      </c>
      <c r="S96" t="n">
        <v>46.36</v>
      </c>
      <c r="T96" t="n">
        <v>3261.99</v>
      </c>
      <c r="U96" t="n">
        <v>0.87</v>
      </c>
      <c r="V96" t="n">
        <v>0.9</v>
      </c>
      <c r="W96" t="n">
        <v>9.199999999999999</v>
      </c>
      <c r="X96" t="n">
        <v>0.2</v>
      </c>
      <c r="Y96" t="n">
        <v>1</v>
      </c>
      <c r="Z96" t="n">
        <v>10</v>
      </c>
      <c r="AA96" t="n">
        <v>1059.119277976647</v>
      </c>
      <c r="AB96" t="n">
        <v>1449.133721172506</v>
      </c>
      <c r="AC96" t="n">
        <v>1310.830432695753</v>
      </c>
      <c r="AD96" t="n">
        <v>1059119.277976647</v>
      </c>
      <c r="AE96" t="n">
        <v>1449133.721172506</v>
      </c>
      <c r="AF96" t="n">
        <v>1.422918300021191e-06</v>
      </c>
      <c r="AG96" t="n">
        <v>23.19444444444444</v>
      </c>
      <c r="AH96" t="n">
        <v>1310830.432695752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3.7426</v>
      </c>
      <c r="E97" t="n">
        <v>26.72</v>
      </c>
      <c r="F97" t="n">
        <v>23.58</v>
      </c>
      <c r="G97" t="n">
        <v>128.59</v>
      </c>
      <c r="H97" t="n">
        <v>1.66</v>
      </c>
      <c r="I97" t="n">
        <v>11</v>
      </c>
      <c r="J97" t="n">
        <v>264.83</v>
      </c>
      <c r="K97" t="n">
        <v>56.94</v>
      </c>
      <c r="L97" t="n">
        <v>24.75</v>
      </c>
      <c r="M97" t="n">
        <v>9</v>
      </c>
      <c r="N97" t="n">
        <v>68.13</v>
      </c>
      <c r="O97" t="n">
        <v>32896.26</v>
      </c>
      <c r="P97" t="n">
        <v>338.43</v>
      </c>
      <c r="Q97" t="n">
        <v>608.8200000000001</v>
      </c>
      <c r="R97" t="n">
        <v>53.68</v>
      </c>
      <c r="S97" t="n">
        <v>46.36</v>
      </c>
      <c r="T97" t="n">
        <v>3331.81</v>
      </c>
      <c r="U97" t="n">
        <v>0.86</v>
      </c>
      <c r="V97" t="n">
        <v>0.9</v>
      </c>
      <c r="W97" t="n">
        <v>9.199999999999999</v>
      </c>
      <c r="X97" t="n">
        <v>0.2</v>
      </c>
      <c r="Y97" t="n">
        <v>1</v>
      </c>
      <c r="Z97" t="n">
        <v>10</v>
      </c>
      <c r="AA97" t="n">
        <v>1059.395469104044</v>
      </c>
      <c r="AB97" t="n">
        <v>1449.511618057702</v>
      </c>
      <c r="AC97" t="n">
        <v>1311.172263632607</v>
      </c>
      <c r="AD97" t="n">
        <v>1059395.469104044</v>
      </c>
      <c r="AE97" t="n">
        <v>1449511.618057702</v>
      </c>
      <c r="AF97" t="n">
        <v>1.422804250623663e-06</v>
      </c>
      <c r="AG97" t="n">
        <v>23.19444444444444</v>
      </c>
      <c r="AH97" t="n">
        <v>1311172.263632607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3.7429</v>
      </c>
      <c r="E98" t="n">
        <v>26.72</v>
      </c>
      <c r="F98" t="n">
        <v>23.57</v>
      </c>
      <c r="G98" t="n">
        <v>128.58</v>
      </c>
      <c r="H98" t="n">
        <v>1.68</v>
      </c>
      <c r="I98" t="n">
        <v>11</v>
      </c>
      <c r="J98" t="n">
        <v>265.3</v>
      </c>
      <c r="K98" t="n">
        <v>56.94</v>
      </c>
      <c r="L98" t="n">
        <v>25</v>
      </c>
      <c r="M98" t="n">
        <v>9</v>
      </c>
      <c r="N98" t="n">
        <v>68.34999999999999</v>
      </c>
      <c r="O98" t="n">
        <v>32954.18</v>
      </c>
      <c r="P98" t="n">
        <v>338.46</v>
      </c>
      <c r="Q98" t="n">
        <v>608.8</v>
      </c>
      <c r="R98" t="n">
        <v>53.71</v>
      </c>
      <c r="S98" t="n">
        <v>46.36</v>
      </c>
      <c r="T98" t="n">
        <v>3348.66</v>
      </c>
      <c r="U98" t="n">
        <v>0.86</v>
      </c>
      <c r="V98" t="n">
        <v>0.9</v>
      </c>
      <c r="W98" t="n">
        <v>9.199999999999999</v>
      </c>
      <c r="X98" t="n">
        <v>0.2</v>
      </c>
      <c r="Y98" t="n">
        <v>1</v>
      </c>
      <c r="Z98" t="n">
        <v>10</v>
      </c>
      <c r="AA98" t="n">
        <v>1059.308290403831</v>
      </c>
      <c r="AB98" t="n">
        <v>1449.392336314018</v>
      </c>
      <c r="AC98" t="n">
        <v>1311.064365971127</v>
      </c>
      <c r="AD98" t="n">
        <v>1059308.290403831</v>
      </c>
      <c r="AE98" t="n">
        <v>1449392.336314018</v>
      </c>
      <c r="AF98" t="n">
        <v>1.422918300021191e-06</v>
      </c>
      <c r="AG98" t="n">
        <v>23.19444444444444</v>
      </c>
      <c r="AH98" t="n">
        <v>1311064.365971128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3.7431</v>
      </c>
      <c r="E99" t="n">
        <v>26.72</v>
      </c>
      <c r="F99" t="n">
        <v>23.57</v>
      </c>
      <c r="G99" t="n">
        <v>128.57</v>
      </c>
      <c r="H99" t="n">
        <v>1.69</v>
      </c>
      <c r="I99" t="n">
        <v>11</v>
      </c>
      <c r="J99" t="n">
        <v>265.77</v>
      </c>
      <c r="K99" t="n">
        <v>56.94</v>
      </c>
      <c r="L99" t="n">
        <v>25.25</v>
      </c>
      <c r="M99" t="n">
        <v>9</v>
      </c>
      <c r="N99" t="n">
        <v>68.56999999999999</v>
      </c>
      <c r="O99" t="n">
        <v>33012.18</v>
      </c>
      <c r="P99" t="n">
        <v>338.28</v>
      </c>
      <c r="Q99" t="n">
        <v>608.8200000000001</v>
      </c>
      <c r="R99" t="n">
        <v>53.55</v>
      </c>
      <c r="S99" t="n">
        <v>46.36</v>
      </c>
      <c r="T99" t="n">
        <v>3269.59</v>
      </c>
      <c r="U99" t="n">
        <v>0.87</v>
      </c>
      <c r="V99" t="n">
        <v>0.9</v>
      </c>
      <c r="W99" t="n">
        <v>9.199999999999999</v>
      </c>
      <c r="X99" t="n">
        <v>0.2</v>
      </c>
      <c r="Y99" t="n">
        <v>1</v>
      </c>
      <c r="Z99" t="n">
        <v>10</v>
      </c>
      <c r="AA99" t="n">
        <v>1059.010624971428</v>
      </c>
      <c r="AB99" t="n">
        <v>1448.985057337333</v>
      </c>
      <c r="AC99" t="n">
        <v>1310.695957128357</v>
      </c>
      <c r="AD99" t="n">
        <v>1059010.624971428</v>
      </c>
      <c r="AE99" t="n">
        <v>1448985.057337333</v>
      </c>
      <c r="AF99" t="n">
        <v>1.422994332952876e-06</v>
      </c>
      <c r="AG99" t="n">
        <v>23.19444444444444</v>
      </c>
      <c r="AH99" t="n">
        <v>1310695.957128357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3.7442</v>
      </c>
      <c r="E100" t="n">
        <v>26.71</v>
      </c>
      <c r="F100" t="n">
        <v>23.56</v>
      </c>
      <c r="G100" t="n">
        <v>128.53</v>
      </c>
      <c r="H100" t="n">
        <v>1.7</v>
      </c>
      <c r="I100" t="n">
        <v>11</v>
      </c>
      <c r="J100" t="n">
        <v>266.24</v>
      </c>
      <c r="K100" t="n">
        <v>56.94</v>
      </c>
      <c r="L100" t="n">
        <v>25.5</v>
      </c>
      <c r="M100" t="n">
        <v>9</v>
      </c>
      <c r="N100" t="n">
        <v>68.8</v>
      </c>
      <c r="O100" t="n">
        <v>33070.26</v>
      </c>
      <c r="P100" t="n">
        <v>337.66</v>
      </c>
      <c r="Q100" t="n">
        <v>608.78</v>
      </c>
      <c r="R100" t="n">
        <v>53.53</v>
      </c>
      <c r="S100" t="n">
        <v>46.36</v>
      </c>
      <c r="T100" t="n">
        <v>3257.7</v>
      </c>
      <c r="U100" t="n">
        <v>0.87</v>
      </c>
      <c r="V100" t="n">
        <v>0.9</v>
      </c>
      <c r="W100" t="n">
        <v>9.19</v>
      </c>
      <c r="X100" t="n">
        <v>0.19</v>
      </c>
      <c r="Y100" t="n">
        <v>1</v>
      </c>
      <c r="Z100" t="n">
        <v>10</v>
      </c>
      <c r="AA100" t="n">
        <v>1057.834999633077</v>
      </c>
      <c r="AB100" t="n">
        <v>1447.37651488447</v>
      </c>
      <c r="AC100" t="n">
        <v>1309.240931709593</v>
      </c>
      <c r="AD100" t="n">
        <v>1057834.999633077</v>
      </c>
      <c r="AE100" t="n">
        <v>1447376.51488447</v>
      </c>
      <c r="AF100" t="n">
        <v>1.423412514077145e-06</v>
      </c>
      <c r="AG100" t="n">
        <v>23.18576388888889</v>
      </c>
      <c r="AH100" t="n">
        <v>1309240.931709593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3.7436</v>
      </c>
      <c r="E101" t="n">
        <v>26.71</v>
      </c>
      <c r="F101" t="n">
        <v>23.57</v>
      </c>
      <c r="G101" t="n">
        <v>128.56</v>
      </c>
      <c r="H101" t="n">
        <v>1.72</v>
      </c>
      <c r="I101" t="n">
        <v>11</v>
      </c>
      <c r="J101" t="n">
        <v>266.71</v>
      </c>
      <c r="K101" t="n">
        <v>56.94</v>
      </c>
      <c r="L101" t="n">
        <v>25.75</v>
      </c>
      <c r="M101" t="n">
        <v>9</v>
      </c>
      <c r="N101" t="n">
        <v>69.02</v>
      </c>
      <c r="O101" t="n">
        <v>33128.44</v>
      </c>
      <c r="P101" t="n">
        <v>337.05</v>
      </c>
      <c r="Q101" t="n">
        <v>608.8099999999999</v>
      </c>
      <c r="R101" t="n">
        <v>53.51</v>
      </c>
      <c r="S101" t="n">
        <v>46.36</v>
      </c>
      <c r="T101" t="n">
        <v>3248.72</v>
      </c>
      <c r="U101" t="n">
        <v>0.87</v>
      </c>
      <c r="V101" t="n">
        <v>0.9</v>
      </c>
      <c r="W101" t="n">
        <v>9.199999999999999</v>
      </c>
      <c r="X101" t="n">
        <v>0.2</v>
      </c>
      <c r="Y101" t="n">
        <v>1</v>
      </c>
      <c r="Z101" t="n">
        <v>10</v>
      </c>
      <c r="AA101" t="n">
        <v>1057.132738031164</v>
      </c>
      <c r="AB101" t="n">
        <v>1446.415649579138</v>
      </c>
      <c r="AC101" t="n">
        <v>1308.371770040418</v>
      </c>
      <c r="AD101" t="n">
        <v>1057132.738031164</v>
      </c>
      <c r="AE101" t="n">
        <v>1446415.649579138</v>
      </c>
      <c r="AF101" t="n">
        <v>1.423184415282089e-06</v>
      </c>
      <c r="AG101" t="n">
        <v>23.18576388888889</v>
      </c>
      <c r="AH101" t="n">
        <v>1308371.770040418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3.7438</v>
      </c>
      <c r="E102" t="n">
        <v>26.71</v>
      </c>
      <c r="F102" t="n">
        <v>23.57</v>
      </c>
      <c r="G102" t="n">
        <v>128.55</v>
      </c>
      <c r="H102" t="n">
        <v>1.73</v>
      </c>
      <c r="I102" t="n">
        <v>11</v>
      </c>
      <c r="J102" t="n">
        <v>267.18</v>
      </c>
      <c r="K102" t="n">
        <v>56.94</v>
      </c>
      <c r="L102" t="n">
        <v>26</v>
      </c>
      <c r="M102" t="n">
        <v>9</v>
      </c>
      <c r="N102" t="n">
        <v>69.23999999999999</v>
      </c>
      <c r="O102" t="n">
        <v>33186.69</v>
      </c>
      <c r="P102" t="n">
        <v>336.56</v>
      </c>
      <c r="Q102" t="n">
        <v>608.78</v>
      </c>
      <c r="R102" t="n">
        <v>53.48</v>
      </c>
      <c r="S102" t="n">
        <v>46.36</v>
      </c>
      <c r="T102" t="n">
        <v>3232.54</v>
      </c>
      <c r="U102" t="n">
        <v>0.87</v>
      </c>
      <c r="V102" t="n">
        <v>0.9</v>
      </c>
      <c r="W102" t="n">
        <v>9.199999999999999</v>
      </c>
      <c r="X102" t="n">
        <v>0.2</v>
      </c>
      <c r="Y102" t="n">
        <v>1</v>
      </c>
      <c r="Z102" t="n">
        <v>10</v>
      </c>
      <c r="AA102" t="n">
        <v>1056.384630887271</v>
      </c>
      <c r="AB102" t="n">
        <v>1445.392056380705</v>
      </c>
      <c r="AC102" t="n">
        <v>1307.445867140222</v>
      </c>
      <c r="AD102" t="n">
        <v>1056384.63088727</v>
      </c>
      <c r="AE102" t="n">
        <v>1445392.056380705</v>
      </c>
      <c r="AF102" t="n">
        <v>1.423260448213774e-06</v>
      </c>
      <c r="AG102" t="n">
        <v>23.18576388888889</v>
      </c>
      <c r="AH102" t="n">
        <v>1307445.867140222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3.744</v>
      </c>
      <c r="E103" t="n">
        <v>26.71</v>
      </c>
      <c r="F103" t="n">
        <v>23.57</v>
      </c>
      <c r="G103" t="n">
        <v>128.54</v>
      </c>
      <c r="H103" t="n">
        <v>1.75</v>
      </c>
      <c r="I103" t="n">
        <v>11</v>
      </c>
      <c r="J103" t="n">
        <v>267.66</v>
      </c>
      <c r="K103" t="n">
        <v>56.94</v>
      </c>
      <c r="L103" t="n">
        <v>26.25</v>
      </c>
      <c r="M103" t="n">
        <v>9</v>
      </c>
      <c r="N103" t="n">
        <v>69.45999999999999</v>
      </c>
      <c r="O103" t="n">
        <v>33245.03</v>
      </c>
      <c r="P103" t="n">
        <v>335.76</v>
      </c>
      <c r="Q103" t="n">
        <v>608.8</v>
      </c>
      <c r="R103" t="n">
        <v>53.39</v>
      </c>
      <c r="S103" t="n">
        <v>46.36</v>
      </c>
      <c r="T103" t="n">
        <v>3187.21</v>
      </c>
      <c r="U103" t="n">
        <v>0.87</v>
      </c>
      <c r="V103" t="n">
        <v>0.9</v>
      </c>
      <c r="W103" t="n">
        <v>9.199999999999999</v>
      </c>
      <c r="X103" t="n">
        <v>0.19</v>
      </c>
      <c r="Y103" t="n">
        <v>1</v>
      </c>
      <c r="Z103" t="n">
        <v>10</v>
      </c>
      <c r="AA103" t="n">
        <v>1055.186014151256</v>
      </c>
      <c r="AB103" t="n">
        <v>1443.752056083252</v>
      </c>
      <c r="AC103" t="n">
        <v>1305.962386169403</v>
      </c>
      <c r="AD103" t="n">
        <v>1055186.014151256</v>
      </c>
      <c r="AE103" t="n">
        <v>1443752.056083252</v>
      </c>
      <c r="AF103" t="n">
        <v>1.423336481145459e-06</v>
      </c>
      <c r="AG103" t="n">
        <v>23.18576388888889</v>
      </c>
      <c r="AH103" t="n">
        <v>1305962.386169403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3.7436</v>
      </c>
      <c r="E104" t="n">
        <v>26.71</v>
      </c>
      <c r="F104" t="n">
        <v>23.57</v>
      </c>
      <c r="G104" t="n">
        <v>128.56</v>
      </c>
      <c r="H104" t="n">
        <v>1.76</v>
      </c>
      <c r="I104" t="n">
        <v>11</v>
      </c>
      <c r="J104" t="n">
        <v>268.13</v>
      </c>
      <c r="K104" t="n">
        <v>56.94</v>
      </c>
      <c r="L104" t="n">
        <v>26.5</v>
      </c>
      <c r="M104" t="n">
        <v>9</v>
      </c>
      <c r="N104" t="n">
        <v>69.69</v>
      </c>
      <c r="O104" t="n">
        <v>33303.46</v>
      </c>
      <c r="P104" t="n">
        <v>335.16</v>
      </c>
      <c r="Q104" t="n">
        <v>608.83</v>
      </c>
      <c r="R104" t="n">
        <v>53.56</v>
      </c>
      <c r="S104" t="n">
        <v>46.36</v>
      </c>
      <c r="T104" t="n">
        <v>3272.7</v>
      </c>
      <c r="U104" t="n">
        <v>0.87</v>
      </c>
      <c r="V104" t="n">
        <v>0.9</v>
      </c>
      <c r="W104" t="n">
        <v>9.19</v>
      </c>
      <c r="X104" t="n">
        <v>0.2</v>
      </c>
      <c r="Y104" t="n">
        <v>1</v>
      </c>
      <c r="Z104" t="n">
        <v>10</v>
      </c>
      <c r="AA104" t="n">
        <v>1054.385301955848</v>
      </c>
      <c r="AB104" t="n">
        <v>1442.656486332565</v>
      </c>
      <c r="AC104" t="n">
        <v>1304.971376058081</v>
      </c>
      <c r="AD104" t="n">
        <v>1054385.301955848</v>
      </c>
      <c r="AE104" t="n">
        <v>1442656.486332566</v>
      </c>
      <c r="AF104" t="n">
        <v>1.423184415282089e-06</v>
      </c>
      <c r="AG104" t="n">
        <v>23.18576388888889</v>
      </c>
      <c r="AH104" t="n">
        <v>1304971.37605808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3.7523</v>
      </c>
      <c r="E105" t="n">
        <v>26.65</v>
      </c>
      <c r="F105" t="n">
        <v>23.55</v>
      </c>
      <c r="G105" t="n">
        <v>141.3</v>
      </c>
      <c r="H105" t="n">
        <v>1.77</v>
      </c>
      <c r="I105" t="n">
        <v>10</v>
      </c>
      <c r="J105" t="n">
        <v>268.6</v>
      </c>
      <c r="K105" t="n">
        <v>56.94</v>
      </c>
      <c r="L105" t="n">
        <v>26.75</v>
      </c>
      <c r="M105" t="n">
        <v>8</v>
      </c>
      <c r="N105" t="n">
        <v>69.91</v>
      </c>
      <c r="O105" t="n">
        <v>33361.97</v>
      </c>
      <c r="P105" t="n">
        <v>335.13</v>
      </c>
      <c r="Q105" t="n">
        <v>608.76</v>
      </c>
      <c r="R105" t="n">
        <v>52.96</v>
      </c>
      <c r="S105" t="n">
        <v>46.36</v>
      </c>
      <c r="T105" t="n">
        <v>2978.87</v>
      </c>
      <c r="U105" t="n">
        <v>0.88</v>
      </c>
      <c r="V105" t="n">
        <v>0.9</v>
      </c>
      <c r="W105" t="n">
        <v>9.19</v>
      </c>
      <c r="X105" t="n">
        <v>0.18</v>
      </c>
      <c r="Y105" t="n">
        <v>1</v>
      </c>
      <c r="Z105" t="n">
        <v>10</v>
      </c>
      <c r="AA105" t="n">
        <v>1052.639073438334</v>
      </c>
      <c r="AB105" t="n">
        <v>1440.267219436739</v>
      </c>
      <c r="AC105" t="n">
        <v>1302.810137441434</v>
      </c>
      <c r="AD105" t="n">
        <v>1052639.073438335</v>
      </c>
      <c r="AE105" t="n">
        <v>1440267.219436738</v>
      </c>
      <c r="AF105" t="n">
        <v>1.426491847810392e-06</v>
      </c>
      <c r="AG105" t="n">
        <v>23.13368055555556</v>
      </c>
      <c r="AH105" t="n">
        <v>1302810.137441434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3.7525</v>
      </c>
      <c r="E106" t="n">
        <v>26.65</v>
      </c>
      <c r="F106" t="n">
        <v>23.55</v>
      </c>
      <c r="G106" t="n">
        <v>141.3</v>
      </c>
      <c r="H106" t="n">
        <v>1.79</v>
      </c>
      <c r="I106" t="n">
        <v>10</v>
      </c>
      <c r="J106" t="n">
        <v>269.08</v>
      </c>
      <c r="K106" t="n">
        <v>56.94</v>
      </c>
      <c r="L106" t="n">
        <v>27</v>
      </c>
      <c r="M106" t="n">
        <v>8</v>
      </c>
      <c r="N106" t="n">
        <v>70.14</v>
      </c>
      <c r="O106" t="n">
        <v>33420.56</v>
      </c>
      <c r="P106" t="n">
        <v>335.65</v>
      </c>
      <c r="Q106" t="n">
        <v>608.76</v>
      </c>
      <c r="R106" t="n">
        <v>52.96</v>
      </c>
      <c r="S106" t="n">
        <v>46.36</v>
      </c>
      <c r="T106" t="n">
        <v>2977.76</v>
      </c>
      <c r="U106" t="n">
        <v>0.88</v>
      </c>
      <c r="V106" t="n">
        <v>0.9</v>
      </c>
      <c r="W106" t="n">
        <v>9.19</v>
      </c>
      <c r="X106" t="n">
        <v>0.18</v>
      </c>
      <c r="Y106" t="n">
        <v>1</v>
      </c>
      <c r="Z106" t="n">
        <v>10</v>
      </c>
      <c r="AA106" t="n">
        <v>1053.357664606952</v>
      </c>
      <c r="AB106" t="n">
        <v>1441.250427575646</v>
      </c>
      <c r="AC106" t="n">
        <v>1303.699509575505</v>
      </c>
      <c r="AD106" t="n">
        <v>1053357.664606952</v>
      </c>
      <c r="AE106" t="n">
        <v>1441250.427575646</v>
      </c>
      <c r="AF106" t="n">
        <v>1.426567880742077e-06</v>
      </c>
      <c r="AG106" t="n">
        <v>23.13368055555556</v>
      </c>
      <c r="AH106" t="n">
        <v>1303699.509575505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3.7523</v>
      </c>
      <c r="E107" t="n">
        <v>26.65</v>
      </c>
      <c r="F107" t="n">
        <v>23.55</v>
      </c>
      <c r="G107" t="n">
        <v>141.3</v>
      </c>
      <c r="H107" t="n">
        <v>1.8</v>
      </c>
      <c r="I107" t="n">
        <v>10</v>
      </c>
      <c r="J107" t="n">
        <v>269.55</v>
      </c>
      <c r="K107" t="n">
        <v>56.94</v>
      </c>
      <c r="L107" t="n">
        <v>27.25</v>
      </c>
      <c r="M107" t="n">
        <v>8</v>
      </c>
      <c r="N107" t="n">
        <v>70.36</v>
      </c>
      <c r="O107" t="n">
        <v>33479.25</v>
      </c>
      <c r="P107" t="n">
        <v>335.64</v>
      </c>
      <c r="Q107" t="n">
        <v>608.78</v>
      </c>
      <c r="R107" t="n">
        <v>52.85</v>
      </c>
      <c r="S107" t="n">
        <v>46.36</v>
      </c>
      <c r="T107" t="n">
        <v>2921.68</v>
      </c>
      <c r="U107" t="n">
        <v>0.88</v>
      </c>
      <c r="V107" t="n">
        <v>0.9</v>
      </c>
      <c r="W107" t="n">
        <v>9.199999999999999</v>
      </c>
      <c r="X107" t="n">
        <v>0.18</v>
      </c>
      <c r="Y107" t="n">
        <v>1</v>
      </c>
      <c r="Z107" t="n">
        <v>10</v>
      </c>
      <c r="AA107" t="n">
        <v>1053.378726149778</v>
      </c>
      <c r="AB107" t="n">
        <v>1441.27924490771</v>
      </c>
      <c r="AC107" t="n">
        <v>1303.725576621842</v>
      </c>
      <c r="AD107" t="n">
        <v>1053378.726149778</v>
      </c>
      <c r="AE107" t="n">
        <v>1441279.24490771</v>
      </c>
      <c r="AF107" t="n">
        <v>1.426491847810392e-06</v>
      </c>
      <c r="AG107" t="n">
        <v>23.13368055555556</v>
      </c>
      <c r="AH107" t="n">
        <v>1303725.576621842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3.7529</v>
      </c>
      <c r="E108" t="n">
        <v>26.65</v>
      </c>
      <c r="F108" t="n">
        <v>23.55</v>
      </c>
      <c r="G108" t="n">
        <v>141.28</v>
      </c>
      <c r="H108" t="n">
        <v>1.81</v>
      </c>
      <c r="I108" t="n">
        <v>10</v>
      </c>
      <c r="J108" t="n">
        <v>270.03</v>
      </c>
      <c r="K108" t="n">
        <v>56.94</v>
      </c>
      <c r="L108" t="n">
        <v>27.5</v>
      </c>
      <c r="M108" t="n">
        <v>8</v>
      </c>
      <c r="N108" t="n">
        <v>70.59</v>
      </c>
      <c r="O108" t="n">
        <v>33538.02</v>
      </c>
      <c r="P108" t="n">
        <v>335.74</v>
      </c>
      <c r="Q108" t="n">
        <v>608.8099999999999</v>
      </c>
      <c r="R108" t="n">
        <v>52.89</v>
      </c>
      <c r="S108" t="n">
        <v>46.36</v>
      </c>
      <c r="T108" t="n">
        <v>2940.75</v>
      </c>
      <c r="U108" t="n">
        <v>0.88</v>
      </c>
      <c r="V108" t="n">
        <v>0.9</v>
      </c>
      <c r="W108" t="n">
        <v>9.19</v>
      </c>
      <c r="X108" t="n">
        <v>0.17</v>
      </c>
      <c r="Y108" t="n">
        <v>1</v>
      </c>
      <c r="Z108" t="n">
        <v>10</v>
      </c>
      <c r="AA108" t="n">
        <v>1053.41705298538</v>
      </c>
      <c r="AB108" t="n">
        <v>1441.331685375041</v>
      </c>
      <c r="AC108" t="n">
        <v>1303.773012244572</v>
      </c>
      <c r="AD108" t="n">
        <v>1053417.052985379</v>
      </c>
      <c r="AE108" t="n">
        <v>1441331.685375041</v>
      </c>
      <c r="AF108" t="n">
        <v>1.426719946605447e-06</v>
      </c>
      <c r="AG108" t="n">
        <v>23.13368055555556</v>
      </c>
      <c r="AH108" t="n">
        <v>1303773.012244572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3.7525</v>
      </c>
      <c r="E109" t="n">
        <v>26.65</v>
      </c>
      <c r="F109" t="n">
        <v>23.55</v>
      </c>
      <c r="G109" t="n">
        <v>141.29</v>
      </c>
      <c r="H109" t="n">
        <v>1.83</v>
      </c>
      <c r="I109" t="n">
        <v>10</v>
      </c>
      <c r="J109" t="n">
        <v>270.51</v>
      </c>
      <c r="K109" t="n">
        <v>56.94</v>
      </c>
      <c r="L109" t="n">
        <v>27.75</v>
      </c>
      <c r="M109" t="n">
        <v>8</v>
      </c>
      <c r="N109" t="n">
        <v>70.81999999999999</v>
      </c>
      <c r="O109" t="n">
        <v>33596.87</v>
      </c>
      <c r="P109" t="n">
        <v>335.91</v>
      </c>
      <c r="Q109" t="n">
        <v>608.76</v>
      </c>
      <c r="R109" t="n">
        <v>52.84</v>
      </c>
      <c r="S109" t="n">
        <v>46.36</v>
      </c>
      <c r="T109" t="n">
        <v>2918.05</v>
      </c>
      <c r="U109" t="n">
        <v>0.88</v>
      </c>
      <c r="V109" t="n">
        <v>0.9</v>
      </c>
      <c r="W109" t="n">
        <v>9.199999999999999</v>
      </c>
      <c r="X109" t="n">
        <v>0.18</v>
      </c>
      <c r="Y109" t="n">
        <v>1</v>
      </c>
      <c r="Z109" t="n">
        <v>10</v>
      </c>
      <c r="AA109" t="n">
        <v>1053.734722362424</v>
      </c>
      <c r="AB109" t="n">
        <v>1441.766334631297</v>
      </c>
      <c r="AC109" t="n">
        <v>1304.166179185845</v>
      </c>
      <c r="AD109" t="n">
        <v>1053734.722362424</v>
      </c>
      <c r="AE109" t="n">
        <v>1441766.334631297</v>
      </c>
      <c r="AF109" t="n">
        <v>1.426567880742077e-06</v>
      </c>
      <c r="AG109" t="n">
        <v>23.13368055555556</v>
      </c>
      <c r="AH109" t="n">
        <v>1304166.179185845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3.7531</v>
      </c>
      <c r="E110" t="n">
        <v>26.64</v>
      </c>
      <c r="F110" t="n">
        <v>23.54</v>
      </c>
      <c r="G110" t="n">
        <v>141.27</v>
      </c>
      <c r="H110" t="n">
        <v>1.84</v>
      </c>
      <c r="I110" t="n">
        <v>10</v>
      </c>
      <c r="J110" t="n">
        <v>270.99</v>
      </c>
      <c r="K110" t="n">
        <v>56.94</v>
      </c>
      <c r="L110" t="n">
        <v>28</v>
      </c>
      <c r="M110" t="n">
        <v>8</v>
      </c>
      <c r="N110" t="n">
        <v>71.04000000000001</v>
      </c>
      <c r="O110" t="n">
        <v>33655.82</v>
      </c>
      <c r="P110" t="n">
        <v>335.93</v>
      </c>
      <c r="Q110" t="n">
        <v>608.8099999999999</v>
      </c>
      <c r="R110" t="n">
        <v>52.62</v>
      </c>
      <c r="S110" t="n">
        <v>46.36</v>
      </c>
      <c r="T110" t="n">
        <v>2810.04</v>
      </c>
      <c r="U110" t="n">
        <v>0.88</v>
      </c>
      <c r="V110" t="n">
        <v>0.91</v>
      </c>
      <c r="W110" t="n">
        <v>9.199999999999999</v>
      </c>
      <c r="X110" t="n">
        <v>0.17</v>
      </c>
      <c r="Y110" t="n">
        <v>1</v>
      </c>
      <c r="Z110" t="n">
        <v>10</v>
      </c>
      <c r="AA110" t="n">
        <v>1053.580367600968</v>
      </c>
      <c r="AB110" t="n">
        <v>1441.555139637022</v>
      </c>
      <c r="AC110" t="n">
        <v>1303.975140345409</v>
      </c>
      <c r="AD110" t="n">
        <v>1053580.367600968</v>
      </c>
      <c r="AE110" t="n">
        <v>1441555.139637022</v>
      </c>
      <c r="AF110" t="n">
        <v>1.426795979537132e-06</v>
      </c>
      <c r="AG110" t="n">
        <v>23.125</v>
      </c>
      <c r="AH110" t="n">
        <v>1303975.140345409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3.7535</v>
      </c>
      <c r="E111" t="n">
        <v>26.64</v>
      </c>
      <c r="F111" t="n">
        <v>23.54</v>
      </c>
      <c r="G111" t="n">
        <v>141.25</v>
      </c>
      <c r="H111" t="n">
        <v>1.85</v>
      </c>
      <c r="I111" t="n">
        <v>10</v>
      </c>
      <c r="J111" t="n">
        <v>271.46</v>
      </c>
      <c r="K111" t="n">
        <v>56.94</v>
      </c>
      <c r="L111" t="n">
        <v>28.25</v>
      </c>
      <c r="M111" t="n">
        <v>8</v>
      </c>
      <c r="N111" t="n">
        <v>71.27</v>
      </c>
      <c r="O111" t="n">
        <v>33714.85</v>
      </c>
      <c r="P111" t="n">
        <v>336.01</v>
      </c>
      <c r="Q111" t="n">
        <v>608.78</v>
      </c>
      <c r="R111" t="n">
        <v>52.7</v>
      </c>
      <c r="S111" t="n">
        <v>46.36</v>
      </c>
      <c r="T111" t="n">
        <v>2847.81</v>
      </c>
      <c r="U111" t="n">
        <v>0.88</v>
      </c>
      <c r="V111" t="n">
        <v>0.91</v>
      </c>
      <c r="W111" t="n">
        <v>9.19</v>
      </c>
      <c r="X111" t="n">
        <v>0.17</v>
      </c>
      <c r="Y111" t="n">
        <v>1</v>
      </c>
      <c r="Z111" t="n">
        <v>10</v>
      </c>
      <c r="AA111" t="n">
        <v>1053.625224395568</v>
      </c>
      <c r="AB111" t="n">
        <v>1441.616514682336</v>
      </c>
      <c r="AC111" t="n">
        <v>1304.030657842539</v>
      </c>
      <c r="AD111" t="n">
        <v>1053625.224395568</v>
      </c>
      <c r="AE111" t="n">
        <v>1441616.514682336</v>
      </c>
      <c r="AF111" t="n">
        <v>1.426948045400503e-06</v>
      </c>
      <c r="AG111" t="n">
        <v>23.125</v>
      </c>
      <c r="AH111" t="n">
        <v>1304030.657842539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3.7535</v>
      </c>
      <c r="E112" t="n">
        <v>26.64</v>
      </c>
      <c r="F112" t="n">
        <v>23.54</v>
      </c>
      <c r="G112" t="n">
        <v>141.25</v>
      </c>
      <c r="H112" t="n">
        <v>1.87</v>
      </c>
      <c r="I112" t="n">
        <v>10</v>
      </c>
      <c r="J112" t="n">
        <v>271.94</v>
      </c>
      <c r="K112" t="n">
        <v>56.94</v>
      </c>
      <c r="L112" t="n">
        <v>28.5</v>
      </c>
      <c r="M112" t="n">
        <v>8</v>
      </c>
      <c r="N112" t="n">
        <v>71.5</v>
      </c>
      <c r="O112" t="n">
        <v>33773.97</v>
      </c>
      <c r="P112" t="n">
        <v>336.11</v>
      </c>
      <c r="Q112" t="n">
        <v>608.77</v>
      </c>
      <c r="R112" t="n">
        <v>52.71</v>
      </c>
      <c r="S112" t="n">
        <v>46.36</v>
      </c>
      <c r="T112" t="n">
        <v>2854.74</v>
      </c>
      <c r="U112" t="n">
        <v>0.88</v>
      </c>
      <c r="V112" t="n">
        <v>0.91</v>
      </c>
      <c r="W112" t="n">
        <v>9.19</v>
      </c>
      <c r="X112" t="n">
        <v>0.17</v>
      </c>
      <c r="Y112" t="n">
        <v>1</v>
      </c>
      <c r="Z112" t="n">
        <v>10</v>
      </c>
      <c r="AA112" t="n">
        <v>1053.770207972682</v>
      </c>
      <c r="AB112" t="n">
        <v>1441.814887608767</v>
      </c>
      <c r="AC112" t="n">
        <v>1304.21009833529</v>
      </c>
      <c r="AD112" t="n">
        <v>1053770.207972682</v>
      </c>
      <c r="AE112" t="n">
        <v>1441814.887608767</v>
      </c>
      <c r="AF112" t="n">
        <v>1.426948045400503e-06</v>
      </c>
      <c r="AG112" t="n">
        <v>23.125</v>
      </c>
      <c r="AH112" t="n">
        <v>1304210.09833529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3.7542</v>
      </c>
      <c r="E113" t="n">
        <v>26.64</v>
      </c>
      <c r="F113" t="n">
        <v>23.54</v>
      </c>
      <c r="G113" t="n">
        <v>141.22</v>
      </c>
      <c r="H113" t="n">
        <v>1.88</v>
      </c>
      <c r="I113" t="n">
        <v>10</v>
      </c>
      <c r="J113" t="n">
        <v>272.43</v>
      </c>
      <c r="K113" t="n">
        <v>56.94</v>
      </c>
      <c r="L113" t="n">
        <v>28.75</v>
      </c>
      <c r="M113" t="n">
        <v>8</v>
      </c>
      <c r="N113" t="n">
        <v>71.73</v>
      </c>
      <c r="O113" t="n">
        <v>33833.3</v>
      </c>
      <c r="P113" t="n">
        <v>335.39</v>
      </c>
      <c r="Q113" t="n">
        <v>608.76</v>
      </c>
      <c r="R113" t="n">
        <v>52.64</v>
      </c>
      <c r="S113" t="n">
        <v>46.36</v>
      </c>
      <c r="T113" t="n">
        <v>2817.21</v>
      </c>
      <c r="U113" t="n">
        <v>0.88</v>
      </c>
      <c r="V113" t="n">
        <v>0.91</v>
      </c>
      <c r="W113" t="n">
        <v>9.19</v>
      </c>
      <c r="X113" t="n">
        <v>0.17</v>
      </c>
      <c r="Y113" t="n">
        <v>1</v>
      </c>
      <c r="Z113" t="n">
        <v>10</v>
      </c>
      <c r="AA113" t="n">
        <v>1052.602031052589</v>
      </c>
      <c r="AB113" t="n">
        <v>1440.216536410367</v>
      </c>
      <c r="AC113" t="n">
        <v>1302.764291531965</v>
      </c>
      <c r="AD113" t="n">
        <v>1052602.031052589</v>
      </c>
      <c r="AE113" t="n">
        <v>1440216.536410367</v>
      </c>
      <c r="AF113" t="n">
        <v>1.427214160661401e-06</v>
      </c>
      <c r="AG113" t="n">
        <v>23.125</v>
      </c>
      <c r="AH113" t="n">
        <v>1302764.291531965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3.7539</v>
      </c>
      <c r="E114" t="n">
        <v>26.64</v>
      </c>
      <c r="F114" t="n">
        <v>23.54</v>
      </c>
      <c r="G114" t="n">
        <v>141.24</v>
      </c>
      <c r="H114" t="n">
        <v>1.89</v>
      </c>
      <c r="I114" t="n">
        <v>10</v>
      </c>
      <c r="J114" t="n">
        <v>272.91</v>
      </c>
      <c r="K114" t="n">
        <v>56.94</v>
      </c>
      <c r="L114" t="n">
        <v>29</v>
      </c>
      <c r="M114" t="n">
        <v>8</v>
      </c>
      <c r="N114" t="n">
        <v>71.95999999999999</v>
      </c>
      <c r="O114" t="n">
        <v>33892.61</v>
      </c>
      <c r="P114" t="n">
        <v>334.45</v>
      </c>
      <c r="Q114" t="n">
        <v>608.75</v>
      </c>
      <c r="R114" t="n">
        <v>52.61</v>
      </c>
      <c r="S114" t="n">
        <v>46.36</v>
      </c>
      <c r="T114" t="n">
        <v>2804.94</v>
      </c>
      <c r="U114" t="n">
        <v>0.88</v>
      </c>
      <c r="V114" t="n">
        <v>0.91</v>
      </c>
      <c r="W114" t="n">
        <v>9.19</v>
      </c>
      <c r="X114" t="n">
        <v>0.17</v>
      </c>
      <c r="Y114" t="n">
        <v>1</v>
      </c>
      <c r="Z114" t="n">
        <v>10</v>
      </c>
      <c r="AA114" t="n">
        <v>1051.292594327107</v>
      </c>
      <c r="AB114" t="n">
        <v>1438.424907314291</v>
      </c>
      <c r="AC114" t="n">
        <v>1301.143653002251</v>
      </c>
      <c r="AD114" t="n">
        <v>1051292.594327107</v>
      </c>
      <c r="AE114" t="n">
        <v>1438424.907314291</v>
      </c>
      <c r="AF114" t="n">
        <v>1.427100111263873e-06</v>
      </c>
      <c r="AG114" t="n">
        <v>23.125</v>
      </c>
      <c r="AH114" t="n">
        <v>1301143.653002251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3.752</v>
      </c>
      <c r="E115" t="n">
        <v>26.65</v>
      </c>
      <c r="F115" t="n">
        <v>23.55</v>
      </c>
      <c r="G115" t="n">
        <v>141.31</v>
      </c>
      <c r="H115" t="n">
        <v>1.9</v>
      </c>
      <c r="I115" t="n">
        <v>10</v>
      </c>
      <c r="J115" t="n">
        <v>273.39</v>
      </c>
      <c r="K115" t="n">
        <v>56.94</v>
      </c>
      <c r="L115" t="n">
        <v>29.25</v>
      </c>
      <c r="M115" t="n">
        <v>8</v>
      </c>
      <c r="N115" t="n">
        <v>72.19</v>
      </c>
      <c r="O115" t="n">
        <v>33952</v>
      </c>
      <c r="P115" t="n">
        <v>333.7</v>
      </c>
      <c r="Q115" t="n">
        <v>608.77</v>
      </c>
      <c r="R115" t="n">
        <v>52.9</v>
      </c>
      <c r="S115" t="n">
        <v>46.36</v>
      </c>
      <c r="T115" t="n">
        <v>2949.68</v>
      </c>
      <c r="U115" t="n">
        <v>0.88</v>
      </c>
      <c r="V115" t="n">
        <v>0.9</v>
      </c>
      <c r="W115" t="n">
        <v>9.199999999999999</v>
      </c>
      <c r="X115" t="n">
        <v>0.18</v>
      </c>
      <c r="Y115" t="n">
        <v>1</v>
      </c>
      <c r="Z115" t="n">
        <v>10</v>
      </c>
      <c r="AA115" t="n">
        <v>1050.618273036181</v>
      </c>
      <c r="AB115" t="n">
        <v>1437.50227117509</v>
      </c>
      <c r="AC115" t="n">
        <v>1300.309071961248</v>
      </c>
      <c r="AD115" t="n">
        <v>1050618.273036181</v>
      </c>
      <c r="AE115" t="n">
        <v>1437502.27117509</v>
      </c>
      <c r="AF115" t="n">
        <v>1.426377798412864e-06</v>
      </c>
      <c r="AG115" t="n">
        <v>23.13368055555556</v>
      </c>
      <c r="AH115" t="n">
        <v>1300309.071961248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3.7522</v>
      </c>
      <c r="E116" t="n">
        <v>26.65</v>
      </c>
      <c r="F116" t="n">
        <v>23.55</v>
      </c>
      <c r="G116" t="n">
        <v>141.31</v>
      </c>
      <c r="H116" t="n">
        <v>1.92</v>
      </c>
      <c r="I116" t="n">
        <v>10</v>
      </c>
      <c r="J116" t="n">
        <v>273.87</v>
      </c>
      <c r="K116" t="n">
        <v>56.94</v>
      </c>
      <c r="L116" t="n">
        <v>29.5</v>
      </c>
      <c r="M116" t="n">
        <v>8</v>
      </c>
      <c r="N116" t="n">
        <v>72.43000000000001</v>
      </c>
      <c r="O116" t="n">
        <v>34011.48</v>
      </c>
      <c r="P116" t="n">
        <v>332.07</v>
      </c>
      <c r="Q116" t="n">
        <v>608.75</v>
      </c>
      <c r="R116" t="n">
        <v>53.01</v>
      </c>
      <c r="S116" t="n">
        <v>46.36</v>
      </c>
      <c r="T116" t="n">
        <v>3001.9</v>
      </c>
      <c r="U116" t="n">
        <v>0.87</v>
      </c>
      <c r="V116" t="n">
        <v>0.9</v>
      </c>
      <c r="W116" t="n">
        <v>9.19</v>
      </c>
      <c r="X116" t="n">
        <v>0.18</v>
      </c>
      <c r="Y116" t="n">
        <v>1</v>
      </c>
      <c r="Z116" t="n">
        <v>10</v>
      </c>
      <c r="AA116" t="n">
        <v>1048.218802485932</v>
      </c>
      <c r="AB116" t="n">
        <v>1434.21920971107</v>
      </c>
      <c r="AC116" t="n">
        <v>1297.339341275548</v>
      </c>
      <c r="AD116" t="n">
        <v>1048218.802485932</v>
      </c>
      <c r="AE116" t="n">
        <v>1434219.20971107</v>
      </c>
      <c r="AF116" t="n">
        <v>1.426453831344549e-06</v>
      </c>
      <c r="AG116" t="n">
        <v>23.13368055555556</v>
      </c>
      <c r="AH116" t="n">
        <v>1297339.341275548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3.761</v>
      </c>
      <c r="E117" t="n">
        <v>26.59</v>
      </c>
      <c r="F117" t="n">
        <v>23.53</v>
      </c>
      <c r="G117" t="n">
        <v>156.89</v>
      </c>
      <c r="H117" t="n">
        <v>1.93</v>
      </c>
      <c r="I117" t="n">
        <v>9</v>
      </c>
      <c r="J117" t="n">
        <v>274.35</v>
      </c>
      <c r="K117" t="n">
        <v>56.94</v>
      </c>
      <c r="L117" t="n">
        <v>29.75</v>
      </c>
      <c r="M117" t="n">
        <v>7</v>
      </c>
      <c r="N117" t="n">
        <v>72.66</v>
      </c>
      <c r="O117" t="n">
        <v>34071.05</v>
      </c>
      <c r="P117" t="n">
        <v>331.4</v>
      </c>
      <c r="Q117" t="n">
        <v>608.8</v>
      </c>
      <c r="R117" t="n">
        <v>52.42</v>
      </c>
      <c r="S117" t="n">
        <v>46.36</v>
      </c>
      <c r="T117" t="n">
        <v>2713.91</v>
      </c>
      <c r="U117" t="n">
        <v>0.88</v>
      </c>
      <c r="V117" t="n">
        <v>0.91</v>
      </c>
      <c r="W117" t="n">
        <v>9.19</v>
      </c>
      <c r="X117" t="n">
        <v>0.16</v>
      </c>
      <c r="Y117" t="n">
        <v>1</v>
      </c>
      <c r="Z117" t="n">
        <v>10</v>
      </c>
      <c r="AA117" t="n">
        <v>1035.085185768845</v>
      </c>
      <c r="AB117" t="n">
        <v>1416.249215904475</v>
      </c>
      <c r="AC117" t="n">
        <v>1281.08437845681</v>
      </c>
      <c r="AD117" t="n">
        <v>1035085.185768845</v>
      </c>
      <c r="AE117" t="n">
        <v>1416249.215904475</v>
      </c>
      <c r="AF117" t="n">
        <v>1.429799280338695e-06</v>
      </c>
      <c r="AG117" t="n">
        <v>23.08159722222222</v>
      </c>
      <c r="AH117" t="n">
        <v>1281084.37845681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3.7613</v>
      </c>
      <c r="E118" t="n">
        <v>26.59</v>
      </c>
      <c r="F118" t="n">
        <v>23.53</v>
      </c>
      <c r="G118" t="n">
        <v>156.87</v>
      </c>
      <c r="H118" t="n">
        <v>1.94</v>
      </c>
      <c r="I118" t="n">
        <v>9</v>
      </c>
      <c r="J118" t="n">
        <v>274.84</v>
      </c>
      <c r="K118" t="n">
        <v>56.94</v>
      </c>
      <c r="L118" t="n">
        <v>30</v>
      </c>
      <c r="M118" t="n">
        <v>7</v>
      </c>
      <c r="N118" t="n">
        <v>72.89</v>
      </c>
      <c r="O118" t="n">
        <v>34130.71</v>
      </c>
      <c r="P118" t="n">
        <v>331.78</v>
      </c>
      <c r="Q118" t="n">
        <v>608.78</v>
      </c>
      <c r="R118" t="n">
        <v>52.24</v>
      </c>
      <c r="S118" t="n">
        <v>46.36</v>
      </c>
      <c r="T118" t="n">
        <v>2624.22</v>
      </c>
      <c r="U118" t="n">
        <v>0.89</v>
      </c>
      <c r="V118" t="n">
        <v>0.91</v>
      </c>
      <c r="W118" t="n">
        <v>9.199999999999999</v>
      </c>
      <c r="X118" t="n">
        <v>0.16</v>
      </c>
      <c r="Y118" t="n">
        <v>1</v>
      </c>
      <c r="Z118" t="n">
        <v>10</v>
      </c>
      <c r="AA118" t="n">
        <v>1035.582384654064</v>
      </c>
      <c r="AB118" t="n">
        <v>1416.929505354098</v>
      </c>
      <c r="AC118" t="n">
        <v>1281.699742036154</v>
      </c>
      <c r="AD118" t="n">
        <v>1035582.384654064</v>
      </c>
      <c r="AE118" t="n">
        <v>1416929.505354099</v>
      </c>
      <c r="AF118" t="n">
        <v>1.429913329736222e-06</v>
      </c>
      <c r="AG118" t="n">
        <v>23.08159722222222</v>
      </c>
      <c r="AH118" t="n">
        <v>1281699.742036154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3.7614</v>
      </c>
      <c r="E119" t="n">
        <v>26.59</v>
      </c>
      <c r="F119" t="n">
        <v>23.53</v>
      </c>
      <c r="G119" t="n">
        <v>156.86</v>
      </c>
      <c r="H119" t="n">
        <v>1.96</v>
      </c>
      <c r="I119" t="n">
        <v>9</v>
      </c>
      <c r="J119" t="n">
        <v>275.32</v>
      </c>
      <c r="K119" t="n">
        <v>56.94</v>
      </c>
      <c r="L119" t="n">
        <v>30.25</v>
      </c>
      <c r="M119" t="n">
        <v>7</v>
      </c>
      <c r="N119" t="n">
        <v>73.13</v>
      </c>
      <c r="O119" t="n">
        <v>34190.46</v>
      </c>
      <c r="P119" t="n">
        <v>332.07</v>
      </c>
      <c r="Q119" t="n">
        <v>608.76</v>
      </c>
      <c r="R119" t="n">
        <v>52.32</v>
      </c>
      <c r="S119" t="n">
        <v>46.36</v>
      </c>
      <c r="T119" t="n">
        <v>2661.22</v>
      </c>
      <c r="U119" t="n">
        <v>0.89</v>
      </c>
      <c r="V119" t="n">
        <v>0.91</v>
      </c>
      <c r="W119" t="n">
        <v>9.19</v>
      </c>
      <c r="X119" t="n">
        <v>0.16</v>
      </c>
      <c r="Y119" t="n">
        <v>1</v>
      </c>
      <c r="Z119" t="n">
        <v>10</v>
      </c>
      <c r="AA119" t="n">
        <v>1035.984409140081</v>
      </c>
      <c r="AB119" t="n">
        <v>1417.479572991936</v>
      </c>
      <c r="AC119" t="n">
        <v>1282.19731199066</v>
      </c>
      <c r="AD119" t="n">
        <v>1035984.409140081</v>
      </c>
      <c r="AE119" t="n">
        <v>1417479.572991936</v>
      </c>
      <c r="AF119" t="n">
        <v>1.429951346202065e-06</v>
      </c>
      <c r="AG119" t="n">
        <v>23.08159722222222</v>
      </c>
      <c r="AH119" t="n">
        <v>1282197.31199066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3.7601</v>
      </c>
      <c r="E120" t="n">
        <v>26.6</v>
      </c>
      <c r="F120" t="n">
        <v>23.54</v>
      </c>
      <c r="G120" t="n">
        <v>156.93</v>
      </c>
      <c r="H120" t="n">
        <v>1.97</v>
      </c>
      <c r="I120" t="n">
        <v>9</v>
      </c>
      <c r="J120" t="n">
        <v>275.81</v>
      </c>
      <c r="K120" t="n">
        <v>56.94</v>
      </c>
      <c r="L120" t="n">
        <v>30.5</v>
      </c>
      <c r="M120" t="n">
        <v>7</v>
      </c>
      <c r="N120" t="n">
        <v>73.36</v>
      </c>
      <c r="O120" t="n">
        <v>34250.31</v>
      </c>
      <c r="P120" t="n">
        <v>332.32</v>
      </c>
      <c r="Q120" t="n">
        <v>608.87</v>
      </c>
      <c r="R120" t="n">
        <v>52.57</v>
      </c>
      <c r="S120" t="n">
        <v>46.36</v>
      </c>
      <c r="T120" t="n">
        <v>2789.74</v>
      </c>
      <c r="U120" t="n">
        <v>0.88</v>
      </c>
      <c r="V120" t="n">
        <v>0.91</v>
      </c>
      <c r="W120" t="n">
        <v>9.19</v>
      </c>
      <c r="X120" t="n">
        <v>0.17</v>
      </c>
      <c r="Y120" t="n">
        <v>1</v>
      </c>
      <c r="Z120" t="n">
        <v>10</v>
      </c>
      <c r="AA120" t="n">
        <v>1036.651013140586</v>
      </c>
      <c r="AB120" t="n">
        <v>1418.391649993919</v>
      </c>
      <c r="AC120" t="n">
        <v>1283.022341643682</v>
      </c>
      <c r="AD120" t="n">
        <v>1036651.013140586</v>
      </c>
      <c r="AE120" t="n">
        <v>1418391.649993919</v>
      </c>
      <c r="AF120" t="n">
        <v>1.429457132146112e-06</v>
      </c>
      <c r="AG120" t="n">
        <v>23.09027777777778</v>
      </c>
      <c r="AH120" t="n">
        <v>1283022.341643682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3.7605</v>
      </c>
      <c r="E121" t="n">
        <v>26.59</v>
      </c>
      <c r="F121" t="n">
        <v>23.54</v>
      </c>
      <c r="G121" t="n">
        <v>156.91</v>
      </c>
      <c r="H121" t="n">
        <v>1.98</v>
      </c>
      <c r="I121" t="n">
        <v>9</v>
      </c>
      <c r="J121" t="n">
        <v>276.29</v>
      </c>
      <c r="K121" t="n">
        <v>56.94</v>
      </c>
      <c r="L121" t="n">
        <v>30.75</v>
      </c>
      <c r="M121" t="n">
        <v>7</v>
      </c>
      <c r="N121" t="n">
        <v>73.59999999999999</v>
      </c>
      <c r="O121" t="n">
        <v>34310.24</v>
      </c>
      <c r="P121" t="n">
        <v>332.25</v>
      </c>
      <c r="Q121" t="n">
        <v>608.79</v>
      </c>
      <c r="R121" t="n">
        <v>52.59</v>
      </c>
      <c r="S121" t="n">
        <v>46.36</v>
      </c>
      <c r="T121" t="n">
        <v>2797.41</v>
      </c>
      <c r="U121" t="n">
        <v>0.88</v>
      </c>
      <c r="V121" t="n">
        <v>0.91</v>
      </c>
      <c r="W121" t="n">
        <v>9.19</v>
      </c>
      <c r="X121" t="n">
        <v>0.17</v>
      </c>
      <c r="Y121" t="n">
        <v>1</v>
      </c>
      <c r="Z121" t="n">
        <v>10</v>
      </c>
      <c r="AA121" t="n">
        <v>1036.479403811526</v>
      </c>
      <c r="AB121" t="n">
        <v>1418.15684653903</v>
      </c>
      <c r="AC121" t="n">
        <v>1282.809947500979</v>
      </c>
      <c r="AD121" t="n">
        <v>1036479.403811526</v>
      </c>
      <c r="AE121" t="n">
        <v>1418156.84653903</v>
      </c>
      <c r="AF121" t="n">
        <v>1.429609198009482e-06</v>
      </c>
      <c r="AG121" t="n">
        <v>23.08159722222222</v>
      </c>
      <c r="AH121" t="n">
        <v>1282809.947500979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3.7601</v>
      </c>
      <c r="E122" t="n">
        <v>26.6</v>
      </c>
      <c r="F122" t="n">
        <v>23.54</v>
      </c>
      <c r="G122" t="n">
        <v>156.93</v>
      </c>
      <c r="H122" t="n">
        <v>1.99</v>
      </c>
      <c r="I122" t="n">
        <v>9</v>
      </c>
      <c r="J122" t="n">
        <v>276.78</v>
      </c>
      <c r="K122" t="n">
        <v>56.94</v>
      </c>
      <c r="L122" t="n">
        <v>31</v>
      </c>
      <c r="M122" t="n">
        <v>7</v>
      </c>
      <c r="N122" t="n">
        <v>73.84</v>
      </c>
      <c r="O122" t="n">
        <v>34370.27</v>
      </c>
      <c r="P122" t="n">
        <v>332.24</v>
      </c>
      <c r="Q122" t="n">
        <v>608.8099999999999</v>
      </c>
      <c r="R122" t="n">
        <v>52.53</v>
      </c>
      <c r="S122" t="n">
        <v>46.36</v>
      </c>
      <c r="T122" t="n">
        <v>2769.7</v>
      </c>
      <c r="U122" t="n">
        <v>0.88</v>
      </c>
      <c r="V122" t="n">
        <v>0.91</v>
      </c>
      <c r="W122" t="n">
        <v>9.199999999999999</v>
      </c>
      <c r="X122" t="n">
        <v>0.17</v>
      </c>
      <c r="Y122" t="n">
        <v>1</v>
      </c>
      <c r="Z122" t="n">
        <v>10</v>
      </c>
      <c r="AA122" t="n">
        <v>1036.53522986744</v>
      </c>
      <c r="AB122" t="n">
        <v>1418.233230211603</v>
      </c>
      <c r="AC122" t="n">
        <v>1282.879041223047</v>
      </c>
      <c r="AD122" t="n">
        <v>1036535.22986744</v>
      </c>
      <c r="AE122" t="n">
        <v>1418233.230211603</v>
      </c>
      <c r="AF122" t="n">
        <v>1.429457132146112e-06</v>
      </c>
      <c r="AG122" t="n">
        <v>23.09027777777778</v>
      </c>
      <c r="AH122" t="n">
        <v>1282879.041223047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3.7609</v>
      </c>
      <c r="E123" t="n">
        <v>26.59</v>
      </c>
      <c r="F123" t="n">
        <v>23.53</v>
      </c>
      <c r="G123" t="n">
        <v>156.89</v>
      </c>
      <c r="H123" t="n">
        <v>2.01</v>
      </c>
      <c r="I123" t="n">
        <v>9</v>
      </c>
      <c r="J123" t="n">
        <v>277.27</v>
      </c>
      <c r="K123" t="n">
        <v>56.94</v>
      </c>
      <c r="L123" t="n">
        <v>31.25</v>
      </c>
      <c r="M123" t="n">
        <v>7</v>
      </c>
      <c r="N123" t="n">
        <v>74.06999999999999</v>
      </c>
      <c r="O123" t="n">
        <v>34430.39</v>
      </c>
      <c r="P123" t="n">
        <v>331.95</v>
      </c>
      <c r="Q123" t="n">
        <v>608.77</v>
      </c>
      <c r="R123" t="n">
        <v>52.37</v>
      </c>
      <c r="S123" t="n">
        <v>46.36</v>
      </c>
      <c r="T123" t="n">
        <v>2686.15</v>
      </c>
      <c r="U123" t="n">
        <v>0.89</v>
      </c>
      <c r="V123" t="n">
        <v>0.91</v>
      </c>
      <c r="W123" t="n">
        <v>9.19</v>
      </c>
      <c r="X123" t="n">
        <v>0.16</v>
      </c>
      <c r="Y123" t="n">
        <v>1</v>
      </c>
      <c r="Z123" t="n">
        <v>10</v>
      </c>
      <c r="AA123" t="n">
        <v>1035.898560379883</v>
      </c>
      <c r="AB123" t="n">
        <v>1417.362110930852</v>
      </c>
      <c r="AC123" t="n">
        <v>1282.091060343828</v>
      </c>
      <c r="AD123" t="n">
        <v>1035898.560379883</v>
      </c>
      <c r="AE123" t="n">
        <v>1417362.110930852</v>
      </c>
      <c r="AF123" t="n">
        <v>1.429761263872852e-06</v>
      </c>
      <c r="AG123" t="n">
        <v>23.08159722222222</v>
      </c>
      <c r="AH123" t="n">
        <v>1282091.060343828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3.7609</v>
      </c>
      <c r="E124" t="n">
        <v>26.59</v>
      </c>
      <c r="F124" t="n">
        <v>23.53</v>
      </c>
      <c r="G124" t="n">
        <v>156.89</v>
      </c>
      <c r="H124" t="n">
        <v>2.02</v>
      </c>
      <c r="I124" t="n">
        <v>9</v>
      </c>
      <c r="J124" t="n">
        <v>277.75</v>
      </c>
      <c r="K124" t="n">
        <v>56.94</v>
      </c>
      <c r="L124" t="n">
        <v>31.5</v>
      </c>
      <c r="M124" t="n">
        <v>7</v>
      </c>
      <c r="N124" t="n">
        <v>74.31</v>
      </c>
      <c r="O124" t="n">
        <v>34490.61</v>
      </c>
      <c r="P124" t="n">
        <v>332.04</v>
      </c>
      <c r="Q124" t="n">
        <v>608.79</v>
      </c>
      <c r="R124" t="n">
        <v>52.39</v>
      </c>
      <c r="S124" t="n">
        <v>46.36</v>
      </c>
      <c r="T124" t="n">
        <v>2698.64</v>
      </c>
      <c r="U124" t="n">
        <v>0.88</v>
      </c>
      <c r="V124" t="n">
        <v>0.91</v>
      </c>
      <c r="W124" t="n">
        <v>9.19</v>
      </c>
      <c r="X124" t="n">
        <v>0.16</v>
      </c>
      <c r="Y124" t="n">
        <v>1</v>
      </c>
      <c r="Z124" t="n">
        <v>10</v>
      </c>
      <c r="AA124" t="n">
        <v>1036.028788854723</v>
      </c>
      <c r="AB124" t="n">
        <v>1417.540295275403</v>
      </c>
      <c r="AC124" t="n">
        <v>1282.252239024618</v>
      </c>
      <c r="AD124" t="n">
        <v>1036028.788854723</v>
      </c>
      <c r="AE124" t="n">
        <v>1417540.295275403</v>
      </c>
      <c r="AF124" t="n">
        <v>1.429761263872852e-06</v>
      </c>
      <c r="AG124" t="n">
        <v>23.08159722222222</v>
      </c>
      <c r="AH124" t="n">
        <v>1282252.239024618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3.7614</v>
      </c>
      <c r="E125" t="n">
        <v>26.59</v>
      </c>
      <c r="F125" t="n">
        <v>23.53</v>
      </c>
      <c r="G125" t="n">
        <v>156.87</v>
      </c>
      <c r="H125" t="n">
        <v>2.03</v>
      </c>
      <c r="I125" t="n">
        <v>9</v>
      </c>
      <c r="J125" t="n">
        <v>278.24</v>
      </c>
      <c r="K125" t="n">
        <v>56.94</v>
      </c>
      <c r="L125" t="n">
        <v>31.75</v>
      </c>
      <c r="M125" t="n">
        <v>7</v>
      </c>
      <c r="N125" t="n">
        <v>74.55</v>
      </c>
      <c r="O125" t="n">
        <v>34550.91</v>
      </c>
      <c r="P125" t="n">
        <v>331.83</v>
      </c>
      <c r="Q125" t="n">
        <v>608.75</v>
      </c>
      <c r="R125" t="n">
        <v>52.34</v>
      </c>
      <c r="S125" t="n">
        <v>46.36</v>
      </c>
      <c r="T125" t="n">
        <v>2672.17</v>
      </c>
      <c r="U125" t="n">
        <v>0.89</v>
      </c>
      <c r="V125" t="n">
        <v>0.91</v>
      </c>
      <c r="W125" t="n">
        <v>9.19</v>
      </c>
      <c r="X125" t="n">
        <v>0.16</v>
      </c>
      <c r="Y125" t="n">
        <v>1</v>
      </c>
      <c r="Z125" t="n">
        <v>10</v>
      </c>
      <c r="AA125" t="n">
        <v>1035.637179370296</v>
      </c>
      <c r="AB125" t="n">
        <v>1417.004477902219</v>
      </c>
      <c r="AC125" t="n">
        <v>1281.767559309506</v>
      </c>
      <c r="AD125" t="n">
        <v>1035637.179370296</v>
      </c>
      <c r="AE125" t="n">
        <v>1417004.477902219</v>
      </c>
      <c r="AF125" t="n">
        <v>1.429951346202065e-06</v>
      </c>
      <c r="AG125" t="n">
        <v>23.08159722222222</v>
      </c>
      <c r="AH125" t="n">
        <v>1281767.559309506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3.7615</v>
      </c>
      <c r="E126" t="n">
        <v>26.58</v>
      </c>
      <c r="F126" t="n">
        <v>23.53</v>
      </c>
      <c r="G126" t="n">
        <v>156.86</v>
      </c>
      <c r="H126" t="n">
        <v>2.04</v>
      </c>
      <c r="I126" t="n">
        <v>9</v>
      </c>
      <c r="J126" t="n">
        <v>278.73</v>
      </c>
      <c r="K126" t="n">
        <v>56.94</v>
      </c>
      <c r="L126" t="n">
        <v>32</v>
      </c>
      <c r="M126" t="n">
        <v>7</v>
      </c>
      <c r="N126" t="n">
        <v>74.79000000000001</v>
      </c>
      <c r="O126" t="n">
        <v>34611.32</v>
      </c>
      <c r="P126" t="n">
        <v>331.94</v>
      </c>
      <c r="Q126" t="n">
        <v>608.77</v>
      </c>
      <c r="R126" t="n">
        <v>52.27</v>
      </c>
      <c r="S126" t="n">
        <v>46.36</v>
      </c>
      <c r="T126" t="n">
        <v>2636.62</v>
      </c>
      <c r="U126" t="n">
        <v>0.89</v>
      </c>
      <c r="V126" t="n">
        <v>0.91</v>
      </c>
      <c r="W126" t="n">
        <v>9.19</v>
      </c>
      <c r="X126" t="n">
        <v>0.16</v>
      </c>
      <c r="Y126" t="n">
        <v>1</v>
      </c>
      <c r="Z126" t="n">
        <v>10</v>
      </c>
      <c r="AA126" t="n">
        <v>1035.778776307737</v>
      </c>
      <c r="AB126" t="n">
        <v>1417.198217078841</v>
      </c>
      <c r="AC126" t="n">
        <v>1281.942808291026</v>
      </c>
      <c r="AD126" t="n">
        <v>1035778.776307737</v>
      </c>
      <c r="AE126" t="n">
        <v>1417198.217078841</v>
      </c>
      <c r="AF126" t="n">
        <v>1.429989362667908e-06</v>
      </c>
      <c r="AG126" t="n">
        <v>23.07291666666667</v>
      </c>
      <c r="AH126" t="n">
        <v>1281942.808291026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3.7616</v>
      </c>
      <c r="E127" t="n">
        <v>26.58</v>
      </c>
      <c r="F127" t="n">
        <v>23.53</v>
      </c>
      <c r="G127" t="n">
        <v>156.86</v>
      </c>
      <c r="H127" t="n">
        <v>2.06</v>
      </c>
      <c r="I127" t="n">
        <v>9</v>
      </c>
      <c r="J127" t="n">
        <v>279.22</v>
      </c>
      <c r="K127" t="n">
        <v>56.94</v>
      </c>
      <c r="L127" t="n">
        <v>32.25</v>
      </c>
      <c r="M127" t="n">
        <v>7</v>
      </c>
      <c r="N127" t="n">
        <v>75.03</v>
      </c>
      <c r="O127" t="n">
        <v>34671.81</v>
      </c>
      <c r="P127" t="n">
        <v>331.37</v>
      </c>
      <c r="Q127" t="n">
        <v>608.77</v>
      </c>
      <c r="R127" t="n">
        <v>52.38</v>
      </c>
      <c r="S127" t="n">
        <v>46.36</v>
      </c>
      <c r="T127" t="n">
        <v>2693.59</v>
      </c>
      <c r="U127" t="n">
        <v>0.88</v>
      </c>
      <c r="V127" t="n">
        <v>0.91</v>
      </c>
      <c r="W127" t="n">
        <v>9.19</v>
      </c>
      <c r="X127" t="n">
        <v>0.16</v>
      </c>
      <c r="Y127" t="n">
        <v>1</v>
      </c>
      <c r="Z127" t="n">
        <v>10</v>
      </c>
      <c r="AA127" t="n">
        <v>1034.936600344039</v>
      </c>
      <c r="AB127" t="n">
        <v>1416.045914771129</v>
      </c>
      <c r="AC127" t="n">
        <v>1280.900480098296</v>
      </c>
      <c r="AD127" t="n">
        <v>1034936.600344039</v>
      </c>
      <c r="AE127" t="n">
        <v>1416045.914771129</v>
      </c>
      <c r="AF127" t="n">
        <v>1.43002737913375e-06</v>
      </c>
      <c r="AG127" t="n">
        <v>23.07291666666667</v>
      </c>
      <c r="AH127" t="n">
        <v>1280900.480098296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3.7596</v>
      </c>
      <c r="E128" t="n">
        <v>26.6</v>
      </c>
      <c r="F128" t="n">
        <v>23.54</v>
      </c>
      <c r="G128" t="n">
        <v>156.95</v>
      </c>
      <c r="H128" t="n">
        <v>2.07</v>
      </c>
      <c r="I128" t="n">
        <v>9</v>
      </c>
      <c r="J128" t="n">
        <v>279.72</v>
      </c>
      <c r="K128" t="n">
        <v>56.94</v>
      </c>
      <c r="L128" t="n">
        <v>32.5</v>
      </c>
      <c r="M128" t="n">
        <v>7</v>
      </c>
      <c r="N128" t="n">
        <v>75.27</v>
      </c>
      <c r="O128" t="n">
        <v>34732.41</v>
      </c>
      <c r="P128" t="n">
        <v>331.05</v>
      </c>
      <c r="Q128" t="n">
        <v>608.77</v>
      </c>
      <c r="R128" t="n">
        <v>52.71</v>
      </c>
      <c r="S128" t="n">
        <v>46.36</v>
      </c>
      <c r="T128" t="n">
        <v>2856.84</v>
      </c>
      <c r="U128" t="n">
        <v>0.88</v>
      </c>
      <c r="V128" t="n">
        <v>0.91</v>
      </c>
      <c r="W128" t="n">
        <v>9.19</v>
      </c>
      <c r="X128" t="n">
        <v>0.17</v>
      </c>
      <c r="Y128" t="n">
        <v>1</v>
      </c>
      <c r="Z128" t="n">
        <v>10</v>
      </c>
      <c r="AA128" t="n">
        <v>1034.900617446301</v>
      </c>
      <c r="AB128" t="n">
        <v>1415.996681382991</v>
      </c>
      <c r="AC128" t="n">
        <v>1280.855945475622</v>
      </c>
      <c r="AD128" t="n">
        <v>1034900.617446301</v>
      </c>
      <c r="AE128" t="n">
        <v>1415996.681382991</v>
      </c>
      <c r="AF128" t="n">
        <v>1.429267049816899e-06</v>
      </c>
      <c r="AG128" t="n">
        <v>23.09027777777778</v>
      </c>
      <c r="AH128" t="n">
        <v>1280855.945475622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3.761</v>
      </c>
      <c r="E129" t="n">
        <v>26.59</v>
      </c>
      <c r="F129" t="n">
        <v>23.53</v>
      </c>
      <c r="G129" t="n">
        <v>156.88</v>
      </c>
      <c r="H129" t="n">
        <v>2.08</v>
      </c>
      <c r="I129" t="n">
        <v>9</v>
      </c>
      <c r="J129" t="n">
        <v>280.21</v>
      </c>
      <c r="K129" t="n">
        <v>56.94</v>
      </c>
      <c r="L129" t="n">
        <v>32.75</v>
      </c>
      <c r="M129" t="n">
        <v>7</v>
      </c>
      <c r="N129" t="n">
        <v>75.51000000000001</v>
      </c>
      <c r="O129" t="n">
        <v>34793.09</v>
      </c>
      <c r="P129" t="n">
        <v>330.4</v>
      </c>
      <c r="Q129" t="n">
        <v>608.76</v>
      </c>
      <c r="R129" t="n">
        <v>52.47</v>
      </c>
      <c r="S129" t="n">
        <v>46.36</v>
      </c>
      <c r="T129" t="n">
        <v>2738.47</v>
      </c>
      <c r="U129" t="n">
        <v>0.88</v>
      </c>
      <c r="V129" t="n">
        <v>0.91</v>
      </c>
      <c r="W129" t="n">
        <v>9.19</v>
      </c>
      <c r="X129" t="n">
        <v>0.16</v>
      </c>
      <c r="Y129" t="n">
        <v>1</v>
      </c>
      <c r="Z129" t="n">
        <v>10</v>
      </c>
      <c r="AA129" t="n">
        <v>1033.638241188426</v>
      </c>
      <c r="AB129" t="n">
        <v>1414.269442494855</v>
      </c>
      <c r="AC129" t="n">
        <v>1279.293551842775</v>
      </c>
      <c r="AD129" t="n">
        <v>1033638.241188426</v>
      </c>
      <c r="AE129" t="n">
        <v>1414269.442494855</v>
      </c>
      <c r="AF129" t="n">
        <v>1.429799280338695e-06</v>
      </c>
      <c r="AG129" t="n">
        <v>23.08159722222222</v>
      </c>
      <c r="AH129" t="n">
        <v>1279293.551842775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3.7605</v>
      </c>
      <c r="E130" t="n">
        <v>26.59</v>
      </c>
      <c r="F130" t="n">
        <v>23.54</v>
      </c>
      <c r="G130" t="n">
        <v>156.91</v>
      </c>
      <c r="H130" t="n">
        <v>2.09</v>
      </c>
      <c r="I130" t="n">
        <v>9</v>
      </c>
      <c r="J130" t="n">
        <v>280.7</v>
      </c>
      <c r="K130" t="n">
        <v>56.94</v>
      </c>
      <c r="L130" t="n">
        <v>33</v>
      </c>
      <c r="M130" t="n">
        <v>7</v>
      </c>
      <c r="N130" t="n">
        <v>75.76000000000001</v>
      </c>
      <c r="O130" t="n">
        <v>34853.88</v>
      </c>
      <c r="P130" t="n">
        <v>329.8</v>
      </c>
      <c r="Q130" t="n">
        <v>608.8099999999999</v>
      </c>
      <c r="R130" t="n">
        <v>52.58</v>
      </c>
      <c r="S130" t="n">
        <v>46.36</v>
      </c>
      <c r="T130" t="n">
        <v>2791.81</v>
      </c>
      <c r="U130" t="n">
        <v>0.88</v>
      </c>
      <c r="V130" t="n">
        <v>0.91</v>
      </c>
      <c r="W130" t="n">
        <v>9.19</v>
      </c>
      <c r="X130" t="n">
        <v>0.17</v>
      </c>
      <c r="Y130" t="n">
        <v>1</v>
      </c>
      <c r="Z130" t="n">
        <v>10</v>
      </c>
      <c r="AA130" t="n">
        <v>1032.933918240711</v>
      </c>
      <c r="AB130" t="n">
        <v>1413.305756765257</v>
      </c>
      <c r="AC130" t="n">
        <v>1278.421838926668</v>
      </c>
      <c r="AD130" t="n">
        <v>1032933.918240711</v>
      </c>
      <c r="AE130" t="n">
        <v>1413305.756765257</v>
      </c>
      <c r="AF130" t="n">
        <v>1.429609198009482e-06</v>
      </c>
      <c r="AG130" t="n">
        <v>23.08159722222222</v>
      </c>
      <c r="AH130" t="n">
        <v>1278421.838926668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3.7599</v>
      </c>
      <c r="E131" t="n">
        <v>26.6</v>
      </c>
      <c r="F131" t="n">
        <v>23.54</v>
      </c>
      <c r="G131" t="n">
        <v>156.94</v>
      </c>
      <c r="H131" t="n">
        <v>2.11</v>
      </c>
      <c r="I131" t="n">
        <v>9</v>
      </c>
      <c r="J131" t="n">
        <v>281.19</v>
      </c>
      <c r="K131" t="n">
        <v>56.94</v>
      </c>
      <c r="L131" t="n">
        <v>33.25</v>
      </c>
      <c r="M131" t="n">
        <v>7</v>
      </c>
      <c r="N131" t="n">
        <v>76</v>
      </c>
      <c r="O131" t="n">
        <v>34914.76</v>
      </c>
      <c r="P131" t="n">
        <v>329.15</v>
      </c>
      <c r="Q131" t="n">
        <v>608.75</v>
      </c>
      <c r="R131" t="n">
        <v>52.71</v>
      </c>
      <c r="S131" t="n">
        <v>46.36</v>
      </c>
      <c r="T131" t="n">
        <v>2858.67</v>
      </c>
      <c r="U131" t="n">
        <v>0.88</v>
      </c>
      <c r="V131" t="n">
        <v>0.91</v>
      </c>
      <c r="W131" t="n">
        <v>9.19</v>
      </c>
      <c r="X131" t="n">
        <v>0.17</v>
      </c>
      <c r="Y131" t="n">
        <v>1</v>
      </c>
      <c r="Z131" t="n">
        <v>10</v>
      </c>
      <c r="AA131" t="n">
        <v>1032.098017378428</v>
      </c>
      <c r="AB131" t="n">
        <v>1412.162040328138</v>
      </c>
      <c r="AC131" t="n">
        <v>1277.387277181092</v>
      </c>
      <c r="AD131" t="n">
        <v>1032098.017378428</v>
      </c>
      <c r="AE131" t="n">
        <v>1412162.040328138</v>
      </c>
      <c r="AF131" t="n">
        <v>1.429381099214427e-06</v>
      </c>
      <c r="AG131" t="n">
        <v>23.09027777777778</v>
      </c>
      <c r="AH131" t="n">
        <v>1277387.277181092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3.7705</v>
      </c>
      <c r="E132" t="n">
        <v>26.52</v>
      </c>
      <c r="F132" t="n">
        <v>23.51</v>
      </c>
      <c r="G132" t="n">
        <v>176.32</v>
      </c>
      <c r="H132" t="n">
        <v>2.12</v>
      </c>
      <c r="I132" t="n">
        <v>8</v>
      </c>
      <c r="J132" t="n">
        <v>281.69</v>
      </c>
      <c r="K132" t="n">
        <v>56.94</v>
      </c>
      <c r="L132" t="n">
        <v>33.5</v>
      </c>
      <c r="M132" t="n">
        <v>6</v>
      </c>
      <c r="N132" t="n">
        <v>76.25</v>
      </c>
      <c r="O132" t="n">
        <v>34975.73</v>
      </c>
      <c r="P132" t="n">
        <v>327.62</v>
      </c>
      <c r="Q132" t="n">
        <v>608.76</v>
      </c>
      <c r="R132" t="n">
        <v>51.74</v>
      </c>
      <c r="S132" t="n">
        <v>46.36</v>
      </c>
      <c r="T132" t="n">
        <v>2377.69</v>
      </c>
      <c r="U132" t="n">
        <v>0.9</v>
      </c>
      <c r="V132" t="n">
        <v>0.91</v>
      </c>
      <c r="W132" t="n">
        <v>9.19</v>
      </c>
      <c r="X132" t="n">
        <v>0.14</v>
      </c>
      <c r="Y132" t="n">
        <v>1</v>
      </c>
      <c r="Z132" t="n">
        <v>10</v>
      </c>
      <c r="AA132" t="n">
        <v>1027.815493802718</v>
      </c>
      <c r="AB132" t="n">
        <v>1406.302502640245</v>
      </c>
      <c r="AC132" t="n">
        <v>1272.086965546219</v>
      </c>
      <c r="AD132" t="n">
        <v>1027815.493802718</v>
      </c>
      <c r="AE132" t="n">
        <v>1406302.502640245</v>
      </c>
      <c r="AF132" t="n">
        <v>1.433410844593738e-06</v>
      </c>
      <c r="AG132" t="n">
        <v>23.02083333333333</v>
      </c>
      <c r="AH132" t="n">
        <v>1272086.965546219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3.77</v>
      </c>
      <c r="E133" t="n">
        <v>26.53</v>
      </c>
      <c r="F133" t="n">
        <v>23.51</v>
      </c>
      <c r="G133" t="n">
        <v>176.35</v>
      </c>
      <c r="H133" t="n">
        <v>2.13</v>
      </c>
      <c r="I133" t="n">
        <v>8</v>
      </c>
      <c r="J133" t="n">
        <v>282.18</v>
      </c>
      <c r="K133" t="n">
        <v>56.94</v>
      </c>
      <c r="L133" t="n">
        <v>33.75</v>
      </c>
      <c r="M133" t="n">
        <v>6</v>
      </c>
      <c r="N133" t="n">
        <v>76.48999999999999</v>
      </c>
      <c r="O133" t="n">
        <v>35036.81</v>
      </c>
      <c r="P133" t="n">
        <v>328.35</v>
      </c>
      <c r="Q133" t="n">
        <v>608.78</v>
      </c>
      <c r="R133" t="n">
        <v>51.71</v>
      </c>
      <c r="S133" t="n">
        <v>46.36</v>
      </c>
      <c r="T133" t="n">
        <v>2364.98</v>
      </c>
      <c r="U133" t="n">
        <v>0.9</v>
      </c>
      <c r="V133" t="n">
        <v>0.91</v>
      </c>
      <c r="W133" t="n">
        <v>9.19</v>
      </c>
      <c r="X133" t="n">
        <v>0.14</v>
      </c>
      <c r="Y133" t="n">
        <v>1</v>
      </c>
      <c r="Z133" t="n">
        <v>10</v>
      </c>
      <c r="AA133" t="n">
        <v>1028.955735638796</v>
      </c>
      <c r="AB133" t="n">
        <v>1407.862631824287</v>
      </c>
      <c r="AC133" t="n">
        <v>1273.49819819059</v>
      </c>
      <c r="AD133" t="n">
        <v>1028955.735638796</v>
      </c>
      <c r="AE133" t="n">
        <v>1407862.631824287</v>
      </c>
      <c r="AF133" t="n">
        <v>1.433220762264525e-06</v>
      </c>
      <c r="AG133" t="n">
        <v>23.02951388888889</v>
      </c>
      <c r="AH133" t="n">
        <v>1273498.19819059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3.7712</v>
      </c>
      <c r="E134" t="n">
        <v>26.52</v>
      </c>
      <c r="F134" t="n">
        <v>23.5</v>
      </c>
      <c r="G134" t="n">
        <v>176.29</v>
      </c>
      <c r="H134" t="n">
        <v>2.14</v>
      </c>
      <c r="I134" t="n">
        <v>8</v>
      </c>
      <c r="J134" t="n">
        <v>282.68</v>
      </c>
      <c r="K134" t="n">
        <v>56.94</v>
      </c>
      <c r="L134" t="n">
        <v>34</v>
      </c>
      <c r="M134" t="n">
        <v>6</v>
      </c>
      <c r="N134" t="n">
        <v>76.73999999999999</v>
      </c>
      <c r="O134" t="n">
        <v>35097.98</v>
      </c>
      <c r="P134" t="n">
        <v>328.6</v>
      </c>
      <c r="Q134" t="n">
        <v>608.78</v>
      </c>
      <c r="R134" t="n">
        <v>51.45</v>
      </c>
      <c r="S134" t="n">
        <v>46.36</v>
      </c>
      <c r="T134" t="n">
        <v>2231.53</v>
      </c>
      <c r="U134" t="n">
        <v>0.9</v>
      </c>
      <c r="V134" t="n">
        <v>0.91</v>
      </c>
      <c r="W134" t="n">
        <v>9.19</v>
      </c>
      <c r="X134" t="n">
        <v>0.13</v>
      </c>
      <c r="Y134" t="n">
        <v>1</v>
      </c>
      <c r="Z134" t="n">
        <v>10</v>
      </c>
      <c r="AA134" t="n">
        <v>1029.032355620379</v>
      </c>
      <c r="AB134" t="n">
        <v>1407.967466663323</v>
      </c>
      <c r="AC134" t="n">
        <v>1273.593027739726</v>
      </c>
      <c r="AD134" t="n">
        <v>1029032.355620379</v>
      </c>
      <c r="AE134" t="n">
        <v>1407967.466663323</v>
      </c>
      <c r="AF134" t="n">
        <v>1.433676959854636e-06</v>
      </c>
      <c r="AG134" t="n">
        <v>23.02083333333333</v>
      </c>
      <c r="AH134" t="n">
        <v>1273593.027739726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3.7713</v>
      </c>
      <c r="E135" t="n">
        <v>26.52</v>
      </c>
      <c r="F135" t="n">
        <v>23.5</v>
      </c>
      <c r="G135" t="n">
        <v>176.28</v>
      </c>
      <c r="H135" t="n">
        <v>2.15</v>
      </c>
      <c r="I135" t="n">
        <v>8</v>
      </c>
      <c r="J135" t="n">
        <v>283.18</v>
      </c>
      <c r="K135" t="n">
        <v>56.94</v>
      </c>
      <c r="L135" t="n">
        <v>34.25</v>
      </c>
      <c r="M135" t="n">
        <v>6</v>
      </c>
      <c r="N135" t="n">
        <v>76.98</v>
      </c>
      <c r="O135" t="n">
        <v>35159.25</v>
      </c>
      <c r="P135" t="n">
        <v>328.91</v>
      </c>
      <c r="Q135" t="n">
        <v>608.78</v>
      </c>
      <c r="R135" t="n">
        <v>51.42</v>
      </c>
      <c r="S135" t="n">
        <v>46.36</v>
      </c>
      <c r="T135" t="n">
        <v>2219.86</v>
      </c>
      <c r="U135" t="n">
        <v>0.9</v>
      </c>
      <c r="V135" t="n">
        <v>0.91</v>
      </c>
      <c r="W135" t="n">
        <v>9.19</v>
      </c>
      <c r="X135" t="n">
        <v>0.13</v>
      </c>
      <c r="Y135" t="n">
        <v>1</v>
      </c>
      <c r="Z135" t="n">
        <v>10</v>
      </c>
      <c r="AA135" t="n">
        <v>1029.462358292123</v>
      </c>
      <c r="AB135" t="n">
        <v>1408.555815289183</v>
      </c>
      <c r="AC135" t="n">
        <v>1274.125225198485</v>
      </c>
      <c r="AD135" t="n">
        <v>1029462.358292123</v>
      </c>
      <c r="AE135" t="n">
        <v>1408555.815289183</v>
      </c>
      <c r="AF135" t="n">
        <v>1.433714976320479e-06</v>
      </c>
      <c r="AG135" t="n">
        <v>23.02083333333333</v>
      </c>
      <c r="AH135" t="n">
        <v>1274125.225198485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3.7707</v>
      </c>
      <c r="E136" t="n">
        <v>26.52</v>
      </c>
      <c r="F136" t="n">
        <v>23.51</v>
      </c>
      <c r="G136" t="n">
        <v>176.31</v>
      </c>
      <c r="H136" t="n">
        <v>2.17</v>
      </c>
      <c r="I136" t="n">
        <v>8</v>
      </c>
      <c r="J136" t="n">
        <v>283.67</v>
      </c>
      <c r="K136" t="n">
        <v>56.94</v>
      </c>
      <c r="L136" t="n">
        <v>34.5</v>
      </c>
      <c r="M136" t="n">
        <v>6</v>
      </c>
      <c r="N136" t="n">
        <v>77.23</v>
      </c>
      <c r="O136" t="n">
        <v>35220.61</v>
      </c>
      <c r="P136" t="n">
        <v>329.32</v>
      </c>
      <c r="Q136" t="n">
        <v>608.79</v>
      </c>
      <c r="R136" t="n">
        <v>51.62</v>
      </c>
      <c r="S136" t="n">
        <v>46.36</v>
      </c>
      <c r="T136" t="n">
        <v>2316.26</v>
      </c>
      <c r="U136" t="n">
        <v>0.9</v>
      </c>
      <c r="V136" t="n">
        <v>0.91</v>
      </c>
      <c r="W136" t="n">
        <v>9.19</v>
      </c>
      <c r="X136" t="n">
        <v>0.14</v>
      </c>
      <c r="Y136" t="n">
        <v>1</v>
      </c>
      <c r="Z136" t="n">
        <v>10</v>
      </c>
      <c r="AA136" t="n">
        <v>1030.234380687534</v>
      </c>
      <c r="AB136" t="n">
        <v>1409.612130389808</v>
      </c>
      <c r="AC136" t="n">
        <v>1275.080727068455</v>
      </c>
      <c r="AD136" t="n">
        <v>1030234.380687534</v>
      </c>
      <c r="AE136" t="n">
        <v>1409612.130389808</v>
      </c>
      <c r="AF136" t="n">
        <v>1.433486877525423e-06</v>
      </c>
      <c r="AG136" t="n">
        <v>23.02083333333333</v>
      </c>
      <c r="AH136" t="n">
        <v>1275080.727068455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3.7701</v>
      </c>
      <c r="E137" t="n">
        <v>26.52</v>
      </c>
      <c r="F137" t="n">
        <v>23.51</v>
      </c>
      <c r="G137" t="n">
        <v>176.34</v>
      </c>
      <c r="H137" t="n">
        <v>2.18</v>
      </c>
      <c r="I137" t="n">
        <v>8</v>
      </c>
      <c r="J137" t="n">
        <v>284.17</v>
      </c>
      <c r="K137" t="n">
        <v>56.94</v>
      </c>
      <c r="L137" t="n">
        <v>34.75</v>
      </c>
      <c r="M137" t="n">
        <v>6</v>
      </c>
      <c r="N137" t="n">
        <v>77.48</v>
      </c>
      <c r="O137" t="n">
        <v>35282.08</v>
      </c>
      <c r="P137" t="n">
        <v>329.21</v>
      </c>
      <c r="Q137" t="n">
        <v>608.75</v>
      </c>
      <c r="R137" t="n">
        <v>51.84</v>
      </c>
      <c r="S137" t="n">
        <v>46.36</v>
      </c>
      <c r="T137" t="n">
        <v>2428.25</v>
      </c>
      <c r="U137" t="n">
        <v>0.89</v>
      </c>
      <c r="V137" t="n">
        <v>0.91</v>
      </c>
      <c r="W137" t="n">
        <v>9.19</v>
      </c>
      <c r="X137" t="n">
        <v>0.14</v>
      </c>
      <c r="Y137" t="n">
        <v>1</v>
      </c>
      <c r="Z137" t="n">
        <v>10</v>
      </c>
      <c r="AA137" t="n">
        <v>1030.179775836609</v>
      </c>
      <c r="AB137" t="n">
        <v>1409.537417623777</v>
      </c>
      <c r="AC137" t="n">
        <v>1275.013144783953</v>
      </c>
      <c r="AD137" t="n">
        <v>1030179.775836609</v>
      </c>
      <c r="AE137" t="n">
        <v>1409537.417623777</v>
      </c>
      <c r="AF137" t="n">
        <v>1.433258778730368e-06</v>
      </c>
      <c r="AG137" t="n">
        <v>23.02083333333333</v>
      </c>
      <c r="AH137" t="n">
        <v>1275013.144783953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3.7696</v>
      </c>
      <c r="E138" t="n">
        <v>26.53</v>
      </c>
      <c r="F138" t="n">
        <v>23.52</v>
      </c>
      <c r="G138" t="n">
        <v>176.37</v>
      </c>
      <c r="H138" t="n">
        <v>2.19</v>
      </c>
      <c r="I138" t="n">
        <v>8</v>
      </c>
      <c r="J138" t="n">
        <v>284.67</v>
      </c>
      <c r="K138" t="n">
        <v>56.94</v>
      </c>
      <c r="L138" t="n">
        <v>35</v>
      </c>
      <c r="M138" t="n">
        <v>6</v>
      </c>
      <c r="N138" t="n">
        <v>77.73</v>
      </c>
      <c r="O138" t="n">
        <v>35343.65</v>
      </c>
      <c r="P138" t="n">
        <v>328.89</v>
      </c>
      <c r="Q138" t="n">
        <v>608.75</v>
      </c>
      <c r="R138" t="n">
        <v>51.93</v>
      </c>
      <c r="S138" t="n">
        <v>46.36</v>
      </c>
      <c r="T138" t="n">
        <v>2474.35</v>
      </c>
      <c r="U138" t="n">
        <v>0.89</v>
      </c>
      <c r="V138" t="n">
        <v>0.91</v>
      </c>
      <c r="W138" t="n">
        <v>9.19</v>
      </c>
      <c r="X138" t="n">
        <v>0.15</v>
      </c>
      <c r="Y138" t="n">
        <v>1</v>
      </c>
      <c r="Z138" t="n">
        <v>10</v>
      </c>
      <c r="AA138" t="n">
        <v>1029.88091461027</v>
      </c>
      <c r="AB138" t="n">
        <v>1409.128502509073</v>
      </c>
      <c r="AC138" t="n">
        <v>1274.643255953881</v>
      </c>
      <c r="AD138" t="n">
        <v>1029880.91461027</v>
      </c>
      <c r="AE138" t="n">
        <v>1409128.502509073</v>
      </c>
      <c r="AF138" t="n">
        <v>1.433068696401155e-06</v>
      </c>
      <c r="AG138" t="n">
        <v>23.02951388888889</v>
      </c>
      <c r="AH138" t="n">
        <v>1274643.255953881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3.7709</v>
      </c>
      <c r="E139" t="n">
        <v>26.52</v>
      </c>
      <c r="F139" t="n">
        <v>23.51</v>
      </c>
      <c r="G139" t="n">
        <v>176.3</v>
      </c>
      <c r="H139" t="n">
        <v>2.2</v>
      </c>
      <c r="I139" t="n">
        <v>8</v>
      </c>
      <c r="J139" t="n">
        <v>285.17</v>
      </c>
      <c r="K139" t="n">
        <v>56.94</v>
      </c>
      <c r="L139" t="n">
        <v>35.25</v>
      </c>
      <c r="M139" t="n">
        <v>6</v>
      </c>
      <c r="N139" t="n">
        <v>77.98</v>
      </c>
      <c r="O139" t="n">
        <v>35405.32</v>
      </c>
      <c r="P139" t="n">
        <v>328.71</v>
      </c>
      <c r="Q139" t="n">
        <v>608.83</v>
      </c>
      <c r="R139" t="n">
        <v>51.58</v>
      </c>
      <c r="S139" t="n">
        <v>46.36</v>
      </c>
      <c r="T139" t="n">
        <v>2299.25</v>
      </c>
      <c r="U139" t="n">
        <v>0.9</v>
      </c>
      <c r="V139" t="n">
        <v>0.91</v>
      </c>
      <c r="W139" t="n">
        <v>9.19</v>
      </c>
      <c r="X139" t="n">
        <v>0.14</v>
      </c>
      <c r="Y139" t="n">
        <v>1</v>
      </c>
      <c r="Z139" t="n">
        <v>10</v>
      </c>
      <c r="AA139" t="n">
        <v>1029.319344147059</v>
      </c>
      <c r="AB139" t="n">
        <v>1408.360137026568</v>
      </c>
      <c r="AC139" t="n">
        <v>1273.948222194618</v>
      </c>
      <c r="AD139" t="n">
        <v>1029319.344147059</v>
      </c>
      <c r="AE139" t="n">
        <v>1408360.137026568</v>
      </c>
      <c r="AF139" t="n">
        <v>1.433562910457108e-06</v>
      </c>
      <c r="AG139" t="n">
        <v>23.02083333333333</v>
      </c>
      <c r="AH139" t="n">
        <v>1273948.222194618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3.771</v>
      </c>
      <c r="E140" t="n">
        <v>26.52</v>
      </c>
      <c r="F140" t="n">
        <v>23.51</v>
      </c>
      <c r="G140" t="n">
        <v>176.3</v>
      </c>
      <c r="H140" t="n">
        <v>2.21</v>
      </c>
      <c r="I140" t="n">
        <v>8</v>
      </c>
      <c r="J140" t="n">
        <v>285.67</v>
      </c>
      <c r="K140" t="n">
        <v>56.94</v>
      </c>
      <c r="L140" t="n">
        <v>35.5</v>
      </c>
      <c r="M140" t="n">
        <v>6</v>
      </c>
      <c r="N140" t="n">
        <v>78.23</v>
      </c>
      <c r="O140" t="n">
        <v>35467.08</v>
      </c>
      <c r="P140" t="n">
        <v>328.38</v>
      </c>
      <c r="Q140" t="n">
        <v>608.8099999999999</v>
      </c>
      <c r="R140" t="n">
        <v>51.57</v>
      </c>
      <c r="S140" t="n">
        <v>46.36</v>
      </c>
      <c r="T140" t="n">
        <v>2293.02</v>
      </c>
      <c r="U140" t="n">
        <v>0.9</v>
      </c>
      <c r="V140" t="n">
        <v>0.91</v>
      </c>
      <c r="W140" t="n">
        <v>9.19</v>
      </c>
      <c r="X140" t="n">
        <v>0.14</v>
      </c>
      <c r="Y140" t="n">
        <v>1</v>
      </c>
      <c r="Z140" t="n">
        <v>10</v>
      </c>
      <c r="AA140" t="n">
        <v>1028.825784585734</v>
      </c>
      <c r="AB140" t="n">
        <v>1407.684827060451</v>
      </c>
      <c r="AC140" t="n">
        <v>1273.337362863864</v>
      </c>
      <c r="AD140" t="n">
        <v>1028825.784585734</v>
      </c>
      <c r="AE140" t="n">
        <v>1407684.827060451</v>
      </c>
      <c r="AF140" t="n">
        <v>1.433600926922951e-06</v>
      </c>
      <c r="AG140" t="n">
        <v>23.02083333333333</v>
      </c>
      <c r="AH140" t="n">
        <v>1273337.362863865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3.7705</v>
      </c>
      <c r="E141" t="n">
        <v>26.52</v>
      </c>
      <c r="F141" t="n">
        <v>23.51</v>
      </c>
      <c r="G141" t="n">
        <v>176.32</v>
      </c>
      <c r="H141" t="n">
        <v>2.22</v>
      </c>
      <c r="I141" t="n">
        <v>8</v>
      </c>
      <c r="J141" t="n">
        <v>286.17</v>
      </c>
      <c r="K141" t="n">
        <v>56.94</v>
      </c>
      <c r="L141" t="n">
        <v>35.75</v>
      </c>
      <c r="M141" t="n">
        <v>6</v>
      </c>
      <c r="N141" t="n">
        <v>78.48</v>
      </c>
      <c r="O141" t="n">
        <v>35528.95</v>
      </c>
      <c r="P141" t="n">
        <v>328.21</v>
      </c>
      <c r="Q141" t="n">
        <v>608.76</v>
      </c>
      <c r="R141" t="n">
        <v>51.64</v>
      </c>
      <c r="S141" t="n">
        <v>46.36</v>
      </c>
      <c r="T141" t="n">
        <v>2327.71</v>
      </c>
      <c r="U141" t="n">
        <v>0.9</v>
      </c>
      <c r="V141" t="n">
        <v>0.91</v>
      </c>
      <c r="W141" t="n">
        <v>9.19</v>
      </c>
      <c r="X141" t="n">
        <v>0.14</v>
      </c>
      <c r="Y141" t="n">
        <v>1</v>
      </c>
      <c r="Z141" t="n">
        <v>10</v>
      </c>
      <c r="AA141" t="n">
        <v>1028.667040163812</v>
      </c>
      <c r="AB141" t="n">
        <v>1407.467625939068</v>
      </c>
      <c r="AC141" t="n">
        <v>1273.140891112663</v>
      </c>
      <c r="AD141" t="n">
        <v>1028667.040163812</v>
      </c>
      <c r="AE141" t="n">
        <v>1407467.625939068</v>
      </c>
      <c r="AF141" t="n">
        <v>1.433410844593738e-06</v>
      </c>
      <c r="AG141" t="n">
        <v>23.02083333333333</v>
      </c>
      <c r="AH141" t="n">
        <v>1273140.891112663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3.7709</v>
      </c>
      <c r="E142" t="n">
        <v>26.52</v>
      </c>
      <c r="F142" t="n">
        <v>23.51</v>
      </c>
      <c r="G142" t="n">
        <v>176.3</v>
      </c>
      <c r="H142" t="n">
        <v>2.24</v>
      </c>
      <c r="I142" t="n">
        <v>8</v>
      </c>
      <c r="J142" t="n">
        <v>286.68</v>
      </c>
      <c r="K142" t="n">
        <v>56.94</v>
      </c>
      <c r="L142" t="n">
        <v>36</v>
      </c>
      <c r="M142" t="n">
        <v>6</v>
      </c>
      <c r="N142" t="n">
        <v>78.73</v>
      </c>
      <c r="O142" t="n">
        <v>35591.05</v>
      </c>
      <c r="P142" t="n">
        <v>327.58</v>
      </c>
      <c r="Q142" t="n">
        <v>608.78</v>
      </c>
      <c r="R142" t="n">
        <v>51.57</v>
      </c>
      <c r="S142" t="n">
        <v>46.36</v>
      </c>
      <c r="T142" t="n">
        <v>2292.32</v>
      </c>
      <c r="U142" t="n">
        <v>0.9</v>
      </c>
      <c r="V142" t="n">
        <v>0.91</v>
      </c>
      <c r="W142" t="n">
        <v>9.19</v>
      </c>
      <c r="X142" t="n">
        <v>0.14</v>
      </c>
      <c r="Y142" t="n">
        <v>1</v>
      </c>
      <c r="Z142" t="n">
        <v>10</v>
      </c>
      <c r="AA142" t="n">
        <v>1027.688589372161</v>
      </c>
      <c r="AB142" t="n">
        <v>1406.128866399729</v>
      </c>
      <c r="AC142" t="n">
        <v>1271.929900904797</v>
      </c>
      <c r="AD142" t="n">
        <v>1027688.589372161</v>
      </c>
      <c r="AE142" t="n">
        <v>1406128.866399729</v>
      </c>
      <c r="AF142" t="n">
        <v>1.433562910457108e-06</v>
      </c>
      <c r="AG142" t="n">
        <v>23.02083333333333</v>
      </c>
      <c r="AH142" t="n">
        <v>1271929.900904797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3.7714</v>
      </c>
      <c r="E143" t="n">
        <v>26.52</v>
      </c>
      <c r="F143" t="n">
        <v>23.5</v>
      </c>
      <c r="G143" t="n">
        <v>176.28</v>
      </c>
      <c r="H143" t="n">
        <v>2.25</v>
      </c>
      <c r="I143" t="n">
        <v>8</v>
      </c>
      <c r="J143" t="n">
        <v>287.18</v>
      </c>
      <c r="K143" t="n">
        <v>56.94</v>
      </c>
      <c r="L143" t="n">
        <v>36.25</v>
      </c>
      <c r="M143" t="n">
        <v>6</v>
      </c>
      <c r="N143" t="n">
        <v>78.98999999999999</v>
      </c>
      <c r="O143" t="n">
        <v>35653.12</v>
      </c>
      <c r="P143" t="n">
        <v>327.32</v>
      </c>
      <c r="Q143" t="n">
        <v>608.77</v>
      </c>
      <c r="R143" t="n">
        <v>51.4</v>
      </c>
      <c r="S143" t="n">
        <v>46.36</v>
      </c>
      <c r="T143" t="n">
        <v>2206.04</v>
      </c>
      <c r="U143" t="n">
        <v>0.9</v>
      </c>
      <c r="V143" t="n">
        <v>0.91</v>
      </c>
      <c r="W143" t="n">
        <v>9.19</v>
      </c>
      <c r="X143" t="n">
        <v>0.13</v>
      </c>
      <c r="Y143" t="n">
        <v>1</v>
      </c>
      <c r="Z143" t="n">
        <v>10</v>
      </c>
      <c r="AA143" t="n">
        <v>1027.150724627823</v>
      </c>
      <c r="AB143" t="n">
        <v>1405.392936127608</v>
      </c>
      <c r="AC143" t="n">
        <v>1271.264206784963</v>
      </c>
      <c r="AD143" t="n">
        <v>1027150.724627823</v>
      </c>
      <c r="AE143" t="n">
        <v>1405392.936127608</v>
      </c>
      <c r="AF143" t="n">
        <v>1.433752992786321e-06</v>
      </c>
      <c r="AG143" t="n">
        <v>23.02083333333333</v>
      </c>
      <c r="AH143" t="n">
        <v>1271264.206784963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3.7721</v>
      </c>
      <c r="E144" t="n">
        <v>26.51</v>
      </c>
      <c r="F144" t="n">
        <v>23.5</v>
      </c>
      <c r="G144" t="n">
        <v>176.24</v>
      </c>
      <c r="H144" t="n">
        <v>2.26</v>
      </c>
      <c r="I144" t="n">
        <v>8</v>
      </c>
      <c r="J144" t="n">
        <v>287.68</v>
      </c>
      <c r="K144" t="n">
        <v>56.94</v>
      </c>
      <c r="L144" t="n">
        <v>36.5</v>
      </c>
      <c r="M144" t="n">
        <v>6</v>
      </c>
      <c r="N144" t="n">
        <v>79.23999999999999</v>
      </c>
      <c r="O144" t="n">
        <v>35715.3</v>
      </c>
      <c r="P144" t="n">
        <v>327.07</v>
      </c>
      <c r="Q144" t="n">
        <v>608.79</v>
      </c>
      <c r="R144" t="n">
        <v>51.35</v>
      </c>
      <c r="S144" t="n">
        <v>46.36</v>
      </c>
      <c r="T144" t="n">
        <v>2183.32</v>
      </c>
      <c r="U144" t="n">
        <v>0.9</v>
      </c>
      <c r="V144" t="n">
        <v>0.91</v>
      </c>
      <c r="W144" t="n">
        <v>9.19</v>
      </c>
      <c r="X144" t="n">
        <v>0.13</v>
      </c>
      <c r="Y144" t="n">
        <v>1</v>
      </c>
      <c r="Z144" t="n">
        <v>10</v>
      </c>
      <c r="AA144" t="n">
        <v>1026.669152278547</v>
      </c>
      <c r="AB144" t="n">
        <v>1404.734027593855</v>
      </c>
      <c r="AC144" t="n">
        <v>1270.668183556887</v>
      </c>
      <c r="AD144" t="n">
        <v>1026669.152278547</v>
      </c>
      <c r="AE144" t="n">
        <v>1404734.027593855</v>
      </c>
      <c r="AF144" t="n">
        <v>1.434019108047219e-06</v>
      </c>
      <c r="AG144" t="n">
        <v>23.01215277777778</v>
      </c>
      <c r="AH144" t="n">
        <v>1270668.183556887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3.7724</v>
      </c>
      <c r="E145" t="n">
        <v>26.51</v>
      </c>
      <c r="F145" t="n">
        <v>23.5</v>
      </c>
      <c r="G145" t="n">
        <v>176.22</v>
      </c>
      <c r="H145" t="n">
        <v>2.27</v>
      </c>
      <c r="I145" t="n">
        <v>8</v>
      </c>
      <c r="J145" t="n">
        <v>288.19</v>
      </c>
      <c r="K145" t="n">
        <v>56.94</v>
      </c>
      <c r="L145" t="n">
        <v>36.75</v>
      </c>
      <c r="M145" t="n">
        <v>6</v>
      </c>
      <c r="N145" t="n">
        <v>79.5</v>
      </c>
      <c r="O145" t="n">
        <v>35777.58</v>
      </c>
      <c r="P145" t="n">
        <v>326</v>
      </c>
      <c r="Q145" t="n">
        <v>608.78</v>
      </c>
      <c r="R145" t="n">
        <v>51.18</v>
      </c>
      <c r="S145" t="n">
        <v>46.36</v>
      </c>
      <c r="T145" t="n">
        <v>2095.64</v>
      </c>
      <c r="U145" t="n">
        <v>0.91</v>
      </c>
      <c r="V145" t="n">
        <v>0.91</v>
      </c>
      <c r="W145" t="n">
        <v>9.19</v>
      </c>
      <c r="X145" t="n">
        <v>0.12</v>
      </c>
      <c r="Y145" t="n">
        <v>1</v>
      </c>
      <c r="Z145" t="n">
        <v>10</v>
      </c>
      <c r="AA145" t="n">
        <v>1025.07382809631</v>
      </c>
      <c r="AB145" t="n">
        <v>1402.551234666984</v>
      </c>
      <c r="AC145" t="n">
        <v>1268.693713323387</v>
      </c>
      <c r="AD145" t="n">
        <v>1025073.82809631</v>
      </c>
      <c r="AE145" t="n">
        <v>1402551.234666984</v>
      </c>
      <c r="AF145" t="n">
        <v>1.434133157444746e-06</v>
      </c>
      <c r="AG145" t="n">
        <v>23.01215277777778</v>
      </c>
      <c r="AH145" t="n">
        <v>1268693.713323387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3.772</v>
      </c>
      <c r="E146" t="n">
        <v>26.51</v>
      </c>
      <c r="F146" t="n">
        <v>23.5</v>
      </c>
      <c r="G146" t="n">
        <v>176.24</v>
      </c>
      <c r="H146" t="n">
        <v>2.28</v>
      </c>
      <c r="I146" t="n">
        <v>8</v>
      </c>
      <c r="J146" t="n">
        <v>288.7</v>
      </c>
      <c r="K146" t="n">
        <v>56.94</v>
      </c>
      <c r="L146" t="n">
        <v>37</v>
      </c>
      <c r="M146" t="n">
        <v>6</v>
      </c>
      <c r="N146" t="n">
        <v>79.75</v>
      </c>
      <c r="O146" t="n">
        <v>35839.97</v>
      </c>
      <c r="P146" t="n">
        <v>325.7</v>
      </c>
      <c r="Q146" t="n">
        <v>608.77</v>
      </c>
      <c r="R146" t="n">
        <v>51.4</v>
      </c>
      <c r="S146" t="n">
        <v>46.36</v>
      </c>
      <c r="T146" t="n">
        <v>2206.48</v>
      </c>
      <c r="U146" t="n">
        <v>0.9</v>
      </c>
      <c r="V146" t="n">
        <v>0.91</v>
      </c>
      <c r="W146" t="n">
        <v>9.19</v>
      </c>
      <c r="X146" t="n">
        <v>0.13</v>
      </c>
      <c r="Y146" t="n">
        <v>1</v>
      </c>
      <c r="Z146" t="n">
        <v>10</v>
      </c>
      <c r="AA146" t="n">
        <v>1024.709878291999</v>
      </c>
      <c r="AB146" t="n">
        <v>1402.053262488393</v>
      </c>
      <c r="AC146" t="n">
        <v>1268.243266910613</v>
      </c>
      <c r="AD146" t="n">
        <v>1024709.878291999</v>
      </c>
      <c r="AE146" t="n">
        <v>1402053.262488393</v>
      </c>
      <c r="AF146" t="n">
        <v>1.433981091581376e-06</v>
      </c>
      <c r="AG146" t="n">
        <v>23.01215277777778</v>
      </c>
      <c r="AH146" t="n">
        <v>1268243.266910613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3.7713</v>
      </c>
      <c r="E147" t="n">
        <v>26.52</v>
      </c>
      <c r="F147" t="n">
        <v>23.5</v>
      </c>
      <c r="G147" t="n">
        <v>176.28</v>
      </c>
      <c r="H147" t="n">
        <v>2.29</v>
      </c>
      <c r="I147" t="n">
        <v>8</v>
      </c>
      <c r="J147" t="n">
        <v>289.2</v>
      </c>
      <c r="K147" t="n">
        <v>56.94</v>
      </c>
      <c r="L147" t="n">
        <v>37.25</v>
      </c>
      <c r="M147" t="n">
        <v>6</v>
      </c>
      <c r="N147" t="n">
        <v>80.01000000000001</v>
      </c>
      <c r="O147" t="n">
        <v>35902.46</v>
      </c>
      <c r="P147" t="n">
        <v>324.91</v>
      </c>
      <c r="Q147" t="n">
        <v>608.83</v>
      </c>
      <c r="R147" t="n">
        <v>51.49</v>
      </c>
      <c r="S147" t="n">
        <v>46.36</v>
      </c>
      <c r="T147" t="n">
        <v>2252.66</v>
      </c>
      <c r="U147" t="n">
        <v>0.9</v>
      </c>
      <c r="V147" t="n">
        <v>0.91</v>
      </c>
      <c r="W147" t="n">
        <v>9.19</v>
      </c>
      <c r="X147" t="n">
        <v>0.13</v>
      </c>
      <c r="Y147" t="n">
        <v>1</v>
      </c>
      <c r="Z147" t="n">
        <v>10</v>
      </c>
      <c r="AA147" t="n">
        <v>1023.6903872827</v>
      </c>
      <c r="AB147" t="n">
        <v>1400.658349912702</v>
      </c>
      <c r="AC147" t="n">
        <v>1266.981482833374</v>
      </c>
      <c r="AD147" t="n">
        <v>1023690.387282701</v>
      </c>
      <c r="AE147" t="n">
        <v>1400658.349912702</v>
      </c>
      <c r="AF147" t="n">
        <v>1.433714976320479e-06</v>
      </c>
      <c r="AG147" t="n">
        <v>23.02083333333333</v>
      </c>
      <c r="AH147" t="n">
        <v>1266981.482833374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3.7713</v>
      </c>
      <c r="E148" t="n">
        <v>26.52</v>
      </c>
      <c r="F148" t="n">
        <v>23.5</v>
      </c>
      <c r="G148" t="n">
        <v>176.28</v>
      </c>
      <c r="H148" t="n">
        <v>2.31</v>
      </c>
      <c r="I148" t="n">
        <v>8</v>
      </c>
      <c r="J148" t="n">
        <v>289.71</v>
      </c>
      <c r="K148" t="n">
        <v>56.94</v>
      </c>
      <c r="L148" t="n">
        <v>37.5</v>
      </c>
      <c r="M148" t="n">
        <v>6</v>
      </c>
      <c r="N148" t="n">
        <v>80.27</v>
      </c>
      <c r="O148" t="n">
        <v>35965.05</v>
      </c>
      <c r="P148" t="n">
        <v>324.6</v>
      </c>
      <c r="Q148" t="n">
        <v>608.76</v>
      </c>
      <c r="R148" t="n">
        <v>51.48</v>
      </c>
      <c r="S148" t="n">
        <v>46.36</v>
      </c>
      <c r="T148" t="n">
        <v>2246.73</v>
      </c>
      <c r="U148" t="n">
        <v>0.9</v>
      </c>
      <c r="V148" t="n">
        <v>0.91</v>
      </c>
      <c r="W148" t="n">
        <v>9.19</v>
      </c>
      <c r="X148" t="n">
        <v>0.13</v>
      </c>
      <c r="Y148" t="n">
        <v>1</v>
      </c>
      <c r="Z148" t="n">
        <v>10</v>
      </c>
      <c r="AA148" t="n">
        <v>1023.24305952947</v>
      </c>
      <c r="AB148" t="n">
        <v>1400.046296346025</v>
      </c>
      <c r="AC148" t="n">
        <v>1266.427842800078</v>
      </c>
      <c r="AD148" t="n">
        <v>1023243.05952947</v>
      </c>
      <c r="AE148" t="n">
        <v>1400046.296346025</v>
      </c>
      <c r="AF148" t="n">
        <v>1.433714976320479e-06</v>
      </c>
      <c r="AG148" t="n">
        <v>23.02083333333333</v>
      </c>
      <c r="AH148" t="n">
        <v>1266427.842800078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3.7716</v>
      </c>
      <c r="E149" t="n">
        <v>26.51</v>
      </c>
      <c r="F149" t="n">
        <v>23.5</v>
      </c>
      <c r="G149" t="n">
        <v>176.26</v>
      </c>
      <c r="H149" t="n">
        <v>2.32</v>
      </c>
      <c r="I149" t="n">
        <v>8</v>
      </c>
      <c r="J149" t="n">
        <v>290.22</v>
      </c>
      <c r="K149" t="n">
        <v>56.94</v>
      </c>
      <c r="L149" t="n">
        <v>37.75</v>
      </c>
      <c r="M149" t="n">
        <v>6</v>
      </c>
      <c r="N149" t="n">
        <v>80.52</v>
      </c>
      <c r="O149" t="n">
        <v>36027.75</v>
      </c>
      <c r="P149" t="n">
        <v>323.53</v>
      </c>
      <c r="Q149" t="n">
        <v>608.8099999999999</v>
      </c>
      <c r="R149" t="n">
        <v>51.57</v>
      </c>
      <c r="S149" t="n">
        <v>46.36</v>
      </c>
      <c r="T149" t="n">
        <v>2292.19</v>
      </c>
      <c r="U149" t="n">
        <v>0.9</v>
      </c>
      <c r="V149" t="n">
        <v>0.91</v>
      </c>
      <c r="W149" t="n">
        <v>9.19</v>
      </c>
      <c r="X149" t="n">
        <v>0.13</v>
      </c>
      <c r="Y149" t="n">
        <v>1</v>
      </c>
      <c r="Z149" t="n">
        <v>10</v>
      </c>
      <c r="AA149" t="n">
        <v>1021.647669478234</v>
      </c>
      <c r="AB149" t="n">
        <v>1397.863413294281</v>
      </c>
      <c r="AC149" t="n">
        <v>1264.453291043097</v>
      </c>
      <c r="AD149" t="n">
        <v>1021647.669478234</v>
      </c>
      <c r="AE149" t="n">
        <v>1397863.413294281</v>
      </c>
      <c r="AF149" t="n">
        <v>1.433829025718006e-06</v>
      </c>
      <c r="AG149" t="n">
        <v>23.01215277777778</v>
      </c>
      <c r="AH149" t="n">
        <v>1264453.291043097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3.7694</v>
      </c>
      <c r="E150" t="n">
        <v>26.53</v>
      </c>
      <c r="F150" t="n">
        <v>23.52</v>
      </c>
      <c r="G150" t="n">
        <v>176.38</v>
      </c>
      <c r="H150" t="n">
        <v>2.33</v>
      </c>
      <c r="I150" t="n">
        <v>8</v>
      </c>
      <c r="J150" t="n">
        <v>290.73</v>
      </c>
      <c r="K150" t="n">
        <v>56.94</v>
      </c>
      <c r="L150" t="n">
        <v>38</v>
      </c>
      <c r="M150" t="n">
        <v>6</v>
      </c>
      <c r="N150" t="n">
        <v>80.78</v>
      </c>
      <c r="O150" t="n">
        <v>36090.56</v>
      </c>
      <c r="P150" t="n">
        <v>323.42</v>
      </c>
      <c r="Q150" t="n">
        <v>608.8</v>
      </c>
      <c r="R150" t="n">
        <v>51.81</v>
      </c>
      <c r="S150" t="n">
        <v>46.36</v>
      </c>
      <c r="T150" t="n">
        <v>2414.62</v>
      </c>
      <c r="U150" t="n">
        <v>0.89</v>
      </c>
      <c r="V150" t="n">
        <v>0.91</v>
      </c>
      <c r="W150" t="n">
        <v>9.19</v>
      </c>
      <c r="X150" t="n">
        <v>0.15</v>
      </c>
      <c r="Y150" t="n">
        <v>1</v>
      </c>
      <c r="Z150" t="n">
        <v>10</v>
      </c>
      <c r="AA150" t="n">
        <v>1022.018478283574</v>
      </c>
      <c r="AB150" t="n">
        <v>1398.370770260677</v>
      </c>
      <c r="AC150" t="n">
        <v>1264.9122265727</v>
      </c>
      <c r="AD150" t="n">
        <v>1022018.478283574</v>
      </c>
      <c r="AE150" t="n">
        <v>1398370.770260677</v>
      </c>
      <c r="AF150" t="n">
        <v>1.43299266346947e-06</v>
      </c>
      <c r="AG150" t="n">
        <v>23.02951388888889</v>
      </c>
      <c r="AH150" t="n">
        <v>1264912.2265727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3.7699</v>
      </c>
      <c r="E151" t="n">
        <v>26.53</v>
      </c>
      <c r="F151" t="n">
        <v>23.51</v>
      </c>
      <c r="G151" t="n">
        <v>176.35</v>
      </c>
      <c r="H151" t="n">
        <v>2.34</v>
      </c>
      <c r="I151" t="n">
        <v>8</v>
      </c>
      <c r="J151" t="n">
        <v>291.24</v>
      </c>
      <c r="K151" t="n">
        <v>56.94</v>
      </c>
      <c r="L151" t="n">
        <v>38.25</v>
      </c>
      <c r="M151" t="n">
        <v>6</v>
      </c>
      <c r="N151" t="n">
        <v>81.04000000000001</v>
      </c>
      <c r="O151" t="n">
        <v>36153.47</v>
      </c>
      <c r="P151" t="n">
        <v>322.43</v>
      </c>
      <c r="Q151" t="n">
        <v>608.76</v>
      </c>
      <c r="R151" t="n">
        <v>51.73</v>
      </c>
      <c r="S151" t="n">
        <v>46.36</v>
      </c>
      <c r="T151" t="n">
        <v>2374.97</v>
      </c>
      <c r="U151" t="n">
        <v>0.9</v>
      </c>
      <c r="V151" t="n">
        <v>0.91</v>
      </c>
      <c r="W151" t="n">
        <v>9.19</v>
      </c>
      <c r="X151" t="n">
        <v>0.14</v>
      </c>
      <c r="Y151" t="n">
        <v>1</v>
      </c>
      <c r="Z151" t="n">
        <v>10</v>
      </c>
      <c r="AA151" t="n">
        <v>1020.427375656148</v>
      </c>
      <c r="AB151" t="n">
        <v>1396.19375345134</v>
      </c>
      <c r="AC151" t="n">
        <v>1262.942981192184</v>
      </c>
      <c r="AD151" t="n">
        <v>1020427.375656148</v>
      </c>
      <c r="AE151" t="n">
        <v>1396193.75345134</v>
      </c>
      <c r="AF151" t="n">
        <v>1.433182745798682e-06</v>
      </c>
      <c r="AG151" t="n">
        <v>23.02951388888889</v>
      </c>
      <c r="AH151" t="n">
        <v>1262942.981192184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3.7806</v>
      </c>
      <c r="E152" t="n">
        <v>26.45</v>
      </c>
      <c r="F152" t="n">
        <v>23.48</v>
      </c>
      <c r="G152" t="n">
        <v>201.28</v>
      </c>
      <c r="H152" t="n">
        <v>2.35</v>
      </c>
      <c r="I152" t="n">
        <v>7</v>
      </c>
      <c r="J152" t="n">
        <v>291.75</v>
      </c>
      <c r="K152" t="n">
        <v>56.94</v>
      </c>
      <c r="L152" t="n">
        <v>38.5</v>
      </c>
      <c r="M152" t="n">
        <v>5</v>
      </c>
      <c r="N152" t="n">
        <v>81.31</v>
      </c>
      <c r="O152" t="n">
        <v>36216.49</v>
      </c>
      <c r="P152" t="n">
        <v>322.24</v>
      </c>
      <c r="Q152" t="n">
        <v>608.75</v>
      </c>
      <c r="R152" t="n">
        <v>50.86</v>
      </c>
      <c r="S152" t="n">
        <v>46.36</v>
      </c>
      <c r="T152" t="n">
        <v>1941.02</v>
      </c>
      <c r="U152" t="n">
        <v>0.91</v>
      </c>
      <c r="V152" t="n">
        <v>0.91</v>
      </c>
      <c r="W152" t="n">
        <v>9.19</v>
      </c>
      <c r="X152" t="n">
        <v>0.11</v>
      </c>
      <c r="Y152" t="n">
        <v>1</v>
      </c>
      <c r="Z152" t="n">
        <v>10</v>
      </c>
      <c r="AA152" t="n">
        <v>1017.930221681751</v>
      </c>
      <c r="AB152" t="n">
        <v>1392.777037216912</v>
      </c>
      <c r="AC152" t="n">
        <v>1259.852351559778</v>
      </c>
      <c r="AD152" t="n">
        <v>1017930.221681751</v>
      </c>
      <c r="AE152" t="n">
        <v>1392777.037216912</v>
      </c>
      <c r="AF152" t="n">
        <v>1.437250507643836e-06</v>
      </c>
      <c r="AG152" t="n">
        <v>22.96006944444444</v>
      </c>
      <c r="AH152" t="n">
        <v>1259852.351559778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3.7798</v>
      </c>
      <c r="E153" t="n">
        <v>26.46</v>
      </c>
      <c r="F153" t="n">
        <v>23.49</v>
      </c>
      <c r="G153" t="n">
        <v>201.33</v>
      </c>
      <c r="H153" t="n">
        <v>2.36</v>
      </c>
      <c r="I153" t="n">
        <v>7</v>
      </c>
      <c r="J153" t="n">
        <v>292.26</v>
      </c>
      <c r="K153" t="n">
        <v>56.94</v>
      </c>
      <c r="L153" t="n">
        <v>38.75</v>
      </c>
      <c r="M153" t="n">
        <v>5</v>
      </c>
      <c r="N153" t="n">
        <v>81.56999999999999</v>
      </c>
      <c r="O153" t="n">
        <v>36279.61</v>
      </c>
      <c r="P153" t="n">
        <v>322.78</v>
      </c>
      <c r="Q153" t="n">
        <v>608.75</v>
      </c>
      <c r="R153" t="n">
        <v>51.05</v>
      </c>
      <c r="S153" t="n">
        <v>46.36</v>
      </c>
      <c r="T153" t="n">
        <v>2039.74</v>
      </c>
      <c r="U153" t="n">
        <v>0.91</v>
      </c>
      <c r="V153" t="n">
        <v>0.91</v>
      </c>
      <c r="W153" t="n">
        <v>9.19</v>
      </c>
      <c r="X153" t="n">
        <v>0.12</v>
      </c>
      <c r="Y153" t="n">
        <v>1</v>
      </c>
      <c r="Z153" t="n">
        <v>10</v>
      </c>
      <c r="AA153" t="n">
        <v>1018.919742922215</v>
      </c>
      <c r="AB153" t="n">
        <v>1394.13094383271</v>
      </c>
      <c r="AC153" t="n">
        <v>1261.077043228384</v>
      </c>
      <c r="AD153" t="n">
        <v>1018919.742922215</v>
      </c>
      <c r="AE153" t="n">
        <v>1394130.94383271</v>
      </c>
      <c r="AF153" t="n">
        <v>1.436946375917096e-06</v>
      </c>
      <c r="AG153" t="n">
        <v>22.96875</v>
      </c>
      <c r="AH153" t="n">
        <v>1261077.043228384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3.7806</v>
      </c>
      <c r="E154" t="n">
        <v>26.45</v>
      </c>
      <c r="F154" t="n">
        <v>23.48</v>
      </c>
      <c r="G154" t="n">
        <v>201.28</v>
      </c>
      <c r="H154" t="n">
        <v>2.37</v>
      </c>
      <c r="I154" t="n">
        <v>7</v>
      </c>
      <c r="J154" t="n">
        <v>292.77</v>
      </c>
      <c r="K154" t="n">
        <v>56.94</v>
      </c>
      <c r="L154" t="n">
        <v>39</v>
      </c>
      <c r="M154" t="n">
        <v>5</v>
      </c>
      <c r="N154" t="n">
        <v>81.83</v>
      </c>
      <c r="O154" t="n">
        <v>36342.85</v>
      </c>
      <c r="P154" t="n">
        <v>323.42</v>
      </c>
      <c r="Q154" t="n">
        <v>608.79</v>
      </c>
      <c r="R154" t="n">
        <v>50.87</v>
      </c>
      <c r="S154" t="n">
        <v>46.36</v>
      </c>
      <c r="T154" t="n">
        <v>1947.4</v>
      </c>
      <c r="U154" t="n">
        <v>0.91</v>
      </c>
      <c r="V154" t="n">
        <v>0.91</v>
      </c>
      <c r="W154" t="n">
        <v>9.19</v>
      </c>
      <c r="X154" t="n">
        <v>0.11</v>
      </c>
      <c r="Y154" t="n">
        <v>1</v>
      </c>
      <c r="Z154" t="n">
        <v>10</v>
      </c>
      <c r="AA154" t="n">
        <v>1019.628764534476</v>
      </c>
      <c r="AB154" t="n">
        <v>1395.101058482432</v>
      </c>
      <c r="AC154" t="n">
        <v>1261.954571497501</v>
      </c>
      <c r="AD154" t="n">
        <v>1019628.764534476</v>
      </c>
      <c r="AE154" t="n">
        <v>1395101.058482432</v>
      </c>
      <c r="AF154" t="n">
        <v>1.437250507643836e-06</v>
      </c>
      <c r="AG154" t="n">
        <v>22.96006944444444</v>
      </c>
      <c r="AH154" t="n">
        <v>1261954.571497501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3.7802</v>
      </c>
      <c r="E155" t="n">
        <v>26.45</v>
      </c>
      <c r="F155" t="n">
        <v>23.49</v>
      </c>
      <c r="G155" t="n">
        <v>201.3</v>
      </c>
      <c r="H155" t="n">
        <v>2.38</v>
      </c>
      <c r="I155" t="n">
        <v>7</v>
      </c>
      <c r="J155" t="n">
        <v>293.29</v>
      </c>
      <c r="K155" t="n">
        <v>56.94</v>
      </c>
      <c r="L155" t="n">
        <v>39.25</v>
      </c>
      <c r="M155" t="n">
        <v>5</v>
      </c>
      <c r="N155" t="n">
        <v>82.09</v>
      </c>
      <c r="O155" t="n">
        <v>36406.19</v>
      </c>
      <c r="P155" t="n">
        <v>323.97</v>
      </c>
      <c r="Q155" t="n">
        <v>608.8</v>
      </c>
      <c r="R155" t="n">
        <v>50.99</v>
      </c>
      <c r="S155" t="n">
        <v>46.36</v>
      </c>
      <c r="T155" t="n">
        <v>2006.54</v>
      </c>
      <c r="U155" t="n">
        <v>0.91</v>
      </c>
      <c r="V155" t="n">
        <v>0.91</v>
      </c>
      <c r="W155" t="n">
        <v>9.19</v>
      </c>
      <c r="X155" t="n">
        <v>0.11</v>
      </c>
      <c r="Y155" t="n">
        <v>1</v>
      </c>
      <c r="Z155" t="n">
        <v>10</v>
      </c>
      <c r="AA155" t="n">
        <v>1020.564776302365</v>
      </c>
      <c r="AB155" t="n">
        <v>1396.381751077183</v>
      </c>
      <c r="AC155" t="n">
        <v>1263.113036588473</v>
      </c>
      <c r="AD155" t="n">
        <v>1020564.776302365</v>
      </c>
      <c r="AE155" t="n">
        <v>1396381.751077183</v>
      </c>
      <c r="AF155" t="n">
        <v>1.437098441780466e-06</v>
      </c>
      <c r="AG155" t="n">
        <v>22.96006944444444</v>
      </c>
      <c r="AH155" t="n">
        <v>1263113.036588473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3.7796</v>
      </c>
      <c r="E156" t="n">
        <v>26.46</v>
      </c>
      <c r="F156" t="n">
        <v>23.49</v>
      </c>
      <c r="G156" t="n">
        <v>201.34</v>
      </c>
      <c r="H156" t="n">
        <v>2.39</v>
      </c>
      <c r="I156" t="n">
        <v>7</v>
      </c>
      <c r="J156" t="n">
        <v>293.8</v>
      </c>
      <c r="K156" t="n">
        <v>56.94</v>
      </c>
      <c r="L156" t="n">
        <v>39.5</v>
      </c>
      <c r="M156" t="n">
        <v>5</v>
      </c>
      <c r="N156" t="n">
        <v>82.36</v>
      </c>
      <c r="O156" t="n">
        <v>36469.64</v>
      </c>
      <c r="P156" t="n">
        <v>323.86</v>
      </c>
      <c r="Q156" t="n">
        <v>608.75</v>
      </c>
      <c r="R156" t="n">
        <v>51.13</v>
      </c>
      <c r="S156" t="n">
        <v>46.36</v>
      </c>
      <c r="T156" t="n">
        <v>2075.97</v>
      </c>
      <c r="U156" t="n">
        <v>0.91</v>
      </c>
      <c r="V156" t="n">
        <v>0.91</v>
      </c>
      <c r="W156" t="n">
        <v>9.19</v>
      </c>
      <c r="X156" t="n">
        <v>0.12</v>
      </c>
      <c r="Y156" t="n">
        <v>1</v>
      </c>
      <c r="Z156" t="n">
        <v>10</v>
      </c>
      <c r="AA156" t="n">
        <v>1020.508800761095</v>
      </c>
      <c r="AB156" t="n">
        <v>1396.305162872151</v>
      </c>
      <c r="AC156" t="n">
        <v>1263.043757854236</v>
      </c>
      <c r="AD156" t="n">
        <v>1020508.800761095</v>
      </c>
      <c r="AE156" t="n">
        <v>1396305.162872151</v>
      </c>
      <c r="AF156" t="n">
        <v>1.436870342985411e-06</v>
      </c>
      <c r="AG156" t="n">
        <v>22.96875</v>
      </c>
      <c r="AH156" t="n">
        <v>1263043.757854237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3.7784</v>
      </c>
      <c r="E157" t="n">
        <v>26.47</v>
      </c>
      <c r="F157" t="n">
        <v>23.5</v>
      </c>
      <c r="G157" t="n">
        <v>201.41</v>
      </c>
      <c r="H157" t="n">
        <v>2.41</v>
      </c>
      <c r="I157" t="n">
        <v>7</v>
      </c>
      <c r="J157" t="n">
        <v>294.32</v>
      </c>
      <c r="K157" t="n">
        <v>56.94</v>
      </c>
      <c r="L157" t="n">
        <v>39.75</v>
      </c>
      <c r="M157" t="n">
        <v>5</v>
      </c>
      <c r="N157" t="n">
        <v>82.62</v>
      </c>
      <c r="O157" t="n">
        <v>36533.2</v>
      </c>
      <c r="P157" t="n">
        <v>324.24</v>
      </c>
      <c r="Q157" t="n">
        <v>608.8200000000001</v>
      </c>
      <c r="R157" t="n">
        <v>51.32</v>
      </c>
      <c r="S157" t="n">
        <v>46.36</v>
      </c>
      <c r="T157" t="n">
        <v>2174.91</v>
      </c>
      <c r="U157" t="n">
        <v>0.9</v>
      </c>
      <c r="V157" t="n">
        <v>0.91</v>
      </c>
      <c r="W157" t="n">
        <v>9.19</v>
      </c>
      <c r="X157" t="n">
        <v>0.13</v>
      </c>
      <c r="Y157" t="n">
        <v>1</v>
      </c>
      <c r="Z157" t="n">
        <v>10</v>
      </c>
      <c r="AA157" t="n">
        <v>1021.337075430645</v>
      </c>
      <c r="AB157" t="n">
        <v>1397.438444815928</v>
      </c>
      <c r="AC157" t="n">
        <v>1264.068880959871</v>
      </c>
      <c r="AD157" t="n">
        <v>1021337.075430645</v>
      </c>
      <c r="AE157" t="n">
        <v>1397438.444815928</v>
      </c>
      <c r="AF157" t="n">
        <v>1.4364141453953e-06</v>
      </c>
      <c r="AG157" t="n">
        <v>22.97743055555556</v>
      </c>
      <c r="AH157" t="n">
        <v>1264068.880959871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3.7798</v>
      </c>
      <c r="E158" t="n">
        <v>26.46</v>
      </c>
      <c r="F158" t="n">
        <v>23.49</v>
      </c>
      <c r="G158" t="n">
        <v>201.33</v>
      </c>
      <c r="H158" t="n">
        <v>2.42</v>
      </c>
      <c r="I158" t="n">
        <v>7</v>
      </c>
      <c r="J158" t="n">
        <v>294.83</v>
      </c>
      <c r="K158" t="n">
        <v>56.94</v>
      </c>
      <c r="L158" t="n">
        <v>40</v>
      </c>
      <c r="M158" t="n">
        <v>5</v>
      </c>
      <c r="N158" t="n">
        <v>82.89</v>
      </c>
      <c r="O158" t="n">
        <v>36596.87</v>
      </c>
      <c r="P158" t="n">
        <v>324.08</v>
      </c>
      <c r="Q158" t="n">
        <v>608.78</v>
      </c>
      <c r="R158" t="n">
        <v>50.98</v>
      </c>
      <c r="S158" t="n">
        <v>46.36</v>
      </c>
      <c r="T158" t="n">
        <v>2003.31</v>
      </c>
      <c r="U158" t="n">
        <v>0.91</v>
      </c>
      <c r="V158" t="n">
        <v>0.91</v>
      </c>
      <c r="W158" t="n">
        <v>9.19</v>
      </c>
      <c r="X158" t="n">
        <v>0.12</v>
      </c>
      <c r="Y158" t="n">
        <v>1</v>
      </c>
      <c r="Z158" t="n">
        <v>10</v>
      </c>
      <c r="AA158" t="n">
        <v>1020.791415004612</v>
      </c>
      <c r="AB158" t="n">
        <v>1396.691848148191</v>
      </c>
      <c r="AC158" t="n">
        <v>1263.393538430247</v>
      </c>
      <c r="AD158" t="n">
        <v>1020791.415004612</v>
      </c>
      <c r="AE158" t="n">
        <v>1396691.848148191</v>
      </c>
      <c r="AF158" t="n">
        <v>1.436946375917096e-06</v>
      </c>
      <c r="AG158" t="n">
        <v>22.96875</v>
      </c>
      <c r="AH158" t="n">
        <v>1263393.538430247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3.2373</v>
      </c>
      <c r="E2" t="n">
        <v>30.89</v>
      </c>
      <c r="F2" t="n">
        <v>26.41</v>
      </c>
      <c r="G2" t="n">
        <v>10.57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148</v>
      </c>
      <c r="N2" t="n">
        <v>9.74</v>
      </c>
      <c r="O2" t="n">
        <v>10204.21</v>
      </c>
      <c r="P2" t="n">
        <v>207.48</v>
      </c>
      <c r="Q2" t="n">
        <v>609.48</v>
      </c>
      <c r="R2" t="n">
        <v>141.23</v>
      </c>
      <c r="S2" t="n">
        <v>46.36</v>
      </c>
      <c r="T2" t="n">
        <v>46413.8</v>
      </c>
      <c r="U2" t="n">
        <v>0.33</v>
      </c>
      <c r="V2" t="n">
        <v>0.8100000000000001</v>
      </c>
      <c r="W2" t="n">
        <v>9.44</v>
      </c>
      <c r="X2" t="n">
        <v>3.03</v>
      </c>
      <c r="Y2" t="n">
        <v>1</v>
      </c>
      <c r="Z2" t="n">
        <v>10</v>
      </c>
      <c r="AA2" t="n">
        <v>871.3766223302887</v>
      </c>
      <c r="AB2" t="n">
        <v>1192.255937095749</v>
      </c>
      <c r="AC2" t="n">
        <v>1078.468703801047</v>
      </c>
      <c r="AD2" t="n">
        <v>871376.6223302886</v>
      </c>
      <c r="AE2" t="n">
        <v>1192255.937095748</v>
      </c>
      <c r="AF2" t="n">
        <v>1.650496133530906e-06</v>
      </c>
      <c r="AG2" t="n">
        <v>26.81423611111111</v>
      </c>
      <c r="AH2" t="n">
        <v>1078468.703801047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3.3811</v>
      </c>
      <c r="E3" t="n">
        <v>29.58</v>
      </c>
      <c r="F3" t="n">
        <v>25.69</v>
      </c>
      <c r="G3" t="n">
        <v>13.29</v>
      </c>
      <c r="H3" t="n">
        <v>0.27</v>
      </c>
      <c r="I3" t="n">
        <v>116</v>
      </c>
      <c r="J3" t="n">
        <v>81.14</v>
      </c>
      <c r="K3" t="n">
        <v>35.1</v>
      </c>
      <c r="L3" t="n">
        <v>1.25</v>
      </c>
      <c r="M3" t="n">
        <v>114</v>
      </c>
      <c r="N3" t="n">
        <v>9.789999999999999</v>
      </c>
      <c r="O3" t="n">
        <v>10241.25</v>
      </c>
      <c r="P3" t="n">
        <v>200.58</v>
      </c>
      <c r="Q3" t="n">
        <v>609.2</v>
      </c>
      <c r="R3" t="n">
        <v>119.11</v>
      </c>
      <c r="S3" t="n">
        <v>46.36</v>
      </c>
      <c r="T3" t="n">
        <v>35523.27</v>
      </c>
      <c r="U3" t="n">
        <v>0.39</v>
      </c>
      <c r="V3" t="n">
        <v>0.83</v>
      </c>
      <c r="W3" t="n">
        <v>9.359999999999999</v>
      </c>
      <c r="X3" t="n">
        <v>2.31</v>
      </c>
      <c r="Y3" t="n">
        <v>1</v>
      </c>
      <c r="Z3" t="n">
        <v>10</v>
      </c>
      <c r="AA3" t="n">
        <v>817.241578421991</v>
      </c>
      <c r="AB3" t="n">
        <v>1118.185981750834</v>
      </c>
      <c r="AC3" t="n">
        <v>1011.467881036416</v>
      </c>
      <c r="AD3" t="n">
        <v>817241.578421991</v>
      </c>
      <c r="AE3" t="n">
        <v>1118185.981750834</v>
      </c>
      <c r="AF3" t="n">
        <v>1.723810730263289e-06</v>
      </c>
      <c r="AG3" t="n">
        <v>25.67708333333333</v>
      </c>
      <c r="AH3" t="n">
        <v>1011467.881036416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3.4722</v>
      </c>
      <c r="E4" t="n">
        <v>28.8</v>
      </c>
      <c r="F4" t="n">
        <v>25.27</v>
      </c>
      <c r="G4" t="n">
        <v>15.96</v>
      </c>
      <c r="H4" t="n">
        <v>0.32</v>
      </c>
      <c r="I4" t="n">
        <v>95</v>
      </c>
      <c r="J4" t="n">
        <v>81.44</v>
      </c>
      <c r="K4" t="n">
        <v>35.1</v>
      </c>
      <c r="L4" t="n">
        <v>1.5</v>
      </c>
      <c r="M4" t="n">
        <v>93</v>
      </c>
      <c r="N4" t="n">
        <v>9.84</v>
      </c>
      <c r="O4" t="n">
        <v>10278.32</v>
      </c>
      <c r="P4" t="n">
        <v>196.18</v>
      </c>
      <c r="Q4" t="n">
        <v>609.13</v>
      </c>
      <c r="R4" t="n">
        <v>106.13</v>
      </c>
      <c r="S4" t="n">
        <v>46.36</v>
      </c>
      <c r="T4" t="n">
        <v>29138.01</v>
      </c>
      <c r="U4" t="n">
        <v>0.44</v>
      </c>
      <c r="V4" t="n">
        <v>0.84</v>
      </c>
      <c r="W4" t="n">
        <v>9.33</v>
      </c>
      <c r="X4" t="n">
        <v>1.89</v>
      </c>
      <c r="Y4" t="n">
        <v>1</v>
      </c>
      <c r="Z4" t="n">
        <v>10</v>
      </c>
      <c r="AA4" t="n">
        <v>786.8885529657233</v>
      </c>
      <c r="AB4" t="n">
        <v>1076.655633240593</v>
      </c>
      <c r="AC4" t="n">
        <v>973.9011306997821</v>
      </c>
      <c r="AD4" t="n">
        <v>786888.5529657233</v>
      </c>
      <c r="AE4" t="n">
        <v>1076655.633240593</v>
      </c>
      <c r="AF4" t="n">
        <v>1.770256903853832e-06</v>
      </c>
      <c r="AG4" t="n">
        <v>25</v>
      </c>
      <c r="AH4" t="n">
        <v>973901.1306997822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3.5393</v>
      </c>
      <c r="E5" t="n">
        <v>28.25</v>
      </c>
      <c r="F5" t="n">
        <v>24.98</v>
      </c>
      <c r="G5" t="n">
        <v>18.74</v>
      </c>
      <c r="H5" t="n">
        <v>0.38</v>
      </c>
      <c r="I5" t="n">
        <v>80</v>
      </c>
      <c r="J5" t="n">
        <v>81.73999999999999</v>
      </c>
      <c r="K5" t="n">
        <v>35.1</v>
      </c>
      <c r="L5" t="n">
        <v>1.75</v>
      </c>
      <c r="M5" t="n">
        <v>78</v>
      </c>
      <c r="N5" t="n">
        <v>9.890000000000001</v>
      </c>
      <c r="O5" t="n">
        <v>10315.41</v>
      </c>
      <c r="P5" t="n">
        <v>192.57</v>
      </c>
      <c r="Q5" t="n">
        <v>609.15</v>
      </c>
      <c r="R5" t="n">
        <v>97.14</v>
      </c>
      <c r="S5" t="n">
        <v>46.36</v>
      </c>
      <c r="T5" t="n">
        <v>24716.51</v>
      </c>
      <c r="U5" t="n">
        <v>0.48</v>
      </c>
      <c r="V5" t="n">
        <v>0.85</v>
      </c>
      <c r="W5" t="n">
        <v>9.32</v>
      </c>
      <c r="X5" t="n">
        <v>1.61</v>
      </c>
      <c r="Y5" t="n">
        <v>1</v>
      </c>
      <c r="Z5" t="n">
        <v>10</v>
      </c>
      <c r="AA5" t="n">
        <v>771.5947464947557</v>
      </c>
      <c r="AB5" t="n">
        <v>1055.729972511893</v>
      </c>
      <c r="AC5" t="n">
        <v>954.9725856616798</v>
      </c>
      <c r="AD5" t="n">
        <v>771594.7464947556</v>
      </c>
      <c r="AE5" t="n">
        <v>1055729.972511893</v>
      </c>
      <c r="AF5" t="n">
        <v>1.804466983413936e-06</v>
      </c>
      <c r="AG5" t="n">
        <v>24.52256944444444</v>
      </c>
      <c r="AH5" t="n">
        <v>954972.5856616797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3.5951</v>
      </c>
      <c r="E6" t="n">
        <v>27.82</v>
      </c>
      <c r="F6" t="n">
        <v>24.74</v>
      </c>
      <c r="G6" t="n">
        <v>21.51</v>
      </c>
      <c r="H6" t="n">
        <v>0.43</v>
      </c>
      <c r="I6" t="n">
        <v>69</v>
      </c>
      <c r="J6" t="n">
        <v>82.04000000000001</v>
      </c>
      <c r="K6" t="n">
        <v>35.1</v>
      </c>
      <c r="L6" t="n">
        <v>2</v>
      </c>
      <c r="M6" t="n">
        <v>67</v>
      </c>
      <c r="N6" t="n">
        <v>9.94</v>
      </c>
      <c r="O6" t="n">
        <v>10352.53</v>
      </c>
      <c r="P6" t="n">
        <v>189.29</v>
      </c>
      <c r="Q6" t="n">
        <v>609.1</v>
      </c>
      <c r="R6" t="n">
        <v>89.8</v>
      </c>
      <c r="S6" t="n">
        <v>46.36</v>
      </c>
      <c r="T6" t="n">
        <v>21102.92</v>
      </c>
      <c r="U6" t="n">
        <v>0.52</v>
      </c>
      <c r="V6" t="n">
        <v>0.86</v>
      </c>
      <c r="W6" t="n">
        <v>9.279999999999999</v>
      </c>
      <c r="X6" t="n">
        <v>1.36</v>
      </c>
      <c r="Y6" t="n">
        <v>1</v>
      </c>
      <c r="Z6" t="n">
        <v>10</v>
      </c>
      <c r="AA6" t="n">
        <v>749.7810290928098</v>
      </c>
      <c r="AB6" t="n">
        <v>1025.883482009258</v>
      </c>
      <c r="AC6" t="n">
        <v>927.974602322804</v>
      </c>
      <c r="AD6" t="n">
        <v>749781.0290928099</v>
      </c>
      <c r="AE6" t="n">
        <v>1025883.482009258</v>
      </c>
      <c r="AF6" t="n">
        <v>1.832915902034708e-06</v>
      </c>
      <c r="AG6" t="n">
        <v>24.14930555555556</v>
      </c>
      <c r="AH6" t="n">
        <v>927974.602322804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3.6327</v>
      </c>
      <c r="E7" t="n">
        <v>27.53</v>
      </c>
      <c r="F7" t="n">
        <v>24.59</v>
      </c>
      <c r="G7" t="n">
        <v>24.18</v>
      </c>
      <c r="H7" t="n">
        <v>0.48</v>
      </c>
      <c r="I7" t="n">
        <v>61</v>
      </c>
      <c r="J7" t="n">
        <v>82.34</v>
      </c>
      <c r="K7" t="n">
        <v>35.1</v>
      </c>
      <c r="L7" t="n">
        <v>2.25</v>
      </c>
      <c r="M7" t="n">
        <v>59</v>
      </c>
      <c r="N7" t="n">
        <v>9.99</v>
      </c>
      <c r="O7" t="n">
        <v>10389.66</v>
      </c>
      <c r="P7" t="n">
        <v>186.88</v>
      </c>
      <c r="Q7" t="n">
        <v>609</v>
      </c>
      <c r="R7" t="n">
        <v>84.84</v>
      </c>
      <c r="S7" t="n">
        <v>46.36</v>
      </c>
      <c r="T7" t="n">
        <v>18660.73</v>
      </c>
      <c r="U7" t="n">
        <v>0.55</v>
      </c>
      <c r="V7" t="n">
        <v>0.87</v>
      </c>
      <c r="W7" t="n">
        <v>9.279999999999999</v>
      </c>
      <c r="X7" t="n">
        <v>1.21</v>
      </c>
      <c r="Y7" t="n">
        <v>1</v>
      </c>
      <c r="Z7" t="n">
        <v>10</v>
      </c>
      <c r="AA7" t="n">
        <v>741.0318607457991</v>
      </c>
      <c r="AB7" t="n">
        <v>1013.912483890812</v>
      </c>
      <c r="AC7" t="n">
        <v>917.1460994633811</v>
      </c>
      <c r="AD7" t="n">
        <v>741031.8607457991</v>
      </c>
      <c r="AE7" t="n">
        <v>1013912.483890812</v>
      </c>
      <c r="AF7" t="n">
        <v>1.852085782682396e-06</v>
      </c>
      <c r="AG7" t="n">
        <v>23.89756944444444</v>
      </c>
      <c r="AH7" t="n">
        <v>917146.0994633811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3.6705</v>
      </c>
      <c r="E8" t="n">
        <v>27.24</v>
      </c>
      <c r="F8" t="n">
        <v>24.42</v>
      </c>
      <c r="G8" t="n">
        <v>27.14</v>
      </c>
      <c r="H8" t="n">
        <v>0.53</v>
      </c>
      <c r="I8" t="n">
        <v>54</v>
      </c>
      <c r="J8" t="n">
        <v>82.65000000000001</v>
      </c>
      <c r="K8" t="n">
        <v>35.1</v>
      </c>
      <c r="L8" t="n">
        <v>2.5</v>
      </c>
      <c r="M8" t="n">
        <v>52</v>
      </c>
      <c r="N8" t="n">
        <v>10.04</v>
      </c>
      <c r="O8" t="n">
        <v>10426.82</v>
      </c>
      <c r="P8" t="n">
        <v>184.22</v>
      </c>
      <c r="Q8" t="n">
        <v>608.99</v>
      </c>
      <c r="R8" t="n">
        <v>79.81</v>
      </c>
      <c r="S8" t="n">
        <v>46.36</v>
      </c>
      <c r="T8" t="n">
        <v>16184.37</v>
      </c>
      <c r="U8" t="n">
        <v>0.58</v>
      </c>
      <c r="V8" t="n">
        <v>0.87</v>
      </c>
      <c r="W8" t="n">
        <v>9.27</v>
      </c>
      <c r="X8" t="n">
        <v>1.05</v>
      </c>
      <c r="Y8" t="n">
        <v>1</v>
      </c>
      <c r="Z8" t="n">
        <v>10</v>
      </c>
      <c r="AA8" t="n">
        <v>723.1953732937993</v>
      </c>
      <c r="AB8" t="n">
        <v>989.5078148686958</v>
      </c>
      <c r="AC8" t="n">
        <v>895.0705778005672</v>
      </c>
      <c r="AD8" t="n">
        <v>723195.3732937993</v>
      </c>
      <c r="AE8" t="n">
        <v>989507.8148686958</v>
      </c>
      <c r="AF8" t="n">
        <v>1.871357630780339e-06</v>
      </c>
      <c r="AG8" t="n">
        <v>23.64583333333333</v>
      </c>
      <c r="AH8" t="n">
        <v>895070.5778005673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3.695</v>
      </c>
      <c r="E9" t="n">
        <v>27.06</v>
      </c>
      <c r="F9" t="n">
        <v>24.33</v>
      </c>
      <c r="G9" t="n">
        <v>29.79</v>
      </c>
      <c r="H9" t="n">
        <v>0.58</v>
      </c>
      <c r="I9" t="n">
        <v>49</v>
      </c>
      <c r="J9" t="n">
        <v>82.95</v>
      </c>
      <c r="K9" t="n">
        <v>35.1</v>
      </c>
      <c r="L9" t="n">
        <v>2.75</v>
      </c>
      <c r="M9" t="n">
        <v>47</v>
      </c>
      <c r="N9" t="n">
        <v>10.1</v>
      </c>
      <c r="O9" t="n">
        <v>10463.99</v>
      </c>
      <c r="P9" t="n">
        <v>182.25</v>
      </c>
      <c r="Q9" t="n">
        <v>608.92</v>
      </c>
      <c r="R9" t="n">
        <v>77.26000000000001</v>
      </c>
      <c r="S9" t="n">
        <v>46.36</v>
      </c>
      <c r="T9" t="n">
        <v>14930.66</v>
      </c>
      <c r="U9" t="n">
        <v>0.6</v>
      </c>
      <c r="V9" t="n">
        <v>0.88</v>
      </c>
      <c r="W9" t="n">
        <v>9.25</v>
      </c>
      <c r="X9" t="n">
        <v>0.95</v>
      </c>
      <c r="Y9" t="n">
        <v>1</v>
      </c>
      <c r="Z9" t="n">
        <v>10</v>
      </c>
      <c r="AA9" t="n">
        <v>717.0937741342138</v>
      </c>
      <c r="AB9" t="n">
        <v>981.1593377149939</v>
      </c>
      <c r="AC9" t="n">
        <v>887.5188675892535</v>
      </c>
      <c r="AD9" t="n">
        <v>717093.7741342138</v>
      </c>
      <c r="AE9" t="n">
        <v>981159.3377149939</v>
      </c>
      <c r="AF9" t="n">
        <v>1.883848643436412e-06</v>
      </c>
      <c r="AG9" t="n">
        <v>23.48958333333333</v>
      </c>
      <c r="AH9" t="n">
        <v>887518.8675892536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3.7196</v>
      </c>
      <c r="E10" t="n">
        <v>26.88</v>
      </c>
      <c r="F10" t="n">
        <v>24.23</v>
      </c>
      <c r="G10" t="n">
        <v>33.05</v>
      </c>
      <c r="H10" t="n">
        <v>0.63</v>
      </c>
      <c r="I10" t="n">
        <v>44</v>
      </c>
      <c r="J10" t="n">
        <v>83.25</v>
      </c>
      <c r="K10" t="n">
        <v>35.1</v>
      </c>
      <c r="L10" t="n">
        <v>3</v>
      </c>
      <c r="M10" t="n">
        <v>42</v>
      </c>
      <c r="N10" t="n">
        <v>10.15</v>
      </c>
      <c r="O10" t="n">
        <v>10501.19</v>
      </c>
      <c r="P10" t="n">
        <v>180.16</v>
      </c>
      <c r="Q10" t="n">
        <v>608.99</v>
      </c>
      <c r="R10" t="n">
        <v>73.95</v>
      </c>
      <c r="S10" t="n">
        <v>46.36</v>
      </c>
      <c r="T10" t="n">
        <v>13303.17</v>
      </c>
      <c r="U10" t="n">
        <v>0.63</v>
      </c>
      <c r="V10" t="n">
        <v>0.88</v>
      </c>
      <c r="W10" t="n">
        <v>9.25</v>
      </c>
      <c r="X10" t="n">
        <v>0.86</v>
      </c>
      <c r="Y10" t="n">
        <v>1</v>
      </c>
      <c r="Z10" t="n">
        <v>10</v>
      </c>
      <c r="AA10" t="n">
        <v>711.0072777691863</v>
      </c>
      <c r="AB10" t="n">
        <v>972.8315248710946</v>
      </c>
      <c r="AC10" t="n">
        <v>879.9858495150172</v>
      </c>
      <c r="AD10" t="n">
        <v>711007.2777691863</v>
      </c>
      <c r="AE10" t="n">
        <v>972831.5248710946</v>
      </c>
      <c r="AF10" t="n">
        <v>1.896390639817613e-06</v>
      </c>
      <c r="AG10" t="n">
        <v>23.33333333333333</v>
      </c>
      <c r="AH10" t="n">
        <v>879985.8495150172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24.18</v>
      </c>
      <c r="G11" t="n">
        <v>35.38</v>
      </c>
      <c r="H11" t="n">
        <v>0.68</v>
      </c>
      <c r="I11" t="n">
        <v>41</v>
      </c>
      <c r="J11" t="n">
        <v>83.55</v>
      </c>
      <c r="K11" t="n">
        <v>35.1</v>
      </c>
      <c r="L11" t="n">
        <v>3.25</v>
      </c>
      <c r="M11" t="n">
        <v>39</v>
      </c>
      <c r="N11" t="n">
        <v>10.2</v>
      </c>
      <c r="O11" t="n">
        <v>10538.42</v>
      </c>
      <c r="P11" t="n">
        <v>178.3</v>
      </c>
      <c r="Q11" t="n">
        <v>608.9299999999999</v>
      </c>
      <c r="R11" t="n">
        <v>72.63</v>
      </c>
      <c r="S11" t="n">
        <v>46.36</v>
      </c>
      <c r="T11" t="n">
        <v>12656.68</v>
      </c>
      <c r="U11" t="n">
        <v>0.64</v>
      </c>
      <c r="V11" t="n">
        <v>0.88</v>
      </c>
      <c r="W11" t="n">
        <v>9.24</v>
      </c>
      <c r="X11" t="n">
        <v>0.8100000000000001</v>
      </c>
      <c r="Y11" t="n">
        <v>1</v>
      </c>
      <c r="Z11" t="n">
        <v>10</v>
      </c>
      <c r="AA11" t="n">
        <v>706.5544085589154</v>
      </c>
      <c r="AB11" t="n">
        <v>966.7389127708769</v>
      </c>
      <c r="AC11" t="n">
        <v>874.4747077626095</v>
      </c>
      <c r="AD11" t="n">
        <v>706554.4085589154</v>
      </c>
      <c r="AE11" t="n">
        <v>966738.9127708769</v>
      </c>
      <c r="AF11" t="n">
        <v>1.903936231136384e-06</v>
      </c>
      <c r="AG11" t="n">
        <v>23.24652777777778</v>
      </c>
      <c r="AH11" t="n">
        <v>874474.7077626095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3.7554</v>
      </c>
      <c r="E12" t="n">
        <v>26.63</v>
      </c>
      <c r="F12" t="n">
        <v>24.1</v>
      </c>
      <c r="G12" t="n">
        <v>39.08</v>
      </c>
      <c r="H12" t="n">
        <v>0.73</v>
      </c>
      <c r="I12" t="n">
        <v>37</v>
      </c>
      <c r="J12" t="n">
        <v>83.84999999999999</v>
      </c>
      <c r="K12" t="n">
        <v>35.1</v>
      </c>
      <c r="L12" t="n">
        <v>3.5</v>
      </c>
      <c r="M12" t="n">
        <v>35</v>
      </c>
      <c r="N12" t="n">
        <v>10.25</v>
      </c>
      <c r="O12" t="n">
        <v>10575.66</v>
      </c>
      <c r="P12" t="n">
        <v>176.09</v>
      </c>
      <c r="Q12" t="n">
        <v>608.96</v>
      </c>
      <c r="R12" t="n">
        <v>69.91</v>
      </c>
      <c r="S12" t="n">
        <v>46.36</v>
      </c>
      <c r="T12" t="n">
        <v>11316.67</v>
      </c>
      <c r="U12" t="n">
        <v>0.66</v>
      </c>
      <c r="V12" t="n">
        <v>0.88</v>
      </c>
      <c r="W12" t="n">
        <v>9.24</v>
      </c>
      <c r="X12" t="n">
        <v>0.73</v>
      </c>
      <c r="Y12" t="n">
        <v>1</v>
      </c>
      <c r="Z12" t="n">
        <v>10</v>
      </c>
      <c r="AA12" t="n">
        <v>700.8754099784273</v>
      </c>
      <c r="AB12" t="n">
        <v>958.968656373318</v>
      </c>
      <c r="AC12" t="n">
        <v>867.4460337300103</v>
      </c>
      <c r="AD12" t="n">
        <v>700875.4099784273</v>
      </c>
      <c r="AE12" t="n">
        <v>958968.6563733181</v>
      </c>
      <c r="AF12" t="n">
        <v>1.914642813413018e-06</v>
      </c>
      <c r="AG12" t="n">
        <v>23.11631944444444</v>
      </c>
      <c r="AH12" t="n">
        <v>867446.0337300103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3.7673</v>
      </c>
      <c r="E13" t="n">
        <v>26.54</v>
      </c>
      <c r="F13" t="n">
        <v>24.05</v>
      </c>
      <c r="G13" t="n">
        <v>41.23</v>
      </c>
      <c r="H13" t="n">
        <v>0.78</v>
      </c>
      <c r="I13" t="n">
        <v>35</v>
      </c>
      <c r="J13" t="n">
        <v>84.15000000000001</v>
      </c>
      <c r="K13" t="n">
        <v>35.1</v>
      </c>
      <c r="L13" t="n">
        <v>3.75</v>
      </c>
      <c r="M13" t="n">
        <v>33</v>
      </c>
      <c r="N13" t="n">
        <v>10.3</v>
      </c>
      <c r="O13" t="n">
        <v>10612.93</v>
      </c>
      <c r="P13" t="n">
        <v>174.4</v>
      </c>
      <c r="Q13" t="n">
        <v>608.89</v>
      </c>
      <c r="R13" t="n">
        <v>68.2</v>
      </c>
      <c r="S13" t="n">
        <v>46.36</v>
      </c>
      <c r="T13" t="n">
        <v>10472.08</v>
      </c>
      <c r="U13" t="n">
        <v>0.68</v>
      </c>
      <c r="V13" t="n">
        <v>0.89</v>
      </c>
      <c r="W13" t="n">
        <v>9.24</v>
      </c>
      <c r="X13" t="n">
        <v>0.68</v>
      </c>
      <c r="Y13" t="n">
        <v>1</v>
      </c>
      <c r="Z13" t="n">
        <v>10</v>
      </c>
      <c r="AA13" t="n">
        <v>688.0864639663461</v>
      </c>
      <c r="AB13" t="n">
        <v>941.4702562311101</v>
      </c>
      <c r="AC13" t="n">
        <v>851.617656338216</v>
      </c>
      <c r="AD13" t="n">
        <v>688086.4639663461</v>
      </c>
      <c r="AE13" t="n">
        <v>941470.2562311101</v>
      </c>
      <c r="AF13" t="n">
        <v>1.920709876703111e-06</v>
      </c>
      <c r="AG13" t="n">
        <v>23.03819444444444</v>
      </c>
      <c r="AH13" t="n">
        <v>851617.6563382159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3.7826</v>
      </c>
      <c r="E14" t="n">
        <v>26.44</v>
      </c>
      <c r="F14" t="n">
        <v>23.99</v>
      </c>
      <c r="G14" t="n">
        <v>44.99</v>
      </c>
      <c r="H14" t="n">
        <v>0.83</v>
      </c>
      <c r="I14" t="n">
        <v>32</v>
      </c>
      <c r="J14" t="n">
        <v>84.45999999999999</v>
      </c>
      <c r="K14" t="n">
        <v>35.1</v>
      </c>
      <c r="L14" t="n">
        <v>4</v>
      </c>
      <c r="M14" t="n">
        <v>30</v>
      </c>
      <c r="N14" t="n">
        <v>10.36</v>
      </c>
      <c r="O14" t="n">
        <v>10650.22</v>
      </c>
      <c r="P14" t="n">
        <v>172.64</v>
      </c>
      <c r="Q14" t="n">
        <v>608.88</v>
      </c>
      <c r="R14" t="n">
        <v>66.87</v>
      </c>
      <c r="S14" t="n">
        <v>46.36</v>
      </c>
      <c r="T14" t="n">
        <v>9821.24</v>
      </c>
      <c r="U14" t="n">
        <v>0.6899999999999999</v>
      </c>
      <c r="V14" t="n">
        <v>0.89</v>
      </c>
      <c r="W14" t="n">
        <v>9.23</v>
      </c>
      <c r="X14" t="n">
        <v>0.62</v>
      </c>
      <c r="Y14" t="n">
        <v>1</v>
      </c>
      <c r="Z14" t="n">
        <v>10</v>
      </c>
      <c r="AA14" t="n">
        <v>683.6229254496322</v>
      </c>
      <c r="AB14" t="n">
        <v>935.3630459151208</v>
      </c>
      <c r="AC14" t="n">
        <v>846.0933096032611</v>
      </c>
      <c r="AD14" t="n">
        <v>683622.9254496322</v>
      </c>
      <c r="AE14" t="n">
        <v>935363.0459151207</v>
      </c>
      <c r="AF14" t="n">
        <v>1.928510386647516e-06</v>
      </c>
      <c r="AG14" t="n">
        <v>22.95138888888889</v>
      </c>
      <c r="AH14" t="n">
        <v>846093.3096032611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3.7928</v>
      </c>
      <c r="E15" t="n">
        <v>26.37</v>
      </c>
      <c r="F15" t="n">
        <v>23.96</v>
      </c>
      <c r="G15" t="n">
        <v>47.91</v>
      </c>
      <c r="H15" t="n">
        <v>0.88</v>
      </c>
      <c r="I15" t="n">
        <v>30</v>
      </c>
      <c r="J15" t="n">
        <v>84.76000000000001</v>
      </c>
      <c r="K15" t="n">
        <v>35.1</v>
      </c>
      <c r="L15" t="n">
        <v>4.25</v>
      </c>
      <c r="M15" t="n">
        <v>28</v>
      </c>
      <c r="N15" t="n">
        <v>10.41</v>
      </c>
      <c r="O15" t="n">
        <v>10687.53</v>
      </c>
      <c r="P15" t="n">
        <v>170.81</v>
      </c>
      <c r="Q15" t="n">
        <v>608.88</v>
      </c>
      <c r="R15" t="n">
        <v>65.48999999999999</v>
      </c>
      <c r="S15" t="n">
        <v>46.36</v>
      </c>
      <c r="T15" t="n">
        <v>9140.5</v>
      </c>
      <c r="U15" t="n">
        <v>0.71</v>
      </c>
      <c r="V15" t="n">
        <v>0.89</v>
      </c>
      <c r="W15" t="n">
        <v>9.23</v>
      </c>
      <c r="X15" t="n">
        <v>0.58</v>
      </c>
      <c r="Y15" t="n">
        <v>1</v>
      </c>
      <c r="Z15" t="n">
        <v>10</v>
      </c>
      <c r="AA15" t="n">
        <v>679.8849336585419</v>
      </c>
      <c r="AB15" t="n">
        <v>930.2485606379918</v>
      </c>
      <c r="AC15" t="n">
        <v>841.466943622756</v>
      </c>
      <c r="AD15" t="n">
        <v>679884.9336585419</v>
      </c>
      <c r="AE15" t="n">
        <v>930248.5606379918</v>
      </c>
      <c r="AF15" t="n">
        <v>1.933710726610453e-06</v>
      </c>
      <c r="AG15" t="n">
        <v>22.890625</v>
      </c>
      <c r="AH15" t="n">
        <v>841466.9436227561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3.8019</v>
      </c>
      <c r="E16" t="n">
        <v>26.3</v>
      </c>
      <c r="F16" t="n">
        <v>23.93</v>
      </c>
      <c r="G16" t="n">
        <v>51.27</v>
      </c>
      <c r="H16" t="n">
        <v>0.93</v>
      </c>
      <c r="I16" t="n">
        <v>28</v>
      </c>
      <c r="J16" t="n">
        <v>85.06</v>
      </c>
      <c r="K16" t="n">
        <v>35.1</v>
      </c>
      <c r="L16" t="n">
        <v>4.5</v>
      </c>
      <c r="M16" t="n">
        <v>26</v>
      </c>
      <c r="N16" t="n">
        <v>10.46</v>
      </c>
      <c r="O16" t="n">
        <v>10724.86</v>
      </c>
      <c r="P16" t="n">
        <v>169.37</v>
      </c>
      <c r="Q16" t="n">
        <v>608.8099999999999</v>
      </c>
      <c r="R16" t="n">
        <v>64.59</v>
      </c>
      <c r="S16" t="n">
        <v>46.36</v>
      </c>
      <c r="T16" t="n">
        <v>8704.889999999999</v>
      </c>
      <c r="U16" t="n">
        <v>0.72</v>
      </c>
      <c r="V16" t="n">
        <v>0.89</v>
      </c>
      <c r="W16" t="n">
        <v>9.23</v>
      </c>
      <c r="X16" t="n">
        <v>0.5600000000000001</v>
      </c>
      <c r="Y16" t="n">
        <v>1</v>
      </c>
      <c r="Z16" t="n">
        <v>10</v>
      </c>
      <c r="AA16" t="n">
        <v>676.8275935872023</v>
      </c>
      <c r="AB16" t="n">
        <v>926.0653730720604</v>
      </c>
      <c r="AC16" t="n">
        <v>837.6829936069764</v>
      </c>
      <c r="AD16" t="n">
        <v>676827.5935872023</v>
      </c>
      <c r="AE16" t="n">
        <v>926065.3730720604</v>
      </c>
      <c r="AF16" t="n">
        <v>1.938350245596995e-06</v>
      </c>
      <c r="AG16" t="n">
        <v>22.82986111111111</v>
      </c>
      <c r="AH16" t="n">
        <v>837682.9936069765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3.8115</v>
      </c>
      <c r="E17" t="n">
        <v>26.24</v>
      </c>
      <c r="F17" t="n">
        <v>23.88</v>
      </c>
      <c r="G17" t="n">
        <v>53.06</v>
      </c>
      <c r="H17" t="n">
        <v>0.98</v>
      </c>
      <c r="I17" t="n">
        <v>27</v>
      </c>
      <c r="J17" t="n">
        <v>85.36</v>
      </c>
      <c r="K17" t="n">
        <v>35.1</v>
      </c>
      <c r="L17" t="n">
        <v>4.75</v>
      </c>
      <c r="M17" t="n">
        <v>25</v>
      </c>
      <c r="N17" t="n">
        <v>10.51</v>
      </c>
      <c r="O17" t="n">
        <v>10762.22</v>
      </c>
      <c r="P17" t="n">
        <v>167.78</v>
      </c>
      <c r="Q17" t="n">
        <v>608.95</v>
      </c>
      <c r="R17" t="n">
        <v>63.03</v>
      </c>
      <c r="S17" t="n">
        <v>46.36</v>
      </c>
      <c r="T17" t="n">
        <v>7926.88</v>
      </c>
      <c r="U17" t="n">
        <v>0.74</v>
      </c>
      <c r="V17" t="n">
        <v>0.89</v>
      </c>
      <c r="W17" t="n">
        <v>9.220000000000001</v>
      </c>
      <c r="X17" t="n">
        <v>0.51</v>
      </c>
      <c r="Y17" t="n">
        <v>1</v>
      </c>
      <c r="Z17" t="n">
        <v>10</v>
      </c>
      <c r="AA17" t="n">
        <v>673.4312008540348</v>
      </c>
      <c r="AB17" t="n">
        <v>921.4182786962684</v>
      </c>
      <c r="AC17" t="n">
        <v>833.4794113961722</v>
      </c>
      <c r="AD17" t="n">
        <v>673431.2008540349</v>
      </c>
      <c r="AE17" t="n">
        <v>921418.2786962684</v>
      </c>
      <c r="AF17" t="n">
        <v>1.94324468320917e-06</v>
      </c>
      <c r="AG17" t="n">
        <v>22.77777777777778</v>
      </c>
      <c r="AH17" t="n">
        <v>833479.4113961721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3.8208</v>
      </c>
      <c r="E18" t="n">
        <v>26.17</v>
      </c>
      <c r="F18" t="n">
        <v>23.85</v>
      </c>
      <c r="G18" t="n">
        <v>57.24</v>
      </c>
      <c r="H18" t="n">
        <v>1.02</v>
      </c>
      <c r="I18" t="n">
        <v>25</v>
      </c>
      <c r="J18" t="n">
        <v>85.67</v>
      </c>
      <c r="K18" t="n">
        <v>35.1</v>
      </c>
      <c r="L18" t="n">
        <v>5</v>
      </c>
      <c r="M18" t="n">
        <v>23</v>
      </c>
      <c r="N18" t="n">
        <v>10.57</v>
      </c>
      <c r="O18" t="n">
        <v>10799.59</v>
      </c>
      <c r="P18" t="n">
        <v>166.03</v>
      </c>
      <c r="Q18" t="n">
        <v>608.86</v>
      </c>
      <c r="R18" t="n">
        <v>62.37</v>
      </c>
      <c r="S18" t="n">
        <v>46.36</v>
      </c>
      <c r="T18" t="n">
        <v>7606.81</v>
      </c>
      <c r="U18" t="n">
        <v>0.74</v>
      </c>
      <c r="V18" t="n">
        <v>0.89</v>
      </c>
      <c r="W18" t="n">
        <v>9.210000000000001</v>
      </c>
      <c r="X18" t="n">
        <v>0.48</v>
      </c>
      <c r="Y18" t="n">
        <v>1</v>
      </c>
      <c r="Z18" t="n">
        <v>10</v>
      </c>
      <c r="AA18" t="n">
        <v>669.9444465184793</v>
      </c>
      <c r="AB18" t="n">
        <v>916.6475475896164</v>
      </c>
      <c r="AC18" t="n">
        <v>829.163992170576</v>
      </c>
      <c r="AD18" t="n">
        <v>669944.4465184793</v>
      </c>
      <c r="AE18" t="n">
        <v>916647.5475896164</v>
      </c>
      <c r="AF18" t="n">
        <v>1.947986169645966e-06</v>
      </c>
      <c r="AG18" t="n">
        <v>22.71701388888889</v>
      </c>
      <c r="AH18" t="n">
        <v>829163.992170576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3.8245</v>
      </c>
      <c r="E19" t="n">
        <v>26.15</v>
      </c>
      <c r="F19" t="n">
        <v>23.84</v>
      </c>
      <c r="G19" t="n">
        <v>59.6</v>
      </c>
      <c r="H19" t="n">
        <v>1.07</v>
      </c>
      <c r="I19" t="n">
        <v>24</v>
      </c>
      <c r="J19" t="n">
        <v>85.97</v>
      </c>
      <c r="K19" t="n">
        <v>35.1</v>
      </c>
      <c r="L19" t="n">
        <v>5.25</v>
      </c>
      <c r="M19" t="n">
        <v>22</v>
      </c>
      <c r="N19" t="n">
        <v>10.62</v>
      </c>
      <c r="O19" t="n">
        <v>10836.99</v>
      </c>
      <c r="P19" t="n">
        <v>164.17</v>
      </c>
      <c r="Q19" t="n">
        <v>608.86</v>
      </c>
      <c r="R19" t="n">
        <v>61.84</v>
      </c>
      <c r="S19" t="n">
        <v>46.36</v>
      </c>
      <c r="T19" t="n">
        <v>7345.15</v>
      </c>
      <c r="U19" t="n">
        <v>0.75</v>
      </c>
      <c r="V19" t="n">
        <v>0.89</v>
      </c>
      <c r="W19" t="n">
        <v>9.220000000000001</v>
      </c>
      <c r="X19" t="n">
        <v>0.47</v>
      </c>
      <c r="Y19" t="n">
        <v>1</v>
      </c>
      <c r="Z19" t="n">
        <v>10</v>
      </c>
      <c r="AA19" t="n">
        <v>666.9150227723628</v>
      </c>
      <c r="AB19" t="n">
        <v>912.5025563714366</v>
      </c>
      <c r="AC19" t="n">
        <v>825.4145930967276</v>
      </c>
      <c r="AD19" t="n">
        <v>666915.0227723628</v>
      </c>
      <c r="AE19" t="n">
        <v>912502.5563714367</v>
      </c>
      <c r="AF19" t="n">
        <v>1.949872567475658e-06</v>
      </c>
      <c r="AG19" t="n">
        <v>22.69965277777778</v>
      </c>
      <c r="AH19" t="n">
        <v>825414.5930967276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3.8311</v>
      </c>
      <c r="E20" t="n">
        <v>26.1</v>
      </c>
      <c r="F20" t="n">
        <v>23.81</v>
      </c>
      <c r="G20" t="n">
        <v>62.12</v>
      </c>
      <c r="H20" t="n">
        <v>1.12</v>
      </c>
      <c r="I20" t="n">
        <v>23</v>
      </c>
      <c r="J20" t="n">
        <v>86.27</v>
      </c>
      <c r="K20" t="n">
        <v>35.1</v>
      </c>
      <c r="L20" t="n">
        <v>5.5</v>
      </c>
      <c r="M20" t="n">
        <v>21</v>
      </c>
      <c r="N20" t="n">
        <v>10.67</v>
      </c>
      <c r="O20" t="n">
        <v>10874.42</v>
      </c>
      <c r="P20" t="n">
        <v>161.78</v>
      </c>
      <c r="Q20" t="n">
        <v>608.85</v>
      </c>
      <c r="R20" t="n">
        <v>61.25</v>
      </c>
      <c r="S20" t="n">
        <v>46.36</v>
      </c>
      <c r="T20" t="n">
        <v>7055.37</v>
      </c>
      <c r="U20" t="n">
        <v>0.76</v>
      </c>
      <c r="V20" t="n">
        <v>0.89</v>
      </c>
      <c r="W20" t="n">
        <v>9.210000000000001</v>
      </c>
      <c r="X20" t="n">
        <v>0.44</v>
      </c>
      <c r="Y20" t="n">
        <v>1</v>
      </c>
      <c r="Z20" t="n">
        <v>10</v>
      </c>
      <c r="AA20" t="n">
        <v>662.7871791761037</v>
      </c>
      <c r="AB20" t="n">
        <v>906.854658655428</v>
      </c>
      <c r="AC20" t="n">
        <v>820.3057228118605</v>
      </c>
      <c r="AD20" t="n">
        <v>662787.1791761037</v>
      </c>
      <c r="AE20" t="n">
        <v>906854.658655428</v>
      </c>
      <c r="AF20" t="n">
        <v>1.95323749333403e-06</v>
      </c>
      <c r="AG20" t="n">
        <v>22.65625</v>
      </c>
      <c r="AH20" t="n">
        <v>820305.7228118605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3.8398</v>
      </c>
      <c r="E21" t="n">
        <v>26.04</v>
      </c>
      <c r="F21" t="n">
        <v>23.79</v>
      </c>
      <c r="G21" t="n">
        <v>67.97</v>
      </c>
      <c r="H21" t="n">
        <v>1.16</v>
      </c>
      <c r="I21" t="n">
        <v>21</v>
      </c>
      <c r="J21" t="n">
        <v>86.58</v>
      </c>
      <c r="K21" t="n">
        <v>35.1</v>
      </c>
      <c r="L21" t="n">
        <v>5.75</v>
      </c>
      <c r="M21" t="n">
        <v>18</v>
      </c>
      <c r="N21" t="n">
        <v>10.73</v>
      </c>
      <c r="O21" t="n">
        <v>10911.86</v>
      </c>
      <c r="P21" t="n">
        <v>160.24</v>
      </c>
      <c r="Q21" t="n">
        <v>608.8</v>
      </c>
      <c r="R21" t="n">
        <v>60.12</v>
      </c>
      <c r="S21" t="n">
        <v>46.36</v>
      </c>
      <c r="T21" t="n">
        <v>6500.33</v>
      </c>
      <c r="U21" t="n">
        <v>0.77</v>
      </c>
      <c r="V21" t="n">
        <v>0.9</v>
      </c>
      <c r="W21" t="n">
        <v>9.220000000000001</v>
      </c>
      <c r="X21" t="n">
        <v>0.42</v>
      </c>
      <c r="Y21" t="n">
        <v>1</v>
      </c>
      <c r="Z21" t="n">
        <v>10</v>
      </c>
      <c r="AA21" t="n">
        <v>659.7406229239702</v>
      </c>
      <c r="AB21" t="n">
        <v>902.6862259866828</v>
      </c>
      <c r="AC21" t="n">
        <v>816.5351195065884</v>
      </c>
      <c r="AD21" t="n">
        <v>659740.6229239702</v>
      </c>
      <c r="AE21" t="n">
        <v>902686.2259866828</v>
      </c>
      <c r="AF21" t="n">
        <v>1.957673077420064e-06</v>
      </c>
      <c r="AG21" t="n">
        <v>22.60416666666667</v>
      </c>
      <c r="AH21" t="n">
        <v>816535.1195065884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3.8482</v>
      </c>
      <c r="E22" t="n">
        <v>25.99</v>
      </c>
      <c r="F22" t="n">
        <v>23.75</v>
      </c>
      <c r="G22" t="n">
        <v>71.25</v>
      </c>
      <c r="H22" t="n">
        <v>1.21</v>
      </c>
      <c r="I22" t="n">
        <v>20</v>
      </c>
      <c r="J22" t="n">
        <v>86.88</v>
      </c>
      <c r="K22" t="n">
        <v>35.1</v>
      </c>
      <c r="L22" t="n">
        <v>6</v>
      </c>
      <c r="M22" t="n">
        <v>16</v>
      </c>
      <c r="N22" t="n">
        <v>10.78</v>
      </c>
      <c r="O22" t="n">
        <v>10949.33</v>
      </c>
      <c r="P22" t="n">
        <v>158.53</v>
      </c>
      <c r="Q22" t="n">
        <v>608.8099999999999</v>
      </c>
      <c r="R22" t="n">
        <v>59.07</v>
      </c>
      <c r="S22" t="n">
        <v>46.36</v>
      </c>
      <c r="T22" t="n">
        <v>5984.97</v>
      </c>
      <c r="U22" t="n">
        <v>0.78</v>
      </c>
      <c r="V22" t="n">
        <v>0.9</v>
      </c>
      <c r="W22" t="n">
        <v>9.210000000000001</v>
      </c>
      <c r="X22" t="n">
        <v>0.38</v>
      </c>
      <c r="Y22" t="n">
        <v>1</v>
      </c>
      <c r="Z22" t="n">
        <v>10</v>
      </c>
      <c r="AA22" t="n">
        <v>656.4010004920596</v>
      </c>
      <c r="AB22" t="n">
        <v>898.1168072415992</v>
      </c>
      <c r="AC22" t="n">
        <v>812.4017996733161</v>
      </c>
      <c r="AD22" t="n">
        <v>656401.0004920595</v>
      </c>
      <c r="AE22" t="n">
        <v>898116.8072415992</v>
      </c>
      <c r="AF22" t="n">
        <v>1.961955710330718e-06</v>
      </c>
      <c r="AG22" t="n">
        <v>22.56076388888889</v>
      </c>
      <c r="AH22" t="n">
        <v>812401.7996733161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3.8457</v>
      </c>
      <c r="E23" t="n">
        <v>26</v>
      </c>
      <c r="F23" t="n">
        <v>23.77</v>
      </c>
      <c r="G23" t="n">
        <v>71.3</v>
      </c>
      <c r="H23" t="n">
        <v>1.26</v>
      </c>
      <c r="I23" t="n">
        <v>20</v>
      </c>
      <c r="J23" t="n">
        <v>87.19</v>
      </c>
      <c r="K23" t="n">
        <v>35.1</v>
      </c>
      <c r="L23" t="n">
        <v>6.25</v>
      </c>
      <c r="M23" t="n">
        <v>14</v>
      </c>
      <c r="N23" t="n">
        <v>10.83</v>
      </c>
      <c r="O23" t="n">
        <v>10986.82</v>
      </c>
      <c r="P23" t="n">
        <v>157.22</v>
      </c>
      <c r="Q23" t="n">
        <v>608.9400000000001</v>
      </c>
      <c r="R23" t="n">
        <v>59.5</v>
      </c>
      <c r="S23" t="n">
        <v>46.36</v>
      </c>
      <c r="T23" t="n">
        <v>6195.53</v>
      </c>
      <c r="U23" t="n">
        <v>0.78</v>
      </c>
      <c r="V23" t="n">
        <v>0.9</v>
      </c>
      <c r="W23" t="n">
        <v>9.210000000000001</v>
      </c>
      <c r="X23" t="n">
        <v>0.39</v>
      </c>
      <c r="Y23" t="n">
        <v>1</v>
      </c>
      <c r="Z23" t="n">
        <v>10</v>
      </c>
      <c r="AA23" t="n">
        <v>654.8569523039894</v>
      </c>
      <c r="AB23" t="n">
        <v>896.0041723920831</v>
      </c>
      <c r="AC23" t="n">
        <v>810.4907917287361</v>
      </c>
      <c r="AD23" t="n">
        <v>654856.9523039893</v>
      </c>
      <c r="AE23" t="n">
        <v>896004.1723920831</v>
      </c>
      <c r="AF23" t="n">
        <v>1.960681117202547e-06</v>
      </c>
      <c r="AG23" t="n">
        <v>22.56944444444444</v>
      </c>
      <c r="AH23" t="n">
        <v>810490.7917287361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3.8523</v>
      </c>
      <c r="E24" t="n">
        <v>25.96</v>
      </c>
      <c r="F24" t="n">
        <v>23.74</v>
      </c>
      <c r="G24" t="n">
        <v>74.97</v>
      </c>
      <c r="H24" t="n">
        <v>1.3</v>
      </c>
      <c r="I24" t="n">
        <v>19</v>
      </c>
      <c r="J24" t="n">
        <v>87.48999999999999</v>
      </c>
      <c r="K24" t="n">
        <v>35.1</v>
      </c>
      <c r="L24" t="n">
        <v>6.5</v>
      </c>
      <c r="M24" t="n">
        <v>7</v>
      </c>
      <c r="N24" t="n">
        <v>10.89</v>
      </c>
      <c r="O24" t="n">
        <v>11024.33</v>
      </c>
      <c r="P24" t="n">
        <v>157.41</v>
      </c>
      <c r="Q24" t="n">
        <v>608.8200000000001</v>
      </c>
      <c r="R24" t="n">
        <v>58.36</v>
      </c>
      <c r="S24" t="n">
        <v>46.36</v>
      </c>
      <c r="T24" t="n">
        <v>5630.06</v>
      </c>
      <c r="U24" t="n">
        <v>0.79</v>
      </c>
      <c r="V24" t="n">
        <v>0.9</v>
      </c>
      <c r="W24" t="n">
        <v>9.220000000000001</v>
      </c>
      <c r="X24" t="n">
        <v>0.37</v>
      </c>
      <c r="Y24" t="n">
        <v>1</v>
      </c>
      <c r="Z24" t="n">
        <v>10</v>
      </c>
      <c r="AA24" t="n">
        <v>654.4171253866194</v>
      </c>
      <c r="AB24" t="n">
        <v>895.4023817999436</v>
      </c>
      <c r="AC24" t="n">
        <v>809.946435186092</v>
      </c>
      <c r="AD24" t="n">
        <v>654417.1253866195</v>
      </c>
      <c r="AE24" t="n">
        <v>895402.3817999435</v>
      </c>
      <c r="AF24" t="n">
        <v>1.964046043060918e-06</v>
      </c>
      <c r="AG24" t="n">
        <v>22.53472222222222</v>
      </c>
      <c r="AH24" t="n">
        <v>809946.435186092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3.8511</v>
      </c>
      <c r="E25" t="n">
        <v>25.97</v>
      </c>
      <c r="F25" t="n">
        <v>23.75</v>
      </c>
      <c r="G25" t="n">
        <v>74.98999999999999</v>
      </c>
      <c r="H25" t="n">
        <v>1.35</v>
      </c>
      <c r="I25" t="n">
        <v>19</v>
      </c>
      <c r="J25" t="n">
        <v>87.79000000000001</v>
      </c>
      <c r="K25" t="n">
        <v>35.1</v>
      </c>
      <c r="L25" t="n">
        <v>6.75</v>
      </c>
      <c r="M25" t="n">
        <v>2</v>
      </c>
      <c r="N25" t="n">
        <v>10.94</v>
      </c>
      <c r="O25" t="n">
        <v>11061.87</v>
      </c>
      <c r="P25" t="n">
        <v>157.36</v>
      </c>
      <c r="Q25" t="n">
        <v>608.87</v>
      </c>
      <c r="R25" t="n">
        <v>58.53</v>
      </c>
      <c r="S25" t="n">
        <v>46.36</v>
      </c>
      <c r="T25" t="n">
        <v>5717.36</v>
      </c>
      <c r="U25" t="n">
        <v>0.79</v>
      </c>
      <c r="V25" t="n">
        <v>0.9</v>
      </c>
      <c r="W25" t="n">
        <v>9.220000000000001</v>
      </c>
      <c r="X25" t="n">
        <v>0.37</v>
      </c>
      <c r="Y25" t="n">
        <v>1</v>
      </c>
      <c r="Z25" t="n">
        <v>10</v>
      </c>
      <c r="AA25" t="n">
        <v>654.4961495210911</v>
      </c>
      <c r="AB25" t="n">
        <v>895.5105061070262</v>
      </c>
      <c r="AC25" t="n">
        <v>810.0442402610602</v>
      </c>
      <c r="AD25" t="n">
        <v>654496.149521091</v>
      </c>
      <c r="AE25" t="n">
        <v>895510.5061070262</v>
      </c>
      <c r="AF25" t="n">
        <v>1.963434238359396e-06</v>
      </c>
      <c r="AG25" t="n">
        <v>22.54340277777778</v>
      </c>
      <c r="AH25" t="n">
        <v>810044.2402610602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3.8508</v>
      </c>
      <c r="E26" t="n">
        <v>25.97</v>
      </c>
      <c r="F26" t="n">
        <v>23.75</v>
      </c>
      <c r="G26" t="n">
        <v>75</v>
      </c>
      <c r="H26" t="n">
        <v>1.39</v>
      </c>
      <c r="I26" t="n">
        <v>19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157.76</v>
      </c>
      <c r="Q26" t="n">
        <v>608.9</v>
      </c>
      <c r="R26" t="n">
        <v>58.49</v>
      </c>
      <c r="S26" t="n">
        <v>46.36</v>
      </c>
      <c r="T26" t="n">
        <v>5697.37</v>
      </c>
      <c r="U26" t="n">
        <v>0.79</v>
      </c>
      <c r="V26" t="n">
        <v>0.9</v>
      </c>
      <c r="W26" t="n">
        <v>9.23</v>
      </c>
      <c r="X26" t="n">
        <v>0.38</v>
      </c>
      <c r="Y26" t="n">
        <v>1</v>
      </c>
      <c r="Z26" t="n">
        <v>10</v>
      </c>
      <c r="AA26" t="n">
        <v>655.0873046713523</v>
      </c>
      <c r="AB26" t="n">
        <v>896.3193506635383</v>
      </c>
      <c r="AC26" t="n">
        <v>810.7758898283191</v>
      </c>
      <c r="AD26" t="n">
        <v>655087.3046713523</v>
      </c>
      <c r="AE26" t="n">
        <v>896319.3506635383</v>
      </c>
      <c r="AF26" t="n">
        <v>1.963281287184015e-06</v>
      </c>
      <c r="AG26" t="n">
        <v>22.54340277777778</v>
      </c>
      <c r="AH26" t="n">
        <v>810775.8898283191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2.9936</v>
      </c>
      <c r="E2" t="n">
        <v>33.4</v>
      </c>
      <c r="F2" t="n">
        <v>27.19</v>
      </c>
      <c r="G2" t="n">
        <v>8.68</v>
      </c>
      <c r="H2" t="n">
        <v>0.16</v>
      </c>
      <c r="I2" t="n">
        <v>188</v>
      </c>
      <c r="J2" t="n">
        <v>107.41</v>
      </c>
      <c r="K2" t="n">
        <v>41.65</v>
      </c>
      <c r="L2" t="n">
        <v>1</v>
      </c>
      <c r="M2" t="n">
        <v>186</v>
      </c>
      <c r="N2" t="n">
        <v>14.77</v>
      </c>
      <c r="O2" t="n">
        <v>13481.73</v>
      </c>
      <c r="P2" t="n">
        <v>260.67</v>
      </c>
      <c r="Q2" t="n">
        <v>609.42</v>
      </c>
      <c r="R2" t="n">
        <v>165.71</v>
      </c>
      <c r="S2" t="n">
        <v>46.36</v>
      </c>
      <c r="T2" t="n">
        <v>58461.23</v>
      </c>
      <c r="U2" t="n">
        <v>0.28</v>
      </c>
      <c r="V2" t="n">
        <v>0.78</v>
      </c>
      <c r="W2" t="n">
        <v>9.49</v>
      </c>
      <c r="X2" t="n">
        <v>3.81</v>
      </c>
      <c r="Y2" t="n">
        <v>1</v>
      </c>
      <c r="Z2" t="n">
        <v>10</v>
      </c>
      <c r="AA2" t="n">
        <v>1082.223763540349</v>
      </c>
      <c r="AB2" t="n">
        <v>1480.746297618727</v>
      </c>
      <c r="AC2" t="n">
        <v>1339.425949214476</v>
      </c>
      <c r="AD2" t="n">
        <v>1082223.763540349</v>
      </c>
      <c r="AE2" t="n">
        <v>1480746.297618727</v>
      </c>
      <c r="AF2" t="n">
        <v>1.405765180330498e-06</v>
      </c>
      <c r="AG2" t="n">
        <v>28.99305555555556</v>
      </c>
      <c r="AH2" t="n">
        <v>1339425.949214476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3.1668</v>
      </c>
      <c r="E3" t="n">
        <v>31.58</v>
      </c>
      <c r="F3" t="n">
        <v>26.32</v>
      </c>
      <c r="G3" t="n">
        <v>10.89</v>
      </c>
      <c r="H3" t="n">
        <v>0.2</v>
      </c>
      <c r="I3" t="n">
        <v>145</v>
      </c>
      <c r="J3" t="n">
        <v>107.73</v>
      </c>
      <c r="K3" t="n">
        <v>41.65</v>
      </c>
      <c r="L3" t="n">
        <v>1.25</v>
      </c>
      <c r="M3" t="n">
        <v>143</v>
      </c>
      <c r="N3" t="n">
        <v>14.83</v>
      </c>
      <c r="O3" t="n">
        <v>13520.81</v>
      </c>
      <c r="P3" t="n">
        <v>251.43</v>
      </c>
      <c r="Q3" t="n">
        <v>609.4400000000001</v>
      </c>
      <c r="R3" t="n">
        <v>138.25</v>
      </c>
      <c r="S3" t="n">
        <v>46.36</v>
      </c>
      <c r="T3" t="n">
        <v>44947.72</v>
      </c>
      <c r="U3" t="n">
        <v>0.34</v>
      </c>
      <c r="V3" t="n">
        <v>0.8100000000000001</v>
      </c>
      <c r="W3" t="n">
        <v>9.43</v>
      </c>
      <c r="X3" t="n">
        <v>2.93</v>
      </c>
      <c r="Y3" t="n">
        <v>1</v>
      </c>
      <c r="Z3" t="n">
        <v>10</v>
      </c>
      <c r="AA3" t="n">
        <v>1005.409951604577</v>
      </c>
      <c r="AB3" t="n">
        <v>1375.646251341989</v>
      </c>
      <c r="AC3" t="n">
        <v>1244.356503845549</v>
      </c>
      <c r="AD3" t="n">
        <v>1005409.951604577</v>
      </c>
      <c r="AE3" t="n">
        <v>1375646.251341989</v>
      </c>
      <c r="AF3" t="n">
        <v>1.487098200517979e-06</v>
      </c>
      <c r="AG3" t="n">
        <v>27.41319444444444</v>
      </c>
      <c r="AH3" t="n">
        <v>1244356.503845549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3.2897</v>
      </c>
      <c r="E4" t="n">
        <v>30.4</v>
      </c>
      <c r="F4" t="n">
        <v>25.74</v>
      </c>
      <c r="G4" t="n">
        <v>13.09</v>
      </c>
      <c r="H4" t="n">
        <v>0.24</v>
      </c>
      <c r="I4" t="n">
        <v>118</v>
      </c>
      <c r="J4" t="n">
        <v>108.05</v>
      </c>
      <c r="K4" t="n">
        <v>41.65</v>
      </c>
      <c r="L4" t="n">
        <v>1.5</v>
      </c>
      <c r="M4" t="n">
        <v>116</v>
      </c>
      <c r="N4" t="n">
        <v>14.9</v>
      </c>
      <c r="O4" t="n">
        <v>13559.91</v>
      </c>
      <c r="P4" t="n">
        <v>245.05</v>
      </c>
      <c r="Q4" t="n">
        <v>609.22</v>
      </c>
      <c r="R4" t="n">
        <v>120.92</v>
      </c>
      <c r="S4" t="n">
        <v>46.36</v>
      </c>
      <c r="T4" t="n">
        <v>36416.05</v>
      </c>
      <c r="U4" t="n">
        <v>0.38</v>
      </c>
      <c r="V4" t="n">
        <v>0.83</v>
      </c>
      <c r="W4" t="n">
        <v>9.369999999999999</v>
      </c>
      <c r="X4" t="n">
        <v>2.36</v>
      </c>
      <c r="Y4" t="n">
        <v>1</v>
      </c>
      <c r="Z4" t="n">
        <v>10</v>
      </c>
      <c r="AA4" t="n">
        <v>949.7165910980175</v>
      </c>
      <c r="AB4" t="n">
        <v>1299.444138479256</v>
      </c>
      <c r="AC4" t="n">
        <v>1175.427013684099</v>
      </c>
      <c r="AD4" t="n">
        <v>949716.5910980175</v>
      </c>
      <c r="AE4" t="n">
        <v>1299444.138479257</v>
      </c>
      <c r="AF4" t="n">
        <v>1.544810834357709e-06</v>
      </c>
      <c r="AG4" t="n">
        <v>26.38888888888889</v>
      </c>
      <c r="AH4" t="n">
        <v>1175427.013684099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3.3757</v>
      </c>
      <c r="E5" t="n">
        <v>29.62</v>
      </c>
      <c r="F5" t="n">
        <v>25.36</v>
      </c>
      <c r="G5" t="n">
        <v>15.22</v>
      </c>
      <c r="H5" t="n">
        <v>0.28</v>
      </c>
      <c r="I5" t="n">
        <v>100</v>
      </c>
      <c r="J5" t="n">
        <v>108.37</v>
      </c>
      <c r="K5" t="n">
        <v>41.65</v>
      </c>
      <c r="L5" t="n">
        <v>1.75</v>
      </c>
      <c r="M5" t="n">
        <v>98</v>
      </c>
      <c r="N5" t="n">
        <v>14.97</v>
      </c>
      <c r="O5" t="n">
        <v>13599.17</v>
      </c>
      <c r="P5" t="n">
        <v>240.61</v>
      </c>
      <c r="Q5" t="n">
        <v>609.1900000000001</v>
      </c>
      <c r="R5" t="n">
        <v>109.23</v>
      </c>
      <c r="S5" t="n">
        <v>46.36</v>
      </c>
      <c r="T5" t="n">
        <v>30664.06</v>
      </c>
      <c r="U5" t="n">
        <v>0.42</v>
      </c>
      <c r="V5" t="n">
        <v>0.84</v>
      </c>
      <c r="W5" t="n">
        <v>9.34</v>
      </c>
      <c r="X5" t="n">
        <v>1.99</v>
      </c>
      <c r="Y5" t="n">
        <v>1</v>
      </c>
      <c r="Z5" t="n">
        <v>10</v>
      </c>
      <c r="AA5" t="n">
        <v>916.3248889394389</v>
      </c>
      <c r="AB5" t="n">
        <v>1253.75613844796</v>
      </c>
      <c r="AC5" t="n">
        <v>1134.099412252277</v>
      </c>
      <c r="AD5" t="n">
        <v>916324.8889394389</v>
      </c>
      <c r="AE5" t="n">
        <v>1253756.138447959</v>
      </c>
      <c r="AF5" t="n">
        <v>1.585195590339946e-06</v>
      </c>
      <c r="AG5" t="n">
        <v>25.71180555555556</v>
      </c>
      <c r="AH5" t="n">
        <v>1134099.412252278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3.4439</v>
      </c>
      <c r="E6" t="n">
        <v>29.04</v>
      </c>
      <c r="F6" t="n">
        <v>25.09</v>
      </c>
      <c r="G6" t="n">
        <v>17.5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237.1</v>
      </c>
      <c r="Q6" t="n">
        <v>608.99</v>
      </c>
      <c r="R6" t="n">
        <v>100.28</v>
      </c>
      <c r="S6" t="n">
        <v>46.36</v>
      </c>
      <c r="T6" t="n">
        <v>26255.89</v>
      </c>
      <c r="U6" t="n">
        <v>0.46</v>
      </c>
      <c r="V6" t="n">
        <v>0.85</v>
      </c>
      <c r="W6" t="n">
        <v>9.32</v>
      </c>
      <c r="X6" t="n">
        <v>1.71</v>
      </c>
      <c r="Y6" t="n">
        <v>1</v>
      </c>
      <c r="Z6" t="n">
        <v>10</v>
      </c>
      <c r="AA6" t="n">
        <v>898.2578277546306</v>
      </c>
      <c r="AB6" t="n">
        <v>1229.035988272419</v>
      </c>
      <c r="AC6" t="n">
        <v>1111.738518514542</v>
      </c>
      <c r="AD6" t="n">
        <v>898257.8277546306</v>
      </c>
      <c r="AE6" t="n">
        <v>1229035.988272419</v>
      </c>
      <c r="AF6" t="n">
        <v>1.617221641014231e-06</v>
      </c>
      <c r="AG6" t="n">
        <v>25.20833333333333</v>
      </c>
      <c r="AH6" t="n">
        <v>1111738.518514542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3.4951</v>
      </c>
      <c r="E7" t="n">
        <v>28.61</v>
      </c>
      <c r="F7" t="n">
        <v>24.89</v>
      </c>
      <c r="G7" t="n">
        <v>19.65</v>
      </c>
      <c r="H7" t="n">
        <v>0.36</v>
      </c>
      <c r="I7" t="n">
        <v>76</v>
      </c>
      <c r="J7" t="n">
        <v>109</v>
      </c>
      <c r="K7" t="n">
        <v>41.65</v>
      </c>
      <c r="L7" t="n">
        <v>2.25</v>
      </c>
      <c r="M7" t="n">
        <v>74</v>
      </c>
      <c r="N7" t="n">
        <v>15.1</v>
      </c>
      <c r="O7" t="n">
        <v>13677.51</v>
      </c>
      <c r="P7" t="n">
        <v>234.23</v>
      </c>
      <c r="Q7" t="n">
        <v>609.16</v>
      </c>
      <c r="R7" t="n">
        <v>94.31999999999999</v>
      </c>
      <c r="S7" t="n">
        <v>46.36</v>
      </c>
      <c r="T7" t="n">
        <v>23327.84</v>
      </c>
      <c r="U7" t="n">
        <v>0.49</v>
      </c>
      <c r="V7" t="n">
        <v>0.86</v>
      </c>
      <c r="W7" t="n">
        <v>9.300000000000001</v>
      </c>
      <c r="X7" t="n">
        <v>1.51</v>
      </c>
      <c r="Y7" t="n">
        <v>1</v>
      </c>
      <c r="Z7" t="n">
        <v>10</v>
      </c>
      <c r="AA7" t="n">
        <v>875.4348756531351</v>
      </c>
      <c r="AB7" t="n">
        <v>1197.808618329568</v>
      </c>
      <c r="AC7" t="n">
        <v>1083.491444931148</v>
      </c>
      <c r="AD7" t="n">
        <v>875434.8756531351</v>
      </c>
      <c r="AE7" t="n">
        <v>1197808.618329568</v>
      </c>
      <c r="AF7" t="n">
        <v>1.641264658529237e-06</v>
      </c>
      <c r="AG7" t="n">
        <v>24.83506944444444</v>
      </c>
      <c r="AH7" t="n">
        <v>1083491.444931148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3.5373</v>
      </c>
      <c r="E8" t="n">
        <v>28.27</v>
      </c>
      <c r="F8" t="n">
        <v>24.72</v>
      </c>
      <c r="G8" t="n">
        <v>21.81</v>
      </c>
      <c r="H8" t="n">
        <v>0.4</v>
      </c>
      <c r="I8" t="n">
        <v>68</v>
      </c>
      <c r="J8" t="n">
        <v>109.32</v>
      </c>
      <c r="K8" t="n">
        <v>41.65</v>
      </c>
      <c r="L8" t="n">
        <v>2.5</v>
      </c>
      <c r="M8" t="n">
        <v>66</v>
      </c>
      <c r="N8" t="n">
        <v>15.17</v>
      </c>
      <c r="O8" t="n">
        <v>13716.72</v>
      </c>
      <c r="P8" t="n">
        <v>231.75</v>
      </c>
      <c r="Q8" t="n">
        <v>609.03</v>
      </c>
      <c r="R8" t="n">
        <v>89.17</v>
      </c>
      <c r="S8" t="n">
        <v>46.36</v>
      </c>
      <c r="T8" t="n">
        <v>20792.52</v>
      </c>
      <c r="U8" t="n">
        <v>0.52</v>
      </c>
      <c r="V8" t="n">
        <v>0.86</v>
      </c>
      <c r="W8" t="n">
        <v>9.289999999999999</v>
      </c>
      <c r="X8" t="n">
        <v>1.35</v>
      </c>
      <c r="Y8" t="n">
        <v>1</v>
      </c>
      <c r="Z8" t="n">
        <v>10</v>
      </c>
      <c r="AA8" t="n">
        <v>864.5349218953129</v>
      </c>
      <c r="AB8" t="n">
        <v>1182.894820726094</v>
      </c>
      <c r="AC8" t="n">
        <v>1070.000999239303</v>
      </c>
      <c r="AD8" t="n">
        <v>864534.9218953128</v>
      </c>
      <c r="AE8" t="n">
        <v>1182894.820726094</v>
      </c>
      <c r="AF8" t="n">
        <v>1.661081364371683e-06</v>
      </c>
      <c r="AG8" t="n">
        <v>24.53993055555556</v>
      </c>
      <c r="AH8" t="n">
        <v>1070000.999239303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3.5759</v>
      </c>
      <c r="E9" t="n">
        <v>27.97</v>
      </c>
      <c r="F9" t="n">
        <v>24.57</v>
      </c>
      <c r="G9" t="n">
        <v>24.17</v>
      </c>
      <c r="H9" t="n">
        <v>0.44</v>
      </c>
      <c r="I9" t="n">
        <v>61</v>
      </c>
      <c r="J9" t="n">
        <v>109.64</v>
      </c>
      <c r="K9" t="n">
        <v>41.65</v>
      </c>
      <c r="L9" t="n">
        <v>2.75</v>
      </c>
      <c r="M9" t="n">
        <v>59</v>
      </c>
      <c r="N9" t="n">
        <v>15.24</v>
      </c>
      <c r="O9" t="n">
        <v>13755.95</v>
      </c>
      <c r="P9" t="n">
        <v>229.46</v>
      </c>
      <c r="Q9" t="n">
        <v>608.99</v>
      </c>
      <c r="R9" t="n">
        <v>84.69</v>
      </c>
      <c r="S9" t="n">
        <v>46.36</v>
      </c>
      <c r="T9" t="n">
        <v>18588.92</v>
      </c>
      <c r="U9" t="n">
        <v>0.55</v>
      </c>
      <c r="V9" t="n">
        <v>0.87</v>
      </c>
      <c r="W9" t="n">
        <v>9.27</v>
      </c>
      <c r="X9" t="n">
        <v>1.2</v>
      </c>
      <c r="Y9" t="n">
        <v>1</v>
      </c>
      <c r="Z9" t="n">
        <v>10</v>
      </c>
      <c r="AA9" t="n">
        <v>845.2923412557315</v>
      </c>
      <c r="AB9" t="n">
        <v>1156.566272972275</v>
      </c>
      <c r="AC9" t="n">
        <v>1046.185211130759</v>
      </c>
      <c r="AD9" t="n">
        <v>845292.3412557314</v>
      </c>
      <c r="AE9" t="n">
        <v>1156566.272972275</v>
      </c>
      <c r="AF9" t="n">
        <v>1.679207545545105e-06</v>
      </c>
      <c r="AG9" t="n">
        <v>24.27951388888889</v>
      </c>
      <c r="AH9" t="n">
        <v>1046185.211130759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3.6016</v>
      </c>
      <c r="E10" t="n">
        <v>27.77</v>
      </c>
      <c r="F10" t="n">
        <v>24.48</v>
      </c>
      <c r="G10" t="n">
        <v>26.23</v>
      </c>
      <c r="H10" t="n">
        <v>0.48</v>
      </c>
      <c r="I10" t="n">
        <v>56</v>
      </c>
      <c r="J10" t="n">
        <v>109.96</v>
      </c>
      <c r="K10" t="n">
        <v>41.65</v>
      </c>
      <c r="L10" t="n">
        <v>3</v>
      </c>
      <c r="M10" t="n">
        <v>54</v>
      </c>
      <c r="N10" t="n">
        <v>15.31</v>
      </c>
      <c r="O10" t="n">
        <v>13795.21</v>
      </c>
      <c r="P10" t="n">
        <v>227.85</v>
      </c>
      <c r="Q10" t="n">
        <v>609.0700000000001</v>
      </c>
      <c r="R10" t="n">
        <v>81.98</v>
      </c>
      <c r="S10" t="n">
        <v>46.36</v>
      </c>
      <c r="T10" t="n">
        <v>17256.73</v>
      </c>
      <c r="U10" t="n">
        <v>0.57</v>
      </c>
      <c r="V10" t="n">
        <v>0.87</v>
      </c>
      <c r="W10" t="n">
        <v>9.26</v>
      </c>
      <c r="X10" t="n">
        <v>1.11</v>
      </c>
      <c r="Y10" t="n">
        <v>1</v>
      </c>
      <c r="Z10" t="n">
        <v>10</v>
      </c>
      <c r="AA10" t="n">
        <v>838.8466656753974</v>
      </c>
      <c r="AB10" t="n">
        <v>1147.747015280125</v>
      </c>
      <c r="AC10" t="n">
        <v>1038.207651014842</v>
      </c>
      <c r="AD10" t="n">
        <v>838846.6656753974</v>
      </c>
      <c r="AE10" t="n">
        <v>1147747.015280124</v>
      </c>
      <c r="AF10" t="n">
        <v>1.691276013321192e-06</v>
      </c>
      <c r="AG10" t="n">
        <v>24.10590277777778</v>
      </c>
      <c r="AH10" t="n">
        <v>1038207.651014842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3.6318</v>
      </c>
      <c r="E11" t="n">
        <v>27.53</v>
      </c>
      <c r="F11" t="n">
        <v>24.37</v>
      </c>
      <c r="G11" t="n">
        <v>28.67</v>
      </c>
      <c r="H11" t="n">
        <v>0.52</v>
      </c>
      <c r="I11" t="n">
        <v>51</v>
      </c>
      <c r="J11" t="n">
        <v>110.27</v>
      </c>
      <c r="K11" t="n">
        <v>41.65</v>
      </c>
      <c r="L11" t="n">
        <v>3.25</v>
      </c>
      <c r="M11" t="n">
        <v>49</v>
      </c>
      <c r="N11" t="n">
        <v>15.37</v>
      </c>
      <c r="O11" t="n">
        <v>13834.5</v>
      </c>
      <c r="P11" t="n">
        <v>225.79</v>
      </c>
      <c r="Q11" t="n">
        <v>608.96</v>
      </c>
      <c r="R11" t="n">
        <v>78.22</v>
      </c>
      <c r="S11" t="n">
        <v>46.36</v>
      </c>
      <c r="T11" t="n">
        <v>15402.92</v>
      </c>
      <c r="U11" t="n">
        <v>0.59</v>
      </c>
      <c r="V11" t="n">
        <v>0.87</v>
      </c>
      <c r="W11" t="n">
        <v>9.26</v>
      </c>
      <c r="X11" t="n">
        <v>0.99</v>
      </c>
      <c r="Y11" t="n">
        <v>1</v>
      </c>
      <c r="Z11" t="n">
        <v>10</v>
      </c>
      <c r="AA11" t="n">
        <v>830.9424853526193</v>
      </c>
      <c r="AB11" t="n">
        <v>1136.932167054674</v>
      </c>
      <c r="AC11" t="n">
        <v>1028.424956725294</v>
      </c>
      <c r="AD11" t="n">
        <v>830942.4853526193</v>
      </c>
      <c r="AE11" t="n">
        <v>1136932.167054674</v>
      </c>
      <c r="AF11" t="n">
        <v>1.705457636933559e-06</v>
      </c>
      <c r="AG11" t="n">
        <v>23.89756944444444</v>
      </c>
      <c r="AH11" t="n">
        <v>1028424.956725294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3.6563</v>
      </c>
      <c r="E12" t="n">
        <v>27.35</v>
      </c>
      <c r="F12" t="n">
        <v>24.27</v>
      </c>
      <c r="G12" t="n">
        <v>30.98</v>
      </c>
      <c r="H12" t="n">
        <v>0.5600000000000001</v>
      </c>
      <c r="I12" t="n">
        <v>47</v>
      </c>
      <c r="J12" t="n">
        <v>110.59</v>
      </c>
      <c r="K12" t="n">
        <v>41.65</v>
      </c>
      <c r="L12" t="n">
        <v>3.5</v>
      </c>
      <c r="M12" t="n">
        <v>45</v>
      </c>
      <c r="N12" t="n">
        <v>15.44</v>
      </c>
      <c r="O12" t="n">
        <v>13873.81</v>
      </c>
      <c r="P12" t="n">
        <v>223.88</v>
      </c>
      <c r="Q12" t="n">
        <v>608.92</v>
      </c>
      <c r="R12" t="n">
        <v>75.08</v>
      </c>
      <c r="S12" t="n">
        <v>46.36</v>
      </c>
      <c r="T12" t="n">
        <v>13854.59</v>
      </c>
      <c r="U12" t="n">
        <v>0.62</v>
      </c>
      <c r="V12" t="n">
        <v>0.88</v>
      </c>
      <c r="W12" t="n">
        <v>9.26</v>
      </c>
      <c r="X12" t="n">
        <v>0.9</v>
      </c>
      <c r="Y12" t="n">
        <v>1</v>
      </c>
      <c r="Z12" t="n">
        <v>10</v>
      </c>
      <c r="AA12" t="n">
        <v>815.0205343198132</v>
      </c>
      <c r="AB12" t="n">
        <v>1115.147051224684</v>
      </c>
      <c r="AC12" t="n">
        <v>1008.718981774516</v>
      </c>
      <c r="AD12" t="n">
        <v>815020.5343198132</v>
      </c>
      <c r="AE12" t="n">
        <v>1115147.051224684</v>
      </c>
      <c r="AF12" t="n">
        <v>1.716962596486638e-06</v>
      </c>
      <c r="AG12" t="n">
        <v>23.74131944444444</v>
      </c>
      <c r="AH12" t="n">
        <v>1008718.981774516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3.6715</v>
      </c>
      <c r="E13" t="n">
        <v>27.24</v>
      </c>
      <c r="F13" t="n">
        <v>24.22</v>
      </c>
      <c r="G13" t="n">
        <v>33.03</v>
      </c>
      <c r="H13" t="n">
        <v>0.6</v>
      </c>
      <c r="I13" t="n">
        <v>44</v>
      </c>
      <c r="J13" t="n">
        <v>110.91</v>
      </c>
      <c r="K13" t="n">
        <v>41.65</v>
      </c>
      <c r="L13" t="n">
        <v>3.75</v>
      </c>
      <c r="M13" t="n">
        <v>42</v>
      </c>
      <c r="N13" t="n">
        <v>15.51</v>
      </c>
      <c r="O13" t="n">
        <v>13913.15</v>
      </c>
      <c r="P13" t="n">
        <v>222.5</v>
      </c>
      <c r="Q13" t="n">
        <v>609.02</v>
      </c>
      <c r="R13" t="n">
        <v>74.04000000000001</v>
      </c>
      <c r="S13" t="n">
        <v>46.36</v>
      </c>
      <c r="T13" t="n">
        <v>13347.93</v>
      </c>
      <c r="U13" t="n">
        <v>0.63</v>
      </c>
      <c r="V13" t="n">
        <v>0.88</v>
      </c>
      <c r="W13" t="n">
        <v>9.24</v>
      </c>
      <c r="X13" t="n">
        <v>0.85</v>
      </c>
      <c r="Y13" t="n">
        <v>1</v>
      </c>
      <c r="Z13" t="n">
        <v>10</v>
      </c>
      <c r="AA13" t="n">
        <v>810.7509067182044</v>
      </c>
      <c r="AB13" t="n">
        <v>1109.305158377487</v>
      </c>
      <c r="AC13" t="n">
        <v>1003.434630981507</v>
      </c>
      <c r="AD13" t="n">
        <v>810750.9067182044</v>
      </c>
      <c r="AE13" t="n">
        <v>1109305.158377487</v>
      </c>
      <c r="AF13" t="n">
        <v>1.724100367311405e-06</v>
      </c>
      <c r="AG13" t="n">
        <v>23.64583333333333</v>
      </c>
      <c r="AH13" t="n">
        <v>1003434.630981507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3.6868</v>
      </c>
      <c r="E14" t="n">
        <v>27.12</v>
      </c>
      <c r="F14" t="n">
        <v>24.18</v>
      </c>
      <c r="G14" t="n">
        <v>35.38</v>
      </c>
      <c r="H14" t="n">
        <v>0.63</v>
      </c>
      <c r="I14" t="n">
        <v>41</v>
      </c>
      <c r="J14" t="n">
        <v>111.23</v>
      </c>
      <c r="K14" t="n">
        <v>41.65</v>
      </c>
      <c r="L14" t="n">
        <v>4</v>
      </c>
      <c r="M14" t="n">
        <v>39</v>
      </c>
      <c r="N14" t="n">
        <v>15.58</v>
      </c>
      <c r="O14" t="n">
        <v>13952.52</v>
      </c>
      <c r="P14" t="n">
        <v>220.96</v>
      </c>
      <c r="Q14" t="n">
        <v>608.85</v>
      </c>
      <c r="R14" t="n">
        <v>72.31</v>
      </c>
      <c r="S14" t="n">
        <v>46.36</v>
      </c>
      <c r="T14" t="n">
        <v>12496.86</v>
      </c>
      <c r="U14" t="n">
        <v>0.64</v>
      </c>
      <c r="V14" t="n">
        <v>0.88</v>
      </c>
      <c r="W14" t="n">
        <v>9.24</v>
      </c>
      <c r="X14" t="n">
        <v>0.8</v>
      </c>
      <c r="Y14" t="n">
        <v>1</v>
      </c>
      <c r="Z14" t="n">
        <v>10</v>
      </c>
      <c r="AA14" t="n">
        <v>806.3235510179913</v>
      </c>
      <c r="AB14" t="n">
        <v>1103.247454987307</v>
      </c>
      <c r="AC14" t="n">
        <v>997.9550663008463</v>
      </c>
      <c r="AD14" t="n">
        <v>806323.5510179914</v>
      </c>
      <c r="AE14" t="n">
        <v>1103247.454987307</v>
      </c>
      <c r="AF14" t="n">
        <v>1.731285097154757e-06</v>
      </c>
      <c r="AG14" t="n">
        <v>23.54166666666667</v>
      </c>
      <c r="AH14" t="n">
        <v>997955.0663008463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3.7036</v>
      </c>
      <c r="E15" t="n">
        <v>27</v>
      </c>
      <c r="F15" t="n">
        <v>24.12</v>
      </c>
      <c r="G15" t="n">
        <v>38.09</v>
      </c>
      <c r="H15" t="n">
        <v>0.67</v>
      </c>
      <c r="I15" t="n">
        <v>38</v>
      </c>
      <c r="J15" t="n">
        <v>111.55</v>
      </c>
      <c r="K15" t="n">
        <v>41.65</v>
      </c>
      <c r="L15" t="n">
        <v>4.25</v>
      </c>
      <c r="M15" t="n">
        <v>36</v>
      </c>
      <c r="N15" t="n">
        <v>15.65</v>
      </c>
      <c r="O15" t="n">
        <v>13991.91</v>
      </c>
      <c r="P15" t="n">
        <v>219.4</v>
      </c>
      <c r="Q15" t="n">
        <v>608.9299999999999</v>
      </c>
      <c r="R15" t="n">
        <v>70.38</v>
      </c>
      <c r="S15" t="n">
        <v>46.36</v>
      </c>
      <c r="T15" t="n">
        <v>11545.17</v>
      </c>
      <c r="U15" t="n">
        <v>0.66</v>
      </c>
      <c r="V15" t="n">
        <v>0.88</v>
      </c>
      <c r="W15" t="n">
        <v>9.25</v>
      </c>
      <c r="X15" t="n">
        <v>0.75</v>
      </c>
      <c r="Y15" t="n">
        <v>1</v>
      </c>
      <c r="Z15" t="n">
        <v>10</v>
      </c>
      <c r="AA15" t="n">
        <v>801.4369223923815</v>
      </c>
      <c r="AB15" t="n">
        <v>1096.561354118908</v>
      </c>
      <c r="AC15" t="n">
        <v>991.9070775153252</v>
      </c>
      <c r="AD15" t="n">
        <v>801436.9223923815</v>
      </c>
      <c r="AE15" t="n">
        <v>1096561.354118908</v>
      </c>
      <c r="AF15" t="n">
        <v>1.739174212276868e-06</v>
      </c>
      <c r="AG15" t="n">
        <v>23.4375</v>
      </c>
      <c r="AH15" t="n">
        <v>991907.0775153253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3.7152</v>
      </c>
      <c r="E16" t="n">
        <v>26.92</v>
      </c>
      <c r="F16" t="n">
        <v>24.08</v>
      </c>
      <c r="G16" t="n">
        <v>40.13</v>
      </c>
      <c r="H16" t="n">
        <v>0.71</v>
      </c>
      <c r="I16" t="n">
        <v>36</v>
      </c>
      <c r="J16" t="n">
        <v>111.87</v>
      </c>
      <c r="K16" t="n">
        <v>41.65</v>
      </c>
      <c r="L16" t="n">
        <v>4.5</v>
      </c>
      <c r="M16" t="n">
        <v>34</v>
      </c>
      <c r="N16" t="n">
        <v>15.72</v>
      </c>
      <c r="O16" t="n">
        <v>14031.33</v>
      </c>
      <c r="P16" t="n">
        <v>218.24</v>
      </c>
      <c r="Q16" t="n">
        <v>608.85</v>
      </c>
      <c r="R16" t="n">
        <v>69.23</v>
      </c>
      <c r="S16" t="n">
        <v>46.36</v>
      </c>
      <c r="T16" t="n">
        <v>10980.32</v>
      </c>
      <c r="U16" t="n">
        <v>0.67</v>
      </c>
      <c r="V16" t="n">
        <v>0.88</v>
      </c>
      <c r="W16" t="n">
        <v>9.24</v>
      </c>
      <c r="X16" t="n">
        <v>0.71</v>
      </c>
      <c r="Y16" t="n">
        <v>1</v>
      </c>
      <c r="Z16" t="n">
        <v>10</v>
      </c>
      <c r="AA16" t="n">
        <v>798.0920384460776</v>
      </c>
      <c r="AB16" t="n">
        <v>1091.98473633771</v>
      </c>
      <c r="AC16" t="n">
        <v>987.7672457118416</v>
      </c>
      <c r="AD16" t="n">
        <v>798092.0384460776</v>
      </c>
      <c r="AE16" t="n">
        <v>1091984.73633771</v>
      </c>
      <c r="AF16" t="n">
        <v>1.744621458432611e-06</v>
      </c>
      <c r="AG16" t="n">
        <v>23.36805555555556</v>
      </c>
      <c r="AH16" t="n">
        <v>987767.2457118416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3.7292</v>
      </c>
      <c r="E17" t="n">
        <v>26.82</v>
      </c>
      <c r="F17" t="n">
        <v>24.02</v>
      </c>
      <c r="G17" t="n">
        <v>42.4</v>
      </c>
      <c r="H17" t="n">
        <v>0.75</v>
      </c>
      <c r="I17" t="n">
        <v>34</v>
      </c>
      <c r="J17" t="n">
        <v>112.19</v>
      </c>
      <c r="K17" t="n">
        <v>41.65</v>
      </c>
      <c r="L17" t="n">
        <v>4.75</v>
      </c>
      <c r="M17" t="n">
        <v>32</v>
      </c>
      <c r="N17" t="n">
        <v>15.79</v>
      </c>
      <c r="O17" t="n">
        <v>14070.77</v>
      </c>
      <c r="P17" t="n">
        <v>216.67</v>
      </c>
      <c r="Q17" t="n">
        <v>609</v>
      </c>
      <c r="R17" t="n">
        <v>67.58</v>
      </c>
      <c r="S17" t="n">
        <v>46.36</v>
      </c>
      <c r="T17" t="n">
        <v>10167</v>
      </c>
      <c r="U17" t="n">
        <v>0.6899999999999999</v>
      </c>
      <c r="V17" t="n">
        <v>0.89</v>
      </c>
      <c r="W17" t="n">
        <v>9.23</v>
      </c>
      <c r="X17" t="n">
        <v>0.65</v>
      </c>
      <c r="Y17" t="n">
        <v>1</v>
      </c>
      <c r="Z17" t="n">
        <v>10</v>
      </c>
      <c r="AA17" t="n">
        <v>793.7701327472334</v>
      </c>
      <c r="AB17" t="n">
        <v>1086.071314291529</v>
      </c>
      <c r="AC17" t="n">
        <v>982.4181923662079</v>
      </c>
      <c r="AD17" t="n">
        <v>793770.1327472335</v>
      </c>
      <c r="AE17" t="n">
        <v>1086071.314291529</v>
      </c>
      <c r="AF17" t="n">
        <v>1.751195721034371e-06</v>
      </c>
      <c r="AG17" t="n">
        <v>23.28125</v>
      </c>
      <c r="AH17" t="n">
        <v>982418.1923662079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3.7394</v>
      </c>
      <c r="E18" t="n">
        <v>26.74</v>
      </c>
      <c r="F18" t="n">
        <v>24</v>
      </c>
      <c r="G18" t="n">
        <v>44.99</v>
      </c>
      <c r="H18" t="n">
        <v>0.78</v>
      </c>
      <c r="I18" t="n">
        <v>32</v>
      </c>
      <c r="J18" t="n">
        <v>112.51</v>
      </c>
      <c r="K18" t="n">
        <v>41.65</v>
      </c>
      <c r="L18" t="n">
        <v>5</v>
      </c>
      <c r="M18" t="n">
        <v>30</v>
      </c>
      <c r="N18" t="n">
        <v>15.86</v>
      </c>
      <c r="O18" t="n">
        <v>14110.24</v>
      </c>
      <c r="P18" t="n">
        <v>215.5</v>
      </c>
      <c r="Q18" t="n">
        <v>608.9400000000001</v>
      </c>
      <c r="R18" t="n">
        <v>66.89</v>
      </c>
      <c r="S18" t="n">
        <v>46.36</v>
      </c>
      <c r="T18" t="n">
        <v>9831.379999999999</v>
      </c>
      <c r="U18" t="n">
        <v>0.6899999999999999</v>
      </c>
      <c r="V18" t="n">
        <v>0.89</v>
      </c>
      <c r="W18" t="n">
        <v>9.220000000000001</v>
      </c>
      <c r="X18" t="n">
        <v>0.62</v>
      </c>
      <c r="Y18" t="n">
        <v>1</v>
      </c>
      <c r="Z18" t="n">
        <v>10</v>
      </c>
      <c r="AA18" t="n">
        <v>790.7339797241369</v>
      </c>
      <c r="AB18" t="n">
        <v>1081.91711577971</v>
      </c>
      <c r="AC18" t="n">
        <v>978.6604647299029</v>
      </c>
      <c r="AD18" t="n">
        <v>790733.9797241369</v>
      </c>
      <c r="AE18" t="n">
        <v>1081917.11577971</v>
      </c>
      <c r="AF18" t="n">
        <v>1.755985540929938e-06</v>
      </c>
      <c r="AG18" t="n">
        <v>23.21180555555556</v>
      </c>
      <c r="AH18" t="n">
        <v>978660.4647299028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3.7441</v>
      </c>
      <c r="E19" t="n">
        <v>26.71</v>
      </c>
      <c r="F19" t="n">
        <v>23.98</v>
      </c>
      <c r="G19" t="n">
        <v>46.42</v>
      </c>
      <c r="H19" t="n">
        <v>0.82</v>
      </c>
      <c r="I19" t="n">
        <v>31</v>
      </c>
      <c r="J19" t="n">
        <v>112.83</v>
      </c>
      <c r="K19" t="n">
        <v>41.65</v>
      </c>
      <c r="L19" t="n">
        <v>5.25</v>
      </c>
      <c r="M19" t="n">
        <v>29</v>
      </c>
      <c r="N19" t="n">
        <v>15.93</v>
      </c>
      <c r="O19" t="n">
        <v>14149.74</v>
      </c>
      <c r="P19" t="n">
        <v>214.4</v>
      </c>
      <c r="Q19" t="n">
        <v>608.83</v>
      </c>
      <c r="R19" t="n">
        <v>66.34</v>
      </c>
      <c r="S19" t="n">
        <v>46.36</v>
      </c>
      <c r="T19" t="n">
        <v>9563.5</v>
      </c>
      <c r="U19" t="n">
        <v>0.7</v>
      </c>
      <c r="V19" t="n">
        <v>0.89</v>
      </c>
      <c r="W19" t="n">
        <v>9.23</v>
      </c>
      <c r="X19" t="n">
        <v>0.61</v>
      </c>
      <c r="Y19" t="n">
        <v>1</v>
      </c>
      <c r="Z19" t="n">
        <v>10</v>
      </c>
      <c r="AA19" t="n">
        <v>788.4661113261283</v>
      </c>
      <c r="AB19" t="n">
        <v>1078.814118186262</v>
      </c>
      <c r="AC19" t="n">
        <v>975.8536128716893</v>
      </c>
      <c r="AD19" t="n">
        <v>788466.1113261282</v>
      </c>
      <c r="AE19" t="n">
        <v>1078814.118186262</v>
      </c>
      <c r="AF19" t="n">
        <v>1.758192614803386e-06</v>
      </c>
      <c r="AG19" t="n">
        <v>23.18576388888889</v>
      </c>
      <c r="AH19" t="n">
        <v>975853.6128716893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3.7586</v>
      </c>
      <c r="E20" t="n">
        <v>26.61</v>
      </c>
      <c r="F20" t="n">
        <v>23.93</v>
      </c>
      <c r="G20" t="n">
        <v>49.5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27</v>
      </c>
      <c r="N20" t="n">
        <v>16</v>
      </c>
      <c r="O20" t="n">
        <v>14189.26</v>
      </c>
      <c r="P20" t="n">
        <v>213.13</v>
      </c>
      <c r="Q20" t="n">
        <v>608.85</v>
      </c>
      <c r="R20" t="n">
        <v>64.48999999999999</v>
      </c>
      <c r="S20" t="n">
        <v>46.36</v>
      </c>
      <c r="T20" t="n">
        <v>8649.09</v>
      </c>
      <c r="U20" t="n">
        <v>0.72</v>
      </c>
      <c r="V20" t="n">
        <v>0.89</v>
      </c>
      <c r="W20" t="n">
        <v>9.220000000000001</v>
      </c>
      <c r="X20" t="n">
        <v>0.55</v>
      </c>
      <c r="Y20" t="n">
        <v>1</v>
      </c>
      <c r="Z20" t="n">
        <v>10</v>
      </c>
      <c r="AA20" t="n">
        <v>775.3179913032523</v>
      </c>
      <c r="AB20" t="n">
        <v>1060.824280316846</v>
      </c>
      <c r="AC20" t="n">
        <v>959.5806998796342</v>
      </c>
      <c r="AD20" t="n">
        <v>775317.9913032523</v>
      </c>
      <c r="AE20" t="n">
        <v>1060824.280316846</v>
      </c>
      <c r="AF20" t="n">
        <v>1.765001672498066e-06</v>
      </c>
      <c r="AG20" t="n">
        <v>23.09895833333333</v>
      </c>
      <c r="AH20" t="n">
        <v>959580.6998796342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3.7633</v>
      </c>
      <c r="E21" t="n">
        <v>26.57</v>
      </c>
      <c r="F21" t="n">
        <v>23.91</v>
      </c>
      <c r="G21" t="n">
        <v>51.24</v>
      </c>
      <c r="H21" t="n">
        <v>0.89</v>
      </c>
      <c r="I21" t="n">
        <v>28</v>
      </c>
      <c r="J21" t="n">
        <v>113.47</v>
      </c>
      <c r="K21" t="n">
        <v>41.65</v>
      </c>
      <c r="L21" t="n">
        <v>5.75</v>
      </c>
      <c r="M21" t="n">
        <v>26</v>
      </c>
      <c r="N21" t="n">
        <v>16.07</v>
      </c>
      <c r="O21" t="n">
        <v>14228.81</v>
      </c>
      <c r="P21" t="n">
        <v>211.77</v>
      </c>
      <c r="Q21" t="n">
        <v>608.84</v>
      </c>
      <c r="R21" t="n">
        <v>64.05</v>
      </c>
      <c r="S21" t="n">
        <v>46.36</v>
      </c>
      <c r="T21" t="n">
        <v>8433.469999999999</v>
      </c>
      <c r="U21" t="n">
        <v>0.72</v>
      </c>
      <c r="V21" t="n">
        <v>0.89</v>
      </c>
      <c r="W21" t="n">
        <v>9.23</v>
      </c>
      <c r="X21" t="n">
        <v>0.54</v>
      </c>
      <c r="Y21" t="n">
        <v>1</v>
      </c>
      <c r="Z21" t="n">
        <v>10</v>
      </c>
      <c r="AA21" t="n">
        <v>772.6933235617904</v>
      </c>
      <c r="AB21" t="n">
        <v>1057.233094120809</v>
      </c>
      <c r="AC21" t="n">
        <v>956.3322514538858</v>
      </c>
      <c r="AD21" t="n">
        <v>772693.3235617904</v>
      </c>
      <c r="AE21" t="n">
        <v>1057233.094120809</v>
      </c>
      <c r="AF21" t="n">
        <v>1.767208746371513e-06</v>
      </c>
      <c r="AG21" t="n">
        <v>23.06423611111111</v>
      </c>
      <c r="AH21" t="n">
        <v>956332.2514538858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3.7713</v>
      </c>
      <c r="E22" t="n">
        <v>26.52</v>
      </c>
      <c r="F22" t="n">
        <v>23.88</v>
      </c>
      <c r="G22" t="n">
        <v>53.07</v>
      </c>
      <c r="H22" t="n">
        <v>0.93</v>
      </c>
      <c r="I22" t="n">
        <v>27</v>
      </c>
      <c r="J22" t="n">
        <v>113.79</v>
      </c>
      <c r="K22" t="n">
        <v>41.65</v>
      </c>
      <c r="L22" t="n">
        <v>6</v>
      </c>
      <c r="M22" t="n">
        <v>25</v>
      </c>
      <c r="N22" t="n">
        <v>16.14</v>
      </c>
      <c r="O22" t="n">
        <v>14268.39</v>
      </c>
      <c r="P22" t="n">
        <v>210.65</v>
      </c>
      <c r="Q22" t="n">
        <v>608.86</v>
      </c>
      <c r="R22" t="n">
        <v>62.91</v>
      </c>
      <c r="S22" t="n">
        <v>46.36</v>
      </c>
      <c r="T22" t="n">
        <v>7869.5</v>
      </c>
      <c r="U22" t="n">
        <v>0.74</v>
      </c>
      <c r="V22" t="n">
        <v>0.89</v>
      </c>
      <c r="W22" t="n">
        <v>9.23</v>
      </c>
      <c r="X22" t="n">
        <v>0.51</v>
      </c>
      <c r="Y22" t="n">
        <v>1</v>
      </c>
      <c r="Z22" t="n">
        <v>10</v>
      </c>
      <c r="AA22" t="n">
        <v>769.9871009915568</v>
      </c>
      <c r="AB22" t="n">
        <v>1053.530321010102</v>
      </c>
      <c r="AC22" t="n">
        <v>952.9828658119897</v>
      </c>
      <c r="AD22" t="n">
        <v>769987.1009915568</v>
      </c>
      <c r="AE22" t="n">
        <v>1053530.321010102</v>
      </c>
      <c r="AF22" t="n">
        <v>1.770965467858233e-06</v>
      </c>
      <c r="AG22" t="n">
        <v>23.02083333333333</v>
      </c>
      <c r="AH22" t="n">
        <v>952982.8658119896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3.7794</v>
      </c>
      <c r="E23" t="n">
        <v>26.46</v>
      </c>
      <c r="F23" t="n">
        <v>23.87</v>
      </c>
      <c r="G23" t="n">
        <v>57.28</v>
      </c>
      <c r="H23" t="n">
        <v>0.97</v>
      </c>
      <c r="I23" t="n">
        <v>25</v>
      </c>
      <c r="J23" t="n">
        <v>114.11</v>
      </c>
      <c r="K23" t="n">
        <v>41.65</v>
      </c>
      <c r="L23" t="n">
        <v>6.25</v>
      </c>
      <c r="M23" t="n">
        <v>23</v>
      </c>
      <c r="N23" t="n">
        <v>16.21</v>
      </c>
      <c r="O23" t="n">
        <v>14307.99</v>
      </c>
      <c r="P23" t="n">
        <v>209.33</v>
      </c>
      <c r="Q23" t="n">
        <v>608.9299999999999</v>
      </c>
      <c r="R23" t="n">
        <v>62.48</v>
      </c>
      <c r="S23" t="n">
        <v>46.36</v>
      </c>
      <c r="T23" t="n">
        <v>7663.41</v>
      </c>
      <c r="U23" t="n">
        <v>0.74</v>
      </c>
      <c r="V23" t="n">
        <v>0.89</v>
      </c>
      <c r="W23" t="n">
        <v>9.23</v>
      </c>
      <c r="X23" t="n">
        <v>0.49</v>
      </c>
      <c r="Y23" t="n">
        <v>1</v>
      </c>
      <c r="Z23" t="n">
        <v>10</v>
      </c>
      <c r="AA23" t="n">
        <v>766.9311036403922</v>
      </c>
      <c r="AB23" t="n">
        <v>1049.348970613151</v>
      </c>
      <c r="AC23" t="n">
        <v>949.2005776283613</v>
      </c>
      <c r="AD23" t="n">
        <v>766931.1036403922</v>
      </c>
      <c r="AE23" t="n">
        <v>1049348.970613151</v>
      </c>
      <c r="AF23" t="n">
        <v>1.774769148363537e-06</v>
      </c>
      <c r="AG23" t="n">
        <v>22.96875</v>
      </c>
      <c r="AH23" t="n">
        <v>949200.5776283613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3.7893</v>
      </c>
      <c r="E24" t="n">
        <v>26.39</v>
      </c>
      <c r="F24" t="n">
        <v>23.82</v>
      </c>
      <c r="G24" t="n">
        <v>59.55</v>
      </c>
      <c r="H24" t="n">
        <v>1</v>
      </c>
      <c r="I24" t="n">
        <v>24</v>
      </c>
      <c r="J24" t="n">
        <v>114.44</v>
      </c>
      <c r="K24" t="n">
        <v>41.65</v>
      </c>
      <c r="L24" t="n">
        <v>6.5</v>
      </c>
      <c r="M24" t="n">
        <v>22</v>
      </c>
      <c r="N24" t="n">
        <v>16.29</v>
      </c>
      <c r="O24" t="n">
        <v>14347.62</v>
      </c>
      <c r="P24" t="n">
        <v>207.72</v>
      </c>
      <c r="Q24" t="n">
        <v>608.85</v>
      </c>
      <c r="R24" t="n">
        <v>61.33</v>
      </c>
      <c r="S24" t="n">
        <v>46.36</v>
      </c>
      <c r="T24" t="n">
        <v>7093.96</v>
      </c>
      <c r="U24" t="n">
        <v>0.76</v>
      </c>
      <c r="V24" t="n">
        <v>0.89</v>
      </c>
      <c r="W24" t="n">
        <v>9.210000000000001</v>
      </c>
      <c r="X24" t="n">
        <v>0.45</v>
      </c>
      <c r="Y24" t="n">
        <v>1</v>
      </c>
      <c r="Z24" t="n">
        <v>10</v>
      </c>
      <c r="AA24" t="n">
        <v>763.2211471487518</v>
      </c>
      <c r="AB24" t="n">
        <v>1044.272844469559</v>
      </c>
      <c r="AC24" t="n">
        <v>944.6089098395264</v>
      </c>
      <c r="AD24" t="n">
        <v>763221.1471487518</v>
      </c>
      <c r="AE24" t="n">
        <v>1044272.844469559</v>
      </c>
      <c r="AF24" t="n">
        <v>1.779418091203352e-06</v>
      </c>
      <c r="AG24" t="n">
        <v>22.90798611111111</v>
      </c>
      <c r="AH24" t="n">
        <v>944608.9098395264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3.7935</v>
      </c>
      <c r="E25" t="n">
        <v>26.36</v>
      </c>
      <c r="F25" t="n">
        <v>23.81</v>
      </c>
      <c r="G25" t="n">
        <v>62.12</v>
      </c>
      <c r="H25" t="n">
        <v>1.04</v>
      </c>
      <c r="I25" t="n">
        <v>23</v>
      </c>
      <c r="J25" t="n">
        <v>114.76</v>
      </c>
      <c r="K25" t="n">
        <v>41.65</v>
      </c>
      <c r="L25" t="n">
        <v>6.75</v>
      </c>
      <c r="M25" t="n">
        <v>21</v>
      </c>
      <c r="N25" t="n">
        <v>16.36</v>
      </c>
      <c r="O25" t="n">
        <v>14387.27</v>
      </c>
      <c r="P25" t="n">
        <v>206.53</v>
      </c>
      <c r="Q25" t="n">
        <v>608.89</v>
      </c>
      <c r="R25" t="n">
        <v>60.88</v>
      </c>
      <c r="S25" t="n">
        <v>46.36</v>
      </c>
      <c r="T25" t="n">
        <v>6874.43</v>
      </c>
      <c r="U25" t="n">
        <v>0.76</v>
      </c>
      <c r="V25" t="n">
        <v>0.89</v>
      </c>
      <c r="W25" t="n">
        <v>9.220000000000001</v>
      </c>
      <c r="X25" t="n">
        <v>0.44</v>
      </c>
      <c r="Y25" t="n">
        <v>1</v>
      </c>
      <c r="Z25" t="n">
        <v>10</v>
      </c>
      <c r="AA25" t="n">
        <v>760.9865459489187</v>
      </c>
      <c r="AB25" t="n">
        <v>1041.2153645243</v>
      </c>
      <c r="AC25" t="n">
        <v>941.8432314890429</v>
      </c>
      <c r="AD25" t="n">
        <v>760986.5459489187</v>
      </c>
      <c r="AE25" t="n">
        <v>1041215.3645243</v>
      </c>
      <c r="AF25" t="n">
        <v>1.78139036998388e-06</v>
      </c>
      <c r="AG25" t="n">
        <v>22.88194444444444</v>
      </c>
      <c r="AH25" t="n">
        <v>941843.2314890429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3.7989</v>
      </c>
      <c r="E26" t="n">
        <v>26.32</v>
      </c>
      <c r="F26" t="n">
        <v>23.8</v>
      </c>
      <c r="G26" t="n">
        <v>64.91</v>
      </c>
      <c r="H26" t="n">
        <v>1.07</v>
      </c>
      <c r="I26" t="n">
        <v>22</v>
      </c>
      <c r="J26" t="n">
        <v>115.08</v>
      </c>
      <c r="K26" t="n">
        <v>41.65</v>
      </c>
      <c r="L26" t="n">
        <v>7</v>
      </c>
      <c r="M26" t="n">
        <v>20</v>
      </c>
      <c r="N26" t="n">
        <v>16.43</v>
      </c>
      <c r="O26" t="n">
        <v>14426.96</v>
      </c>
      <c r="P26" t="n">
        <v>205.17</v>
      </c>
      <c r="Q26" t="n">
        <v>608.87</v>
      </c>
      <c r="R26" t="n">
        <v>60.47</v>
      </c>
      <c r="S26" t="n">
        <v>46.36</v>
      </c>
      <c r="T26" t="n">
        <v>6672.35</v>
      </c>
      <c r="U26" t="n">
        <v>0.77</v>
      </c>
      <c r="V26" t="n">
        <v>0.9</v>
      </c>
      <c r="W26" t="n">
        <v>9.220000000000001</v>
      </c>
      <c r="X26" t="n">
        <v>0.43</v>
      </c>
      <c r="Y26" t="n">
        <v>1</v>
      </c>
      <c r="Z26" t="n">
        <v>10</v>
      </c>
      <c r="AA26" t="n">
        <v>758.3797308379631</v>
      </c>
      <c r="AB26" t="n">
        <v>1037.648605084925</v>
      </c>
      <c r="AC26" t="n">
        <v>938.6168785645829</v>
      </c>
      <c r="AD26" t="n">
        <v>758379.7308379631</v>
      </c>
      <c r="AE26" t="n">
        <v>1037648.605084925</v>
      </c>
      <c r="AF26" t="n">
        <v>1.783926156987416e-06</v>
      </c>
      <c r="AG26" t="n">
        <v>22.84722222222222</v>
      </c>
      <c r="AH26" t="n">
        <v>938616.8785645829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3.7979</v>
      </c>
      <c r="E27" t="n">
        <v>26.33</v>
      </c>
      <c r="F27" t="n">
        <v>23.8</v>
      </c>
      <c r="G27" t="n">
        <v>64.92</v>
      </c>
      <c r="H27" t="n">
        <v>1.11</v>
      </c>
      <c r="I27" t="n">
        <v>22</v>
      </c>
      <c r="J27" t="n">
        <v>115.4</v>
      </c>
      <c r="K27" t="n">
        <v>41.65</v>
      </c>
      <c r="L27" t="n">
        <v>7.25</v>
      </c>
      <c r="M27" t="n">
        <v>20</v>
      </c>
      <c r="N27" t="n">
        <v>16.5</v>
      </c>
      <c r="O27" t="n">
        <v>14466.67</v>
      </c>
      <c r="P27" t="n">
        <v>204.53</v>
      </c>
      <c r="Q27" t="n">
        <v>608.87</v>
      </c>
      <c r="R27" t="n">
        <v>60.72</v>
      </c>
      <c r="S27" t="n">
        <v>46.36</v>
      </c>
      <c r="T27" t="n">
        <v>6799.81</v>
      </c>
      <c r="U27" t="n">
        <v>0.76</v>
      </c>
      <c r="V27" t="n">
        <v>0.9</v>
      </c>
      <c r="W27" t="n">
        <v>9.220000000000001</v>
      </c>
      <c r="X27" t="n">
        <v>0.43</v>
      </c>
      <c r="Y27" t="n">
        <v>1</v>
      </c>
      <c r="Z27" t="n">
        <v>10</v>
      </c>
      <c r="AA27" t="n">
        <v>757.5739720161013</v>
      </c>
      <c r="AB27" t="n">
        <v>1036.546130317283</v>
      </c>
      <c r="AC27" t="n">
        <v>937.6196224414318</v>
      </c>
      <c r="AD27" t="n">
        <v>757573.9720161012</v>
      </c>
      <c r="AE27" t="n">
        <v>1036546.130317283</v>
      </c>
      <c r="AF27" t="n">
        <v>1.783456566801576e-06</v>
      </c>
      <c r="AG27" t="n">
        <v>22.85590277777778</v>
      </c>
      <c r="AH27" t="n">
        <v>937619.6224414319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3.8063</v>
      </c>
      <c r="E28" t="n">
        <v>26.27</v>
      </c>
      <c r="F28" t="n">
        <v>23.77</v>
      </c>
      <c r="G28" t="n">
        <v>67.91</v>
      </c>
      <c r="H28" t="n">
        <v>1.14</v>
      </c>
      <c r="I28" t="n">
        <v>21</v>
      </c>
      <c r="J28" t="n">
        <v>115.72</v>
      </c>
      <c r="K28" t="n">
        <v>41.65</v>
      </c>
      <c r="L28" t="n">
        <v>7.5</v>
      </c>
      <c r="M28" t="n">
        <v>19</v>
      </c>
      <c r="N28" t="n">
        <v>16.57</v>
      </c>
      <c r="O28" t="n">
        <v>14506.4</v>
      </c>
      <c r="P28" t="n">
        <v>203.35</v>
      </c>
      <c r="Q28" t="n">
        <v>608.86</v>
      </c>
      <c r="R28" t="n">
        <v>59.77</v>
      </c>
      <c r="S28" t="n">
        <v>46.36</v>
      </c>
      <c r="T28" t="n">
        <v>6329.1</v>
      </c>
      <c r="U28" t="n">
        <v>0.78</v>
      </c>
      <c r="V28" t="n">
        <v>0.9</v>
      </c>
      <c r="W28" t="n">
        <v>9.210000000000001</v>
      </c>
      <c r="X28" t="n">
        <v>0.4</v>
      </c>
      <c r="Y28" t="n">
        <v>1</v>
      </c>
      <c r="Z28" t="n">
        <v>10</v>
      </c>
      <c r="AA28" t="n">
        <v>754.7939370382561</v>
      </c>
      <c r="AB28" t="n">
        <v>1032.742363814108</v>
      </c>
      <c r="AC28" t="n">
        <v>934.1788820747001</v>
      </c>
      <c r="AD28" t="n">
        <v>754793.9370382561</v>
      </c>
      <c r="AE28" t="n">
        <v>1032742.363814108</v>
      </c>
      <c r="AF28" t="n">
        <v>1.787401124362632e-06</v>
      </c>
      <c r="AG28" t="n">
        <v>22.80381944444444</v>
      </c>
      <c r="AH28" t="n">
        <v>934178.8820747001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3.8123</v>
      </c>
      <c r="E29" t="n">
        <v>26.23</v>
      </c>
      <c r="F29" t="n">
        <v>23.75</v>
      </c>
      <c r="G29" t="n">
        <v>71.25</v>
      </c>
      <c r="H29" t="n">
        <v>1.18</v>
      </c>
      <c r="I29" t="n">
        <v>20</v>
      </c>
      <c r="J29" t="n">
        <v>116.05</v>
      </c>
      <c r="K29" t="n">
        <v>41.65</v>
      </c>
      <c r="L29" t="n">
        <v>7.75</v>
      </c>
      <c r="M29" t="n">
        <v>18</v>
      </c>
      <c r="N29" t="n">
        <v>16.65</v>
      </c>
      <c r="O29" t="n">
        <v>14546.17</v>
      </c>
      <c r="P29" t="n">
        <v>202.07</v>
      </c>
      <c r="Q29" t="n">
        <v>608.86</v>
      </c>
      <c r="R29" t="n">
        <v>59.04</v>
      </c>
      <c r="S29" t="n">
        <v>46.36</v>
      </c>
      <c r="T29" t="n">
        <v>5969.92</v>
      </c>
      <c r="U29" t="n">
        <v>0.79</v>
      </c>
      <c r="V29" t="n">
        <v>0.9</v>
      </c>
      <c r="W29" t="n">
        <v>9.210000000000001</v>
      </c>
      <c r="X29" t="n">
        <v>0.38</v>
      </c>
      <c r="Y29" t="n">
        <v>1</v>
      </c>
      <c r="Z29" t="n">
        <v>10</v>
      </c>
      <c r="AA29" t="n">
        <v>752.1993895756375</v>
      </c>
      <c r="AB29" t="n">
        <v>1029.192389512398</v>
      </c>
      <c r="AC29" t="n">
        <v>930.9677123379247</v>
      </c>
      <c r="AD29" t="n">
        <v>752199.3895756375</v>
      </c>
      <c r="AE29" t="n">
        <v>1029192.389512398</v>
      </c>
      <c r="AF29" t="n">
        <v>1.790218665477672e-06</v>
      </c>
      <c r="AG29" t="n">
        <v>22.76909722222222</v>
      </c>
      <c r="AH29" t="n">
        <v>930967.7123379247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3.8201</v>
      </c>
      <c r="E30" t="n">
        <v>26.18</v>
      </c>
      <c r="F30" t="n">
        <v>23.72</v>
      </c>
      <c r="G30" t="n">
        <v>74.90000000000001</v>
      </c>
      <c r="H30" t="n">
        <v>1.21</v>
      </c>
      <c r="I30" t="n">
        <v>19</v>
      </c>
      <c r="J30" t="n">
        <v>116.37</v>
      </c>
      <c r="K30" t="n">
        <v>41.65</v>
      </c>
      <c r="L30" t="n">
        <v>8</v>
      </c>
      <c r="M30" t="n">
        <v>17</v>
      </c>
      <c r="N30" t="n">
        <v>16.72</v>
      </c>
      <c r="O30" t="n">
        <v>14585.96</v>
      </c>
      <c r="P30" t="n">
        <v>200.79</v>
      </c>
      <c r="Q30" t="n">
        <v>608.84</v>
      </c>
      <c r="R30" t="n">
        <v>58.3</v>
      </c>
      <c r="S30" t="n">
        <v>46.36</v>
      </c>
      <c r="T30" t="n">
        <v>5602.87</v>
      </c>
      <c r="U30" t="n">
        <v>0.8</v>
      </c>
      <c r="V30" t="n">
        <v>0.9</v>
      </c>
      <c r="W30" t="n">
        <v>9.199999999999999</v>
      </c>
      <c r="X30" t="n">
        <v>0.35</v>
      </c>
      <c r="Y30" t="n">
        <v>1</v>
      </c>
      <c r="Z30" t="n">
        <v>10</v>
      </c>
      <c r="AA30" t="n">
        <v>749.3641738815085</v>
      </c>
      <c r="AB30" t="n">
        <v>1025.313122318802</v>
      </c>
      <c r="AC30" t="n">
        <v>927.4586769606999</v>
      </c>
      <c r="AD30" t="n">
        <v>749364.1738815084</v>
      </c>
      <c r="AE30" t="n">
        <v>1025313.122318802</v>
      </c>
      <c r="AF30" t="n">
        <v>1.793881468927223e-06</v>
      </c>
      <c r="AG30" t="n">
        <v>22.72569444444444</v>
      </c>
      <c r="AH30" t="n">
        <v>927458.6769607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3.8184</v>
      </c>
      <c r="E31" t="n">
        <v>26.19</v>
      </c>
      <c r="F31" t="n">
        <v>23.73</v>
      </c>
      <c r="G31" t="n">
        <v>74.94</v>
      </c>
      <c r="H31" t="n">
        <v>1.25</v>
      </c>
      <c r="I31" t="n">
        <v>19</v>
      </c>
      <c r="J31" t="n">
        <v>116.69</v>
      </c>
      <c r="K31" t="n">
        <v>41.65</v>
      </c>
      <c r="L31" t="n">
        <v>8.25</v>
      </c>
      <c r="M31" t="n">
        <v>17</v>
      </c>
      <c r="N31" t="n">
        <v>16.79</v>
      </c>
      <c r="O31" t="n">
        <v>14625.77</v>
      </c>
      <c r="P31" t="n">
        <v>199.75</v>
      </c>
      <c r="Q31" t="n">
        <v>608.8099999999999</v>
      </c>
      <c r="R31" t="n">
        <v>58.56</v>
      </c>
      <c r="S31" t="n">
        <v>46.36</v>
      </c>
      <c r="T31" t="n">
        <v>5732.36</v>
      </c>
      <c r="U31" t="n">
        <v>0.79</v>
      </c>
      <c r="V31" t="n">
        <v>0.9</v>
      </c>
      <c r="W31" t="n">
        <v>9.210000000000001</v>
      </c>
      <c r="X31" t="n">
        <v>0.36</v>
      </c>
      <c r="Y31" t="n">
        <v>1</v>
      </c>
      <c r="Z31" t="n">
        <v>10</v>
      </c>
      <c r="AA31" t="n">
        <v>748.1199554964929</v>
      </c>
      <c r="AB31" t="n">
        <v>1023.610727833382</v>
      </c>
      <c r="AC31" t="n">
        <v>925.9187566156431</v>
      </c>
      <c r="AD31" t="n">
        <v>748119.9554964929</v>
      </c>
      <c r="AE31" t="n">
        <v>1023610.727833382</v>
      </c>
      <c r="AF31" t="n">
        <v>1.793083165611295e-06</v>
      </c>
      <c r="AG31" t="n">
        <v>22.734375</v>
      </c>
      <c r="AH31" t="n">
        <v>925918.7566156432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3.8254</v>
      </c>
      <c r="E32" t="n">
        <v>26.14</v>
      </c>
      <c r="F32" t="n">
        <v>23.71</v>
      </c>
      <c r="G32" t="n">
        <v>79.02</v>
      </c>
      <c r="H32" t="n">
        <v>1.28</v>
      </c>
      <c r="I32" t="n">
        <v>18</v>
      </c>
      <c r="J32" t="n">
        <v>117.01</v>
      </c>
      <c r="K32" t="n">
        <v>41.65</v>
      </c>
      <c r="L32" t="n">
        <v>8.5</v>
      </c>
      <c r="M32" t="n">
        <v>16</v>
      </c>
      <c r="N32" t="n">
        <v>16.86</v>
      </c>
      <c r="O32" t="n">
        <v>14665.62</v>
      </c>
      <c r="P32" t="n">
        <v>198.96</v>
      </c>
      <c r="Q32" t="n">
        <v>608.8</v>
      </c>
      <c r="R32" t="n">
        <v>57.63</v>
      </c>
      <c r="S32" t="n">
        <v>46.36</v>
      </c>
      <c r="T32" t="n">
        <v>5272.39</v>
      </c>
      <c r="U32" t="n">
        <v>0.8</v>
      </c>
      <c r="V32" t="n">
        <v>0.9</v>
      </c>
      <c r="W32" t="n">
        <v>9.210000000000001</v>
      </c>
      <c r="X32" t="n">
        <v>0.33</v>
      </c>
      <c r="Y32" t="n">
        <v>1</v>
      </c>
      <c r="Z32" t="n">
        <v>10</v>
      </c>
      <c r="AA32" t="n">
        <v>746.1340214810585</v>
      </c>
      <c r="AB32" t="n">
        <v>1020.89348530024</v>
      </c>
      <c r="AC32" t="n">
        <v>923.4608438961899</v>
      </c>
      <c r="AD32" t="n">
        <v>746134.0214810586</v>
      </c>
      <c r="AE32" t="n">
        <v>1020893.48530024</v>
      </c>
      <c r="AF32" t="n">
        <v>1.796370296912175e-06</v>
      </c>
      <c r="AG32" t="n">
        <v>22.69097222222222</v>
      </c>
      <c r="AH32" t="n">
        <v>923460.8438961899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3.8245</v>
      </c>
      <c r="E33" t="n">
        <v>26.15</v>
      </c>
      <c r="F33" t="n">
        <v>23.71</v>
      </c>
      <c r="G33" t="n">
        <v>79.04000000000001</v>
      </c>
      <c r="H33" t="n">
        <v>1.32</v>
      </c>
      <c r="I33" t="n">
        <v>18</v>
      </c>
      <c r="J33" t="n">
        <v>117.34</v>
      </c>
      <c r="K33" t="n">
        <v>41.65</v>
      </c>
      <c r="L33" t="n">
        <v>8.75</v>
      </c>
      <c r="M33" t="n">
        <v>16</v>
      </c>
      <c r="N33" t="n">
        <v>16.94</v>
      </c>
      <c r="O33" t="n">
        <v>14705.49</v>
      </c>
      <c r="P33" t="n">
        <v>196.16</v>
      </c>
      <c r="Q33" t="n">
        <v>608.8</v>
      </c>
      <c r="R33" t="n">
        <v>57.95</v>
      </c>
      <c r="S33" t="n">
        <v>46.36</v>
      </c>
      <c r="T33" t="n">
        <v>5433.89</v>
      </c>
      <c r="U33" t="n">
        <v>0.8</v>
      </c>
      <c r="V33" t="n">
        <v>0.9</v>
      </c>
      <c r="W33" t="n">
        <v>9.210000000000001</v>
      </c>
      <c r="X33" t="n">
        <v>0.34</v>
      </c>
      <c r="Y33" t="n">
        <v>1</v>
      </c>
      <c r="Z33" t="n">
        <v>10</v>
      </c>
      <c r="AA33" t="n">
        <v>742.2464259057073</v>
      </c>
      <c r="AB33" t="n">
        <v>1015.574305525432</v>
      </c>
      <c r="AC33" t="n">
        <v>918.649319173574</v>
      </c>
      <c r="AD33" t="n">
        <v>742246.4259057073</v>
      </c>
      <c r="AE33" t="n">
        <v>1015574.305525432</v>
      </c>
      <c r="AF33" t="n">
        <v>1.795947665744919e-06</v>
      </c>
      <c r="AG33" t="n">
        <v>22.69965277777778</v>
      </c>
      <c r="AH33" t="n">
        <v>918649.319173574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3.8303</v>
      </c>
      <c r="E34" t="n">
        <v>26.11</v>
      </c>
      <c r="F34" t="n">
        <v>23.69</v>
      </c>
      <c r="G34" t="n">
        <v>83.63</v>
      </c>
      <c r="H34" t="n">
        <v>1.35</v>
      </c>
      <c r="I34" t="n">
        <v>17</v>
      </c>
      <c r="J34" t="n">
        <v>117.66</v>
      </c>
      <c r="K34" t="n">
        <v>41.65</v>
      </c>
      <c r="L34" t="n">
        <v>9</v>
      </c>
      <c r="M34" t="n">
        <v>15</v>
      </c>
      <c r="N34" t="n">
        <v>17.01</v>
      </c>
      <c r="O34" t="n">
        <v>14745.39</v>
      </c>
      <c r="P34" t="n">
        <v>196.39</v>
      </c>
      <c r="Q34" t="n">
        <v>608.78</v>
      </c>
      <c r="R34" t="n">
        <v>57.26</v>
      </c>
      <c r="S34" t="n">
        <v>46.36</v>
      </c>
      <c r="T34" t="n">
        <v>5094.99</v>
      </c>
      <c r="U34" t="n">
        <v>0.8100000000000001</v>
      </c>
      <c r="V34" t="n">
        <v>0.9</v>
      </c>
      <c r="W34" t="n">
        <v>9.210000000000001</v>
      </c>
      <c r="X34" t="n">
        <v>0.32</v>
      </c>
      <c r="Y34" t="n">
        <v>1</v>
      </c>
      <c r="Z34" t="n">
        <v>10</v>
      </c>
      <c r="AA34" t="n">
        <v>741.8503094033019</v>
      </c>
      <c r="AB34" t="n">
        <v>1015.032321451414</v>
      </c>
      <c r="AC34" t="n">
        <v>918.1590612989011</v>
      </c>
      <c r="AD34" t="n">
        <v>741850.3094033019</v>
      </c>
      <c r="AE34" t="n">
        <v>1015032.321451414</v>
      </c>
      <c r="AF34" t="n">
        <v>1.79867128882279e-06</v>
      </c>
      <c r="AG34" t="n">
        <v>22.66493055555556</v>
      </c>
      <c r="AH34" t="n">
        <v>918159.0612989011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3.8296</v>
      </c>
      <c r="E35" t="n">
        <v>26.11</v>
      </c>
      <c r="F35" t="n">
        <v>23.7</v>
      </c>
      <c r="G35" t="n">
        <v>83.64</v>
      </c>
      <c r="H35" t="n">
        <v>1.38</v>
      </c>
      <c r="I35" t="n">
        <v>17</v>
      </c>
      <c r="J35" t="n">
        <v>117.98</v>
      </c>
      <c r="K35" t="n">
        <v>41.65</v>
      </c>
      <c r="L35" t="n">
        <v>9.25</v>
      </c>
      <c r="M35" t="n">
        <v>15</v>
      </c>
      <c r="N35" t="n">
        <v>17.08</v>
      </c>
      <c r="O35" t="n">
        <v>14785.31</v>
      </c>
      <c r="P35" t="n">
        <v>194.66</v>
      </c>
      <c r="Q35" t="n">
        <v>608.91</v>
      </c>
      <c r="R35" t="n">
        <v>57.51</v>
      </c>
      <c r="S35" t="n">
        <v>46.36</v>
      </c>
      <c r="T35" t="n">
        <v>5218.35</v>
      </c>
      <c r="U35" t="n">
        <v>0.8100000000000001</v>
      </c>
      <c r="V35" t="n">
        <v>0.9</v>
      </c>
      <c r="W35" t="n">
        <v>9.210000000000001</v>
      </c>
      <c r="X35" t="n">
        <v>0.33</v>
      </c>
      <c r="Y35" t="n">
        <v>1</v>
      </c>
      <c r="Z35" t="n">
        <v>10</v>
      </c>
      <c r="AA35" t="n">
        <v>739.5198359611599</v>
      </c>
      <c r="AB35" t="n">
        <v>1011.843664874643</v>
      </c>
      <c r="AC35" t="n">
        <v>915.2747256305097</v>
      </c>
      <c r="AD35" t="n">
        <v>739519.8359611599</v>
      </c>
      <c r="AE35" t="n">
        <v>1011843.664874643</v>
      </c>
      <c r="AF35" t="n">
        <v>1.798342575692703e-06</v>
      </c>
      <c r="AG35" t="n">
        <v>22.66493055555556</v>
      </c>
      <c r="AH35" t="n">
        <v>915274.7256305097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3.8356</v>
      </c>
      <c r="E36" t="n">
        <v>26.07</v>
      </c>
      <c r="F36" t="n">
        <v>23.68</v>
      </c>
      <c r="G36" t="n">
        <v>88.8</v>
      </c>
      <c r="H36" t="n">
        <v>1.42</v>
      </c>
      <c r="I36" t="n">
        <v>16</v>
      </c>
      <c r="J36" t="n">
        <v>118.31</v>
      </c>
      <c r="K36" t="n">
        <v>41.65</v>
      </c>
      <c r="L36" t="n">
        <v>9.5</v>
      </c>
      <c r="M36" t="n">
        <v>14</v>
      </c>
      <c r="N36" t="n">
        <v>17.16</v>
      </c>
      <c r="O36" t="n">
        <v>14825.26</v>
      </c>
      <c r="P36" t="n">
        <v>194.01</v>
      </c>
      <c r="Q36" t="n">
        <v>608.9</v>
      </c>
      <c r="R36" t="n">
        <v>57.09</v>
      </c>
      <c r="S36" t="n">
        <v>46.36</v>
      </c>
      <c r="T36" t="n">
        <v>5010.72</v>
      </c>
      <c r="U36" t="n">
        <v>0.8100000000000001</v>
      </c>
      <c r="V36" t="n">
        <v>0.9</v>
      </c>
      <c r="W36" t="n">
        <v>9.199999999999999</v>
      </c>
      <c r="X36" t="n">
        <v>0.31</v>
      </c>
      <c r="Y36" t="n">
        <v>1</v>
      </c>
      <c r="Z36" t="n">
        <v>10</v>
      </c>
      <c r="AA36" t="n">
        <v>737.8587882012021</v>
      </c>
      <c r="AB36" t="n">
        <v>1009.570946049214</v>
      </c>
      <c r="AC36" t="n">
        <v>913.218911899998</v>
      </c>
      <c r="AD36" t="n">
        <v>737858.7882012021</v>
      </c>
      <c r="AE36" t="n">
        <v>1009570.946049214</v>
      </c>
      <c r="AF36" t="n">
        <v>1.801160116807742e-06</v>
      </c>
      <c r="AG36" t="n">
        <v>22.63020833333333</v>
      </c>
      <c r="AH36" t="n">
        <v>913218.9118999981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3.8341</v>
      </c>
      <c r="E37" t="n">
        <v>26.08</v>
      </c>
      <c r="F37" t="n">
        <v>23.69</v>
      </c>
      <c r="G37" t="n">
        <v>88.84</v>
      </c>
      <c r="H37" t="n">
        <v>1.45</v>
      </c>
      <c r="I37" t="n">
        <v>16</v>
      </c>
      <c r="J37" t="n">
        <v>118.63</v>
      </c>
      <c r="K37" t="n">
        <v>41.65</v>
      </c>
      <c r="L37" t="n">
        <v>9.75</v>
      </c>
      <c r="M37" t="n">
        <v>14</v>
      </c>
      <c r="N37" t="n">
        <v>17.23</v>
      </c>
      <c r="O37" t="n">
        <v>14865.24</v>
      </c>
      <c r="P37" t="n">
        <v>191.76</v>
      </c>
      <c r="Q37" t="n">
        <v>608.83</v>
      </c>
      <c r="R37" t="n">
        <v>57.43</v>
      </c>
      <c r="S37" t="n">
        <v>46.36</v>
      </c>
      <c r="T37" t="n">
        <v>5184.14</v>
      </c>
      <c r="U37" t="n">
        <v>0.8100000000000001</v>
      </c>
      <c r="V37" t="n">
        <v>0.9</v>
      </c>
      <c r="W37" t="n">
        <v>9.199999999999999</v>
      </c>
      <c r="X37" t="n">
        <v>0.32</v>
      </c>
      <c r="Y37" t="n">
        <v>1</v>
      </c>
      <c r="Z37" t="n">
        <v>10</v>
      </c>
      <c r="AA37" t="n">
        <v>734.8761636673734</v>
      </c>
      <c r="AB37" t="n">
        <v>1005.489987577922</v>
      </c>
      <c r="AC37" t="n">
        <v>909.527434377545</v>
      </c>
      <c r="AD37" t="n">
        <v>734876.1636673734</v>
      </c>
      <c r="AE37" t="n">
        <v>1005489.987577922</v>
      </c>
      <c r="AF37" t="n">
        <v>1.800455731528982e-06</v>
      </c>
      <c r="AG37" t="n">
        <v>22.63888888888889</v>
      </c>
      <c r="AH37" t="n">
        <v>909527.434377545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3.8444</v>
      </c>
      <c r="E38" t="n">
        <v>26.01</v>
      </c>
      <c r="F38" t="n">
        <v>23.64</v>
      </c>
      <c r="G38" t="n">
        <v>94.56999999999999</v>
      </c>
      <c r="H38" t="n">
        <v>1.48</v>
      </c>
      <c r="I38" t="n">
        <v>15</v>
      </c>
      <c r="J38" t="n">
        <v>118.96</v>
      </c>
      <c r="K38" t="n">
        <v>41.65</v>
      </c>
      <c r="L38" t="n">
        <v>10</v>
      </c>
      <c r="M38" t="n">
        <v>12</v>
      </c>
      <c r="N38" t="n">
        <v>17.31</v>
      </c>
      <c r="O38" t="n">
        <v>14905.25</v>
      </c>
      <c r="P38" t="n">
        <v>191.37</v>
      </c>
      <c r="Q38" t="n">
        <v>608.83</v>
      </c>
      <c r="R38" t="n">
        <v>55.79</v>
      </c>
      <c r="S38" t="n">
        <v>46.36</v>
      </c>
      <c r="T38" t="n">
        <v>4369.68</v>
      </c>
      <c r="U38" t="n">
        <v>0.83</v>
      </c>
      <c r="V38" t="n">
        <v>0.9</v>
      </c>
      <c r="W38" t="n">
        <v>9.199999999999999</v>
      </c>
      <c r="X38" t="n">
        <v>0.27</v>
      </c>
      <c r="Y38" t="n">
        <v>1</v>
      </c>
      <c r="Z38" t="n">
        <v>10</v>
      </c>
      <c r="AA38" t="n">
        <v>732.9873726542623</v>
      </c>
      <c r="AB38" t="n">
        <v>1002.905660386204</v>
      </c>
      <c r="AC38" t="n">
        <v>907.1897517458793</v>
      </c>
      <c r="AD38" t="n">
        <v>732987.3726542623</v>
      </c>
      <c r="AE38" t="n">
        <v>1002905.660386204</v>
      </c>
      <c r="AF38" t="n">
        <v>1.805292510443134e-06</v>
      </c>
      <c r="AG38" t="n">
        <v>22.578125</v>
      </c>
      <c r="AH38" t="n">
        <v>907189.7517458793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3.8435</v>
      </c>
      <c r="E39" t="n">
        <v>26.02</v>
      </c>
      <c r="F39" t="n">
        <v>23.65</v>
      </c>
      <c r="G39" t="n">
        <v>94.59</v>
      </c>
      <c r="H39" t="n">
        <v>1.52</v>
      </c>
      <c r="I39" t="n">
        <v>15</v>
      </c>
      <c r="J39" t="n">
        <v>119.28</v>
      </c>
      <c r="K39" t="n">
        <v>41.65</v>
      </c>
      <c r="L39" t="n">
        <v>10.25</v>
      </c>
      <c r="M39" t="n">
        <v>13</v>
      </c>
      <c r="N39" t="n">
        <v>17.38</v>
      </c>
      <c r="O39" t="n">
        <v>14945.29</v>
      </c>
      <c r="P39" t="n">
        <v>189.81</v>
      </c>
      <c r="Q39" t="n">
        <v>608.83</v>
      </c>
      <c r="R39" t="n">
        <v>56.06</v>
      </c>
      <c r="S39" t="n">
        <v>46.36</v>
      </c>
      <c r="T39" t="n">
        <v>4502.35</v>
      </c>
      <c r="U39" t="n">
        <v>0.83</v>
      </c>
      <c r="V39" t="n">
        <v>0.9</v>
      </c>
      <c r="W39" t="n">
        <v>9.199999999999999</v>
      </c>
      <c r="X39" t="n">
        <v>0.28</v>
      </c>
      <c r="Y39" t="n">
        <v>1</v>
      </c>
      <c r="Z39" t="n">
        <v>10</v>
      </c>
      <c r="AA39" t="n">
        <v>730.9250861304313</v>
      </c>
      <c r="AB39" t="n">
        <v>1000.083948982639</v>
      </c>
      <c r="AC39" t="n">
        <v>904.6373405183729</v>
      </c>
      <c r="AD39" t="n">
        <v>730925.0861304313</v>
      </c>
      <c r="AE39" t="n">
        <v>1000083.948982639</v>
      </c>
      <c r="AF39" t="n">
        <v>1.804869879275878e-06</v>
      </c>
      <c r="AG39" t="n">
        <v>22.58680555555556</v>
      </c>
      <c r="AH39" t="n">
        <v>904637.3405183728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3.8502</v>
      </c>
      <c r="E40" t="n">
        <v>25.97</v>
      </c>
      <c r="F40" t="n">
        <v>23.63</v>
      </c>
      <c r="G40" t="n">
        <v>101.25</v>
      </c>
      <c r="H40" t="n">
        <v>1.55</v>
      </c>
      <c r="I40" t="n">
        <v>14</v>
      </c>
      <c r="J40" t="n">
        <v>119.61</v>
      </c>
      <c r="K40" t="n">
        <v>41.65</v>
      </c>
      <c r="L40" t="n">
        <v>10.5</v>
      </c>
      <c r="M40" t="n">
        <v>11</v>
      </c>
      <c r="N40" t="n">
        <v>17.46</v>
      </c>
      <c r="O40" t="n">
        <v>14985.35</v>
      </c>
      <c r="P40" t="n">
        <v>188.48</v>
      </c>
      <c r="Q40" t="n">
        <v>608.8200000000001</v>
      </c>
      <c r="R40" t="n">
        <v>55.12</v>
      </c>
      <c r="S40" t="n">
        <v>46.36</v>
      </c>
      <c r="T40" t="n">
        <v>4036.77</v>
      </c>
      <c r="U40" t="n">
        <v>0.84</v>
      </c>
      <c r="V40" t="n">
        <v>0.9</v>
      </c>
      <c r="W40" t="n">
        <v>9.199999999999999</v>
      </c>
      <c r="X40" t="n">
        <v>0.25</v>
      </c>
      <c r="Y40" t="n">
        <v>1</v>
      </c>
      <c r="Z40" t="n">
        <v>10</v>
      </c>
      <c r="AA40" t="n">
        <v>728.2507514723202</v>
      </c>
      <c r="AB40" t="n">
        <v>996.4248063200929</v>
      </c>
      <c r="AC40" t="n">
        <v>901.3274212959016</v>
      </c>
      <c r="AD40" t="n">
        <v>728250.7514723202</v>
      </c>
      <c r="AE40" t="n">
        <v>996424.8063200929</v>
      </c>
      <c r="AF40" t="n">
        <v>1.808016133521006e-06</v>
      </c>
      <c r="AG40" t="n">
        <v>22.54340277777778</v>
      </c>
      <c r="AH40" t="n">
        <v>901327.4212959015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3.8501</v>
      </c>
      <c r="E41" t="n">
        <v>25.97</v>
      </c>
      <c r="F41" t="n">
        <v>23.63</v>
      </c>
      <c r="G41" t="n">
        <v>101.25</v>
      </c>
      <c r="H41" t="n">
        <v>1.58</v>
      </c>
      <c r="I41" t="n">
        <v>14</v>
      </c>
      <c r="J41" t="n">
        <v>119.93</v>
      </c>
      <c r="K41" t="n">
        <v>41.65</v>
      </c>
      <c r="L41" t="n">
        <v>10.75</v>
      </c>
      <c r="M41" t="n">
        <v>8</v>
      </c>
      <c r="N41" t="n">
        <v>17.53</v>
      </c>
      <c r="O41" t="n">
        <v>15025.44</v>
      </c>
      <c r="P41" t="n">
        <v>188.13</v>
      </c>
      <c r="Q41" t="n">
        <v>608.8099999999999</v>
      </c>
      <c r="R41" t="n">
        <v>54.95</v>
      </c>
      <c r="S41" t="n">
        <v>46.36</v>
      </c>
      <c r="T41" t="n">
        <v>3951.17</v>
      </c>
      <c r="U41" t="n">
        <v>0.84</v>
      </c>
      <c r="V41" t="n">
        <v>0.9</v>
      </c>
      <c r="W41" t="n">
        <v>9.210000000000001</v>
      </c>
      <c r="X41" t="n">
        <v>0.25</v>
      </c>
      <c r="Y41" t="n">
        <v>1</v>
      </c>
      <c r="Z41" t="n">
        <v>10</v>
      </c>
      <c r="AA41" t="n">
        <v>727.7662362153033</v>
      </c>
      <c r="AB41" t="n">
        <v>995.7618711701375</v>
      </c>
      <c r="AC41" t="n">
        <v>900.7277557462227</v>
      </c>
      <c r="AD41" t="n">
        <v>727766.2362153033</v>
      </c>
      <c r="AE41" t="n">
        <v>995761.8711701375</v>
      </c>
      <c r="AF41" t="n">
        <v>1.807969174502422e-06</v>
      </c>
      <c r="AG41" t="n">
        <v>22.54340277777778</v>
      </c>
      <c r="AH41" t="n">
        <v>900727.7557462227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3.8498</v>
      </c>
      <c r="E42" t="n">
        <v>25.98</v>
      </c>
      <c r="F42" t="n">
        <v>23.63</v>
      </c>
      <c r="G42" t="n">
        <v>101.26</v>
      </c>
      <c r="H42" t="n">
        <v>1.61</v>
      </c>
      <c r="I42" t="n">
        <v>14</v>
      </c>
      <c r="J42" t="n">
        <v>120.26</v>
      </c>
      <c r="K42" t="n">
        <v>41.65</v>
      </c>
      <c r="L42" t="n">
        <v>11</v>
      </c>
      <c r="M42" t="n">
        <v>6</v>
      </c>
      <c r="N42" t="n">
        <v>17.61</v>
      </c>
      <c r="O42" t="n">
        <v>15065.56</v>
      </c>
      <c r="P42" t="n">
        <v>188.18</v>
      </c>
      <c r="Q42" t="n">
        <v>608.86</v>
      </c>
      <c r="R42" t="n">
        <v>55.12</v>
      </c>
      <c r="S42" t="n">
        <v>46.36</v>
      </c>
      <c r="T42" t="n">
        <v>4036.75</v>
      </c>
      <c r="U42" t="n">
        <v>0.84</v>
      </c>
      <c r="V42" t="n">
        <v>0.9</v>
      </c>
      <c r="W42" t="n">
        <v>9.210000000000001</v>
      </c>
      <c r="X42" t="n">
        <v>0.26</v>
      </c>
      <c r="Y42" t="n">
        <v>1</v>
      </c>
      <c r="Z42" t="n">
        <v>10</v>
      </c>
      <c r="AA42" t="n">
        <v>727.8674654988901</v>
      </c>
      <c r="AB42" t="n">
        <v>995.9003775418618</v>
      </c>
      <c r="AC42" t="n">
        <v>900.8530432642245</v>
      </c>
      <c r="AD42" t="n">
        <v>727867.46549889</v>
      </c>
      <c r="AE42" t="n">
        <v>995900.3775418617</v>
      </c>
      <c r="AF42" t="n">
        <v>1.80782829744667e-06</v>
      </c>
      <c r="AG42" t="n">
        <v>22.55208333333333</v>
      </c>
      <c r="AH42" t="n">
        <v>900853.0432642245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3.8496</v>
      </c>
      <c r="E43" t="n">
        <v>25.98</v>
      </c>
      <c r="F43" t="n">
        <v>23.63</v>
      </c>
      <c r="G43" t="n">
        <v>101.27</v>
      </c>
      <c r="H43" t="n">
        <v>1.65</v>
      </c>
      <c r="I43" t="n">
        <v>14</v>
      </c>
      <c r="J43" t="n">
        <v>120.58</v>
      </c>
      <c r="K43" t="n">
        <v>41.65</v>
      </c>
      <c r="L43" t="n">
        <v>11.25</v>
      </c>
      <c r="M43" t="n">
        <v>4</v>
      </c>
      <c r="N43" t="n">
        <v>17.68</v>
      </c>
      <c r="O43" t="n">
        <v>15105.7</v>
      </c>
      <c r="P43" t="n">
        <v>187.47</v>
      </c>
      <c r="Q43" t="n">
        <v>608.8200000000001</v>
      </c>
      <c r="R43" t="n">
        <v>55.14</v>
      </c>
      <c r="S43" t="n">
        <v>46.36</v>
      </c>
      <c r="T43" t="n">
        <v>4048.95</v>
      </c>
      <c r="U43" t="n">
        <v>0.84</v>
      </c>
      <c r="V43" t="n">
        <v>0.9</v>
      </c>
      <c r="W43" t="n">
        <v>9.210000000000001</v>
      </c>
      <c r="X43" t="n">
        <v>0.26</v>
      </c>
      <c r="Y43" t="n">
        <v>1</v>
      </c>
      <c r="Z43" t="n">
        <v>10</v>
      </c>
      <c r="AA43" t="n">
        <v>726.8841527845956</v>
      </c>
      <c r="AB43" t="n">
        <v>994.5549657054688</v>
      </c>
      <c r="AC43" t="n">
        <v>899.6360356451995</v>
      </c>
      <c r="AD43" t="n">
        <v>726884.1527845956</v>
      </c>
      <c r="AE43" t="n">
        <v>994554.9657054688</v>
      </c>
      <c r="AF43" t="n">
        <v>1.807734379409502e-06</v>
      </c>
      <c r="AG43" t="n">
        <v>22.55208333333333</v>
      </c>
      <c r="AH43" t="n">
        <v>899636.0356451995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3.8492</v>
      </c>
      <c r="E44" t="n">
        <v>25.98</v>
      </c>
      <c r="F44" t="n">
        <v>23.63</v>
      </c>
      <c r="G44" t="n">
        <v>101.28</v>
      </c>
      <c r="H44" t="n">
        <v>1.68</v>
      </c>
      <c r="I44" t="n">
        <v>14</v>
      </c>
      <c r="J44" t="n">
        <v>120.91</v>
      </c>
      <c r="K44" t="n">
        <v>41.65</v>
      </c>
      <c r="L44" t="n">
        <v>11.5</v>
      </c>
      <c r="M44" t="n">
        <v>0</v>
      </c>
      <c r="N44" t="n">
        <v>17.76</v>
      </c>
      <c r="O44" t="n">
        <v>15145.88</v>
      </c>
      <c r="P44" t="n">
        <v>187.7</v>
      </c>
      <c r="Q44" t="n">
        <v>608.8200000000001</v>
      </c>
      <c r="R44" t="n">
        <v>55.13</v>
      </c>
      <c r="S44" t="n">
        <v>46.36</v>
      </c>
      <c r="T44" t="n">
        <v>4042.63</v>
      </c>
      <c r="U44" t="n">
        <v>0.84</v>
      </c>
      <c r="V44" t="n">
        <v>0.9</v>
      </c>
      <c r="W44" t="n">
        <v>9.210000000000001</v>
      </c>
      <c r="X44" t="n">
        <v>0.26</v>
      </c>
      <c r="Y44" t="n">
        <v>1</v>
      </c>
      <c r="Z44" t="n">
        <v>10</v>
      </c>
      <c r="AA44" t="n">
        <v>727.2499734903269</v>
      </c>
      <c r="AB44" t="n">
        <v>995.055497733921</v>
      </c>
      <c r="AC44" t="n">
        <v>900.0887975993572</v>
      </c>
      <c r="AD44" t="n">
        <v>727249.9734903269</v>
      </c>
      <c r="AE44" t="n">
        <v>995055.497733921</v>
      </c>
      <c r="AF44" t="n">
        <v>1.807546543335166e-06</v>
      </c>
      <c r="AG44" t="n">
        <v>22.55208333333333</v>
      </c>
      <c r="AH44" t="n">
        <v>900088.7975993572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1.8084</v>
      </c>
      <c r="E2" t="n">
        <v>55.3</v>
      </c>
      <c r="F2" t="n">
        <v>31.61</v>
      </c>
      <c r="G2" t="n">
        <v>4.77</v>
      </c>
      <c r="H2" t="n">
        <v>0.06</v>
      </c>
      <c r="I2" t="n">
        <v>398</v>
      </c>
      <c r="J2" t="n">
        <v>274.09</v>
      </c>
      <c r="K2" t="n">
        <v>60.56</v>
      </c>
      <c r="L2" t="n">
        <v>1</v>
      </c>
      <c r="M2" t="n">
        <v>396</v>
      </c>
      <c r="N2" t="n">
        <v>72.53</v>
      </c>
      <c r="O2" t="n">
        <v>34038.11</v>
      </c>
      <c r="P2" t="n">
        <v>553.89</v>
      </c>
      <c r="Q2" t="n">
        <v>610.59</v>
      </c>
      <c r="R2" t="n">
        <v>303.8</v>
      </c>
      <c r="S2" t="n">
        <v>46.36</v>
      </c>
      <c r="T2" t="n">
        <v>126455.28</v>
      </c>
      <c r="U2" t="n">
        <v>0.15</v>
      </c>
      <c r="V2" t="n">
        <v>0.68</v>
      </c>
      <c r="W2" t="n">
        <v>9.82</v>
      </c>
      <c r="X2" t="n">
        <v>8.199999999999999</v>
      </c>
      <c r="Y2" t="n">
        <v>1</v>
      </c>
      <c r="Z2" t="n">
        <v>10</v>
      </c>
      <c r="AA2" t="n">
        <v>3016.721081519854</v>
      </c>
      <c r="AB2" t="n">
        <v>4127.610872076913</v>
      </c>
      <c r="AC2" t="n">
        <v>3733.677483583981</v>
      </c>
      <c r="AD2" t="n">
        <v>3016721.081519854</v>
      </c>
      <c r="AE2" t="n">
        <v>4127610.872076914</v>
      </c>
      <c r="AF2" t="n">
        <v>6.515811731786751e-07</v>
      </c>
      <c r="AG2" t="n">
        <v>48.00347222222222</v>
      </c>
      <c r="AH2" t="n">
        <v>3733677.483583981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2.0879</v>
      </c>
      <c r="E3" t="n">
        <v>47.89</v>
      </c>
      <c r="F3" t="n">
        <v>29.48</v>
      </c>
      <c r="G3" t="n">
        <v>5.96</v>
      </c>
      <c r="H3" t="n">
        <v>0.08</v>
      </c>
      <c r="I3" t="n">
        <v>297</v>
      </c>
      <c r="J3" t="n">
        <v>274.57</v>
      </c>
      <c r="K3" t="n">
        <v>60.56</v>
      </c>
      <c r="L3" t="n">
        <v>1.25</v>
      </c>
      <c r="M3" t="n">
        <v>295</v>
      </c>
      <c r="N3" t="n">
        <v>72.76000000000001</v>
      </c>
      <c r="O3" t="n">
        <v>34097.72</v>
      </c>
      <c r="P3" t="n">
        <v>516.76</v>
      </c>
      <c r="Q3" t="n">
        <v>610.1</v>
      </c>
      <c r="R3" t="n">
        <v>236.8</v>
      </c>
      <c r="S3" t="n">
        <v>46.36</v>
      </c>
      <c r="T3" t="n">
        <v>93461.71000000001</v>
      </c>
      <c r="U3" t="n">
        <v>0.2</v>
      </c>
      <c r="V3" t="n">
        <v>0.72</v>
      </c>
      <c r="W3" t="n">
        <v>9.68</v>
      </c>
      <c r="X3" t="n">
        <v>6.08</v>
      </c>
      <c r="Y3" t="n">
        <v>1</v>
      </c>
      <c r="Z3" t="n">
        <v>10</v>
      </c>
      <c r="AA3" t="n">
        <v>2482.081984635043</v>
      </c>
      <c r="AB3" t="n">
        <v>3396.094073106779</v>
      </c>
      <c r="AC3" t="n">
        <v>3071.975621217307</v>
      </c>
      <c r="AD3" t="n">
        <v>2482081.984635043</v>
      </c>
      <c r="AE3" t="n">
        <v>3396094.073106778</v>
      </c>
      <c r="AF3" t="n">
        <v>7.522872879228908e-07</v>
      </c>
      <c r="AG3" t="n">
        <v>41.57118055555556</v>
      </c>
      <c r="AH3" t="n">
        <v>3071975.621217307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2.2996</v>
      </c>
      <c r="E4" t="n">
        <v>43.48</v>
      </c>
      <c r="F4" t="n">
        <v>28.21</v>
      </c>
      <c r="G4" t="n">
        <v>7.14</v>
      </c>
      <c r="H4" t="n">
        <v>0.1</v>
      </c>
      <c r="I4" t="n">
        <v>237</v>
      </c>
      <c r="J4" t="n">
        <v>275.05</v>
      </c>
      <c r="K4" t="n">
        <v>60.56</v>
      </c>
      <c r="L4" t="n">
        <v>1.5</v>
      </c>
      <c r="M4" t="n">
        <v>235</v>
      </c>
      <c r="N4" t="n">
        <v>73</v>
      </c>
      <c r="O4" t="n">
        <v>34157.42</v>
      </c>
      <c r="P4" t="n">
        <v>494.39</v>
      </c>
      <c r="Q4" t="n">
        <v>610.22</v>
      </c>
      <c r="R4" t="n">
        <v>197.5</v>
      </c>
      <c r="S4" t="n">
        <v>46.36</v>
      </c>
      <c r="T4" t="n">
        <v>74112.10000000001</v>
      </c>
      <c r="U4" t="n">
        <v>0.23</v>
      </c>
      <c r="V4" t="n">
        <v>0.76</v>
      </c>
      <c r="W4" t="n">
        <v>9.550000000000001</v>
      </c>
      <c r="X4" t="n">
        <v>4.81</v>
      </c>
      <c r="Y4" t="n">
        <v>1</v>
      </c>
      <c r="Z4" t="n">
        <v>10</v>
      </c>
      <c r="AA4" t="n">
        <v>2192.170170062082</v>
      </c>
      <c r="AB4" t="n">
        <v>2999.423938401443</v>
      </c>
      <c r="AC4" t="n">
        <v>2713.163127438233</v>
      </c>
      <c r="AD4" t="n">
        <v>2192170.170062081</v>
      </c>
      <c r="AE4" t="n">
        <v>2999423.938401443</v>
      </c>
      <c r="AF4" t="n">
        <v>8.285645132944488e-07</v>
      </c>
      <c r="AG4" t="n">
        <v>37.74305555555556</v>
      </c>
      <c r="AH4" t="n">
        <v>2713163.127438233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2.46</v>
      </c>
      <c r="E5" t="n">
        <v>40.65</v>
      </c>
      <c r="F5" t="n">
        <v>27.41</v>
      </c>
      <c r="G5" t="n">
        <v>8.31</v>
      </c>
      <c r="H5" t="n">
        <v>0.11</v>
      </c>
      <c r="I5" t="n">
        <v>198</v>
      </c>
      <c r="J5" t="n">
        <v>275.54</v>
      </c>
      <c r="K5" t="n">
        <v>60.56</v>
      </c>
      <c r="L5" t="n">
        <v>1.75</v>
      </c>
      <c r="M5" t="n">
        <v>196</v>
      </c>
      <c r="N5" t="n">
        <v>73.23</v>
      </c>
      <c r="O5" t="n">
        <v>34217.22</v>
      </c>
      <c r="P5" t="n">
        <v>480.35</v>
      </c>
      <c r="Q5" t="n">
        <v>609.64</v>
      </c>
      <c r="R5" t="n">
        <v>172.33</v>
      </c>
      <c r="S5" t="n">
        <v>46.36</v>
      </c>
      <c r="T5" t="n">
        <v>61724.25</v>
      </c>
      <c r="U5" t="n">
        <v>0.27</v>
      </c>
      <c r="V5" t="n">
        <v>0.78</v>
      </c>
      <c r="W5" t="n">
        <v>9.51</v>
      </c>
      <c r="X5" t="n">
        <v>4.02</v>
      </c>
      <c r="Y5" t="n">
        <v>1</v>
      </c>
      <c r="Z5" t="n">
        <v>10</v>
      </c>
      <c r="AA5" t="n">
        <v>2005.783292856617</v>
      </c>
      <c r="AB5" t="n">
        <v>2744.40119020007</v>
      </c>
      <c r="AC5" t="n">
        <v>2482.479392398638</v>
      </c>
      <c r="AD5" t="n">
        <v>2005783.292856617</v>
      </c>
      <c r="AE5" t="n">
        <v>2744401.19020007</v>
      </c>
      <c r="AF5" t="n">
        <v>8.86357932990235e-07</v>
      </c>
      <c r="AG5" t="n">
        <v>35.28645833333334</v>
      </c>
      <c r="AH5" t="n">
        <v>2482479.392398638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2.5959</v>
      </c>
      <c r="E6" t="n">
        <v>38.52</v>
      </c>
      <c r="F6" t="n">
        <v>26.8</v>
      </c>
      <c r="G6" t="n">
        <v>9.51</v>
      </c>
      <c r="H6" t="n">
        <v>0.13</v>
      </c>
      <c r="I6" t="n">
        <v>169</v>
      </c>
      <c r="J6" t="n">
        <v>276.02</v>
      </c>
      <c r="K6" t="n">
        <v>60.56</v>
      </c>
      <c r="L6" t="n">
        <v>2</v>
      </c>
      <c r="M6" t="n">
        <v>167</v>
      </c>
      <c r="N6" t="n">
        <v>73.47</v>
      </c>
      <c r="O6" t="n">
        <v>34277.1</v>
      </c>
      <c r="P6" t="n">
        <v>469.54</v>
      </c>
      <c r="Q6" t="n">
        <v>609.63</v>
      </c>
      <c r="R6" t="n">
        <v>153.56</v>
      </c>
      <c r="S6" t="n">
        <v>46.36</v>
      </c>
      <c r="T6" t="n">
        <v>52484.21</v>
      </c>
      <c r="U6" t="n">
        <v>0.3</v>
      </c>
      <c r="V6" t="n">
        <v>0.8</v>
      </c>
      <c r="W6" t="n">
        <v>9.449999999999999</v>
      </c>
      <c r="X6" t="n">
        <v>3.41</v>
      </c>
      <c r="Y6" t="n">
        <v>1</v>
      </c>
      <c r="Z6" t="n">
        <v>10</v>
      </c>
      <c r="AA6" t="n">
        <v>1868.96099153281</v>
      </c>
      <c r="AB6" t="n">
        <v>2557.194881354914</v>
      </c>
      <c r="AC6" t="n">
        <v>2313.139790923958</v>
      </c>
      <c r="AD6" t="n">
        <v>1868960.99153281</v>
      </c>
      <c r="AE6" t="n">
        <v>2557194.881354914</v>
      </c>
      <c r="AF6" t="n">
        <v>9.353238041664028e-07</v>
      </c>
      <c r="AG6" t="n">
        <v>33.4375</v>
      </c>
      <c r="AH6" t="n">
        <v>2313139.790923958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2.702</v>
      </c>
      <c r="E7" t="n">
        <v>37.01</v>
      </c>
      <c r="F7" t="n">
        <v>26.38</v>
      </c>
      <c r="G7" t="n">
        <v>10.69</v>
      </c>
      <c r="H7" t="n">
        <v>0.14</v>
      </c>
      <c r="I7" t="n">
        <v>148</v>
      </c>
      <c r="J7" t="n">
        <v>276.51</v>
      </c>
      <c r="K7" t="n">
        <v>60.56</v>
      </c>
      <c r="L7" t="n">
        <v>2.25</v>
      </c>
      <c r="M7" t="n">
        <v>146</v>
      </c>
      <c r="N7" t="n">
        <v>73.70999999999999</v>
      </c>
      <c r="O7" t="n">
        <v>34337.08</v>
      </c>
      <c r="P7" t="n">
        <v>462.16</v>
      </c>
      <c r="Q7" t="n">
        <v>609.6799999999999</v>
      </c>
      <c r="R7" t="n">
        <v>140.13</v>
      </c>
      <c r="S7" t="n">
        <v>46.36</v>
      </c>
      <c r="T7" t="n">
        <v>45872.58</v>
      </c>
      <c r="U7" t="n">
        <v>0.33</v>
      </c>
      <c r="V7" t="n">
        <v>0.8100000000000001</v>
      </c>
      <c r="W7" t="n">
        <v>9.43</v>
      </c>
      <c r="X7" t="n">
        <v>2.99</v>
      </c>
      <c r="Y7" t="n">
        <v>1</v>
      </c>
      <c r="Z7" t="n">
        <v>10</v>
      </c>
      <c r="AA7" t="n">
        <v>1776.062610856449</v>
      </c>
      <c r="AB7" t="n">
        <v>2430.087218526211</v>
      </c>
      <c r="AC7" t="n">
        <v>2198.163105038902</v>
      </c>
      <c r="AD7" t="n">
        <v>1776062.610856449</v>
      </c>
      <c r="AE7" t="n">
        <v>2430087.218526212</v>
      </c>
      <c r="AF7" t="n">
        <v>9.735524938778921e-07</v>
      </c>
      <c r="AG7" t="n">
        <v>32.12673611111111</v>
      </c>
      <c r="AH7" t="n">
        <v>2198163.105038902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2.7911</v>
      </c>
      <c r="E8" t="n">
        <v>35.83</v>
      </c>
      <c r="F8" t="n">
        <v>26.03</v>
      </c>
      <c r="G8" t="n">
        <v>11.83</v>
      </c>
      <c r="H8" t="n">
        <v>0.16</v>
      </c>
      <c r="I8" t="n">
        <v>132</v>
      </c>
      <c r="J8" t="n">
        <v>277</v>
      </c>
      <c r="K8" t="n">
        <v>60.56</v>
      </c>
      <c r="L8" t="n">
        <v>2.5</v>
      </c>
      <c r="M8" t="n">
        <v>130</v>
      </c>
      <c r="N8" t="n">
        <v>73.94</v>
      </c>
      <c r="O8" t="n">
        <v>34397.15</v>
      </c>
      <c r="P8" t="n">
        <v>455.99</v>
      </c>
      <c r="Q8" t="n">
        <v>609.33</v>
      </c>
      <c r="R8" t="n">
        <v>129.84</v>
      </c>
      <c r="S8" t="n">
        <v>46.36</v>
      </c>
      <c r="T8" t="n">
        <v>40805.84</v>
      </c>
      <c r="U8" t="n">
        <v>0.36</v>
      </c>
      <c r="V8" t="n">
        <v>0.82</v>
      </c>
      <c r="W8" t="n">
        <v>9.4</v>
      </c>
      <c r="X8" t="n">
        <v>2.65</v>
      </c>
      <c r="Y8" t="n">
        <v>1</v>
      </c>
      <c r="Z8" t="n">
        <v>10</v>
      </c>
      <c r="AA8" t="n">
        <v>1709.579502992948</v>
      </c>
      <c r="AB8" t="n">
        <v>2339.122097319654</v>
      </c>
      <c r="AC8" t="n">
        <v>2115.879567329948</v>
      </c>
      <c r="AD8" t="n">
        <v>1709579.502992948</v>
      </c>
      <c r="AE8" t="n">
        <v>2339122.097319654</v>
      </c>
      <c r="AF8" t="n">
        <v>1.005655945841075e-06</v>
      </c>
      <c r="AG8" t="n">
        <v>31.10243055555556</v>
      </c>
      <c r="AH8" t="n">
        <v>2115879.567329948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2.8658</v>
      </c>
      <c r="E9" t="n">
        <v>34.89</v>
      </c>
      <c r="F9" t="n">
        <v>25.78</v>
      </c>
      <c r="G9" t="n">
        <v>13</v>
      </c>
      <c r="H9" t="n">
        <v>0.18</v>
      </c>
      <c r="I9" t="n">
        <v>119</v>
      </c>
      <c r="J9" t="n">
        <v>277.48</v>
      </c>
      <c r="K9" t="n">
        <v>60.56</v>
      </c>
      <c r="L9" t="n">
        <v>2.75</v>
      </c>
      <c r="M9" t="n">
        <v>117</v>
      </c>
      <c r="N9" t="n">
        <v>74.18000000000001</v>
      </c>
      <c r="O9" t="n">
        <v>34457.31</v>
      </c>
      <c r="P9" t="n">
        <v>451.37</v>
      </c>
      <c r="Q9" t="n">
        <v>609.34</v>
      </c>
      <c r="R9" t="n">
        <v>121.77</v>
      </c>
      <c r="S9" t="n">
        <v>46.36</v>
      </c>
      <c r="T9" t="n">
        <v>36837.07</v>
      </c>
      <c r="U9" t="n">
        <v>0.38</v>
      </c>
      <c r="V9" t="n">
        <v>0.83</v>
      </c>
      <c r="W9" t="n">
        <v>9.380000000000001</v>
      </c>
      <c r="X9" t="n">
        <v>2.4</v>
      </c>
      <c r="Y9" t="n">
        <v>1</v>
      </c>
      <c r="Z9" t="n">
        <v>10</v>
      </c>
      <c r="AA9" t="n">
        <v>1645.425224330861</v>
      </c>
      <c r="AB9" t="n">
        <v>2251.343382967163</v>
      </c>
      <c r="AC9" t="n">
        <v>2036.47833027706</v>
      </c>
      <c r="AD9" t="n">
        <v>1645425.224330861</v>
      </c>
      <c r="AE9" t="n">
        <v>2251343.382967163</v>
      </c>
      <c r="AF9" t="n">
        <v>1.03257096112334e-06</v>
      </c>
      <c r="AG9" t="n">
        <v>30.28645833333333</v>
      </c>
      <c r="AH9" t="n">
        <v>2036478.33027706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2.9342</v>
      </c>
      <c r="E10" t="n">
        <v>34.08</v>
      </c>
      <c r="F10" t="n">
        <v>25.54</v>
      </c>
      <c r="G10" t="n">
        <v>14.19</v>
      </c>
      <c r="H10" t="n">
        <v>0.19</v>
      </c>
      <c r="I10" t="n">
        <v>108</v>
      </c>
      <c r="J10" t="n">
        <v>277.97</v>
      </c>
      <c r="K10" t="n">
        <v>60.56</v>
      </c>
      <c r="L10" t="n">
        <v>3</v>
      </c>
      <c r="M10" t="n">
        <v>106</v>
      </c>
      <c r="N10" t="n">
        <v>74.42</v>
      </c>
      <c r="O10" t="n">
        <v>34517.57</v>
      </c>
      <c r="P10" t="n">
        <v>447.11</v>
      </c>
      <c r="Q10" t="n">
        <v>609.3099999999999</v>
      </c>
      <c r="R10" t="n">
        <v>114.25</v>
      </c>
      <c r="S10" t="n">
        <v>46.36</v>
      </c>
      <c r="T10" t="n">
        <v>33134.34</v>
      </c>
      <c r="U10" t="n">
        <v>0.41</v>
      </c>
      <c r="V10" t="n">
        <v>0.83</v>
      </c>
      <c r="W10" t="n">
        <v>9.359999999999999</v>
      </c>
      <c r="X10" t="n">
        <v>2.16</v>
      </c>
      <c r="Y10" t="n">
        <v>1</v>
      </c>
      <c r="Z10" t="n">
        <v>10</v>
      </c>
      <c r="AA10" t="n">
        <v>1597.507382908918</v>
      </c>
      <c r="AB10" t="n">
        <v>2185.780078347695</v>
      </c>
      <c r="AC10" t="n">
        <v>1977.172295431798</v>
      </c>
      <c r="AD10" t="n">
        <v>1597507.382908918</v>
      </c>
      <c r="AE10" t="n">
        <v>2185780.078347695</v>
      </c>
      <c r="AF10" t="n">
        <v>1.057216035357702e-06</v>
      </c>
      <c r="AG10" t="n">
        <v>29.58333333333333</v>
      </c>
      <c r="AH10" t="n">
        <v>1977172.295431798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2.9916</v>
      </c>
      <c r="E11" t="n">
        <v>33.43</v>
      </c>
      <c r="F11" t="n">
        <v>25.36</v>
      </c>
      <c r="G11" t="n">
        <v>15.37</v>
      </c>
      <c r="H11" t="n">
        <v>0.21</v>
      </c>
      <c r="I11" t="n">
        <v>99</v>
      </c>
      <c r="J11" t="n">
        <v>278.46</v>
      </c>
      <c r="K11" t="n">
        <v>60.56</v>
      </c>
      <c r="L11" t="n">
        <v>3.25</v>
      </c>
      <c r="M11" t="n">
        <v>97</v>
      </c>
      <c r="N11" t="n">
        <v>74.66</v>
      </c>
      <c r="O11" t="n">
        <v>34577.92</v>
      </c>
      <c r="P11" t="n">
        <v>443.71</v>
      </c>
      <c r="Q11" t="n">
        <v>609.3200000000001</v>
      </c>
      <c r="R11" t="n">
        <v>108.97</v>
      </c>
      <c r="S11" t="n">
        <v>46.36</v>
      </c>
      <c r="T11" t="n">
        <v>30536.55</v>
      </c>
      <c r="U11" t="n">
        <v>0.43</v>
      </c>
      <c r="V11" t="n">
        <v>0.84</v>
      </c>
      <c r="W11" t="n">
        <v>9.34</v>
      </c>
      <c r="X11" t="n">
        <v>1.97</v>
      </c>
      <c r="Y11" t="n">
        <v>1</v>
      </c>
      <c r="Z11" t="n">
        <v>10</v>
      </c>
      <c r="AA11" t="n">
        <v>1557.377879583403</v>
      </c>
      <c r="AB11" t="n">
        <v>2130.873121508986</v>
      </c>
      <c r="AC11" t="n">
        <v>1927.505581491377</v>
      </c>
      <c r="AD11" t="n">
        <v>1557377.879583403</v>
      </c>
      <c r="AE11" t="n">
        <v>2130873.121508986</v>
      </c>
      <c r="AF11" t="n">
        <v>1.077897720460808e-06</v>
      </c>
      <c r="AG11" t="n">
        <v>29.01909722222222</v>
      </c>
      <c r="AH11" t="n">
        <v>1927505.581491377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3.0351</v>
      </c>
      <c r="E12" t="n">
        <v>32.95</v>
      </c>
      <c r="F12" t="n">
        <v>25.24</v>
      </c>
      <c r="G12" t="n">
        <v>16.46</v>
      </c>
      <c r="H12" t="n">
        <v>0.22</v>
      </c>
      <c r="I12" t="n">
        <v>92</v>
      </c>
      <c r="J12" t="n">
        <v>278.95</v>
      </c>
      <c r="K12" t="n">
        <v>60.56</v>
      </c>
      <c r="L12" t="n">
        <v>3.5</v>
      </c>
      <c r="M12" t="n">
        <v>90</v>
      </c>
      <c r="N12" t="n">
        <v>74.90000000000001</v>
      </c>
      <c r="O12" t="n">
        <v>34638.36</v>
      </c>
      <c r="P12" t="n">
        <v>441.64</v>
      </c>
      <c r="Q12" t="n">
        <v>609.33</v>
      </c>
      <c r="R12" t="n">
        <v>104.85</v>
      </c>
      <c r="S12" t="n">
        <v>46.36</v>
      </c>
      <c r="T12" t="n">
        <v>28510.71</v>
      </c>
      <c r="U12" t="n">
        <v>0.44</v>
      </c>
      <c r="V12" t="n">
        <v>0.84</v>
      </c>
      <c r="W12" t="n">
        <v>9.34</v>
      </c>
      <c r="X12" t="n">
        <v>1.86</v>
      </c>
      <c r="Y12" t="n">
        <v>1</v>
      </c>
      <c r="Z12" t="n">
        <v>10</v>
      </c>
      <c r="AA12" t="n">
        <v>1536.914180377598</v>
      </c>
      <c r="AB12" t="n">
        <v>2102.873785460911</v>
      </c>
      <c r="AC12" t="n">
        <v>1902.178462778415</v>
      </c>
      <c r="AD12" t="n">
        <v>1536914.180377598</v>
      </c>
      <c r="AE12" t="n">
        <v>2102873.785460911</v>
      </c>
      <c r="AF12" t="n">
        <v>1.093571122934415e-06</v>
      </c>
      <c r="AG12" t="n">
        <v>28.60243055555556</v>
      </c>
      <c r="AH12" t="n">
        <v>1902178.462778415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3.0851</v>
      </c>
      <c r="E13" t="n">
        <v>32.41</v>
      </c>
      <c r="F13" t="n">
        <v>25.07</v>
      </c>
      <c r="G13" t="n">
        <v>17.7</v>
      </c>
      <c r="H13" t="n">
        <v>0.24</v>
      </c>
      <c r="I13" t="n">
        <v>85</v>
      </c>
      <c r="J13" t="n">
        <v>279.44</v>
      </c>
      <c r="K13" t="n">
        <v>60.56</v>
      </c>
      <c r="L13" t="n">
        <v>3.75</v>
      </c>
      <c r="M13" t="n">
        <v>83</v>
      </c>
      <c r="N13" t="n">
        <v>75.14</v>
      </c>
      <c r="O13" t="n">
        <v>34698.9</v>
      </c>
      <c r="P13" t="n">
        <v>438.56</v>
      </c>
      <c r="Q13" t="n">
        <v>609.21</v>
      </c>
      <c r="R13" t="n">
        <v>100.12</v>
      </c>
      <c r="S13" t="n">
        <v>46.36</v>
      </c>
      <c r="T13" t="n">
        <v>26182.84</v>
      </c>
      <c r="U13" t="n">
        <v>0.46</v>
      </c>
      <c r="V13" t="n">
        <v>0.85</v>
      </c>
      <c r="W13" t="n">
        <v>9.32</v>
      </c>
      <c r="X13" t="n">
        <v>1.69</v>
      </c>
      <c r="Y13" t="n">
        <v>1</v>
      </c>
      <c r="Z13" t="n">
        <v>10</v>
      </c>
      <c r="AA13" t="n">
        <v>1501.774685316811</v>
      </c>
      <c r="AB13" t="n">
        <v>2054.794378073631</v>
      </c>
      <c r="AC13" t="n">
        <v>1858.687686552305</v>
      </c>
      <c r="AD13" t="n">
        <v>1501774.685316811</v>
      </c>
      <c r="AE13" t="n">
        <v>2054794.378073631</v>
      </c>
      <c r="AF13" t="n">
        <v>1.111586528076494e-06</v>
      </c>
      <c r="AG13" t="n">
        <v>28.13368055555555</v>
      </c>
      <c r="AH13" t="n">
        <v>1858687.686552305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3.1271</v>
      </c>
      <c r="E14" t="n">
        <v>31.98</v>
      </c>
      <c r="F14" t="n">
        <v>24.95</v>
      </c>
      <c r="G14" t="n">
        <v>18.95</v>
      </c>
      <c r="H14" t="n">
        <v>0.25</v>
      </c>
      <c r="I14" t="n">
        <v>79</v>
      </c>
      <c r="J14" t="n">
        <v>279.94</v>
      </c>
      <c r="K14" t="n">
        <v>60.56</v>
      </c>
      <c r="L14" t="n">
        <v>4</v>
      </c>
      <c r="M14" t="n">
        <v>77</v>
      </c>
      <c r="N14" t="n">
        <v>75.38</v>
      </c>
      <c r="O14" t="n">
        <v>34759.54</v>
      </c>
      <c r="P14" t="n">
        <v>436.25</v>
      </c>
      <c r="Q14" t="n">
        <v>609.0599999999999</v>
      </c>
      <c r="R14" t="n">
        <v>96.13</v>
      </c>
      <c r="S14" t="n">
        <v>46.36</v>
      </c>
      <c r="T14" t="n">
        <v>24219.54</v>
      </c>
      <c r="U14" t="n">
        <v>0.48</v>
      </c>
      <c r="V14" t="n">
        <v>0.85</v>
      </c>
      <c r="W14" t="n">
        <v>9.31</v>
      </c>
      <c r="X14" t="n">
        <v>1.57</v>
      </c>
      <c r="Y14" t="n">
        <v>1</v>
      </c>
      <c r="Z14" t="n">
        <v>10</v>
      </c>
      <c r="AA14" t="n">
        <v>1482.601404615944</v>
      </c>
      <c r="AB14" t="n">
        <v>2028.560649553259</v>
      </c>
      <c r="AC14" t="n">
        <v>1834.957668262648</v>
      </c>
      <c r="AD14" t="n">
        <v>1482601.404615944</v>
      </c>
      <c r="AE14" t="n">
        <v>2028560.649553259</v>
      </c>
      <c r="AF14" t="n">
        <v>1.126719468395839e-06</v>
      </c>
      <c r="AG14" t="n">
        <v>27.76041666666667</v>
      </c>
      <c r="AH14" t="n">
        <v>1834957.668262648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3.1564</v>
      </c>
      <c r="E15" t="n">
        <v>31.68</v>
      </c>
      <c r="F15" t="n">
        <v>24.86</v>
      </c>
      <c r="G15" t="n">
        <v>19.89</v>
      </c>
      <c r="H15" t="n">
        <v>0.27</v>
      </c>
      <c r="I15" t="n">
        <v>75</v>
      </c>
      <c r="J15" t="n">
        <v>280.43</v>
      </c>
      <c r="K15" t="n">
        <v>60.56</v>
      </c>
      <c r="L15" t="n">
        <v>4.25</v>
      </c>
      <c r="M15" t="n">
        <v>73</v>
      </c>
      <c r="N15" t="n">
        <v>75.62</v>
      </c>
      <c r="O15" t="n">
        <v>34820.27</v>
      </c>
      <c r="P15" t="n">
        <v>434.53</v>
      </c>
      <c r="Q15" t="n">
        <v>609.0700000000001</v>
      </c>
      <c r="R15" t="n">
        <v>93.39</v>
      </c>
      <c r="S15" t="n">
        <v>46.36</v>
      </c>
      <c r="T15" t="n">
        <v>22869.08</v>
      </c>
      <c r="U15" t="n">
        <v>0.5</v>
      </c>
      <c r="V15" t="n">
        <v>0.86</v>
      </c>
      <c r="W15" t="n">
        <v>9.31</v>
      </c>
      <c r="X15" t="n">
        <v>1.49</v>
      </c>
      <c r="Y15" t="n">
        <v>1</v>
      </c>
      <c r="Z15" t="n">
        <v>10</v>
      </c>
      <c r="AA15" t="n">
        <v>1458.433746666997</v>
      </c>
      <c r="AB15" t="n">
        <v>1995.493393745689</v>
      </c>
      <c r="AC15" t="n">
        <v>1805.046304939168</v>
      </c>
      <c r="AD15" t="n">
        <v>1458433.746666997</v>
      </c>
      <c r="AE15" t="n">
        <v>1995493.393745689</v>
      </c>
      <c r="AF15" t="n">
        <v>1.137276495809097e-06</v>
      </c>
      <c r="AG15" t="n">
        <v>27.5</v>
      </c>
      <c r="AH15" t="n">
        <v>1805046.304939168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3.1938</v>
      </c>
      <c r="E16" t="n">
        <v>31.31</v>
      </c>
      <c r="F16" t="n">
        <v>24.75</v>
      </c>
      <c r="G16" t="n">
        <v>21.22</v>
      </c>
      <c r="H16" t="n">
        <v>0.29</v>
      </c>
      <c r="I16" t="n">
        <v>70</v>
      </c>
      <c r="J16" t="n">
        <v>280.92</v>
      </c>
      <c r="K16" t="n">
        <v>60.56</v>
      </c>
      <c r="L16" t="n">
        <v>4.5</v>
      </c>
      <c r="M16" t="n">
        <v>68</v>
      </c>
      <c r="N16" t="n">
        <v>75.87</v>
      </c>
      <c r="O16" t="n">
        <v>34881.09</v>
      </c>
      <c r="P16" t="n">
        <v>432.52</v>
      </c>
      <c r="Q16" t="n">
        <v>608.97</v>
      </c>
      <c r="R16" t="n">
        <v>90.47</v>
      </c>
      <c r="S16" t="n">
        <v>46.36</v>
      </c>
      <c r="T16" t="n">
        <v>21430.28</v>
      </c>
      <c r="U16" t="n">
        <v>0.51</v>
      </c>
      <c r="V16" t="n">
        <v>0.86</v>
      </c>
      <c r="W16" t="n">
        <v>9.279999999999999</v>
      </c>
      <c r="X16" t="n">
        <v>1.38</v>
      </c>
      <c r="Y16" t="n">
        <v>1</v>
      </c>
      <c r="Z16" t="n">
        <v>10</v>
      </c>
      <c r="AA16" t="n">
        <v>1442.292316874158</v>
      </c>
      <c r="AB16" t="n">
        <v>1973.407977393502</v>
      </c>
      <c r="AC16" t="n">
        <v>1785.068689726557</v>
      </c>
      <c r="AD16" t="n">
        <v>1442292.316874158</v>
      </c>
      <c r="AE16" t="n">
        <v>1973407.977393502</v>
      </c>
      <c r="AF16" t="n">
        <v>1.150752018855371e-06</v>
      </c>
      <c r="AG16" t="n">
        <v>27.17881944444444</v>
      </c>
      <c r="AH16" t="n">
        <v>1785068.689726557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3.2234</v>
      </c>
      <c r="E17" t="n">
        <v>31.02</v>
      </c>
      <c r="F17" t="n">
        <v>24.68</v>
      </c>
      <c r="G17" t="n">
        <v>22.43</v>
      </c>
      <c r="H17" t="n">
        <v>0.3</v>
      </c>
      <c r="I17" t="n">
        <v>66</v>
      </c>
      <c r="J17" t="n">
        <v>281.41</v>
      </c>
      <c r="K17" t="n">
        <v>60.56</v>
      </c>
      <c r="L17" t="n">
        <v>4.75</v>
      </c>
      <c r="M17" t="n">
        <v>64</v>
      </c>
      <c r="N17" t="n">
        <v>76.11</v>
      </c>
      <c r="O17" t="n">
        <v>34942.02</v>
      </c>
      <c r="P17" t="n">
        <v>431</v>
      </c>
      <c r="Q17" t="n">
        <v>609</v>
      </c>
      <c r="R17" t="n">
        <v>87.70999999999999</v>
      </c>
      <c r="S17" t="n">
        <v>46.36</v>
      </c>
      <c r="T17" t="n">
        <v>20073.19</v>
      </c>
      <c r="U17" t="n">
        <v>0.53</v>
      </c>
      <c r="V17" t="n">
        <v>0.86</v>
      </c>
      <c r="W17" t="n">
        <v>9.279999999999999</v>
      </c>
      <c r="X17" t="n">
        <v>1.3</v>
      </c>
      <c r="Y17" t="n">
        <v>1</v>
      </c>
      <c r="Z17" t="n">
        <v>10</v>
      </c>
      <c r="AA17" t="n">
        <v>1419.105695566656</v>
      </c>
      <c r="AB17" t="n">
        <v>1941.68301919904</v>
      </c>
      <c r="AC17" t="n">
        <v>1756.371517015916</v>
      </c>
      <c r="AD17" t="n">
        <v>1419105.695566656</v>
      </c>
      <c r="AE17" t="n">
        <v>1941683.01919904</v>
      </c>
      <c r="AF17" t="n">
        <v>1.161417138699481e-06</v>
      </c>
      <c r="AG17" t="n">
        <v>26.92708333333333</v>
      </c>
      <c r="AH17" t="n">
        <v>1756371.517015917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3.2442</v>
      </c>
      <c r="E18" t="n">
        <v>30.82</v>
      </c>
      <c r="F18" t="n">
        <v>24.63</v>
      </c>
      <c r="G18" t="n">
        <v>23.46</v>
      </c>
      <c r="H18" t="n">
        <v>0.32</v>
      </c>
      <c r="I18" t="n">
        <v>63</v>
      </c>
      <c r="J18" t="n">
        <v>281.91</v>
      </c>
      <c r="K18" t="n">
        <v>60.56</v>
      </c>
      <c r="L18" t="n">
        <v>5</v>
      </c>
      <c r="M18" t="n">
        <v>61</v>
      </c>
      <c r="N18" t="n">
        <v>76.34999999999999</v>
      </c>
      <c r="O18" t="n">
        <v>35003.04</v>
      </c>
      <c r="P18" t="n">
        <v>430.12</v>
      </c>
      <c r="Q18" t="n">
        <v>609.08</v>
      </c>
      <c r="R18" t="n">
        <v>86.19</v>
      </c>
      <c r="S18" t="n">
        <v>46.36</v>
      </c>
      <c r="T18" t="n">
        <v>19325.6</v>
      </c>
      <c r="U18" t="n">
        <v>0.54</v>
      </c>
      <c r="V18" t="n">
        <v>0.87</v>
      </c>
      <c r="W18" t="n">
        <v>9.289999999999999</v>
      </c>
      <c r="X18" t="n">
        <v>1.26</v>
      </c>
      <c r="Y18" t="n">
        <v>1</v>
      </c>
      <c r="Z18" t="n">
        <v>10</v>
      </c>
      <c r="AA18" t="n">
        <v>1410.956227837719</v>
      </c>
      <c r="AB18" t="n">
        <v>1930.532557923166</v>
      </c>
      <c r="AC18" t="n">
        <v>1746.285240114441</v>
      </c>
      <c r="AD18" t="n">
        <v>1410956.227837719</v>
      </c>
      <c r="AE18" t="n">
        <v>1930532.557923167</v>
      </c>
      <c r="AF18" t="n">
        <v>1.168911547238586e-06</v>
      </c>
      <c r="AG18" t="n">
        <v>26.75347222222222</v>
      </c>
      <c r="AH18" t="n">
        <v>1746285.240114441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3.2693</v>
      </c>
      <c r="E19" t="n">
        <v>30.59</v>
      </c>
      <c r="F19" t="n">
        <v>24.55</v>
      </c>
      <c r="G19" t="n">
        <v>24.55</v>
      </c>
      <c r="H19" t="n">
        <v>0.33</v>
      </c>
      <c r="I19" t="n">
        <v>60</v>
      </c>
      <c r="J19" t="n">
        <v>282.4</v>
      </c>
      <c r="K19" t="n">
        <v>60.56</v>
      </c>
      <c r="L19" t="n">
        <v>5.25</v>
      </c>
      <c r="M19" t="n">
        <v>58</v>
      </c>
      <c r="N19" t="n">
        <v>76.59999999999999</v>
      </c>
      <c r="O19" t="n">
        <v>35064.15</v>
      </c>
      <c r="P19" t="n">
        <v>428.55</v>
      </c>
      <c r="Q19" t="n">
        <v>609.0700000000001</v>
      </c>
      <c r="R19" t="n">
        <v>83.95999999999999</v>
      </c>
      <c r="S19" t="n">
        <v>46.36</v>
      </c>
      <c r="T19" t="n">
        <v>18226.88</v>
      </c>
      <c r="U19" t="n">
        <v>0.55</v>
      </c>
      <c r="V19" t="n">
        <v>0.87</v>
      </c>
      <c r="W19" t="n">
        <v>9.279999999999999</v>
      </c>
      <c r="X19" t="n">
        <v>1.18</v>
      </c>
      <c r="Y19" t="n">
        <v>1</v>
      </c>
      <c r="Z19" t="n">
        <v>10</v>
      </c>
      <c r="AA19" t="n">
        <v>1400.227109558422</v>
      </c>
      <c r="AB19" t="n">
        <v>1915.85250495814</v>
      </c>
      <c r="AC19" t="n">
        <v>1733.006230800813</v>
      </c>
      <c r="AD19" t="n">
        <v>1400227.109558422</v>
      </c>
      <c r="AE19" t="n">
        <v>1915852.50495814</v>
      </c>
      <c r="AF19" t="n">
        <v>1.177955280619909e-06</v>
      </c>
      <c r="AG19" t="n">
        <v>26.55381944444444</v>
      </c>
      <c r="AH19" t="n">
        <v>1733006.230800813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3.2915</v>
      </c>
      <c r="E20" t="n">
        <v>30.38</v>
      </c>
      <c r="F20" t="n">
        <v>24.5</v>
      </c>
      <c r="G20" t="n">
        <v>25.79</v>
      </c>
      <c r="H20" t="n">
        <v>0.35</v>
      </c>
      <c r="I20" t="n">
        <v>57</v>
      </c>
      <c r="J20" t="n">
        <v>282.9</v>
      </c>
      <c r="K20" t="n">
        <v>60.56</v>
      </c>
      <c r="L20" t="n">
        <v>5.5</v>
      </c>
      <c r="M20" t="n">
        <v>55</v>
      </c>
      <c r="N20" t="n">
        <v>76.84999999999999</v>
      </c>
      <c r="O20" t="n">
        <v>35125.37</v>
      </c>
      <c r="P20" t="n">
        <v>427.65</v>
      </c>
      <c r="Q20" t="n">
        <v>609.05</v>
      </c>
      <c r="R20" t="n">
        <v>82.34</v>
      </c>
      <c r="S20" t="n">
        <v>46.36</v>
      </c>
      <c r="T20" t="n">
        <v>17433.31</v>
      </c>
      <c r="U20" t="n">
        <v>0.5600000000000001</v>
      </c>
      <c r="V20" t="n">
        <v>0.87</v>
      </c>
      <c r="W20" t="n">
        <v>9.27</v>
      </c>
      <c r="X20" t="n">
        <v>1.13</v>
      </c>
      <c r="Y20" t="n">
        <v>1</v>
      </c>
      <c r="Z20" t="n">
        <v>10</v>
      </c>
      <c r="AA20" t="n">
        <v>1380.916722934289</v>
      </c>
      <c r="AB20" t="n">
        <v>1889.431182064869</v>
      </c>
      <c r="AC20" t="n">
        <v>1709.106521881916</v>
      </c>
      <c r="AD20" t="n">
        <v>1380916.722934289</v>
      </c>
      <c r="AE20" t="n">
        <v>1889431.182064869</v>
      </c>
      <c r="AF20" t="n">
        <v>1.185954120502991e-06</v>
      </c>
      <c r="AG20" t="n">
        <v>26.37152777777778</v>
      </c>
      <c r="AH20" t="n">
        <v>1709106.521881917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3.3074</v>
      </c>
      <c r="E21" t="n">
        <v>30.24</v>
      </c>
      <c r="F21" t="n">
        <v>24.46</v>
      </c>
      <c r="G21" t="n">
        <v>26.69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426.72</v>
      </c>
      <c r="Q21" t="n">
        <v>609.03</v>
      </c>
      <c r="R21" t="n">
        <v>81.27</v>
      </c>
      <c r="S21" t="n">
        <v>46.36</v>
      </c>
      <c r="T21" t="n">
        <v>16906.87</v>
      </c>
      <c r="U21" t="n">
        <v>0.57</v>
      </c>
      <c r="V21" t="n">
        <v>0.87</v>
      </c>
      <c r="W21" t="n">
        <v>9.26</v>
      </c>
      <c r="X21" t="n">
        <v>1.09</v>
      </c>
      <c r="Y21" t="n">
        <v>1</v>
      </c>
      <c r="Z21" t="n">
        <v>10</v>
      </c>
      <c r="AA21" t="n">
        <v>1374.496900364289</v>
      </c>
      <c r="AB21" t="n">
        <v>1880.647297602011</v>
      </c>
      <c r="AC21" t="n">
        <v>1701.160959023935</v>
      </c>
      <c r="AD21" t="n">
        <v>1374496.900364289</v>
      </c>
      <c r="AE21" t="n">
        <v>1880647.297602011</v>
      </c>
      <c r="AF21" t="n">
        <v>1.191683019338172e-06</v>
      </c>
      <c r="AG21" t="n">
        <v>26.25</v>
      </c>
      <c r="AH21" t="n">
        <v>1701160.959023935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3.3314</v>
      </c>
      <c r="E22" t="n">
        <v>30.02</v>
      </c>
      <c r="F22" t="n">
        <v>24.4</v>
      </c>
      <c r="G22" t="n">
        <v>28.15</v>
      </c>
      <c r="H22" t="n">
        <v>0.38</v>
      </c>
      <c r="I22" t="n">
        <v>52</v>
      </c>
      <c r="J22" t="n">
        <v>283.9</v>
      </c>
      <c r="K22" t="n">
        <v>60.56</v>
      </c>
      <c r="L22" t="n">
        <v>6</v>
      </c>
      <c r="M22" t="n">
        <v>50</v>
      </c>
      <c r="N22" t="n">
        <v>77.34</v>
      </c>
      <c r="O22" t="n">
        <v>35248.1</v>
      </c>
      <c r="P22" t="n">
        <v>425.52</v>
      </c>
      <c r="Q22" t="n">
        <v>608.96</v>
      </c>
      <c r="R22" t="n">
        <v>79.25</v>
      </c>
      <c r="S22" t="n">
        <v>46.36</v>
      </c>
      <c r="T22" t="n">
        <v>15912.45</v>
      </c>
      <c r="U22" t="n">
        <v>0.58</v>
      </c>
      <c r="V22" t="n">
        <v>0.87</v>
      </c>
      <c r="W22" t="n">
        <v>9.26</v>
      </c>
      <c r="X22" t="n">
        <v>1.02</v>
      </c>
      <c r="Y22" t="n">
        <v>1</v>
      </c>
      <c r="Z22" t="n">
        <v>10</v>
      </c>
      <c r="AA22" t="n">
        <v>1365.259060075987</v>
      </c>
      <c r="AB22" t="n">
        <v>1868.007676974806</v>
      </c>
      <c r="AC22" t="n">
        <v>1689.727646049571</v>
      </c>
      <c r="AD22" t="n">
        <v>1365259.060075987</v>
      </c>
      <c r="AE22" t="n">
        <v>1868007.676974806</v>
      </c>
      <c r="AF22" t="n">
        <v>1.200330413806369e-06</v>
      </c>
      <c r="AG22" t="n">
        <v>26.05902777777778</v>
      </c>
      <c r="AH22" t="n">
        <v>1689727.646049571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3.3475</v>
      </c>
      <c r="E23" t="n">
        <v>29.87</v>
      </c>
      <c r="F23" t="n">
        <v>24.36</v>
      </c>
      <c r="G23" t="n">
        <v>29.23</v>
      </c>
      <c r="H23" t="n">
        <v>0.39</v>
      </c>
      <c r="I23" t="n">
        <v>50</v>
      </c>
      <c r="J23" t="n">
        <v>284.4</v>
      </c>
      <c r="K23" t="n">
        <v>60.56</v>
      </c>
      <c r="L23" t="n">
        <v>6.25</v>
      </c>
      <c r="M23" t="n">
        <v>48</v>
      </c>
      <c r="N23" t="n">
        <v>77.59</v>
      </c>
      <c r="O23" t="n">
        <v>35309.61</v>
      </c>
      <c r="P23" t="n">
        <v>424.69</v>
      </c>
      <c r="Q23" t="n">
        <v>609.05</v>
      </c>
      <c r="R23" t="n">
        <v>78.39</v>
      </c>
      <c r="S23" t="n">
        <v>46.36</v>
      </c>
      <c r="T23" t="n">
        <v>15494.03</v>
      </c>
      <c r="U23" t="n">
        <v>0.59</v>
      </c>
      <c r="V23" t="n">
        <v>0.87</v>
      </c>
      <c r="W23" t="n">
        <v>9.25</v>
      </c>
      <c r="X23" t="n">
        <v>0.98</v>
      </c>
      <c r="Y23" t="n">
        <v>1</v>
      </c>
      <c r="Z23" t="n">
        <v>10</v>
      </c>
      <c r="AA23" t="n">
        <v>1358.927334790551</v>
      </c>
      <c r="AB23" t="n">
        <v>1859.344331103268</v>
      </c>
      <c r="AC23" t="n">
        <v>1681.89111774893</v>
      </c>
      <c r="AD23" t="n">
        <v>1358927.334790551</v>
      </c>
      <c r="AE23" t="n">
        <v>1859344.331103268</v>
      </c>
      <c r="AF23" t="n">
        <v>1.206131374262119e-06</v>
      </c>
      <c r="AG23" t="n">
        <v>25.92881944444444</v>
      </c>
      <c r="AH23" t="n">
        <v>1681891.11774893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3.3656</v>
      </c>
      <c r="E24" t="n">
        <v>29.71</v>
      </c>
      <c r="F24" t="n">
        <v>24.3</v>
      </c>
      <c r="G24" t="n">
        <v>30.38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423.62</v>
      </c>
      <c r="Q24" t="n">
        <v>608.89</v>
      </c>
      <c r="R24" t="n">
        <v>76.44</v>
      </c>
      <c r="S24" t="n">
        <v>46.36</v>
      </c>
      <c r="T24" t="n">
        <v>14529.93</v>
      </c>
      <c r="U24" t="n">
        <v>0.61</v>
      </c>
      <c r="V24" t="n">
        <v>0.88</v>
      </c>
      <c r="W24" t="n">
        <v>9.25</v>
      </c>
      <c r="X24" t="n">
        <v>0.93</v>
      </c>
      <c r="Y24" t="n">
        <v>1</v>
      </c>
      <c r="Z24" t="n">
        <v>10</v>
      </c>
      <c r="AA24" t="n">
        <v>1351.710839002951</v>
      </c>
      <c r="AB24" t="n">
        <v>1849.470403197349</v>
      </c>
      <c r="AC24" t="n">
        <v>1672.959543664208</v>
      </c>
      <c r="AD24" t="n">
        <v>1351710.839002951</v>
      </c>
      <c r="AE24" t="n">
        <v>1849470.40319735</v>
      </c>
      <c r="AF24" t="n">
        <v>1.212652950923551e-06</v>
      </c>
      <c r="AG24" t="n">
        <v>25.78993055555556</v>
      </c>
      <c r="AH24" t="n">
        <v>1672959.543664208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3.3793</v>
      </c>
      <c r="E25" t="n">
        <v>29.59</v>
      </c>
      <c r="F25" t="n">
        <v>24.29</v>
      </c>
      <c r="G25" t="n">
        <v>31.68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423.12</v>
      </c>
      <c r="Q25" t="n">
        <v>609.0599999999999</v>
      </c>
      <c r="R25" t="n">
        <v>75.73</v>
      </c>
      <c r="S25" t="n">
        <v>46.36</v>
      </c>
      <c r="T25" t="n">
        <v>14181.67</v>
      </c>
      <c r="U25" t="n">
        <v>0.61</v>
      </c>
      <c r="V25" t="n">
        <v>0.88</v>
      </c>
      <c r="W25" t="n">
        <v>9.25</v>
      </c>
      <c r="X25" t="n">
        <v>0.91</v>
      </c>
      <c r="Y25" t="n">
        <v>1</v>
      </c>
      <c r="Z25" t="n">
        <v>10</v>
      </c>
      <c r="AA25" t="n">
        <v>1336.334510235481</v>
      </c>
      <c r="AB25" t="n">
        <v>1828.431831821948</v>
      </c>
      <c r="AC25" t="n">
        <v>1653.928864013054</v>
      </c>
      <c r="AD25" t="n">
        <v>1336334.510235481</v>
      </c>
      <c r="AE25" t="n">
        <v>1828431.831821948</v>
      </c>
      <c r="AF25" t="n">
        <v>1.21758917193248e-06</v>
      </c>
      <c r="AG25" t="n">
        <v>25.68576388888889</v>
      </c>
      <c r="AH25" t="n">
        <v>1653928.864013054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3.389</v>
      </c>
      <c r="E26" t="n">
        <v>29.51</v>
      </c>
      <c r="F26" t="n">
        <v>24.26</v>
      </c>
      <c r="G26" t="n">
        <v>32.34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422.39</v>
      </c>
      <c r="Q26" t="n">
        <v>608.9299999999999</v>
      </c>
      <c r="R26" t="n">
        <v>75.03</v>
      </c>
      <c r="S26" t="n">
        <v>46.36</v>
      </c>
      <c r="T26" t="n">
        <v>13839.49</v>
      </c>
      <c r="U26" t="n">
        <v>0.62</v>
      </c>
      <c r="V26" t="n">
        <v>0.88</v>
      </c>
      <c r="W26" t="n">
        <v>9.25</v>
      </c>
      <c r="X26" t="n">
        <v>0.88</v>
      </c>
      <c r="Y26" t="n">
        <v>1</v>
      </c>
      <c r="Z26" t="n">
        <v>10</v>
      </c>
      <c r="AA26" t="n">
        <v>1332.295960051324</v>
      </c>
      <c r="AB26" t="n">
        <v>1822.906109291725</v>
      </c>
      <c r="AC26" t="n">
        <v>1648.930508685715</v>
      </c>
      <c r="AD26" t="n">
        <v>1332295.960051324</v>
      </c>
      <c r="AE26" t="n">
        <v>1822906.109291725</v>
      </c>
      <c r="AF26" t="n">
        <v>1.221084160530043e-06</v>
      </c>
      <c r="AG26" t="n">
        <v>25.61631944444444</v>
      </c>
      <c r="AH26" t="n">
        <v>1648930.508685715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3.4047</v>
      </c>
      <c r="E27" t="n">
        <v>29.37</v>
      </c>
      <c r="F27" t="n">
        <v>24.22</v>
      </c>
      <c r="G27" t="n">
        <v>33.8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421.87</v>
      </c>
      <c r="Q27" t="n">
        <v>608.88</v>
      </c>
      <c r="R27" t="n">
        <v>73.84</v>
      </c>
      <c r="S27" t="n">
        <v>46.36</v>
      </c>
      <c r="T27" t="n">
        <v>13251.9</v>
      </c>
      <c r="U27" t="n">
        <v>0.63</v>
      </c>
      <c r="V27" t="n">
        <v>0.88</v>
      </c>
      <c r="W27" t="n">
        <v>9.25</v>
      </c>
      <c r="X27" t="n">
        <v>0.85</v>
      </c>
      <c r="Y27" t="n">
        <v>1</v>
      </c>
      <c r="Z27" t="n">
        <v>10</v>
      </c>
      <c r="AA27" t="n">
        <v>1326.773145836998</v>
      </c>
      <c r="AB27" t="n">
        <v>1815.349551234316</v>
      </c>
      <c r="AC27" t="n">
        <v>1642.095137923609</v>
      </c>
      <c r="AD27" t="n">
        <v>1326773.145836998</v>
      </c>
      <c r="AE27" t="n">
        <v>1815349.551234316</v>
      </c>
      <c r="AF27" t="n">
        <v>1.226740997744656e-06</v>
      </c>
      <c r="AG27" t="n">
        <v>25.49479166666667</v>
      </c>
      <c r="AH27" t="n">
        <v>1642095.137923609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3.4143</v>
      </c>
      <c r="E28" t="n">
        <v>29.29</v>
      </c>
      <c r="F28" t="n">
        <v>24.19</v>
      </c>
      <c r="G28" t="n">
        <v>34.56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421.01</v>
      </c>
      <c r="Q28" t="n">
        <v>608.85</v>
      </c>
      <c r="R28" t="n">
        <v>72.84</v>
      </c>
      <c r="S28" t="n">
        <v>46.36</v>
      </c>
      <c r="T28" t="n">
        <v>12759.69</v>
      </c>
      <c r="U28" t="n">
        <v>0.64</v>
      </c>
      <c r="V28" t="n">
        <v>0.88</v>
      </c>
      <c r="W28" t="n">
        <v>9.25</v>
      </c>
      <c r="X28" t="n">
        <v>0.82</v>
      </c>
      <c r="Y28" t="n">
        <v>1</v>
      </c>
      <c r="Z28" t="n">
        <v>10</v>
      </c>
      <c r="AA28" t="n">
        <v>1322.610232846445</v>
      </c>
      <c r="AB28" t="n">
        <v>1809.653670025883</v>
      </c>
      <c r="AC28" t="n">
        <v>1636.94286362349</v>
      </c>
      <c r="AD28" t="n">
        <v>1322610.232846445</v>
      </c>
      <c r="AE28" t="n">
        <v>1809653.670025883</v>
      </c>
      <c r="AF28" t="n">
        <v>1.230199955531935e-06</v>
      </c>
      <c r="AG28" t="n">
        <v>25.42534722222222</v>
      </c>
      <c r="AH28" t="n">
        <v>1636942.86362349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3.4301</v>
      </c>
      <c r="E29" t="n">
        <v>29.15</v>
      </c>
      <c r="F29" t="n">
        <v>24.16</v>
      </c>
      <c r="G29" t="n">
        <v>36.25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420.45</v>
      </c>
      <c r="Q29" t="n">
        <v>608.85</v>
      </c>
      <c r="R29" t="n">
        <v>71.81999999999999</v>
      </c>
      <c r="S29" t="n">
        <v>46.36</v>
      </c>
      <c r="T29" t="n">
        <v>12257.61</v>
      </c>
      <c r="U29" t="n">
        <v>0.65</v>
      </c>
      <c r="V29" t="n">
        <v>0.88</v>
      </c>
      <c r="W29" t="n">
        <v>9.25</v>
      </c>
      <c r="X29" t="n">
        <v>0.79</v>
      </c>
      <c r="Y29" t="n">
        <v>1</v>
      </c>
      <c r="Z29" t="n">
        <v>10</v>
      </c>
      <c r="AA29" t="n">
        <v>1317.342503507067</v>
      </c>
      <c r="AB29" t="n">
        <v>1802.446130347929</v>
      </c>
      <c r="AC29" t="n">
        <v>1630.423201416554</v>
      </c>
      <c r="AD29" t="n">
        <v>1317342.503507067</v>
      </c>
      <c r="AE29" t="n">
        <v>1802446.130347929</v>
      </c>
      <c r="AF29" t="n">
        <v>1.235892823556831e-06</v>
      </c>
      <c r="AG29" t="n">
        <v>25.30381944444444</v>
      </c>
      <c r="AH29" t="n">
        <v>1630423.201416554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3.439</v>
      </c>
      <c r="E30" t="n">
        <v>29.08</v>
      </c>
      <c r="F30" t="n">
        <v>24.14</v>
      </c>
      <c r="G30" t="n">
        <v>37.14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419.88</v>
      </c>
      <c r="Q30" t="n">
        <v>608.91</v>
      </c>
      <c r="R30" t="n">
        <v>71.15000000000001</v>
      </c>
      <c r="S30" t="n">
        <v>46.36</v>
      </c>
      <c r="T30" t="n">
        <v>11927.77</v>
      </c>
      <c r="U30" t="n">
        <v>0.65</v>
      </c>
      <c r="V30" t="n">
        <v>0.88</v>
      </c>
      <c r="W30" t="n">
        <v>9.24</v>
      </c>
      <c r="X30" t="n">
        <v>0.77</v>
      </c>
      <c r="Y30" t="n">
        <v>1</v>
      </c>
      <c r="Z30" t="n">
        <v>10</v>
      </c>
      <c r="AA30" t="n">
        <v>1313.965657965713</v>
      </c>
      <c r="AB30" t="n">
        <v>1797.825781302336</v>
      </c>
      <c r="AC30" t="n">
        <v>1626.243811999173</v>
      </c>
      <c r="AD30" t="n">
        <v>1313965.657965712</v>
      </c>
      <c r="AE30" t="n">
        <v>1797825.781302336</v>
      </c>
      <c r="AF30" t="n">
        <v>1.239099565672121e-06</v>
      </c>
      <c r="AG30" t="n">
        <v>25.24305555555556</v>
      </c>
      <c r="AH30" t="n">
        <v>1626243.811999172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3.4498</v>
      </c>
      <c r="E31" t="n">
        <v>28.99</v>
      </c>
      <c r="F31" t="n">
        <v>24.1</v>
      </c>
      <c r="G31" t="n">
        <v>38.06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419.06</v>
      </c>
      <c r="Q31" t="n">
        <v>608.9400000000001</v>
      </c>
      <c r="R31" t="n">
        <v>70.25</v>
      </c>
      <c r="S31" t="n">
        <v>46.36</v>
      </c>
      <c r="T31" t="n">
        <v>11482.11</v>
      </c>
      <c r="U31" t="n">
        <v>0.66</v>
      </c>
      <c r="V31" t="n">
        <v>0.88</v>
      </c>
      <c r="W31" t="n">
        <v>9.23</v>
      </c>
      <c r="X31" t="n">
        <v>0.73</v>
      </c>
      <c r="Y31" t="n">
        <v>1</v>
      </c>
      <c r="Z31" t="n">
        <v>10</v>
      </c>
      <c r="AA31" t="n">
        <v>1309.546943754171</v>
      </c>
      <c r="AB31" t="n">
        <v>1791.779901578192</v>
      </c>
      <c r="AC31" t="n">
        <v>1620.774942550455</v>
      </c>
      <c r="AD31" t="n">
        <v>1309546.943754171</v>
      </c>
      <c r="AE31" t="n">
        <v>1791779.901578192</v>
      </c>
      <c r="AF31" t="n">
        <v>1.24299089318281e-06</v>
      </c>
      <c r="AG31" t="n">
        <v>25.16493055555556</v>
      </c>
      <c r="AH31" t="n">
        <v>1620774.942550455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3.456</v>
      </c>
      <c r="E32" t="n">
        <v>28.94</v>
      </c>
      <c r="F32" t="n">
        <v>24.1</v>
      </c>
      <c r="G32" t="n">
        <v>39.08</v>
      </c>
      <c r="H32" t="n">
        <v>0.52</v>
      </c>
      <c r="I32" t="n">
        <v>37</v>
      </c>
      <c r="J32" t="n">
        <v>288.92</v>
      </c>
      <c r="K32" t="n">
        <v>60.56</v>
      </c>
      <c r="L32" t="n">
        <v>8.5</v>
      </c>
      <c r="M32" t="n">
        <v>35</v>
      </c>
      <c r="N32" t="n">
        <v>79.87</v>
      </c>
      <c r="O32" t="n">
        <v>35867.91</v>
      </c>
      <c r="P32" t="n">
        <v>418.92</v>
      </c>
      <c r="Q32" t="n">
        <v>608.9299999999999</v>
      </c>
      <c r="R32" t="n">
        <v>70.06999999999999</v>
      </c>
      <c r="S32" t="n">
        <v>46.36</v>
      </c>
      <c r="T32" t="n">
        <v>11395.34</v>
      </c>
      <c r="U32" t="n">
        <v>0.66</v>
      </c>
      <c r="V32" t="n">
        <v>0.88</v>
      </c>
      <c r="W32" t="n">
        <v>9.24</v>
      </c>
      <c r="X32" t="n">
        <v>0.73</v>
      </c>
      <c r="Y32" t="n">
        <v>1</v>
      </c>
      <c r="Z32" t="n">
        <v>10</v>
      </c>
      <c r="AA32" t="n">
        <v>1307.750405002679</v>
      </c>
      <c r="AB32" t="n">
        <v>1789.321798000705</v>
      </c>
      <c r="AC32" t="n">
        <v>1618.551436928433</v>
      </c>
      <c r="AD32" t="n">
        <v>1307750.405002679</v>
      </c>
      <c r="AE32" t="n">
        <v>1789321.798000705</v>
      </c>
      <c r="AF32" t="n">
        <v>1.245224803420428e-06</v>
      </c>
      <c r="AG32" t="n">
        <v>25.12152777777778</v>
      </c>
      <c r="AH32" t="n">
        <v>1618551.436928433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3.4661</v>
      </c>
      <c r="E33" t="n">
        <v>28.85</v>
      </c>
      <c r="F33" t="n">
        <v>24.07</v>
      </c>
      <c r="G33" t="n">
        <v>40.12</v>
      </c>
      <c r="H33" t="n">
        <v>0.54</v>
      </c>
      <c r="I33" t="n">
        <v>36</v>
      </c>
      <c r="J33" t="n">
        <v>289.43</v>
      </c>
      <c r="K33" t="n">
        <v>60.56</v>
      </c>
      <c r="L33" t="n">
        <v>8.75</v>
      </c>
      <c r="M33" t="n">
        <v>34</v>
      </c>
      <c r="N33" t="n">
        <v>80.12</v>
      </c>
      <c r="O33" t="n">
        <v>35930.44</v>
      </c>
      <c r="P33" t="n">
        <v>418.23</v>
      </c>
      <c r="Q33" t="n">
        <v>608.92</v>
      </c>
      <c r="R33" t="n">
        <v>69.09999999999999</v>
      </c>
      <c r="S33" t="n">
        <v>46.36</v>
      </c>
      <c r="T33" t="n">
        <v>10916.4</v>
      </c>
      <c r="U33" t="n">
        <v>0.67</v>
      </c>
      <c r="V33" t="n">
        <v>0.89</v>
      </c>
      <c r="W33" t="n">
        <v>9.23</v>
      </c>
      <c r="X33" t="n">
        <v>0.6899999999999999</v>
      </c>
      <c r="Y33" t="n">
        <v>1</v>
      </c>
      <c r="Z33" t="n">
        <v>10</v>
      </c>
      <c r="AA33" t="n">
        <v>1293.052007001721</v>
      </c>
      <c r="AB33" t="n">
        <v>1769.210801408239</v>
      </c>
      <c r="AC33" t="n">
        <v>1600.359805624792</v>
      </c>
      <c r="AD33" t="n">
        <v>1293052.007001721</v>
      </c>
      <c r="AE33" t="n">
        <v>1769210.801408239</v>
      </c>
      <c r="AF33" t="n">
        <v>1.248863915259127e-06</v>
      </c>
      <c r="AG33" t="n">
        <v>25.04340277777778</v>
      </c>
      <c r="AH33" t="n">
        <v>1600359.805624792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3.4753</v>
      </c>
      <c r="E34" t="n">
        <v>28.77</v>
      </c>
      <c r="F34" t="n">
        <v>24.05</v>
      </c>
      <c r="G34" t="n">
        <v>41.22</v>
      </c>
      <c r="H34" t="n">
        <v>0.55</v>
      </c>
      <c r="I34" t="n">
        <v>35</v>
      </c>
      <c r="J34" t="n">
        <v>289.94</v>
      </c>
      <c r="K34" t="n">
        <v>60.56</v>
      </c>
      <c r="L34" t="n">
        <v>9</v>
      </c>
      <c r="M34" t="n">
        <v>33</v>
      </c>
      <c r="N34" t="n">
        <v>80.38</v>
      </c>
      <c r="O34" t="n">
        <v>35993.08</v>
      </c>
      <c r="P34" t="n">
        <v>417.68</v>
      </c>
      <c r="Q34" t="n">
        <v>608.9400000000001</v>
      </c>
      <c r="R34" t="n">
        <v>68.14</v>
      </c>
      <c r="S34" t="n">
        <v>46.36</v>
      </c>
      <c r="T34" t="n">
        <v>10444</v>
      </c>
      <c r="U34" t="n">
        <v>0.68</v>
      </c>
      <c r="V34" t="n">
        <v>0.89</v>
      </c>
      <c r="W34" t="n">
        <v>9.24</v>
      </c>
      <c r="X34" t="n">
        <v>0.67</v>
      </c>
      <c r="Y34" t="n">
        <v>1</v>
      </c>
      <c r="Z34" t="n">
        <v>10</v>
      </c>
      <c r="AA34" t="n">
        <v>1289.530384083823</v>
      </c>
      <c r="AB34" t="n">
        <v>1764.392361568933</v>
      </c>
      <c r="AC34" t="n">
        <v>1596.001230921026</v>
      </c>
      <c r="AD34" t="n">
        <v>1289530.384083823</v>
      </c>
      <c r="AE34" t="n">
        <v>1764392.361568933</v>
      </c>
      <c r="AF34" t="n">
        <v>1.25217874980527e-06</v>
      </c>
      <c r="AG34" t="n">
        <v>24.97395833333333</v>
      </c>
      <c r="AH34" t="n">
        <v>1596001.230921026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3.4824</v>
      </c>
      <c r="E35" t="n">
        <v>28.72</v>
      </c>
      <c r="F35" t="n">
        <v>24.04</v>
      </c>
      <c r="G35" t="n">
        <v>42.42</v>
      </c>
      <c r="H35" t="n">
        <v>0.57</v>
      </c>
      <c r="I35" t="n">
        <v>34</v>
      </c>
      <c r="J35" t="n">
        <v>290.45</v>
      </c>
      <c r="K35" t="n">
        <v>60.56</v>
      </c>
      <c r="L35" t="n">
        <v>9.25</v>
      </c>
      <c r="M35" t="n">
        <v>32</v>
      </c>
      <c r="N35" t="n">
        <v>80.64</v>
      </c>
      <c r="O35" t="n">
        <v>36055.83</v>
      </c>
      <c r="P35" t="n">
        <v>417.31</v>
      </c>
      <c r="Q35" t="n">
        <v>608.9</v>
      </c>
      <c r="R35" t="n">
        <v>68.17</v>
      </c>
      <c r="S35" t="n">
        <v>46.36</v>
      </c>
      <c r="T35" t="n">
        <v>10463.31</v>
      </c>
      <c r="U35" t="n">
        <v>0.68</v>
      </c>
      <c r="V35" t="n">
        <v>0.89</v>
      </c>
      <c r="W35" t="n">
        <v>9.23</v>
      </c>
      <c r="X35" t="n">
        <v>0.67</v>
      </c>
      <c r="Y35" t="n">
        <v>1</v>
      </c>
      <c r="Z35" t="n">
        <v>10</v>
      </c>
      <c r="AA35" t="n">
        <v>1287.090053185231</v>
      </c>
      <c r="AB35" t="n">
        <v>1761.053393173679</v>
      </c>
      <c r="AC35" t="n">
        <v>1592.980928983143</v>
      </c>
      <c r="AD35" t="n">
        <v>1287090.053185231</v>
      </c>
      <c r="AE35" t="n">
        <v>1761053.393173679</v>
      </c>
      <c r="AF35" t="n">
        <v>1.254736937335445e-06</v>
      </c>
      <c r="AG35" t="n">
        <v>24.93055555555556</v>
      </c>
      <c r="AH35" t="n">
        <v>1592980.928983143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3.492</v>
      </c>
      <c r="E36" t="n">
        <v>28.64</v>
      </c>
      <c r="F36" t="n">
        <v>24.01</v>
      </c>
      <c r="G36" t="n">
        <v>43.66</v>
      </c>
      <c r="H36" t="n">
        <v>0.58</v>
      </c>
      <c r="I36" t="n">
        <v>33</v>
      </c>
      <c r="J36" t="n">
        <v>290.96</v>
      </c>
      <c r="K36" t="n">
        <v>60.56</v>
      </c>
      <c r="L36" t="n">
        <v>9.5</v>
      </c>
      <c r="M36" t="n">
        <v>31</v>
      </c>
      <c r="N36" t="n">
        <v>80.90000000000001</v>
      </c>
      <c r="O36" t="n">
        <v>36118.68</v>
      </c>
      <c r="P36" t="n">
        <v>416.9</v>
      </c>
      <c r="Q36" t="n">
        <v>608.88</v>
      </c>
      <c r="R36" t="n">
        <v>67.03</v>
      </c>
      <c r="S36" t="n">
        <v>46.36</v>
      </c>
      <c r="T36" t="n">
        <v>9898.73</v>
      </c>
      <c r="U36" t="n">
        <v>0.6899999999999999</v>
      </c>
      <c r="V36" t="n">
        <v>0.89</v>
      </c>
      <c r="W36" t="n">
        <v>9.24</v>
      </c>
      <c r="X36" t="n">
        <v>0.64</v>
      </c>
      <c r="Y36" t="n">
        <v>1</v>
      </c>
      <c r="Z36" t="n">
        <v>10</v>
      </c>
      <c r="AA36" t="n">
        <v>1283.800011851406</v>
      </c>
      <c r="AB36" t="n">
        <v>1756.55181347436</v>
      </c>
      <c r="AC36" t="n">
        <v>1588.90897373232</v>
      </c>
      <c r="AD36" t="n">
        <v>1283800.011851406</v>
      </c>
      <c r="AE36" t="n">
        <v>1756551.813474359</v>
      </c>
      <c r="AF36" t="n">
        <v>1.258195895122724e-06</v>
      </c>
      <c r="AG36" t="n">
        <v>24.86111111111111</v>
      </c>
      <c r="AH36" t="n">
        <v>1588908.97373232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3.5003</v>
      </c>
      <c r="E37" t="n">
        <v>28.57</v>
      </c>
      <c r="F37" t="n">
        <v>24</v>
      </c>
      <c r="G37" t="n">
        <v>44.99</v>
      </c>
      <c r="H37" t="n">
        <v>0.6</v>
      </c>
      <c r="I37" t="n">
        <v>32</v>
      </c>
      <c r="J37" t="n">
        <v>291.47</v>
      </c>
      <c r="K37" t="n">
        <v>60.56</v>
      </c>
      <c r="L37" t="n">
        <v>9.75</v>
      </c>
      <c r="M37" t="n">
        <v>30</v>
      </c>
      <c r="N37" t="n">
        <v>81.16</v>
      </c>
      <c r="O37" t="n">
        <v>36181.64</v>
      </c>
      <c r="P37" t="n">
        <v>416.44</v>
      </c>
      <c r="Q37" t="n">
        <v>608.86</v>
      </c>
      <c r="R37" t="n">
        <v>66.87</v>
      </c>
      <c r="S37" t="n">
        <v>46.36</v>
      </c>
      <c r="T37" t="n">
        <v>9823.85</v>
      </c>
      <c r="U37" t="n">
        <v>0.6899999999999999</v>
      </c>
      <c r="V37" t="n">
        <v>0.89</v>
      </c>
      <c r="W37" t="n">
        <v>9.23</v>
      </c>
      <c r="X37" t="n">
        <v>0.62</v>
      </c>
      <c r="Y37" t="n">
        <v>1</v>
      </c>
      <c r="Z37" t="n">
        <v>10</v>
      </c>
      <c r="AA37" t="n">
        <v>1280.947739940518</v>
      </c>
      <c r="AB37" t="n">
        <v>1752.649209212527</v>
      </c>
      <c r="AC37" t="n">
        <v>1585.378828543897</v>
      </c>
      <c r="AD37" t="n">
        <v>1280947.739940518</v>
      </c>
      <c r="AE37" t="n">
        <v>1752649.209212527</v>
      </c>
      <c r="AF37" t="n">
        <v>1.261186452376309e-06</v>
      </c>
      <c r="AG37" t="n">
        <v>24.80034722222222</v>
      </c>
      <c r="AH37" t="n">
        <v>1585378.828543897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3.5111</v>
      </c>
      <c r="E38" t="n">
        <v>28.48</v>
      </c>
      <c r="F38" t="n">
        <v>23.96</v>
      </c>
      <c r="G38" t="n">
        <v>46.38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415.72</v>
      </c>
      <c r="Q38" t="n">
        <v>608.88</v>
      </c>
      <c r="R38" t="n">
        <v>65.45</v>
      </c>
      <c r="S38" t="n">
        <v>46.36</v>
      </c>
      <c r="T38" t="n">
        <v>9119.24</v>
      </c>
      <c r="U38" t="n">
        <v>0.71</v>
      </c>
      <c r="V38" t="n">
        <v>0.89</v>
      </c>
      <c r="W38" t="n">
        <v>9.23</v>
      </c>
      <c r="X38" t="n">
        <v>0.59</v>
      </c>
      <c r="Y38" t="n">
        <v>1</v>
      </c>
      <c r="Z38" t="n">
        <v>10</v>
      </c>
      <c r="AA38" t="n">
        <v>1276.829009579918</v>
      </c>
      <c r="AB38" t="n">
        <v>1747.013780627594</v>
      </c>
      <c r="AC38" t="n">
        <v>1580.281237353737</v>
      </c>
      <c r="AD38" t="n">
        <v>1276829.009579918</v>
      </c>
      <c r="AE38" t="n">
        <v>1747013.780627594</v>
      </c>
      <c r="AF38" t="n">
        <v>1.265077779886997e-06</v>
      </c>
      <c r="AG38" t="n">
        <v>24.72222222222222</v>
      </c>
      <c r="AH38" t="n">
        <v>1580281.237353737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3.5167</v>
      </c>
      <c r="E39" t="n">
        <v>28.44</v>
      </c>
      <c r="F39" t="n">
        <v>23.97</v>
      </c>
      <c r="G39" t="n">
        <v>47.94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415.65</v>
      </c>
      <c r="Q39" t="n">
        <v>608.86</v>
      </c>
      <c r="R39" t="n">
        <v>65.81</v>
      </c>
      <c r="S39" t="n">
        <v>46.36</v>
      </c>
      <c r="T39" t="n">
        <v>9302.25</v>
      </c>
      <c r="U39" t="n">
        <v>0.7</v>
      </c>
      <c r="V39" t="n">
        <v>0.89</v>
      </c>
      <c r="W39" t="n">
        <v>9.23</v>
      </c>
      <c r="X39" t="n">
        <v>0.6</v>
      </c>
      <c r="Y39" t="n">
        <v>1</v>
      </c>
      <c r="Z39" t="n">
        <v>10</v>
      </c>
      <c r="AA39" t="n">
        <v>1275.444866607061</v>
      </c>
      <c r="AB39" t="n">
        <v>1745.119935148054</v>
      </c>
      <c r="AC39" t="n">
        <v>1578.568137828735</v>
      </c>
      <c r="AD39" t="n">
        <v>1275444.866607061</v>
      </c>
      <c r="AE39" t="n">
        <v>1745119.935148054</v>
      </c>
      <c r="AF39" t="n">
        <v>1.26709550526291e-06</v>
      </c>
      <c r="AG39" t="n">
        <v>24.6875</v>
      </c>
      <c r="AH39" t="n">
        <v>1578568.137828735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3.5179</v>
      </c>
      <c r="E40" t="n">
        <v>28.43</v>
      </c>
      <c r="F40" t="n">
        <v>23.96</v>
      </c>
      <c r="G40" t="n">
        <v>47.92</v>
      </c>
      <c r="H40" t="n">
        <v>0.64</v>
      </c>
      <c r="I40" t="n">
        <v>30</v>
      </c>
      <c r="J40" t="n">
        <v>293</v>
      </c>
      <c r="K40" t="n">
        <v>60.56</v>
      </c>
      <c r="L40" t="n">
        <v>10.5</v>
      </c>
      <c r="M40" t="n">
        <v>28</v>
      </c>
      <c r="N40" t="n">
        <v>81.95</v>
      </c>
      <c r="O40" t="n">
        <v>36371.17</v>
      </c>
      <c r="P40" t="n">
        <v>415.27</v>
      </c>
      <c r="Q40" t="n">
        <v>608.86</v>
      </c>
      <c r="R40" t="n">
        <v>65.52</v>
      </c>
      <c r="S40" t="n">
        <v>46.36</v>
      </c>
      <c r="T40" t="n">
        <v>9159.360000000001</v>
      </c>
      <c r="U40" t="n">
        <v>0.71</v>
      </c>
      <c r="V40" t="n">
        <v>0.89</v>
      </c>
      <c r="W40" t="n">
        <v>9.23</v>
      </c>
      <c r="X40" t="n">
        <v>0.59</v>
      </c>
      <c r="Y40" t="n">
        <v>1</v>
      </c>
      <c r="Z40" t="n">
        <v>10</v>
      </c>
      <c r="AA40" t="n">
        <v>1274.476746509781</v>
      </c>
      <c r="AB40" t="n">
        <v>1743.795310520511</v>
      </c>
      <c r="AC40" t="n">
        <v>1577.369933516522</v>
      </c>
      <c r="AD40" t="n">
        <v>1274476.746509781</v>
      </c>
      <c r="AE40" t="n">
        <v>1743795.310520511</v>
      </c>
      <c r="AF40" t="n">
        <v>1.26752787498632e-06</v>
      </c>
      <c r="AG40" t="n">
        <v>24.67881944444444</v>
      </c>
      <c r="AH40" t="n">
        <v>1577369.933516522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3.5305</v>
      </c>
      <c r="E41" t="n">
        <v>28.32</v>
      </c>
      <c r="F41" t="n">
        <v>23.91</v>
      </c>
      <c r="G41" t="n">
        <v>49.47</v>
      </c>
      <c r="H41" t="n">
        <v>0.65</v>
      </c>
      <c r="I41" t="n">
        <v>29</v>
      </c>
      <c r="J41" t="n">
        <v>293.52</v>
      </c>
      <c r="K41" t="n">
        <v>60.56</v>
      </c>
      <c r="L41" t="n">
        <v>10.75</v>
      </c>
      <c r="M41" t="n">
        <v>27</v>
      </c>
      <c r="N41" t="n">
        <v>82.20999999999999</v>
      </c>
      <c r="O41" t="n">
        <v>36434.56</v>
      </c>
      <c r="P41" t="n">
        <v>414.63</v>
      </c>
      <c r="Q41" t="n">
        <v>608.97</v>
      </c>
      <c r="R41" t="n">
        <v>63.94</v>
      </c>
      <c r="S41" t="n">
        <v>46.36</v>
      </c>
      <c r="T41" t="n">
        <v>8370.76</v>
      </c>
      <c r="U41" t="n">
        <v>0.73</v>
      </c>
      <c r="V41" t="n">
        <v>0.89</v>
      </c>
      <c r="W41" t="n">
        <v>9.220000000000001</v>
      </c>
      <c r="X41" t="n">
        <v>0.53</v>
      </c>
      <c r="Y41" t="n">
        <v>1</v>
      </c>
      <c r="Z41" t="n">
        <v>10</v>
      </c>
      <c r="AA41" t="n">
        <v>1269.99994869183</v>
      </c>
      <c r="AB41" t="n">
        <v>1737.669958243609</v>
      </c>
      <c r="AC41" t="n">
        <v>1571.829176263942</v>
      </c>
      <c r="AD41" t="n">
        <v>1269999.94869183</v>
      </c>
      <c r="AE41" t="n">
        <v>1737669.958243609</v>
      </c>
      <c r="AF41" t="n">
        <v>1.272067757082124e-06</v>
      </c>
      <c r="AG41" t="n">
        <v>24.58333333333333</v>
      </c>
      <c r="AH41" t="n">
        <v>1571829.176263942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3.5355</v>
      </c>
      <c r="E42" t="n">
        <v>28.28</v>
      </c>
      <c r="F42" t="n">
        <v>23.92</v>
      </c>
      <c r="G42" t="n">
        <v>51.26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414.62</v>
      </c>
      <c r="Q42" t="n">
        <v>608.92</v>
      </c>
      <c r="R42" t="n">
        <v>64.28</v>
      </c>
      <c r="S42" t="n">
        <v>46.36</v>
      </c>
      <c r="T42" t="n">
        <v>8547.200000000001</v>
      </c>
      <c r="U42" t="n">
        <v>0.72</v>
      </c>
      <c r="V42" t="n">
        <v>0.89</v>
      </c>
      <c r="W42" t="n">
        <v>9.23</v>
      </c>
      <c r="X42" t="n">
        <v>0.55</v>
      </c>
      <c r="Y42" t="n">
        <v>1</v>
      </c>
      <c r="Z42" t="n">
        <v>10</v>
      </c>
      <c r="AA42" t="n">
        <v>1268.87058052172</v>
      </c>
      <c r="AB42" t="n">
        <v>1736.124706889058</v>
      </c>
      <c r="AC42" t="n">
        <v>1570.431401529896</v>
      </c>
      <c r="AD42" t="n">
        <v>1268870.58052172</v>
      </c>
      <c r="AE42" t="n">
        <v>1736124.706889058</v>
      </c>
      <c r="AF42" t="n">
        <v>1.273869297596331e-06</v>
      </c>
      <c r="AG42" t="n">
        <v>24.54861111111111</v>
      </c>
      <c r="AH42" t="n">
        <v>1570431.401529896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3.5363</v>
      </c>
      <c r="E43" t="n">
        <v>28.28</v>
      </c>
      <c r="F43" t="n">
        <v>23.91</v>
      </c>
      <c r="G43" t="n">
        <v>51.25</v>
      </c>
      <c r="H43" t="n">
        <v>0.68</v>
      </c>
      <c r="I43" t="n">
        <v>28</v>
      </c>
      <c r="J43" t="n">
        <v>294.55</v>
      </c>
      <c r="K43" t="n">
        <v>60.56</v>
      </c>
      <c r="L43" t="n">
        <v>11.25</v>
      </c>
      <c r="M43" t="n">
        <v>26</v>
      </c>
      <c r="N43" t="n">
        <v>82.73999999999999</v>
      </c>
      <c r="O43" t="n">
        <v>36561.67</v>
      </c>
      <c r="P43" t="n">
        <v>414.32</v>
      </c>
      <c r="Q43" t="n">
        <v>608.86</v>
      </c>
      <c r="R43" t="n">
        <v>64.01000000000001</v>
      </c>
      <c r="S43" t="n">
        <v>46.36</v>
      </c>
      <c r="T43" t="n">
        <v>8411.639999999999</v>
      </c>
      <c r="U43" t="n">
        <v>0.72</v>
      </c>
      <c r="V43" t="n">
        <v>0.89</v>
      </c>
      <c r="W43" t="n">
        <v>9.23</v>
      </c>
      <c r="X43" t="n">
        <v>0.54</v>
      </c>
      <c r="Y43" t="n">
        <v>1</v>
      </c>
      <c r="Z43" t="n">
        <v>10</v>
      </c>
      <c r="AA43" t="n">
        <v>1268.128852493175</v>
      </c>
      <c r="AB43" t="n">
        <v>1735.109841877671</v>
      </c>
      <c r="AC43" t="n">
        <v>1569.513393810823</v>
      </c>
      <c r="AD43" t="n">
        <v>1268128.852493175</v>
      </c>
      <c r="AE43" t="n">
        <v>1735109.841877671</v>
      </c>
      <c r="AF43" t="n">
        <v>1.274157544078605e-06</v>
      </c>
      <c r="AG43" t="n">
        <v>24.54861111111111</v>
      </c>
      <c r="AH43" t="n">
        <v>1569513.393810823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3.546</v>
      </c>
      <c r="E44" t="n">
        <v>28.2</v>
      </c>
      <c r="F44" t="n">
        <v>23.89</v>
      </c>
      <c r="G44" t="n">
        <v>53.09</v>
      </c>
      <c r="H44" t="n">
        <v>0.6899999999999999</v>
      </c>
      <c r="I44" t="n">
        <v>27</v>
      </c>
      <c r="J44" t="n">
        <v>295.06</v>
      </c>
      <c r="K44" t="n">
        <v>60.56</v>
      </c>
      <c r="L44" t="n">
        <v>11.5</v>
      </c>
      <c r="M44" t="n">
        <v>25</v>
      </c>
      <c r="N44" t="n">
        <v>83.01000000000001</v>
      </c>
      <c r="O44" t="n">
        <v>36625.39</v>
      </c>
      <c r="P44" t="n">
        <v>413.94</v>
      </c>
      <c r="Q44" t="n">
        <v>608.89</v>
      </c>
      <c r="R44" t="n">
        <v>63.15</v>
      </c>
      <c r="S44" t="n">
        <v>46.36</v>
      </c>
      <c r="T44" t="n">
        <v>7986.38</v>
      </c>
      <c r="U44" t="n">
        <v>0.73</v>
      </c>
      <c r="V44" t="n">
        <v>0.89</v>
      </c>
      <c r="W44" t="n">
        <v>9.23</v>
      </c>
      <c r="X44" t="n">
        <v>0.52</v>
      </c>
      <c r="Y44" t="n">
        <v>1</v>
      </c>
      <c r="Z44" t="n">
        <v>10</v>
      </c>
      <c r="AA44" t="n">
        <v>1264.879573476171</v>
      </c>
      <c r="AB44" t="n">
        <v>1730.664034978533</v>
      </c>
      <c r="AC44" t="n">
        <v>1565.49188848241</v>
      </c>
      <c r="AD44" t="n">
        <v>1264879.573476171</v>
      </c>
      <c r="AE44" t="n">
        <v>1730664.034978533</v>
      </c>
      <c r="AF44" t="n">
        <v>1.277652532676168e-06</v>
      </c>
      <c r="AG44" t="n">
        <v>24.47916666666667</v>
      </c>
      <c r="AH44" t="n">
        <v>1565491.88848241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3.5478</v>
      </c>
      <c r="E45" t="n">
        <v>28.19</v>
      </c>
      <c r="F45" t="n">
        <v>23.88</v>
      </c>
      <c r="G45" t="n">
        <v>53.06</v>
      </c>
      <c r="H45" t="n">
        <v>0.71</v>
      </c>
      <c r="I45" t="n">
        <v>27</v>
      </c>
      <c r="J45" t="n">
        <v>295.58</v>
      </c>
      <c r="K45" t="n">
        <v>60.56</v>
      </c>
      <c r="L45" t="n">
        <v>11.75</v>
      </c>
      <c r="M45" t="n">
        <v>25</v>
      </c>
      <c r="N45" t="n">
        <v>83.28</v>
      </c>
      <c r="O45" t="n">
        <v>36689.22</v>
      </c>
      <c r="P45" t="n">
        <v>413.61</v>
      </c>
      <c r="Q45" t="n">
        <v>608.78</v>
      </c>
      <c r="R45" t="n">
        <v>62.9</v>
      </c>
      <c r="S45" t="n">
        <v>46.36</v>
      </c>
      <c r="T45" t="n">
        <v>7860.08</v>
      </c>
      <c r="U45" t="n">
        <v>0.74</v>
      </c>
      <c r="V45" t="n">
        <v>0.89</v>
      </c>
      <c r="W45" t="n">
        <v>9.220000000000001</v>
      </c>
      <c r="X45" t="n">
        <v>0.5</v>
      </c>
      <c r="Y45" t="n">
        <v>1</v>
      </c>
      <c r="Z45" t="n">
        <v>10</v>
      </c>
      <c r="AA45" t="n">
        <v>1263.856916499121</v>
      </c>
      <c r="AB45" t="n">
        <v>1729.264790586092</v>
      </c>
      <c r="AC45" t="n">
        <v>1564.226186010932</v>
      </c>
      <c r="AD45" t="n">
        <v>1263856.916499121</v>
      </c>
      <c r="AE45" t="n">
        <v>1729264.790586092</v>
      </c>
      <c r="AF45" t="n">
        <v>1.278301087261283e-06</v>
      </c>
      <c r="AG45" t="n">
        <v>24.47048611111111</v>
      </c>
      <c r="AH45" t="n">
        <v>1564226.186010932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3.5554</v>
      </c>
      <c r="E46" t="n">
        <v>28.13</v>
      </c>
      <c r="F46" t="n">
        <v>23.87</v>
      </c>
      <c r="G46" t="n">
        <v>55.08</v>
      </c>
      <c r="H46" t="n">
        <v>0.72</v>
      </c>
      <c r="I46" t="n">
        <v>26</v>
      </c>
      <c r="J46" t="n">
        <v>296.1</v>
      </c>
      <c r="K46" t="n">
        <v>60.56</v>
      </c>
      <c r="L46" t="n">
        <v>12</v>
      </c>
      <c r="M46" t="n">
        <v>24</v>
      </c>
      <c r="N46" t="n">
        <v>83.54000000000001</v>
      </c>
      <c r="O46" t="n">
        <v>36753.16</v>
      </c>
      <c r="P46" t="n">
        <v>413.12</v>
      </c>
      <c r="Q46" t="n">
        <v>608.89</v>
      </c>
      <c r="R46" t="n">
        <v>62.76</v>
      </c>
      <c r="S46" t="n">
        <v>46.36</v>
      </c>
      <c r="T46" t="n">
        <v>7795.27</v>
      </c>
      <c r="U46" t="n">
        <v>0.74</v>
      </c>
      <c r="V46" t="n">
        <v>0.89</v>
      </c>
      <c r="W46" t="n">
        <v>9.220000000000001</v>
      </c>
      <c r="X46" t="n">
        <v>0.5</v>
      </c>
      <c r="Y46" t="n">
        <v>1</v>
      </c>
      <c r="Z46" t="n">
        <v>10</v>
      </c>
      <c r="AA46" t="n">
        <v>1250.424434306327</v>
      </c>
      <c r="AB46" t="n">
        <v>1710.885875850619</v>
      </c>
      <c r="AC46" t="n">
        <v>1547.601329102844</v>
      </c>
      <c r="AD46" t="n">
        <v>1250424.434306327</v>
      </c>
      <c r="AE46" t="n">
        <v>1710885.87585062</v>
      </c>
      <c r="AF46" t="n">
        <v>1.281039428842879e-06</v>
      </c>
      <c r="AG46" t="n">
        <v>24.41840277777778</v>
      </c>
      <c r="AH46" t="n">
        <v>1547601.329102844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3.5525</v>
      </c>
      <c r="E47" t="n">
        <v>28.15</v>
      </c>
      <c r="F47" t="n">
        <v>23.89</v>
      </c>
      <c r="G47" t="n">
        <v>55.13</v>
      </c>
      <c r="H47" t="n">
        <v>0.74</v>
      </c>
      <c r="I47" t="n">
        <v>26</v>
      </c>
      <c r="J47" t="n">
        <v>296.62</v>
      </c>
      <c r="K47" t="n">
        <v>60.56</v>
      </c>
      <c r="L47" t="n">
        <v>12.25</v>
      </c>
      <c r="M47" t="n">
        <v>24</v>
      </c>
      <c r="N47" t="n">
        <v>83.81</v>
      </c>
      <c r="O47" t="n">
        <v>36817.22</v>
      </c>
      <c r="P47" t="n">
        <v>413.26</v>
      </c>
      <c r="Q47" t="n">
        <v>608.86</v>
      </c>
      <c r="R47" t="n">
        <v>63.31</v>
      </c>
      <c r="S47" t="n">
        <v>46.36</v>
      </c>
      <c r="T47" t="n">
        <v>8073.2</v>
      </c>
      <c r="U47" t="n">
        <v>0.73</v>
      </c>
      <c r="V47" t="n">
        <v>0.89</v>
      </c>
      <c r="W47" t="n">
        <v>9.23</v>
      </c>
      <c r="X47" t="n">
        <v>0.52</v>
      </c>
      <c r="Y47" t="n">
        <v>1</v>
      </c>
      <c r="Z47" t="n">
        <v>10</v>
      </c>
      <c r="AA47" t="n">
        <v>1262.29179629529</v>
      </c>
      <c r="AB47" t="n">
        <v>1727.123324074979</v>
      </c>
      <c r="AC47" t="n">
        <v>1562.289098058072</v>
      </c>
      <c r="AD47" t="n">
        <v>1262291.79629529</v>
      </c>
      <c r="AE47" t="n">
        <v>1727123.324074979</v>
      </c>
      <c r="AF47" t="n">
        <v>1.279994535344638e-06</v>
      </c>
      <c r="AG47" t="n">
        <v>24.43576388888889</v>
      </c>
      <c r="AH47" t="n">
        <v>1562289.098058072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3.5643</v>
      </c>
      <c r="E48" t="n">
        <v>28.06</v>
      </c>
      <c r="F48" t="n">
        <v>23.85</v>
      </c>
      <c r="G48" t="n">
        <v>57.24</v>
      </c>
      <c r="H48" t="n">
        <v>0.75</v>
      </c>
      <c r="I48" t="n">
        <v>25</v>
      </c>
      <c r="J48" t="n">
        <v>297.14</v>
      </c>
      <c r="K48" t="n">
        <v>60.56</v>
      </c>
      <c r="L48" t="n">
        <v>12.5</v>
      </c>
      <c r="M48" t="n">
        <v>23</v>
      </c>
      <c r="N48" t="n">
        <v>84.08</v>
      </c>
      <c r="O48" t="n">
        <v>36881.39</v>
      </c>
      <c r="P48" t="n">
        <v>412.96</v>
      </c>
      <c r="Q48" t="n">
        <v>608.86</v>
      </c>
      <c r="R48" t="n">
        <v>62.2</v>
      </c>
      <c r="S48" t="n">
        <v>46.36</v>
      </c>
      <c r="T48" t="n">
        <v>7524.62</v>
      </c>
      <c r="U48" t="n">
        <v>0.75</v>
      </c>
      <c r="V48" t="n">
        <v>0.89</v>
      </c>
      <c r="W48" t="n">
        <v>9.220000000000001</v>
      </c>
      <c r="X48" t="n">
        <v>0.48</v>
      </c>
      <c r="Y48" t="n">
        <v>1</v>
      </c>
      <c r="Z48" t="n">
        <v>10</v>
      </c>
      <c r="AA48" t="n">
        <v>1247.904637676301</v>
      </c>
      <c r="AB48" t="n">
        <v>1707.438178935837</v>
      </c>
      <c r="AC48" t="n">
        <v>1544.482675542735</v>
      </c>
      <c r="AD48" t="n">
        <v>1247904.637676301</v>
      </c>
      <c r="AE48" t="n">
        <v>1707438.178935837</v>
      </c>
      <c r="AF48" t="n">
        <v>1.284246170958168e-06</v>
      </c>
      <c r="AG48" t="n">
        <v>24.35763888888889</v>
      </c>
      <c r="AH48" t="n">
        <v>1544482.675542735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3.5628</v>
      </c>
      <c r="E49" t="n">
        <v>28.07</v>
      </c>
      <c r="F49" t="n">
        <v>23.86</v>
      </c>
      <c r="G49" t="n">
        <v>57.27</v>
      </c>
      <c r="H49" t="n">
        <v>0.76</v>
      </c>
      <c r="I49" t="n">
        <v>25</v>
      </c>
      <c r="J49" t="n">
        <v>297.66</v>
      </c>
      <c r="K49" t="n">
        <v>60.56</v>
      </c>
      <c r="L49" t="n">
        <v>12.75</v>
      </c>
      <c r="M49" t="n">
        <v>23</v>
      </c>
      <c r="N49" t="n">
        <v>84.36</v>
      </c>
      <c r="O49" t="n">
        <v>36945.67</v>
      </c>
      <c r="P49" t="n">
        <v>412.63</v>
      </c>
      <c r="Q49" t="n">
        <v>608.86</v>
      </c>
      <c r="R49" t="n">
        <v>62.54</v>
      </c>
      <c r="S49" t="n">
        <v>46.36</v>
      </c>
      <c r="T49" t="n">
        <v>7690.56</v>
      </c>
      <c r="U49" t="n">
        <v>0.74</v>
      </c>
      <c r="V49" t="n">
        <v>0.89</v>
      </c>
      <c r="W49" t="n">
        <v>9.220000000000001</v>
      </c>
      <c r="X49" t="n">
        <v>0.49</v>
      </c>
      <c r="Y49" t="n">
        <v>1</v>
      </c>
      <c r="Z49" t="n">
        <v>10</v>
      </c>
      <c r="AA49" t="n">
        <v>1247.841123430291</v>
      </c>
      <c r="AB49" t="n">
        <v>1707.351275942396</v>
      </c>
      <c r="AC49" t="n">
        <v>1544.404066449019</v>
      </c>
      <c r="AD49" t="n">
        <v>1247841.123430291</v>
      </c>
      <c r="AE49" t="n">
        <v>1707351.275942396</v>
      </c>
      <c r="AF49" t="n">
        <v>1.283705708803906e-06</v>
      </c>
      <c r="AG49" t="n">
        <v>24.36631944444444</v>
      </c>
      <c r="AH49" t="n">
        <v>1544404.066449019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3.5736</v>
      </c>
      <c r="E50" t="n">
        <v>27.98</v>
      </c>
      <c r="F50" t="n">
        <v>23.83</v>
      </c>
      <c r="G50" t="n">
        <v>59.57</v>
      </c>
      <c r="H50" t="n">
        <v>0.78</v>
      </c>
      <c r="I50" t="n">
        <v>24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412.11</v>
      </c>
      <c r="Q50" t="n">
        <v>608.85</v>
      </c>
      <c r="R50" t="n">
        <v>61.4</v>
      </c>
      <c r="S50" t="n">
        <v>46.36</v>
      </c>
      <c r="T50" t="n">
        <v>7126.14</v>
      </c>
      <c r="U50" t="n">
        <v>0.76</v>
      </c>
      <c r="V50" t="n">
        <v>0.89</v>
      </c>
      <c r="W50" t="n">
        <v>9.220000000000001</v>
      </c>
      <c r="X50" t="n">
        <v>0.46</v>
      </c>
      <c r="Y50" t="n">
        <v>1</v>
      </c>
      <c r="Z50" t="n">
        <v>10</v>
      </c>
      <c r="AA50" t="n">
        <v>1244.253035490378</v>
      </c>
      <c r="AB50" t="n">
        <v>1702.441895727737</v>
      </c>
      <c r="AC50" t="n">
        <v>1539.963230591689</v>
      </c>
      <c r="AD50" t="n">
        <v>1244253.035490378</v>
      </c>
      <c r="AE50" t="n">
        <v>1702441.895727737</v>
      </c>
      <c r="AF50" t="n">
        <v>1.287597036314595e-06</v>
      </c>
      <c r="AG50" t="n">
        <v>24.28819444444444</v>
      </c>
      <c r="AH50" t="n">
        <v>1539963.230591689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3.5721</v>
      </c>
      <c r="E51" t="n">
        <v>27.99</v>
      </c>
      <c r="F51" t="n">
        <v>23.84</v>
      </c>
      <c r="G51" t="n">
        <v>59.6</v>
      </c>
      <c r="H51" t="n">
        <v>0.79</v>
      </c>
      <c r="I51" t="n">
        <v>24</v>
      </c>
      <c r="J51" t="n">
        <v>298.71</v>
      </c>
      <c r="K51" t="n">
        <v>60.56</v>
      </c>
      <c r="L51" t="n">
        <v>13.25</v>
      </c>
      <c r="M51" t="n">
        <v>22</v>
      </c>
      <c r="N51" t="n">
        <v>84.90000000000001</v>
      </c>
      <c r="O51" t="n">
        <v>37074.57</v>
      </c>
      <c r="P51" t="n">
        <v>412.11</v>
      </c>
      <c r="Q51" t="n">
        <v>608.9299999999999</v>
      </c>
      <c r="R51" t="n">
        <v>61.93</v>
      </c>
      <c r="S51" t="n">
        <v>46.36</v>
      </c>
      <c r="T51" t="n">
        <v>7391.27</v>
      </c>
      <c r="U51" t="n">
        <v>0.75</v>
      </c>
      <c r="V51" t="n">
        <v>0.89</v>
      </c>
      <c r="W51" t="n">
        <v>9.220000000000001</v>
      </c>
      <c r="X51" t="n">
        <v>0.47</v>
      </c>
      <c r="Y51" t="n">
        <v>1</v>
      </c>
      <c r="Z51" t="n">
        <v>10</v>
      </c>
      <c r="AA51" t="n">
        <v>1244.69089567574</v>
      </c>
      <c r="AB51" t="n">
        <v>1703.040995350379</v>
      </c>
      <c r="AC51" t="n">
        <v>1540.505152987187</v>
      </c>
      <c r="AD51" t="n">
        <v>1244690.89567574</v>
      </c>
      <c r="AE51" t="n">
        <v>1703040.995350379</v>
      </c>
      <c r="AF51" t="n">
        <v>1.287056574160332e-06</v>
      </c>
      <c r="AG51" t="n">
        <v>24.296875</v>
      </c>
      <c r="AH51" t="n">
        <v>1540505.152987187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3.5824</v>
      </c>
      <c r="E52" t="n">
        <v>27.91</v>
      </c>
      <c r="F52" t="n">
        <v>23.81</v>
      </c>
      <c r="G52" t="n">
        <v>62.12</v>
      </c>
      <c r="H52" t="n">
        <v>0.8</v>
      </c>
      <c r="I52" t="n">
        <v>23</v>
      </c>
      <c r="J52" t="n">
        <v>299.23</v>
      </c>
      <c r="K52" t="n">
        <v>60.56</v>
      </c>
      <c r="L52" t="n">
        <v>13.5</v>
      </c>
      <c r="M52" t="n">
        <v>21</v>
      </c>
      <c r="N52" t="n">
        <v>85.18000000000001</v>
      </c>
      <c r="O52" t="n">
        <v>37139.2</v>
      </c>
      <c r="P52" t="n">
        <v>411.32</v>
      </c>
      <c r="Q52" t="n">
        <v>608.8099999999999</v>
      </c>
      <c r="R52" t="n">
        <v>60.96</v>
      </c>
      <c r="S52" t="n">
        <v>46.36</v>
      </c>
      <c r="T52" t="n">
        <v>6911.08</v>
      </c>
      <c r="U52" t="n">
        <v>0.76</v>
      </c>
      <c r="V52" t="n">
        <v>0.89</v>
      </c>
      <c r="W52" t="n">
        <v>9.220000000000001</v>
      </c>
      <c r="X52" t="n">
        <v>0.44</v>
      </c>
      <c r="Y52" t="n">
        <v>1</v>
      </c>
      <c r="Z52" t="n">
        <v>10</v>
      </c>
      <c r="AA52" t="n">
        <v>1240.827593766719</v>
      </c>
      <c r="AB52" t="n">
        <v>1697.755055241605</v>
      </c>
      <c r="AC52" t="n">
        <v>1535.723695583531</v>
      </c>
      <c r="AD52" t="n">
        <v>1240827.593766719</v>
      </c>
      <c r="AE52" t="n">
        <v>1697755.055241605</v>
      </c>
      <c r="AF52" t="n">
        <v>1.290767747619601e-06</v>
      </c>
      <c r="AG52" t="n">
        <v>24.22743055555556</v>
      </c>
      <c r="AH52" t="n">
        <v>1535723.695583531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3.5816</v>
      </c>
      <c r="E53" t="n">
        <v>27.92</v>
      </c>
      <c r="F53" t="n">
        <v>23.82</v>
      </c>
      <c r="G53" t="n">
        <v>62.13</v>
      </c>
      <c r="H53" t="n">
        <v>0.82</v>
      </c>
      <c r="I53" t="n">
        <v>23</v>
      </c>
      <c r="J53" t="n">
        <v>299.76</v>
      </c>
      <c r="K53" t="n">
        <v>60.56</v>
      </c>
      <c r="L53" t="n">
        <v>13.75</v>
      </c>
      <c r="M53" t="n">
        <v>21</v>
      </c>
      <c r="N53" t="n">
        <v>85.45</v>
      </c>
      <c r="O53" t="n">
        <v>37204.07</v>
      </c>
      <c r="P53" t="n">
        <v>411.68</v>
      </c>
      <c r="Q53" t="n">
        <v>608.85</v>
      </c>
      <c r="R53" t="n">
        <v>61.25</v>
      </c>
      <c r="S53" t="n">
        <v>46.36</v>
      </c>
      <c r="T53" t="n">
        <v>7055.09</v>
      </c>
      <c r="U53" t="n">
        <v>0.76</v>
      </c>
      <c r="V53" t="n">
        <v>0.89</v>
      </c>
      <c r="W53" t="n">
        <v>9.220000000000001</v>
      </c>
      <c r="X53" t="n">
        <v>0.45</v>
      </c>
      <c r="Y53" t="n">
        <v>1</v>
      </c>
      <c r="Z53" t="n">
        <v>10</v>
      </c>
      <c r="AA53" t="n">
        <v>1241.647290293927</v>
      </c>
      <c r="AB53" t="n">
        <v>1698.876600192589</v>
      </c>
      <c r="AC53" t="n">
        <v>1536.738201858491</v>
      </c>
      <c r="AD53" t="n">
        <v>1241647.290293927</v>
      </c>
      <c r="AE53" t="n">
        <v>1698876.600192589</v>
      </c>
      <c r="AF53" t="n">
        <v>1.290479501137327e-06</v>
      </c>
      <c r="AG53" t="n">
        <v>24.23611111111111</v>
      </c>
      <c r="AH53" t="n">
        <v>1536738.201858491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3.5916</v>
      </c>
      <c r="E54" t="n">
        <v>27.84</v>
      </c>
      <c r="F54" t="n">
        <v>23.79</v>
      </c>
      <c r="G54" t="n">
        <v>64.89</v>
      </c>
      <c r="H54" t="n">
        <v>0.83</v>
      </c>
      <c r="I54" t="n">
        <v>22</v>
      </c>
      <c r="J54" t="n">
        <v>300.28</v>
      </c>
      <c r="K54" t="n">
        <v>60.56</v>
      </c>
      <c r="L54" t="n">
        <v>14</v>
      </c>
      <c r="M54" t="n">
        <v>20</v>
      </c>
      <c r="N54" t="n">
        <v>85.73</v>
      </c>
      <c r="O54" t="n">
        <v>37268.93</v>
      </c>
      <c r="P54" t="n">
        <v>410.61</v>
      </c>
      <c r="Q54" t="n">
        <v>608.89</v>
      </c>
      <c r="R54" t="n">
        <v>60.47</v>
      </c>
      <c r="S54" t="n">
        <v>46.36</v>
      </c>
      <c r="T54" t="n">
        <v>6673.3</v>
      </c>
      <c r="U54" t="n">
        <v>0.77</v>
      </c>
      <c r="V54" t="n">
        <v>0.9</v>
      </c>
      <c r="W54" t="n">
        <v>9.210000000000001</v>
      </c>
      <c r="X54" t="n">
        <v>0.42</v>
      </c>
      <c r="Y54" t="n">
        <v>1</v>
      </c>
      <c r="Z54" t="n">
        <v>10</v>
      </c>
      <c r="AA54" t="n">
        <v>1237.447902191162</v>
      </c>
      <c r="AB54" t="n">
        <v>1693.130812126459</v>
      </c>
      <c r="AC54" t="n">
        <v>1531.540783741129</v>
      </c>
      <c r="AD54" t="n">
        <v>1237447.902191163</v>
      </c>
      <c r="AE54" t="n">
        <v>1693130.812126459</v>
      </c>
      <c r="AF54" t="n">
        <v>1.294082582165743e-06</v>
      </c>
      <c r="AG54" t="n">
        <v>24.16666666666667</v>
      </c>
      <c r="AH54" t="n">
        <v>1531540.783741129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3.5924</v>
      </c>
      <c r="E55" t="n">
        <v>27.84</v>
      </c>
      <c r="F55" t="n">
        <v>23.79</v>
      </c>
      <c r="G55" t="n">
        <v>64.87</v>
      </c>
      <c r="H55" t="n">
        <v>0.84</v>
      </c>
      <c r="I55" t="n">
        <v>22</v>
      </c>
      <c r="J55" t="n">
        <v>300.81</v>
      </c>
      <c r="K55" t="n">
        <v>60.56</v>
      </c>
      <c r="L55" t="n">
        <v>14.25</v>
      </c>
      <c r="M55" t="n">
        <v>20</v>
      </c>
      <c r="N55" t="n">
        <v>86</v>
      </c>
      <c r="O55" t="n">
        <v>37333.9</v>
      </c>
      <c r="P55" t="n">
        <v>410.82</v>
      </c>
      <c r="Q55" t="n">
        <v>608.79</v>
      </c>
      <c r="R55" t="n">
        <v>60.42</v>
      </c>
      <c r="S55" t="n">
        <v>46.36</v>
      </c>
      <c r="T55" t="n">
        <v>6646.47</v>
      </c>
      <c r="U55" t="n">
        <v>0.77</v>
      </c>
      <c r="V55" t="n">
        <v>0.9</v>
      </c>
      <c r="W55" t="n">
        <v>9.210000000000001</v>
      </c>
      <c r="X55" t="n">
        <v>0.41</v>
      </c>
      <c r="Y55" t="n">
        <v>1</v>
      </c>
      <c r="Z55" t="n">
        <v>10</v>
      </c>
      <c r="AA55" t="n">
        <v>1237.581550516349</v>
      </c>
      <c r="AB55" t="n">
        <v>1693.313675661127</v>
      </c>
      <c r="AC55" t="n">
        <v>1531.706195036699</v>
      </c>
      <c r="AD55" t="n">
        <v>1237581.550516349</v>
      </c>
      <c r="AE55" t="n">
        <v>1693313.675661127</v>
      </c>
      <c r="AF55" t="n">
        <v>1.294370828648016e-06</v>
      </c>
      <c r="AG55" t="n">
        <v>24.16666666666667</v>
      </c>
      <c r="AH55" t="n">
        <v>1531706.195036699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3.5912</v>
      </c>
      <c r="E56" t="n">
        <v>27.85</v>
      </c>
      <c r="F56" t="n">
        <v>23.8</v>
      </c>
      <c r="G56" t="n">
        <v>64.90000000000001</v>
      </c>
      <c r="H56" t="n">
        <v>0.86</v>
      </c>
      <c r="I56" t="n">
        <v>22</v>
      </c>
      <c r="J56" t="n">
        <v>301.34</v>
      </c>
      <c r="K56" t="n">
        <v>60.56</v>
      </c>
      <c r="L56" t="n">
        <v>14.5</v>
      </c>
      <c r="M56" t="n">
        <v>20</v>
      </c>
      <c r="N56" t="n">
        <v>86.28</v>
      </c>
      <c r="O56" t="n">
        <v>37399</v>
      </c>
      <c r="P56" t="n">
        <v>410.78</v>
      </c>
      <c r="Q56" t="n">
        <v>608.78</v>
      </c>
      <c r="R56" t="n">
        <v>60.73</v>
      </c>
      <c r="S56" t="n">
        <v>46.36</v>
      </c>
      <c r="T56" t="n">
        <v>6801.46</v>
      </c>
      <c r="U56" t="n">
        <v>0.76</v>
      </c>
      <c r="V56" t="n">
        <v>0.9</v>
      </c>
      <c r="W56" t="n">
        <v>9.210000000000001</v>
      </c>
      <c r="X56" t="n">
        <v>0.42</v>
      </c>
      <c r="Y56" t="n">
        <v>1</v>
      </c>
      <c r="Z56" t="n">
        <v>10</v>
      </c>
      <c r="AA56" t="n">
        <v>1237.884470099671</v>
      </c>
      <c r="AB56" t="n">
        <v>1693.728143598897</v>
      </c>
      <c r="AC56" t="n">
        <v>1532.081106736197</v>
      </c>
      <c r="AD56" t="n">
        <v>1237884.470099671</v>
      </c>
      <c r="AE56" t="n">
        <v>1693728.143598897</v>
      </c>
      <c r="AF56" t="n">
        <v>1.293938458924606e-06</v>
      </c>
      <c r="AG56" t="n">
        <v>24.17534722222222</v>
      </c>
      <c r="AH56" t="n">
        <v>1532081.106736197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3.5984</v>
      </c>
      <c r="E57" t="n">
        <v>27.79</v>
      </c>
      <c r="F57" t="n">
        <v>23.79</v>
      </c>
      <c r="G57" t="n">
        <v>67.98</v>
      </c>
      <c r="H57" t="n">
        <v>0.87</v>
      </c>
      <c r="I57" t="n">
        <v>21</v>
      </c>
      <c r="J57" t="n">
        <v>301.86</v>
      </c>
      <c r="K57" t="n">
        <v>60.56</v>
      </c>
      <c r="L57" t="n">
        <v>14.75</v>
      </c>
      <c r="M57" t="n">
        <v>19</v>
      </c>
      <c r="N57" t="n">
        <v>86.56</v>
      </c>
      <c r="O57" t="n">
        <v>37464.21</v>
      </c>
      <c r="P57" t="n">
        <v>410.47</v>
      </c>
      <c r="Q57" t="n">
        <v>608.87</v>
      </c>
      <c r="R57" t="n">
        <v>60.3</v>
      </c>
      <c r="S57" t="n">
        <v>46.36</v>
      </c>
      <c r="T57" t="n">
        <v>6590.3</v>
      </c>
      <c r="U57" t="n">
        <v>0.77</v>
      </c>
      <c r="V57" t="n">
        <v>0.9</v>
      </c>
      <c r="W57" t="n">
        <v>9.220000000000001</v>
      </c>
      <c r="X57" t="n">
        <v>0.42</v>
      </c>
      <c r="Y57" t="n">
        <v>1</v>
      </c>
      <c r="Z57" t="n">
        <v>10</v>
      </c>
      <c r="AA57" t="n">
        <v>1235.670788703923</v>
      </c>
      <c r="AB57" t="n">
        <v>1690.699287052503</v>
      </c>
      <c r="AC57" t="n">
        <v>1529.341320007564</v>
      </c>
      <c r="AD57" t="n">
        <v>1235670.788703923</v>
      </c>
      <c r="AE57" t="n">
        <v>1690699.287052503</v>
      </c>
      <c r="AF57" t="n">
        <v>1.296532677265066e-06</v>
      </c>
      <c r="AG57" t="n">
        <v>24.12326388888889</v>
      </c>
      <c r="AH57" t="n">
        <v>1529341.320007564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3.6006</v>
      </c>
      <c r="E58" t="n">
        <v>27.77</v>
      </c>
      <c r="F58" t="n">
        <v>23.78</v>
      </c>
      <c r="G58" t="n">
        <v>67.93000000000001</v>
      </c>
      <c r="H58" t="n">
        <v>0.88</v>
      </c>
      <c r="I58" t="n">
        <v>21</v>
      </c>
      <c r="J58" t="n">
        <v>302.39</v>
      </c>
      <c r="K58" t="n">
        <v>60.56</v>
      </c>
      <c r="L58" t="n">
        <v>15</v>
      </c>
      <c r="M58" t="n">
        <v>19</v>
      </c>
      <c r="N58" t="n">
        <v>86.84</v>
      </c>
      <c r="O58" t="n">
        <v>37529.55</v>
      </c>
      <c r="P58" t="n">
        <v>410.25</v>
      </c>
      <c r="Q58" t="n">
        <v>608.8200000000001</v>
      </c>
      <c r="R58" t="n">
        <v>60.03</v>
      </c>
      <c r="S58" t="n">
        <v>46.36</v>
      </c>
      <c r="T58" t="n">
        <v>6456.59</v>
      </c>
      <c r="U58" t="n">
        <v>0.77</v>
      </c>
      <c r="V58" t="n">
        <v>0.9</v>
      </c>
      <c r="W58" t="n">
        <v>9.210000000000001</v>
      </c>
      <c r="X58" t="n">
        <v>0.4</v>
      </c>
      <c r="Y58" t="n">
        <v>1</v>
      </c>
      <c r="Z58" t="n">
        <v>10</v>
      </c>
      <c r="AA58" t="n">
        <v>1234.746762061989</v>
      </c>
      <c r="AB58" t="n">
        <v>1689.434993035831</v>
      </c>
      <c r="AC58" t="n">
        <v>1528.197688437396</v>
      </c>
      <c r="AD58" t="n">
        <v>1234746.762061989</v>
      </c>
      <c r="AE58" t="n">
        <v>1689434.993035831</v>
      </c>
      <c r="AF58" t="n">
        <v>1.297325355091317e-06</v>
      </c>
      <c r="AG58" t="n">
        <v>24.10590277777778</v>
      </c>
      <c r="AH58" t="n">
        <v>1528197.688437396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3.6021</v>
      </c>
      <c r="E59" t="n">
        <v>27.76</v>
      </c>
      <c r="F59" t="n">
        <v>23.76</v>
      </c>
      <c r="G59" t="n">
        <v>67.90000000000001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409.96</v>
      </c>
      <c r="Q59" t="n">
        <v>608.89</v>
      </c>
      <c r="R59" t="n">
        <v>59.28</v>
      </c>
      <c r="S59" t="n">
        <v>46.36</v>
      </c>
      <c r="T59" t="n">
        <v>6082.38</v>
      </c>
      <c r="U59" t="n">
        <v>0.78</v>
      </c>
      <c r="V59" t="n">
        <v>0.9</v>
      </c>
      <c r="W59" t="n">
        <v>9.220000000000001</v>
      </c>
      <c r="X59" t="n">
        <v>0.39</v>
      </c>
      <c r="Y59" t="n">
        <v>1</v>
      </c>
      <c r="Z59" t="n">
        <v>10</v>
      </c>
      <c r="AA59" t="n">
        <v>1233.791954552139</v>
      </c>
      <c r="AB59" t="n">
        <v>1688.128583277721</v>
      </c>
      <c r="AC59" t="n">
        <v>1527.015960593041</v>
      </c>
      <c r="AD59" t="n">
        <v>1233791.954552139</v>
      </c>
      <c r="AE59" t="n">
        <v>1688128.58327772</v>
      </c>
      <c r="AF59" t="n">
        <v>1.29786581724558e-06</v>
      </c>
      <c r="AG59" t="n">
        <v>24.09722222222222</v>
      </c>
      <c r="AH59" t="n">
        <v>1527015.960593041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3.6111</v>
      </c>
      <c r="E60" t="n">
        <v>27.69</v>
      </c>
      <c r="F60" t="n">
        <v>23.75</v>
      </c>
      <c r="G60" t="n">
        <v>71.23999999999999</v>
      </c>
      <c r="H60" t="n">
        <v>0.91</v>
      </c>
      <c r="I60" t="n">
        <v>20</v>
      </c>
      <c r="J60" t="n">
        <v>303.46</v>
      </c>
      <c r="K60" t="n">
        <v>60.56</v>
      </c>
      <c r="L60" t="n">
        <v>15.5</v>
      </c>
      <c r="M60" t="n">
        <v>18</v>
      </c>
      <c r="N60" t="n">
        <v>87.40000000000001</v>
      </c>
      <c r="O60" t="n">
        <v>37660.57</v>
      </c>
      <c r="P60" t="n">
        <v>409.59</v>
      </c>
      <c r="Q60" t="n">
        <v>608.88</v>
      </c>
      <c r="R60" t="n">
        <v>58.94</v>
      </c>
      <c r="S60" t="n">
        <v>46.36</v>
      </c>
      <c r="T60" t="n">
        <v>5919.93</v>
      </c>
      <c r="U60" t="n">
        <v>0.79</v>
      </c>
      <c r="V60" t="n">
        <v>0.9</v>
      </c>
      <c r="W60" t="n">
        <v>9.210000000000001</v>
      </c>
      <c r="X60" t="n">
        <v>0.37</v>
      </c>
      <c r="Y60" t="n">
        <v>1</v>
      </c>
      <c r="Z60" t="n">
        <v>10</v>
      </c>
      <c r="AA60" t="n">
        <v>1231.09271022049</v>
      </c>
      <c r="AB60" t="n">
        <v>1684.435358100902</v>
      </c>
      <c r="AC60" t="n">
        <v>1523.675211643625</v>
      </c>
      <c r="AD60" t="n">
        <v>1231092.71022049</v>
      </c>
      <c r="AE60" t="n">
        <v>1684435.358100903</v>
      </c>
      <c r="AF60" t="n">
        <v>1.301108590171153e-06</v>
      </c>
      <c r="AG60" t="n">
        <v>24.03645833333333</v>
      </c>
      <c r="AH60" t="n">
        <v>1523675.211643625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3.611</v>
      </c>
      <c r="E61" t="n">
        <v>27.69</v>
      </c>
      <c r="F61" t="n">
        <v>23.75</v>
      </c>
      <c r="G61" t="n">
        <v>71.23999999999999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409.51</v>
      </c>
      <c r="Q61" t="n">
        <v>608.8099999999999</v>
      </c>
      <c r="R61" t="n">
        <v>59.01</v>
      </c>
      <c r="S61" t="n">
        <v>46.36</v>
      </c>
      <c r="T61" t="n">
        <v>5952.24</v>
      </c>
      <c r="U61" t="n">
        <v>0.79</v>
      </c>
      <c r="V61" t="n">
        <v>0.9</v>
      </c>
      <c r="W61" t="n">
        <v>9.210000000000001</v>
      </c>
      <c r="X61" t="n">
        <v>0.38</v>
      </c>
      <c r="Y61" t="n">
        <v>1</v>
      </c>
      <c r="Z61" t="n">
        <v>10</v>
      </c>
      <c r="AA61" t="n">
        <v>1230.994910283465</v>
      </c>
      <c r="AB61" t="n">
        <v>1684.301543912436</v>
      </c>
      <c r="AC61" t="n">
        <v>1523.554168493496</v>
      </c>
      <c r="AD61" t="n">
        <v>1230994.910283465</v>
      </c>
      <c r="AE61" t="n">
        <v>1684301.543912436</v>
      </c>
      <c r="AF61" t="n">
        <v>1.301072559360869e-06</v>
      </c>
      <c r="AG61" t="n">
        <v>24.03645833333333</v>
      </c>
      <c r="AH61" t="n">
        <v>1523554.168493496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3.6108</v>
      </c>
      <c r="E62" t="n">
        <v>27.69</v>
      </c>
      <c r="F62" t="n">
        <v>23.75</v>
      </c>
      <c r="G62" t="n">
        <v>71.25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409.34</v>
      </c>
      <c r="Q62" t="n">
        <v>608.8</v>
      </c>
      <c r="R62" t="n">
        <v>59</v>
      </c>
      <c r="S62" t="n">
        <v>46.36</v>
      </c>
      <c r="T62" t="n">
        <v>5948</v>
      </c>
      <c r="U62" t="n">
        <v>0.79</v>
      </c>
      <c r="V62" t="n">
        <v>0.9</v>
      </c>
      <c r="W62" t="n">
        <v>9.210000000000001</v>
      </c>
      <c r="X62" t="n">
        <v>0.38</v>
      </c>
      <c r="Y62" t="n">
        <v>1</v>
      </c>
      <c r="Z62" t="n">
        <v>10</v>
      </c>
      <c r="AA62" t="n">
        <v>1230.784222820618</v>
      </c>
      <c r="AB62" t="n">
        <v>1684.013272030893</v>
      </c>
      <c r="AC62" t="n">
        <v>1523.293408875736</v>
      </c>
      <c r="AD62" t="n">
        <v>1230784.222820618</v>
      </c>
      <c r="AE62" t="n">
        <v>1684013.272030893</v>
      </c>
      <c r="AF62" t="n">
        <v>1.301000497740301e-06</v>
      </c>
      <c r="AG62" t="n">
        <v>24.03645833333333</v>
      </c>
      <c r="AH62" t="n">
        <v>1523293.408875736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3.6202</v>
      </c>
      <c r="E63" t="n">
        <v>27.62</v>
      </c>
      <c r="F63" t="n">
        <v>23.73</v>
      </c>
      <c r="G63" t="n">
        <v>74.93000000000001</v>
      </c>
      <c r="H63" t="n">
        <v>0.95</v>
      </c>
      <c r="I63" t="n">
        <v>19</v>
      </c>
      <c r="J63" t="n">
        <v>305.06</v>
      </c>
      <c r="K63" t="n">
        <v>60.56</v>
      </c>
      <c r="L63" t="n">
        <v>16.25</v>
      </c>
      <c r="M63" t="n">
        <v>17</v>
      </c>
      <c r="N63" t="n">
        <v>88.25</v>
      </c>
      <c r="O63" t="n">
        <v>37858.02</v>
      </c>
      <c r="P63" t="n">
        <v>408.82</v>
      </c>
      <c r="Q63" t="n">
        <v>608.8099999999999</v>
      </c>
      <c r="R63" t="n">
        <v>58.48</v>
      </c>
      <c r="S63" t="n">
        <v>46.36</v>
      </c>
      <c r="T63" t="n">
        <v>5694.01</v>
      </c>
      <c r="U63" t="n">
        <v>0.79</v>
      </c>
      <c r="V63" t="n">
        <v>0.9</v>
      </c>
      <c r="W63" t="n">
        <v>9.210000000000001</v>
      </c>
      <c r="X63" t="n">
        <v>0.36</v>
      </c>
      <c r="Y63" t="n">
        <v>1</v>
      </c>
      <c r="Z63" t="n">
        <v>10</v>
      </c>
      <c r="AA63" t="n">
        <v>1227.526378631079</v>
      </c>
      <c r="AB63" t="n">
        <v>1679.555745884825</v>
      </c>
      <c r="AC63" t="n">
        <v>1519.261302768871</v>
      </c>
      <c r="AD63" t="n">
        <v>1227526.378631079</v>
      </c>
      <c r="AE63" t="n">
        <v>1679555.745884825</v>
      </c>
      <c r="AF63" t="n">
        <v>1.304387393907012e-06</v>
      </c>
      <c r="AG63" t="n">
        <v>23.97569444444444</v>
      </c>
      <c r="AH63" t="n">
        <v>1519261.302768871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3.6203</v>
      </c>
      <c r="E64" t="n">
        <v>27.62</v>
      </c>
      <c r="F64" t="n">
        <v>23.73</v>
      </c>
      <c r="G64" t="n">
        <v>74.93000000000001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409.27</v>
      </c>
      <c r="Q64" t="n">
        <v>608.77</v>
      </c>
      <c r="R64" t="n">
        <v>58.45</v>
      </c>
      <c r="S64" t="n">
        <v>46.36</v>
      </c>
      <c r="T64" t="n">
        <v>5677.96</v>
      </c>
      <c r="U64" t="n">
        <v>0.79</v>
      </c>
      <c r="V64" t="n">
        <v>0.9</v>
      </c>
      <c r="W64" t="n">
        <v>9.210000000000001</v>
      </c>
      <c r="X64" t="n">
        <v>0.36</v>
      </c>
      <c r="Y64" t="n">
        <v>1</v>
      </c>
      <c r="Z64" t="n">
        <v>10</v>
      </c>
      <c r="AA64" t="n">
        <v>1228.180197324643</v>
      </c>
      <c r="AB64" t="n">
        <v>1680.450329465805</v>
      </c>
      <c r="AC64" t="n">
        <v>1520.070508548438</v>
      </c>
      <c r="AD64" t="n">
        <v>1228180.197324643</v>
      </c>
      <c r="AE64" t="n">
        <v>1680450.329465805</v>
      </c>
      <c r="AF64" t="n">
        <v>1.304423424717296e-06</v>
      </c>
      <c r="AG64" t="n">
        <v>23.97569444444444</v>
      </c>
      <c r="AH64" t="n">
        <v>1520070.508548438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3.6195</v>
      </c>
      <c r="E65" t="n">
        <v>27.63</v>
      </c>
      <c r="F65" t="n">
        <v>23.73</v>
      </c>
      <c r="G65" t="n">
        <v>74.95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17</v>
      </c>
      <c r="N65" t="n">
        <v>88.83</v>
      </c>
      <c r="O65" t="n">
        <v>37990.27</v>
      </c>
      <c r="P65" t="n">
        <v>409.11</v>
      </c>
      <c r="Q65" t="n">
        <v>608.83</v>
      </c>
      <c r="R65" t="n">
        <v>58.67</v>
      </c>
      <c r="S65" t="n">
        <v>46.36</v>
      </c>
      <c r="T65" t="n">
        <v>5787.21</v>
      </c>
      <c r="U65" t="n">
        <v>0.79</v>
      </c>
      <c r="V65" t="n">
        <v>0.9</v>
      </c>
      <c r="W65" t="n">
        <v>9.210000000000001</v>
      </c>
      <c r="X65" t="n">
        <v>0.36</v>
      </c>
      <c r="Y65" t="n">
        <v>1</v>
      </c>
      <c r="Z65" t="n">
        <v>10</v>
      </c>
      <c r="AA65" t="n">
        <v>1228.120714521718</v>
      </c>
      <c r="AB65" t="n">
        <v>1680.368942470647</v>
      </c>
      <c r="AC65" t="n">
        <v>1519.996889013871</v>
      </c>
      <c r="AD65" t="n">
        <v>1228120.714521718</v>
      </c>
      <c r="AE65" t="n">
        <v>1680368.942470647</v>
      </c>
      <c r="AF65" t="n">
        <v>1.304135178235022e-06</v>
      </c>
      <c r="AG65" t="n">
        <v>23.984375</v>
      </c>
      <c r="AH65" t="n">
        <v>1519996.889013871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3.6207</v>
      </c>
      <c r="E66" t="n">
        <v>27.62</v>
      </c>
      <c r="F66" t="n">
        <v>23.73</v>
      </c>
      <c r="G66" t="n">
        <v>74.92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17</v>
      </c>
      <c r="N66" t="n">
        <v>89.11</v>
      </c>
      <c r="O66" t="n">
        <v>38056.58</v>
      </c>
      <c r="P66" t="n">
        <v>408.56</v>
      </c>
      <c r="Q66" t="n">
        <v>608.83</v>
      </c>
      <c r="R66" t="n">
        <v>58.36</v>
      </c>
      <c r="S66" t="n">
        <v>46.36</v>
      </c>
      <c r="T66" t="n">
        <v>5634.56</v>
      </c>
      <c r="U66" t="n">
        <v>0.79</v>
      </c>
      <c r="V66" t="n">
        <v>0.9</v>
      </c>
      <c r="W66" t="n">
        <v>9.210000000000001</v>
      </c>
      <c r="X66" t="n">
        <v>0.35</v>
      </c>
      <c r="Y66" t="n">
        <v>1</v>
      </c>
      <c r="Z66" t="n">
        <v>10</v>
      </c>
      <c r="AA66" t="n">
        <v>1227.022548730364</v>
      </c>
      <c r="AB66" t="n">
        <v>1678.866383587261</v>
      </c>
      <c r="AC66" t="n">
        <v>1518.63773224146</v>
      </c>
      <c r="AD66" t="n">
        <v>1227022.548730364</v>
      </c>
      <c r="AE66" t="n">
        <v>1678866.383587261</v>
      </c>
      <c r="AF66" t="n">
        <v>1.304567547958432e-06</v>
      </c>
      <c r="AG66" t="n">
        <v>23.97569444444444</v>
      </c>
      <c r="AH66" t="n">
        <v>1518637.73224146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3.6295</v>
      </c>
      <c r="E67" t="n">
        <v>27.55</v>
      </c>
      <c r="F67" t="n">
        <v>23.71</v>
      </c>
      <c r="G67" t="n">
        <v>79.04000000000001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16</v>
      </c>
      <c r="N67" t="n">
        <v>89.40000000000001</v>
      </c>
      <c r="O67" t="n">
        <v>38123.01</v>
      </c>
      <c r="P67" t="n">
        <v>407.99</v>
      </c>
      <c r="Q67" t="n">
        <v>608.76</v>
      </c>
      <c r="R67" t="n">
        <v>58</v>
      </c>
      <c r="S67" t="n">
        <v>46.36</v>
      </c>
      <c r="T67" t="n">
        <v>5455.15</v>
      </c>
      <c r="U67" t="n">
        <v>0.8</v>
      </c>
      <c r="V67" t="n">
        <v>0.9</v>
      </c>
      <c r="W67" t="n">
        <v>9.210000000000001</v>
      </c>
      <c r="X67" t="n">
        <v>0.34</v>
      </c>
      <c r="Y67" t="n">
        <v>1</v>
      </c>
      <c r="Z67" t="n">
        <v>10</v>
      </c>
      <c r="AA67" t="n">
        <v>1224.012783067331</v>
      </c>
      <c r="AB67" t="n">
        <v>1674.748289425609</v>
      </c>
      <c r="AC67" t="n">
        <v>1514.912663206815</v>
      </c>
      <c r="AD67" t="n">
        <v>1224012.783067331</v>
      </c>
      <c r="AE67" t="n">
        <v>1674748.289425609</v>
      </c>
      <c r="AF67" t="n">
        <v>1.307738259263438e-06</v>
      </c>
      <c r="AG67" t="n">
        <v>23.91493055555556</v>
      </c>
      <c r="AH67" t="n">
        <v>1514912.663206815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3.6297</v>
      </c>
      <c r="E68" t="n">
        <v>27.55</v>
      </c>
      <c r="F68" t="n">
        <v>23.71</v>
      </c>
      <c r="G68" t="n">
        <v>79.03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16</v>
      </c>
      <c r="N68" t="n">
        <v>89.69</v>
      </c>
      <c r="O68" t="n">
        <v>38189.58</v>
      </c>
      <c r="P68" t="n">
        <v>408.59</v>
      </c>
      <c r="Q68" t="n">
        <v>608.89</v>
      </c>
      <c r="R68" t="n">
        <v>57.74</v>
      </c>
      <c r="S68" t="n">
        <v>46.36</v>
      </c>
      <c r="T68" t="n">
        <v>5327.14</v>
      </c>
      <c r="U68" t="n">
        <v>0.8</v>
      </c>
      <c r="V68" t="n">
        <v>0.9</v>
      </c>
      <c r="W68" t="n">
        <v>9.210000000000001</v>
      </c>
      <c r="X68" t="n">
        <v>0.34</v>
      </c>
      <c r="Y68" t="n">
        <v>1</v>
      </c>
      <c r="Z68" t="n">
        <v>10</v>
      </c>
      <c r="AA68" t="n">
        <v>1224.867441794401</v>
      </c>
      <c r="AB68" t="n">
        <v>1675.917671200867</v>
      </c>
      <c r="AC68" t="n">
        <v>1515.97044082668</v>
      </c>
      <c r="AD68" t="n">
        <v>1224867.441794401</v>
      </c>
      <c r="AE68" t="n">
        <v>1675917.671200867</v>
      </c>
      <c r="AF68" t="n">
        <v>1.307810320884007e-06</v>
      </c>
      <c r="AG68" t="n">
        <v>23.91493055555556</v>
      </c>
      <c r="AH68" t="n">
        <v>1515970.44082668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3.6318</v>
      </c>
      <c r="E69" t="n">
        <v>27.53</v>
      </c>
      <c r="F69" t="n">
        <v>23.69</v>
      </c>
      <c r="G69" t="n">
        <v>78.98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16</v>
      </c>
      <c r="N69" t="n">
        <v>89.98</v>
      </c>
      <c r="O69" t="n">
        <v>38256.26</v>
      </c>
      <c r="P69" t="n">
        <v>408.22</v>
      </c>
      <c r="Q69" t="n">
        <v>608.85</v>
      </c>
      <c r="R69" t="n">
        <v>57.3</v>
      </c>
      <c r="S69" t="n">
        <v>46.36</v>
      </c>
      <c r="T69" t="n">
        <v>5105.95</v>
      </c>
      <c r="U69" t="n">
        <v>0.8100000000000001</v>
      </c>
      <c r="V69" t="n">
        <v>0.9</v>
      </c>
      <c r="W69" t="n">
        <v>9.210000000000001</v>
      </c>
      <c r="X69" t="n">
        <v>0.32</v>
      </c>
      <c r="Y69" t="n">
        <v>1</v>
      </c>
      <c r="Z69" t="n">
        <v>10</v>
      </c>
      <c r="AA69" t="n">
        <v>1223.669776836167</v>
      </c>
      <c r="AB69" t="n">
        <v>1674.278973167763</v>
      </c>
      <c r="AC69" t="n">
        <v>1514.488137833928</v>
      </c>
      <c r="AD69" t="n">
        <v>1223669.776836167</v>
      </c>
      <c r="AE69" t="n">
        <v>1674278.973167763</v>
      </c>
      <c r="AF69" t="n">
        <v>1.308566967899974e-06</v>
      </c>
      <c r="AG69" t="n">
        <v>23.89756944444444</v>
      </c>
      <c r="AH69" t="n">
        <v>1514488.137833928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3.6302</v>
      </c>
      <c r="E70" t="n">
        <v>27.55</v>
      </c>
      <c r="F70" t="n">
        <v>23.71</v>
      </c>
      <c r="G70" t="n">
        <v>79.02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16</v>
      </c>
      <c r="N70" t="n">
        <v>90.27</v>
      </c>
      <c r="O70" t="n">
        <v>38323.08</v>
      </c>
      <c r="P70" t="n">
        <v>407.81</v>
      </c>
      <c r="Q70" t="n">
        <v>608.8099999999999</v>
      </c>
      <c r="R70" t="n">
        <v>57.76</v>
      </c>
      <c r="S70" t="n">
        <v>46.36</v>
      </c>
      <c r="T70" t="n">
        <v>5335.86</v>
      </c>
      <c r="U70" t="n">
        <v>0.8</v>
      </c>
      <c r="V70" t="n">
        <v>0.9</v>
      </c>
      <c r="W70" t="n">
        <v>9.210000000000001</v>
      </c>
      <c r="X70" t="n">
        <v>0.33</v>
      </c>
      <c r="Y70" t="n">
        <v>1</v>
      </c>
      <c r="Z70" t="n">
        <v>10</v>
      </c>
      <c r="AA70" t="n">
        <v>1223.585775244922</v>
      </c>
      <c r="AB70" t="n">
        <v>1674.164038484733</v>
      </c>
      <c r="AC70" t="n">
        <v>1514.384172355735</v>
      </c>
      <c r="AD70" t="n">
        <v>1223585.775244922</v>
      </c>
      <c r="AE70" t="n">
        <v>1674164.038484733</v>
      </c>
      <c r="AF70" t="n">
        <v>1.307990474935427e-06</v>
      </c>
      <c r="AG70" t="n">
        <v>23.91493055555556</v>
      </c>
      <c r="AH70" t="n">
        <v>1514384.172355735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3.64</v>
      </c>
      <c r="E71" t="n">
        <v>27.47</v>
      </c>
      <c r="F71" t="n">
        <v>23.68</v>
      </c>
      <c r="G71" t="n">
        <v>83.59</v>
      </c>
      <c r="H71" t="n">
        <v>1.05</v>
      </c>
      <c r="I71" t="n">
        <v>17</v>
      </c>
      <c r="J71" t="n">
        <v>309.37</v>
      </c>
      <c r="K71" t="n">
        <v>60.56</v>
      </c>
      <c r="L71" t="n">
        <v>18.25</v>
      </c>
      <c r="M71" t="n">
        <v>15</v>
      </c>
      <c r="N71" t="n">
        <v>90.56999999999999</v>
      </c>
      <c r="O71" t="n">
        <v>38390.02</v>
      </c>
      <c r="P71" t="n">
        <v>406.86</v>
      </c>
      <c r="Q71" t="n">
        <v>608.8099999999999</v>
      </c>
      <c r="R71" t="n">
        <v>57.04</v>
      </c>
      <c r="S71" t="n">
        <v>46.36</v>
      </c>
      <c r="T71" t="n">
        <v>4982.4</v>
      </c>
      <c r="U71" t="n">
        <v>0.8100000000000001</v>
      </c>
      <c r="V71" t="n">
        <v>0.9</v>
      </c>
      <c r="W71" t="n">
        <v>9.210000000000001</v>
      </c>
      <c r="X71" t="n">
        <v>0.31</v>
      </c>
      <c r="Y71" t="n">
        <v>1</v>
      </c>
      <c r="Z71" t="n">
        <v>10</v>
      </c>
      <c r="AA71" t="n">
        <v>1219.715543625031</v>
      </c>
      <c r="AB71" t="n">
        <v>1668.868616839829</v>
      </c>
      <c r="AC71" t="n">
        <v>1509.59413832045</v>
      </c>
      <c r="AD71" t="n">
        <v>1219715.543625031</v>
      </c>
      <c r="AE71" t="n">
        <v>1668868.616839829</v>
      </c>
      <c r="AF71" t="n">
        <v>1.311521494343275e-06</v>
      </c>
      <c r="AG71" t="n">
        <v>23.84548611111111</v>
      </c>
      <c r="AH71" t="n">
        <v>1509594.13832045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3.6396</v>
      </c>
      <c r="E72" t="n">
        <v>27.48</v>
      </c>
      <c r="F72" t="n">
        <v>23.69</v>
      </c>
      <c r="G72" t="n">
        <v>83.59999999999999</v>
      </c>
      <c r="H72" t="n">
        <v>1.06</v>
      </c>
      <c r="I72" t="n">
        <v>17</v>
      </c>
      <c r="J72" t="n">
        <v>309.91</v>
      </c>
      <c r="K72" t="n">
        <v>60.56</v>
      </c>
      <c r="L72" t="n">
        <v>18.5</v>
      </c>
      <c r="M72" t="n">
        <v>15</v>
      </c>
      <c r="N72" t="n">
        <v>90.86</v>
      </c>
      <c r="O72" t="n">
        <v>38457.09</v>
      </c>
      <c r="P72" t="n">
        <v>407.29</v>
      </c>
      <c r="Q72" t="n">
        <v>608.8</v>
      </c>
      <c r="R72" t="n">
        <v>57.15</v>
      </c>
      <c r="S72" t="n">
        <v>46.36</v>
      </c>
      <c r="T72" t="n">
        <v>5036.13</v>
      </c>
      <c r="U72" t="n">
        <v>0.8100000000000001</v>
      </c>
      <c r="V72" t="n">
        <v>0.9</v>
      </c>
      <c r="W72" t="n">
        <v>9.210000000000001</v>
      </c>
      <c r="X72" t="n">
        <v>0.31</v>
      </c>
      <c r="Y72" t="n">
        <v>1</v>
      </c>
      <c r="Z72" t="n">
        <v>10</v>
      </c>
      <c r="AA72" t="n">
        <v>1220.533129951522</v>
      </c>
      <c r="AB72" t="n">
        <v>1669.987274521098</v>
      </c>
      <c r="AC72" t="n">
        <v>1510.606032882664</v>
      </c>
      <c r="AD72" t="n">
        <v>1220533.129951522</v>
      </c>
      <c r="AE72" t="n">
        <v>1669987.274521098</v>
      </c>
      <c r="AF72" t="n">
        <v>1.311377371102138e-06</v>
      </c>
      <c r="AG72" t="n">
        <v>23.85416666666667</v>
      </c>
      <c r="AH72" t="n">
        <v>1510606.032882664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3.6394</v>
      </c>
      <c r="E73" t="n">
        <v>27.48</v>
      </c>
      <c r="F73" t="n">
        <v>23.69</v>
      </c>
      <c r="G73" t="n">
        <v>83.59999999999999</v>
      </c>
      <c r="H73" t="n">
        <v>1.08</v>
      </c>
      <c r="I73" t="n">
        <v>17</v>
      </c>
      <c r="J73" t="n">
        <v>310.46</v>
      </c>
      <c r="K73" t="n">
        <v>60.56</v>
      </c>
      <c r="L73" t="n">
        <v>18.75</v>
      </c>
      <c r="M73" t="n">
        <v>15</v>
      </c>
      <c r="N73" t="n">
        <v>91.16</v>
      </c>
      <c r="O73" t="n">
        <v>38524.29</v>
      </c>
      <c r="P73" t="n">
        <v>407.59</v>
      </c>
      <c r="Q73" t="n">
        <v>608.78</v>
      </c>
      <c r="R73" t="n">
        <v>57.32</v>
      </c>
      <c r="S73" t="n">
        <v>46.36</v>
      </c>
      <c r="T73" t="n">
        <v>5120.08</v>
      </c>
      <c r="U73" t="n">
        <v>0.8100000000000001</v>
      </c>
      <c r="V73" t="n">
        <v>0.9</v>
      </c>
      <c r="W73" t="n">
        <v>9.199999999999999</v>
      </c>
      <c r="X73" t="n">
        <v>0.32</v>
      </c>
      <c r="Y73" t="n">
        <v>1</v>
      </c>
      <c r="Z73" t="n">
        <v>10</v>
      </c>
      <c r="AA73" t="n">
        <v>1221.026318938167</v>
      </c>
      <c r="AB73" t="n">
        <v>1670.662077450588</v>
      </c>
      <c r="AC73" t="n">
        <v>1511.216433567655</v>
      </c>
      <c r="AD73" t="n">
        <v>1221026.318938167</v>
      </c>
      <c r="AE73" t="n">
        <v>1670662.077450588</v>
      </c>
      <c r="AF73" t="n">
        <v>1.31130530948157e-06</v>
      </c>
      <c r="AG73" t="n">
        <v>23.85416666666667</v>
      </c>
      <c r="AH73" t="n">
        <v>1511216.433567656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3.6382</v>
      </c>
      <c r="E74" t="n">
        <v>27.49</v>
      </c>
      <c r="F74" t="n">
        <v>23.7</v>
      </c>
      <c r="G74" t="n">
        <v>83.64</v>
      </c>
      <c r="H74" t="n">
        <v>1.09</v>
      </c>
      <c r="I74" t="n">
        <v>17</v>
      </c>
      <c r="J74" t="n">
        <v>311.01</v>
      </c>
      <c r="K74" t="n">
        <v>60.56</v>
      </c>
      <c r="L74" t="n">
        <v>19</v>
      </c>
      <c r="M74" t="n">
        <v>15</v>
      </c>
      <c r="N74" t="n">
        <v>91.45</v>
      </c>
      <c r="O74" t="n">
        <v>38591.62</v>
      </c>
      <c r="P74" t="n">
        <v>407.52</v>
      </c>
      <c r="Q74" t="n">
        <v>608.79</v>
      </c>
      <c r="R74" t="n">
        <v>57.48</v>
      </c>
      <c r="S74" t="n">
        <v>46.36</v>
      </c>
      <c r="T74" t="n">
        <v>5201.19</v>
      </c>
      <c r="U74" t="n">
        <v>0.8100000000000001</v>
      </c>
      <c r="V74" t="n">
        <v>0.9</v>
      </c>
      <c r="W74" t="n">
        <v>9.210000000000001</v>
      </c>
      <c r="X74" t="n">
        <v>0.33</v>
      </c>
      <c r="Y74" t="n">
        <v>1</v>
      </c>
      <c r="Z74" t="n">
        <v>10</v>
      </c>
      <c r="AA74" t="n">
        <v>1221.275047563136</v>
      </c>
      <c r="AB74" t="n">
        <v>1671.002398928402</v>
      </c>
      <c r="AC74" t="n">
        <v>1511.524275241272</v>
      </c>
      <c r="AD74" t="n">
        <v>1221275.047563136</v>
      </c>
      <c r="AE74" t="n">
        <v>1671002.398928402</v>
      </c>
      <c r="AF74" t="n">
        <v>1.31087293975816e-06</v>
      </c>
      <c r="AG74" t="n">
        <v>23.86284722222222</v>
      </c>
      <c r="AH74" t="n">
        <v>1511524.275241272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3.6382</v>
      </c>
      <c r="E75" t="n">
        <v>27.49</v>
      </c>
      <c r="F75" t="n">
        <v>23.7</v>
      </c>
      <c r="G75" t="n">
        <v>83.64</v>
      </c>
      <c r="H75" t="n">
        <v>1.1</v>
      </c>
      <c r="I75" t="n">
        <v>17</v>
      </c>
      <c r="J75" t="n">
        <v>311.55</v>
      </c>
      <c r="K75" t="n">
        <v>60.56</v>
      </c>
      <c r="L75" t="n">
        <v>19.25</v>
      </c>
      <c r="M75" t="n">
        <v>15</v>
      </c>
      <c r="N75" t="n">
        <v>91.75</v>
      </c>
      <c r="O75" t="n">
        <v>38659.08</v>
      </c>
      <c r="P75" t="n">
        <v>407.29</v>
      </c>
      <c r="Q75" t="n">
        <v>608.77</v>
      </c>
      <c r="R75" t="n">
        <v>57.44</v>
      </c>
      <c r="S75" t="n">
        <v>46.36</v>
      </c>
      <c r="T75" t="n">
        <v>5181.83</v>
      </c>
      <c r="U75" t="n">
        <v>0.8100000000000001</v>
      </c>
      <c r="V75" t="n">
        <v>0.9</v>
      </c>
      <c r="W75" t="n">
        <v>9.210000000000001</v>
      </c>
      <c r="X75" t="n">
        <v>0.33</v>
      </c>
      <c r="Y75" t="n">
        <v>1</v>
      </c>
      <c r="Z75" t="n">
        <v>10</v>
      </c>
      <c r="AA75" t="n">
        <v>1220.931017418999</v>
      </c>
      <c r="AB75" t="n">
        <v>1670.531681707655</v>
      </c>
      <c r="AC75" t="n">
        <v>1511.098482611417</v>
      </c>
      <c r="AD75" t="n">
        <v>1220931.017418999</v>
      </c>
      <c r="AE75" t="n">
        <v>1670531.681707655</v>
      </c>
      <c r="AF75" t="n">
        <v>1.31087293975816e-06</v>
      </c>
      <c r="AG75" t="n">
        <v>23.86284722222222</v>
      </c>
      <c r="AH75" t="n">
        <v>1511098.482611417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3.6498</v>
      </c>
      <c r="E76" t="n">
        <v>27.4</v>
      </c>
      <c r="F76" t="n">
        <v>23.66</v>
      </c>
      <c r="G76" t="n">
        <v>88.73</v>
      </c>
      <c r="H76" t="n">
        <v>1.11</v>
      </c>
      <c r="I76" t="n">
        <v>16</v>
      </c>
      <c r="J76" t="n">
        <v>312.1</v>
      </c>
      <c r="K76" t="n">
        <v>60.56</v>
      </c>
      <c r="L76" t="n">
        <v>19.5</v>
      </c>
      <c r="M76" t="n">
        <v>14</v>
      </c>
      <c r="N76" t="n">
        <v>92.05</v>
      </c>
      <c r="O76" t="n">
        <v>38726.8</v>
      </c>
      <c r="P76" t="n">
        <v>406.55</v>
      </c>
      <c r="Q76" t="n">
        <v>608.8</v>
      </c>
      <c r="R76" t="n">
        <v>56.4</v>
      </c>
      <c r="S76" t="n">
        <v>46.36</v>
      </c>
      <c r="T76" t="n">
        <v>4666.07</v>
      </c>
      <c r="U76" t="n">
        <v>0.82</v>
      </c>
      <c r="V76" t="n">
        <v>0.9</v>
      </c>
      <c r="W76" t="n">
        <v>9.199999999999999</v>
      </c>
      <c r="X76" t="n">
        <v>0.29</v>
      </c>
      <c r="Y76" t="n">
        <v>1</v>
      </c>
      <c r="Z76" t="n">
        <v>10</v>
      </c>
      <c r="AA76" t="n">
        <v>1216.90565317765</v>
      </c>
      <c r="AB76" t="n">
        <v>1665.024000766105</v>
      </c>
      <c r="AC76" t="n">
        <v>1506.116447008849</v>
      </c>
      <c r="AD76" t="n">
        <v>1216905.653177649</v>
      </c>
      <c r="AE76" t="n">
        <v>1665024.000766105</v>
      </c>
      <c r="AF76" t="n">
        <v>1.315052513751122e-06</v>
      </c>
      <c r="AG76" t="n">
        <v>23.78472222222222</v>
      </c>
      <c r="AH76" t="n">
        <v>1506116.447008849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3.6487</v>
      </c>
      <c r="E77" t="n">
        <v>27.41</v>
      </c>
      <c r="F77" t="n">
        <v>23.67</v>
      </c>
      <c r="G77" t="n">
        <v>88.76000000000001</v>
      </c>
      <c r="H77" t="n">
        <v>1.13</v>
      </c>
      <c r="I77" t="n">
        <v>16</v>
      </c>
      <c r="J77" t="n">
        <v>312.65</v>
      </c>
      <c r="K77" t="n">
        <v>60.56</v>
      </c>
      <c r="L77" t="n">
        <v>19.75</v>
      </c>
      <c r="M77" t="n">
        <v>14</v>
      </c>
      <c r="N77" t="n">
        <v>92.34999999999999</v>
      </c>
      <c r="O77" t="n">
        <v>38794.53</v>
      </c>
      <c r="P77" t="n">
        <v>407.1</v>
      </c>
      <c r="Q77" t="n">
        <v>608.85</v>
      </c>
      <c r="R77" t="n">
        <v>56.62</v>
      </c>
      <c r="S77" t="n">
        <v>46.36</v>
      </c>
      <c r="T77" t="n">
        <v>4779.05</v>
      </c>
      <c r="U77" t="n">
        <v>0.82</v>
      </c>
      <c r="V77" t="n">
        <v>0.9</v>
      </c>
      <c r="W77" t="n">
        <v>9.199999999999999</v>
      </c>
      <c r="X77" t="n">
        <v>0.3</v>
      </c>
      <c r="Y77" t="n">
        <v>1</v>
      </c>
      <c r="Z77" t="n">
        <v>10</v>
      </c>
      <c r="AA77" t="n">
        <v>1218.054882911442</v>
      </c>
      <c r="AB77" t="n">
        <v>1666.596427588317</v>
      </c>
      <c r="AC77" t="n">
        <v>1507.538803622064</v>
      </c>
      <c r="AD77" t="n">
        <v>1218054.882911442</v>
      </c>
      <c r="AE77" t="n">
        <v>1666596.427588317</v>
      </c>
      <c r="AF77" t="n">
        <v>1.314656174837996e-06</v>
      </c>
      <c r="AG77" t="n">
        <v>23.79340277777778</v>
      </c>
      <c r="AH77" t="n">
        <v>1507538.803622064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3.6476</v>
      </c>
      <c r="E78" t="n">
        <v>27.42</v>
      </c>
      <c r="F78" t="n">
        <v>23.68</v>
      </c>
      <c r="G78" t="n">
        <v>88.8</v>
      </c>
      <c r="H78" t="n">
        <v>1.14</v>
      </c>
      <c r="I78" t="n">
        <v>16</v>
      </c>
      <c r="J78" t="n">
        <v>313.2</v>
      </c>
      <c r="K78" t="n">
        <v>60.56</v>
      </c>
      <c r="L78" t="n">
        <v>20</v>
      </c>
      <c r="M78" t="n">
        <v>14</v>
      </c>
      <c r="N78" t="n">
        <v>92.65000000000001</v>
      </c>
      <c r="O78" t="n">
        <v>38862.4</v>
      </c>
      <c r="P78" t="n">
        <v>407.17</v>
      </c>
      <c r="Q78" t="n">
        <v>608.86</v>
      </c>
      <c r="R78" t="n">
        <v>57</v>
      </c>
      <c r="S78" t="n">
        <v>46.36</v>
      </c>
      <c r="T78" t="n">
        <v>4969.57</v>
      </c>
      <c r="U78" t="n">
        <v>0.8100000000000001</v>
      </c>
      <c r="V78" t="n">
        <v>0.9</v>
      </c>
      <c r="W78" t="n">
        <v>9.199999999999999</v>
      </c>
      <c r="X78" t="n">
        <v>0.31</v>
      </c>
      <c r="Y78" t="n">
        <v>1</v>
      </c>
      <c r="Z78" t="n">
        <v>10</v>
      </c>
      <c r="AA78" t="n">
        <v>1218.488680084995</v>
      </c>
      <c r="AB78" t="n">
        <v>1667.189968018953</v>
      </c>
      <c r="AC78" t="n">
        <v>1508.07569738704</v>
      </c>
      <c r="AD78" t="n">
        <v>1218488.680084995</v>
      </c>
      <c r="AE78" t="n">
        <v>1667189.968018953</v>
      </c>
      <c r="AF78" t="n">
        <v>1.31425983592487e-06</v>
      </c>
      <c r="AG78" t="n">
        <v>23.80208333333333</v>
      </c>
      <c r="AH78" t="n">
        <v>1508075.69738704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3.6464</v>
      </c>
      <c r="E79" t="n">
        <v>27.42</v>
      </c>
      <c r="F79" t="n">
        <v>23.69</v>
      </c>
      <c r="G79" t="n">
        <v>88.83</v>
      </c>
      <c r="H79" t="n">
        <v>1.15</v>
      </c>
      <c r="I79" t="n">
        <v>16</v>
      </c>
      <c r="J79" t="n">
        <v>313.75</v>
      </c>
      <c r="K79" t="n">
        <v>60.56</v>
      </c>
      <c r="L79" t="n">
        <v>20.25</v>
      </c>
      <c r="M79" t="n">
        <v>14</v>
      </c>
      <c r="N79" t="n">
        <v>92.95</v>
      </c>
      <c r="O79" t="n">
        <v>38930.39</v>
      </c>
      <c r="P79" t="n">
        <v>407</v>
      </c>
      <c r="Q79" t="n">
        <v>608.8099999999999</v>
      </c>
      <c r="R79" t="n">
        <v>57.3</v>
      </c>
      <c r="S79" t="n">
        <v>46.36</v>
      </c>
      <c r="T79" t="n">
        <v>5119.83</v>
      </c>
      <c r="U79" t="n">
        <v>0.8100000000000001</v>
      </c>
      <c r="V79" t="n">
        <v>0.9</v>
      </c>
      <c r="W79" t="n">
        <v>9.199999999999999</v>
      </c>
      <c r="X79" t="n">
        <v>0.32</v>
      </c>
      <c r="Y79" t="n">
        <v>1</v>
      </c>
      <c r="Z79" t="n">
        <v>10</v>
      </c>
      <c r="AA79" t="n">
        <v>1218.586772301988</v>
      </c>
      <c r="AB79" t="n">
        <v>1667.324182117766</v>
      </c>
      <c r="AC79" t="n">
        <v>1508.197102280632</v>
      </c>
      <c r="AD79" t="n">
        <v>1218586.772301988</v>
      </c>
      <c r="AE79" t="n">
        <v>1667324.182117766</v>
      </c>
      <c r="AF79" t="n">
        <v>1.31382746620146e-06</v>
      </c>
      <c r="AG79" t="n">
        <v>23.80208333333333</v>
      </c>
      <c r="AH79" t="n">
        <v>1508197.102280632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3.6458</v>
      </c>
      <c r="E80" t="n">
        <v>27.43</v>
      </c>
      <c r="F80" t="n">
        <v>23.69</v>
      </c>
      <c r="G80" t="n">
        <v>88.84999999999999</v>
      </c>
      <c r="H80" t="n">
        <v>1.16</v>
      </c>
      <c r="I80" t="n">
        <v>16</v>
      </c>
      <c r="J80" t="n">
        <v>314.3</v>
      </c>
      <c r="K80" t="n">
        <v>60.56</v>
      </c>
      <c r="L80" t="n">
        <v>20.5</v>
      </c>
      <c r="M80" t="n">
        <v>14</v>
      </c>
      <c r="N80" t="n">
        <v>93.25</v>
      </c>
      <c r="O80" t="n">
        <v>38998.53</v>
      </c>
      <c r="P80" t="n">
        <v>406.56</v>
      </c>
      <c r="Q80" t="n">
        <v>608.78</v>
      </c>
      <c r="R80" t="n">
        <v>57.33</v>
      </c>
      <c r="S80" t="n">
        <v>46.36</v>
      </c>
      <c r="T80" t="n">
        <v>5131.9</v>
      </c>
      <c r="U80" t="n">
        <v>0.8100000000000001</v>
      </c>
      <c r="V80" t="n">
        <v>0.9</v>
      </c>
      <c r="W80" t="n">
        <v>9.210000000000001</v>
      </c>
      <c r="X80" t="n">
        <v>0.32</v>
      </c>
      <c r="Y80" t="n">
        <v>1</v>
      </c>
      <c r="Z80" t="n">
        <v>10</v>
      </c>
      <c r="AA80" t="n">
        <v>1218.063250358839</v>
      </c>
      <c r="AB80" t="n">
        <v>1666.607876298992</v>
      </c>
      <c r="AC80" t="n">
        <v>1507.549159683861</v>
      </c>
      <c r="AD80" t="n">
        <v>1218063.25035884</v>
      </c>
      <c r="AE80" t="n">
        <v>1666607.876298992</v>
      </c>
      <c r="AF80" t="n">
        <v>1.313611281339755e-06</v>
      </c>
      <c r="AG80" t="n">
        <v>23.81076388888889</v>
      </c>
      <c r="AH80" t="n">
        <v>1507549.159683861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3.6569</v>
      </c>
      <c r="E81" t="n">
        <v>27.35</v>
      </c>
      <c r="F81" t="n">
        <v>23.66</v>
      </c>
      <c r="G81" t="n">
        <v>94.64</v>
      </c>
      <c r="H81" t="n">
        <v>1.17</v>
      </c>
      <c r="I81" t="n">
        <v>15</v>
      </c>
      <c r="J81" t="n">
        <v>314.86</v>
      </c>
      <c r="K81" t="n">
        <v>60.56</v>
      </c>
      <c r="L81" t="n">
        <v>20.75</v>
      </c>
      <c r="M81" t="n">
        <v>13</v>
      </c>
      <c r="N81" t="n">
        <v>93.55</v>
      </c>
      <c r="O81" t="n">
        <v>39066.8</v>
      </c>
      <c r="P81" t="n">
        <v>405.55</v>
      </c>
      <c r="Q81" t="n">
        <v>608.78</v>
      </c>
      <c r="R81" t="n">
        <v>56.43</v>
      </c>
      <c r="S81" t="n">
        <v>46.36</v>
      </c>
      <c r="T81" t="n">
        <v>4686.23</v>
      </c>
      <c r="U81" t="n">
        <v>0.82</v>
      </c>
      <c r="V81" t="n">
        <v>0.9</v>
      </c>
      <c r="W81" t="n">
        <v>9.199999999999999</v>
      </c>
      <c r="X81" t="n">
        <v>0.29</v>
      </c>
      <c r="Y81" t="n">
        <v>1</v>
      </c>
      <c r="Z81" t="n">
        <v>10</v>
      </c>
      <c r="AA81" t="n">
        <v>1203.057948587379</v>
      </c>
      <c r="AB81" t="n">
        <v>1646.076960428087</v>
      </c>
      <c r="AC81" t="n">
        <v>1488.977685608353</v>
      </c>
      <c r="AD81" t="n">
        <v>1203057.948587379</v>
      </c>
      <c r="AE81" t="n">
        <v>1646076.960428087</v>
      </c>
      <c r="AF81" t="n">
        <v>1.317610701281297e-06</v>
      </c>
      <c r="AG81" t="n">
        <v>23.74131944444444</v>
      </c>
      <c r="AH81" t="n">
        <v>1488977.685608353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3.6578</v>
      </c>
      <c r="E82" t="n">
        <v>27.34</v>
      </c>
      <c r="F82" t="n">
        <v>23.65</v>
      </c>
      <c r="G82" t="n">
        <v>94.62</v>
      </c>
      <c r="H82" t="n">
        <v>1.19</v>
      </c>
      <c r="I82" t="n">
        <v>15</v>
      </c>
      <c r="J82" t="n">
        <v>315.41</v>
      </c>
      <c r="K82" t="n">
        <v>60.56</v>
      </c>
      <c r="L82" t="n">
        <v>21</v>
      </c>
      <c r="M82" t="n">
        <v>13</v>
      </c>
      <c r="N82" t="n">
        <v>93.86</v>
      </c>
      <c r="O82" t="n">
        <v>39135.2</v>
      </c>
      <c r="P82" t="n">
        <v>406.09</v>
      </c>
      <c r="Q82" t="n">
        <v>608.8099999999999</v>
      </c>
      <c r="R82" t="n">
        <v>56.15</v>
      </c>
      <c r="S82" t="n">
        <v>46.36</v>
      </c>
      <c r="T82" t="n">
        <v>4546.15</v>
      </c>
      <c r="U82" t="n">
        <v>0.83</v>
      </c>
      <c r="V82" t="n">
        <v>0.9</v>
      </c>
      <c r="W82" t="n">
        <v>9.199999999999999</v>
      </c>
      <c r="X82" t="n">
        <v>0.28</v>
      </c>
      <c r="Y82" t="n">
        <v>1</v>
      </c>
      <c r="Z82" t="n">
        <v>10</v>
      </c>
      <c r="AA82" t="n">
        <v>1203.578176712711</v>
      </c>
      <c r="AB82" t="n">
        <v>1646.78875950001</v>
      </c>
      <c r="AC82" t="n">
        <v>1489.621551575869</v>
      </c>
      <c r="AD82" t="n">
        <v>1203578.176712711</v>
      </c>
      <c r="AE82" t="n">
        <v>1646788.75950001</v>
      </c>
      <c r="AF82" t="n">
        <v>1.317934978573854e-06</v>
      </c>
      <c r="AG82" t="n">
        <v>23.73263888888889</v>
      </c>
      <c r="AH82" t="n">
        <v>1489621.551575869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3.6585</v>
      </c>
      <c r="E83" t="n">
        <v>27.33</v>
      </c>
      <c r="F83" t="n">
        <v>23.65</v>
      </c>
      <c r="G83" t="n">
        <v>94.59999999999999</v>
      </c>
      <c r="H83" t="n">
        <v>1.2</v>
      </c>
      <c r="I83" t="n">
        <v>15</v>
      </c>
      <c r="J83" t="n">
        <v>315.97</v>
      </c>
      <c r="K83" t="n">
        <v>60.56</v>
      </c>
      <c r="L83" t="n">
        <v>21.25</v>
      </c>
      <c r="M83" t="n">
        <v>13</v>
      </c>
      <c r="N83" t="n">
        <v>94.16</v>
      </c>
      <c r="O83" t="n">
        <v>39203.74</v>
      </c>
      <c r="P83" t="n">
        <v>406.29</v>
      </c>
      <c r="Q83" t="n">
        <v>608.8200000000001</v>
      </c>
      <c r="R83" t="n">
        <v>55.85</v>
      </c>
      <c r="S83" t="n">
        <v>46.36</v>
      </c>
      <c r="T83" t="n">
        <v>4398.47</v>
      </c>
      <c r="U83" t="n">
        <v>0.83</v>
      </c>
      <c r="V83" t="n">
        <v>0.9</v>
      </c>
      <c r="W83" t="n">
        <v>9.210000000000001</v>
      </c>
      <c r="X83" t="n">
        <v>0.28</v>
      </c>
      <c r="Y83" t="n">
        <v>1</v>
      </c>
      <c r="Z83" t="n">
        <v>10</v>
      </c>
      <c r="AA83" t="n">
        <v>1203.721560916311</v>
      </c>
      <c r="AB83" t="n">
        <v>1646.984944093041</v>
      </c>
      <c r="AC83" t="n">
        <v>1489.799012586687</v>
      </c>
      <c r="AD83" t="n">
        <v>1203721.560916311</v>
      </c>
      <c r="AE83" t="n">
        <v>1646984.944093041</v>
      </c>
      <c r="AF83" t="n">
        <v>1.318187194245843e-06</v>
      </c>
      <c r="AG83" t="n">
        <v>23.72395833333333</v>
      </c>
      <c r="AH83" t="n">
        <v>1489799.012586687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3.6592</v>
      </c>
      <c r="E84" t="n">
        <v>27.33</v>
      </c>
      <c r="F84" t="n">
        <v>23.64</v>
      </c>
      <c r="G84" t="n">
        <v>94.58</v>
      </c>
      <c r="H84" t="n">
        <v>1.21</v>
      </c>
      <c r="I84" t="n">
        <v>15</v>
      </c>
      <c r="J84" t="n">
        <v>316.53</v>
      </c>
      <c r="K84" t="n">
        <v>60.56</v>
      </c>
      <c r="L84" t="n">
        <v>21.5</v>
      </c>
      <c r="M84" t="n">
        <v>13</v>
      </c>
      <c r="N84" t="n">
        <v>94.47</v>
      </c>
      <c r="O84" t="n">
        <v>39272.42</v>
      </c>
      <c r="P84" t="n">
        <v>406.33</v>
      </c>
      <c r="Q84" t="n">
        <v>608.79</v>
      </c>
      <c r="R84" t="n">
        <v>56.01</v>
      </c>
      <c r="S84" t="n">
        <v>46.36</v>
      </c>
      <c r="T84" t="n">
        <v>4475.17</v>
      </c>
      <c r="U84" t="n">
        <v>0.83</v>
      </c>
      <c r="V84" t="n">
        <v>0.9</v>
      </c>
      <c r="W84" t="n">
        <v>9.199999999999999</v>
      </c>
      <c r="X84" t="n">
        <v>0.27</v>
      </c>
      <c r="Y84" t="n">
        <v>1</v>
      </c>
      <c r="Z84" t="n">
        <v>10</v>
      </c>
      <c r="AA84" t="n">
        <v>1203.541858844927</v>
      </c>
      <c r="AB84" t="n">
        <v>1646.739067791078</v>
      </c>
      <c r="AC84" t="n">
        <v>1489.576602373894</v>
      </c>
      <c r="AD84" t="n">
        <v>1203541.858844927</v>
      </c>
      <c r="AE84" t="n">
        <v>1646739.067791078</v>
      </c>
      <c r="AF84" t="n">
        <v>1.318439409917832e-06</v>
      </c>
      <c r="AG84" t="n">
        <v>23.72395833333333</v>
      </c>
      <c r="AH84" t="n">
        <v>1489576.602373894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3.656</v>
      </c>
      <c r="E85" t="n">
        <v>27.35</v>
      </c>
      <c r="F85" t="n">
        <v>23.67</v>
      </c>
      <c r="G85" t="n">
        <v>94.67</v>
      </c>
      <c r="H85" t="n">
        <v>1.22</v>
      </c>
      <c r="I85" t="n">
        <v>15</v>
      </c>
      <c r="J85" t="n">
        <v>317.08</v>
      </c>
      <c r="K85" t="n">
        <v>60.56</v>
      </c>
      <c r="L85" t="n">
        <v>21.75</v>
      </c>
      <c r="M85" t="n">
        <v>13</v>
      </c>
      <c r="N85" t="n">
        <v>94.78</v>
      </c>
      <c r="O85" t="n">
        <v>39341.24</v>
      </c>
      <c r="P85" t="n">
        <v>406.32</v>
      </c>
      <c r="Q85" t="n">
        <v>608.8</v>
      </c>
      <c r="R85" t="n">
        <v>56.52</v>
      </c>
      <c r="S85" t="n">
        <v>46.36</v>
      </c>
      <c r="T85" t="n">
        <v>4734.97</v>
      </c>
      <c r="U85" t="n">
        <v>0.82</v>
      </c>
      <c r="V85" t="n">
        <v>0.9</v>
      </c>
      <c r="W85" t="n">
        <v>9.210000000000001</v>
      </c>
      <c r="X85" t="n">
        <v>0.3</v>
      </c>
      <c r="Y85" t="n">
        <v>1</v>
      </c>
      <c r="Z85" t="n">
        <v>10</v>
      </c>
      <c r="AA85" t="n">
        <v>1204.487400252007</v>
      </c>
      <c r="AB85" t="n">
        <v>1648.032799258587</v>
      </c>
      <c r="AC85" t="n">
        <v>1490.746861925908</v>
      </c>
      <c r="AD85" t="n">
        <v>1204487.400252007</v>
      </c>
      <c r="AE85" t="n">
        <v>1648032.799258587</v>
      </c>
      <c r="AF85" t="n">
        <v>1.31728642398874e-06</v>
      </c>
      <c r="AG85" t="n">
        <v>23.74131944444444</v>
      </c>
      <c r="AH85" t="n">
        <v>1490746.861925907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3.6589</v>
      </c>
      <c r="E86" t="n">
        <v>27.33</v>
      </c>
      <c r="F86" t="n">
        <v>23.65</v>
      </c>
      <c r="G86" t="n">
        <v>94.58</v>
      </c>
      <c r="H86" t="n">
        <v>1.23</v>
      </c>
      <c r="I86" t="n">
        <v>15</v>
      </c>
      <c r="J86" t="n">
        <v>317.64</v>
      </c>
      <c r="K86" t="n">
        <v>60.56</v>
      </c>
      <c r="L86" t="n">
        <v>22</v>
      </c>
      <c r="M86" t="n">
        <v>13</v>
      </c>
      <c r="N86" t="n">
        <v>95.09</v>
      </c>
      <c r="O86" t="n">
        <v>39410.2</v>
      </c>
      <c r="P86" t="n">
        <v>405.61</v>
      </c>
      <c r="Q86" t="n">
        <v>608.79</v>
      </c>
      <c r="R86" t="n">
        <v>55.97</v>
      </c>
      <c r="S86" t="n">
        <v>46.36</v>
      </c>
      <c r="T86" t="n">
        <v>4455.31</v>
      </c>
      <c r="U86" t="n">
        <v>0.83</v>
      </c>
      <c r="V86" t="n">
        <v>0.9</v>
      </c>
      <c r="W86" t="n">
        <v>9.199999999999999</v>
      </c>
      <c r="X86" t="n">
        <v>0.27</v>
      </c>
      <c r="Y86" t="n">
        <v>1</v>
      </c>
      <c r="Z86" t="n">
        <v>10</v>
      </c>
      <c r="AA86" t="n">
        <v>1202.622112343845</v>
      </c>
      <c r="AB86" t="n">
        <v>1645.480630051945</v>
      </c>
      <c r="AC86" t="n">
        <v>1488.438268166356</v>
      </c>
      <c r="AD86" t="n">
        <v>1202622.112343845</v>
      </c>
      <c r="AE86" t="n">
        <v>1645480.630051945</v>
      </c>
      <c r="AF86" t="n">
        <v>1.31833131748698e-06</v>
      </c>
      <c r="AG86" t="n">
        <v>23.72395833333333</v>
      </c>
      <c r="AH86" t="n">
        <v>1488438.268166356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3.6686</v>
      </c>
      <c r="E87" t="n">
        <v>27.26</v>
      </c>
      <c r="F87" t="n">
        <v>23.63</v>
      </c>
      <c r="G87" t="n">
        <v>101.25</v>
      </c>
      <c r="H87" t="n">
        <v>1.25</v>
      </c>
      <c r="I87" t="n">
        <v>14</v>
      </c>
      <c r="J87" t="n">
        <v>318.2</v>
      </c>
      <c r="K87" t="n">
        <v>60.56</v>
      </c>
      <c r="L87" t="n">
        <v>22.25</v>
      </c>
      <c r="M87" t="n">
        <v>12</v>
      </c>
      <c r="N87" t="n">
        <v>95.40000000000001</v>
      </c>
      <c r="O87" t="n">
        <v>39479.3</v>
      </c>
      <c r="P87" t="n">
        <v>404.49</v>
      </c>
      <c r="Q87" t="n">
        <v>608.8</v>
      </c>
      <c r="R87" t="n">
        <v>55.34</v>
      </c>
      <c r="S87" t="n">
        <v>46.36</v>
      </c>
      <c r="T87" t="n">
        <v>4148.4</v>
      </c>
      <c r="U87" t="n">
        <v>0.84</v>
      </c>
      <c r="V87" t="n">
        <v>0.9</v>
      </c>
      <c r="W87" t="n">
        <v>9.199999999999999</v>
      </c>
      <c r="X87" t="n">
        <v>0.25</v>
      </c>
      <c r="Y87" t="n">
        <v>1</v>
      </c>
      <c r="Z87" t="n">
        <v>10</v>
      </c>
      <c r="AA87" t="n">
        <v>1198.663842483163</v>
      </c>
      <c r="AB87" t="n">
        <v>1640.064750602019</v>
      </c>
      <c r="AC87" t="n">
        <v>1483.539272649896</v>
      </c>
      <c r="AD87" t="n">
        <v>1198663.842483163</v>
      </c>
      <c r="AE87" t="n">
        <v>1640064.750602019</v>
      </c>
      <c r="AF87" t="n">
        <v>1.321826306084543e-06</v>
      </c>
      <c r="AG87" t="n">
        <v>23.66319444444444</v>
      </c>
      <c r="AH87" t="n">
        <v>1483539.272649896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3.6686</v>
      </c>
      <c r="E88" t="n">
        <v>27.26</v>
      </c>
      <c r="F88" t="n">
        <v>23.63</v>
      </c>
      <c r="G88" t="n">
        <v>101.26</v>
      </c>
      <c r="H88" t="n">
        <v>1.26</v>
      </c>
      <c r="I88" t="n">
        <v>14</v>
      </c>
      <c r="J88" t="n">
        <v>318.76</v>
      </c>
      <c r="K88" t="n">
        <v>60.56</v>
      </c>
      <c r="L88" t="n">
        <v>22.5</v>
      </c>
      <c r="M88" t="n">
        <v>12</v>
      </c>
      <c r="N88" t="n">
        <v>95.70999999999999</v>
      </c>
      <c r="O88" t="n">
        <v>39548.54</v>
      </c>
      <c r="P88" t="n">
        <v>404.98</v>
      </c>
      <c r="Q88" t="n">
        <v>608.76</v>
      </c>
      <c r="R88" t="n">
        <v>55.3</v>
      </c>
      <c r="S88" t="n">
        <v>46.36</v>
      </c>
      <c r="T88" t="n">
        <v>4126.03</v>
      </c>
      <c r="U88" t="n">
        <v>0.84</v>
      </c>
      <c r="V88" t="n">
        <v>0.9</v>
      </c>
      <c r="W88" t="n">
        <v>9.199999999999999</v>
      </c>
      <c r="X88" t="n">
        <v>0.26</v>
      </c>
      <c r="Y88" t="n">
        <v>1</v>
      </c>
      <c r="Z88" t="n">
        <v>10</v>
      </c>
      <c r="AA88" t="n">
        <v>1199.390702783499</v>
      </c>
      <c r="AB88" t="n">
        <v>1641.059272931751</v>
      </c>
      <c r="AC88" t="n">
        <v>1484.438879164299</v>
      </c>
      <c r="AD88" t="n">
        <v>1199390.702783499</v>
      </c>
      <c r="AE88" t="n">
        <v>1641059.272931751</v>
      </c>
      <c r="AF88" t="n">
        <v>1.321826306084543e-06</v>
      </c>
      <c r="AG88" t="n">
        <v>23.66319444444444</v>
      </c>
      <c r="AH88" t="n">
        <v>1484438.879164299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3.668</v>
      </c>
      <c r="E89" t="n">
        <v>27.26</v>
      </c>
      <c r="F89" t="n">
        <v>23.63</v>
      </c>
      <c r="G89" t="n">
        <v>101.27</v>
      </c>
      <c r="H89" t="n">
        <v>1.27</v>
      </c>
      <c r="I89" t="n">
        <v>14</v>
      </c>
      <c r="J89" t="n">
        <v>319.33</v>
      </c>
      <c r="K89" t="n">
        <v>60.56</v>
      </c>
      <c r="L89" t="n">
        <v>22.75</v>
      </c>
      <c r="M89" t="n">
        <v>12</v>
      </c>
      <c r="N89" t="n">
        <v>96.02</v>
      </c>
      <c r="O89" t="n">
        <v>39617.93</v>
      </c>
      <c r="P89" t="n">
        <v>405.57</v>
      </c>
      <c r="Q89" t="n">
        <v>608.78</v>
      </c>
      <c r="R89" t="n">
        <v>55.2</v>
      </c>
      <c r="S89" t="n">
        <v>46.36</v>
      </c>
      <c r="T89" t="n">
        <v>4078.87</v>
      </c>
      <c r="U89" t="n">
        <v>0.84</v>
      </c>
      <c r="V89" t="n">
        <v>0.9</v>
      </c>
      <c r="W89" t="n">
        <v>9.210000000000001</v>
      </c>
      <c r="X89" t="n">
        <v>0.26</v>
      </c>
      <c r="Y89" t="n">
        <v>1</v>
      </c>
      <c r="Z89" t="n">
        <v>10</v>
      </c>
      <c r="AA89" t="n">
        <v>1200.397114417638</v>
      </c>
      <c r="AB89" t="n">
        <v>1642.436289729328</v>
      </c>
      <c r="AC89" t="n">
        <v>1485.684475411371</v>
      </c>
      <c r="AD89" t="n">
        <v>1200397.114417638</v>
      </c>
      <c r="AE89" t="n">
        <v>1642436.289729328</v>
      </c>
      <c r="AF89" t="n">
        <v>1.321610121222838e-06</v>
      </c>
      <c r="AG89" t="n">
        <v>23.66319444444444</v>
      </c>
      <c r="AH89" t="n">
        <v>1485684.475411371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3.6705</v>
      </c>
      <c r="E90" t="n">
        <v>27.24</v>
      </c>
      <c r="F90" t="n">
        <v>23.61</v>
      </c>
      <c r="G90" t="n">
        <v>101.2</v>
      </c>
      <c r="H90" t="n">
        <v>1.28</v>
      </c>
      <c r="I90" t="n">
        <v>14</v>
      </c>
      <c r="J90" t="n">
        <v>319.89</v>
      </c>
      <c r="K90" t="n">
        <v>60.56</v>
      </c>
      <c r="L90" t="n">
        <v>23</v>
      </c>
      <c r="M90" t="n">
        <v>12</v>
      </c>
      <c r="N90" t="n">
        <v>96.34</v>
      </c>
      <c r="O90" t="n">
        <v>39687.46</v>
      </c>
      <c r="P90" t="n">
        <v>405.07</v>
      </c>
      <c r="Q90" t="n">
        <v>608.78</v>
      </c>
      <c r="R90" t="n">
        <v>54.77</v>
      </c>
      <c r="S90" t="n">
        <v>46.36</v>
      </c>
      <c r="T90" t="n">
        <v>3863.33</v>
      </c>
      <c r="U90" t="n">
        <v>0.85</v>
      </c>
      <c r="V90" t="n">
        <v>0.9</v>
      </c>
      <c r="W90" t="n">
        <v>9.199999999999999</v>
      </c>
      <c r="X90" t="n">
        <v>0.24</v>
      </c>
      <c r="Y90" t="n">
        <v>1</v>
      </c>
      <c r="Z90" t="n">
        <v>10</v>
      </c>
      <c r="AA90" t="n">
        <v>1198.939733128569</v>
      </c>
      <c r="AB90" t="n">
        <v>1640.442236354499</v>
      </c>
      <c r="AC90" t="n">
        <v>1483.880731691964</v>
      </c>
      <c r="AD90" t="n">
        <v>1198939.733128569</v>
      </c>
      <c r="AE90" t="n">
        <v>1640442.236354499</v>
      </c>
      <c r="AF90" t="n">
        <v>1.322510891479942e-06</v>
      </c>
      <c r="AG90" t="n">
        <v>23.64583333333333</v>
      </c>
      <c r="AH90" t="n">
        <v>1483880.731691964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3.6694</v>
      </c>
      <c r="E91" t="n">
        <v>27.25</v>
      </c>
      <c r="F91" t="n">
        <v>23.62</v>
      </c>
      <c r="G91" t="n">
        <v>101.23</v>
      </c>
      <c r="H91" t="n">
        <v>1.29</v>
      </c>
      <c r="I91" t="n">
        <v>14</v>
      </c>
      <c r="J91" t="n">
        <v>320.46</v>
      </c>
      <c r="K91" t="n">
        <v>60.56</v>
      </c>
      <c r="L91" t="n">
        <v>23.25</v>
      </c>
      <c r="M91" t="n">
        <v>12</v>
      </c>
      <c r="N91" t="n">
        <v>96.65000000000001</v>
      </c>
      <c r="O91" t="n">
        <v>39757.13</v>
      </c>
      <c r="P91" t="n">
        <v>405.37</v>
      </c>
      <c r="Q91" t="n">
        <v>608.79</v>
      </c>
      <c r="R91" t="n">
        <v>55.02</v>
      </c>
      <c r="S91" t="n">
        <v>46.36</v>
      </c>
      <c r="T91" t="n">
        <v>3987.69</v>
      </c>
      <c r="U91" t="n">
        <v>0.84</v>
      </c>
      <c r="V91" t="n">
        <v>0.9</v>
      </c>
      <c r="W91" t="n">
        <v>9.199999999999999</v>
      </c>
      <c r="X91" t="n">
        <v>0.25</v>
      </c>
      <c r="Y91" t="n">
        <v>1</v>
      </c>
      <c r="Z91" t="n">
        <v>10</v>
      </c>
      <c r="AA91" t="n">
        <v>1199.709562604252</v>
      </c>
      <c r="AB91" t="n">
        <v>1641.495551005608</v>
      </c>
      <c r="AC91" t="n">
        <v>1484.833519471107</v>
      </c>
      <c r="AD91" t="n">
        <v>1199709.562604252</v>
      </c>
      <c r="AE91" t="n">
        <v>1641495.551005608</v>
      </c>
      <c r="AF91" t="n">
        <v>1.322114552566816e-06</v>
      </c>
      <c r="AG91" t="n">
        <v>23.65451388888889</v>
      </c>
      <c r="AH91" t="n">
        <v>1484833.519471107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3.6694</v>
      </c>
      <c r="E92" t="n">
        <v>27.25</v>
      </c>
      <c r="F92" t="n">
        <v>23.62</v>
      </c>
      <c r="G92" t="n">
        <v>101.23</v>
      </c>
      <c r="H92" t="n">
        <v>1.3</v>
      </c>
      <c r="I92" t="n">
        <v>14</v>
      </c>
      <c r="J92" t="n">
        <v>321.02</v>
      </c>
      <c r="K92" t="n">
        <v>60.56</v>
      </c>
      <c r="L92" t="n">
        <v>23.5</v>
      </c>
      <c r="M92" t="n">
        <v>12</v>
      </c>
      <c r="N92" t="n">
        <v>96.97</v>
      </c>
      <c r="O92" t="n">
        <v>39826.95</v>
      </c>
      <c r="P92" t="n">
        <v>404.99</v>
      </c>
      <c r="Q92" t="n">
        <v>608.84</v>
      </c>
      <c r="R92" t="n">
        <v>55.07</v>
      </c>
      <c r="S92" t="n">
        <v>46.36</v>
      </c>
      <c r="T92" t="n">
        <v>4013.98</v>
      </c>
      <c r="U92" t="n">
        <v>0.84</v>
      </c>
      <c r="V92" t="n">
        <v>0.9</v>
      </c>
      <c r="W92" t="n">
        <v>9.199999999999999</v>
      </c>
      <c r="X92" t="n">
        <v>0.25</v>
      </c>
      <c r="Y92" t="n">
        <v>1</v>
      </c>
      <c r="Z92" t="n">
        <v>10</v>
      </c>
      <c r="AA92" t="n">
        <v>1199.145997919169</v>
      </c>
      <c r="AB92" t="n">
        <v>1640.724456940758</v>
      </c>
      <c r="AC92" t="n">
        <v>1484.136017541569</v>
      </c>
      <c r="AD92" t="n">
        <v>1199145.997919169</v>
      </c>
      <c r="AE92" t="n">
        <v>1640724.456940758</v>
      </c>
      <c r="AF92" t="n">
        <v>1.322114552566816e-06</v>
      </c>
      <c r="AG92" t="n">
        <v>23.65451388888889</v>
      </c>
      <c r="AH92" t="n">
        <v>1484136.017541569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3.6674</v>
      </c>
      <c r="E93" t="n">
        <v>27.27</v>
      </c>
      <c r="F93" t="n">
        <v>23.64</v>
      </c>
      <c r="G93" t="n">
        <v>101.29</v>
      </c>
      <c r="H93" t="n">
        <v>1.32</v>
      </c>
      <c r="I93" t="n">
        <v>14</v>
      </c>
      <c r="J93" t="n">
        <v>321.59</v>
      </c>
      <c r="K93" t="n">
        <v>60.56</v>
      </c>
      <c r="L93" t="n">
        <v>23.75</v>
      </c>
      <c r="M93" t="n">
        <v>12</v>
      </c>
      <c r="N93" t="n">
        <v>97.28</v>
      </c>
      <c r="O93" t="n">
        <v>39896.91</v>
      </c>
      <c r="P93" t="n">
        <v>404.84</v>
      </c>
      <c r="Q93" t="n">
        <v>608.79</v>
      </c>
      <c r="R93" t="n">
        <v>55.62</v>
      </c>
      <c r="S93" t="n">
        <v>46.36</v>
      </c>
      <c r="T93" t="n">
        <v>4285.16</v>
      </c>
      <c r="U93" t="n">
        <v>0.83</v>
      </c>
      <c r="V93" t="n">
        <v>0.9</v>
      </c>
      <c r="W93" t="n">
        <v>9.199999999999999</v>
      </c>
      <c r="X93" t="n">
        <v>0.26</v>
      </c>
      <c r="Y93" t="n">
        <v>1</v>
      </c>
      <c r="Z93" t="n">
        <v>10</v>
      </c>
      <c r="AA93" t="n">
        <v>1199.530031361915</v>
      </c>
      <c r="AB93" t="n">
        <v>1641.249908439482</v>
      </c>
      <c r="AC93" t="n">
        <v>1484.611320686731</v>
      </c>
      <c r="AD93" t="n">
        <v>1199530.031361914</v>
      </c>
      <c r="AE93" t="n">
        <v>1641249.908439482</v>
      </c>
      <c r="AF93" t="n">
        <v>1.321393936361133e-06</v>
      </c>
      <c r="AG93" t="n">
        <v>23.671875</v>
      </c>
      <c r="AH93" t="n">
        <v>1484611.320686731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3.6671</v>
      </c>
      <c r="E94" t="n">
        <v>27.27</v>
      </c>
      <c r="F94" t="n">
        <v>23.64</v>
      </c>
      <c r="G94" t="n">
        <v>101.3</v>
      </c>
      <c r="H94" t="n">
        <v>1.33</v>
      </c>
      <c r="I94" t="n">
        <v>14</v>
      </c>
      <c r="J94" t="n">
        <v>322.16</v>
      </c>
      <c r="K94" t="n">
        <v>60.56</v>
      </c>
      <c r="L94" t="n">
        <v>24</v>
      </c>
      <c r="M94" t="n">
        <v>12</v>
      </c>
      <c r="N94" t="n">
        <v>97.59999999999999</v>
      </c>
      <c r="O94" t="n">
        <v>39967.02</v>
      </c>
      <c r="P94" t="n">
        <v>404.52</v>
      </c>
      <c r="Q94" t="n">
        <v>608.79</v>
      </c>
      <c r="R94" t="n">
        <v>55.66</v>
      </c>
      <c r="S94" t="n">
        <v>46.36</v>
      </c>
      <c r="T94" t="n">
        <v>4306.42</v>
      </c>
      <c r="U94" t="n">
        <v>0.83</v>
      </c>
      <c r="V94" t="n">
        <v>0.9</v>
      </c>
      <c r="W94" t="n">
        <v>9.199999999999999</v>
      </c>
      <c r="X94" t="n">
        <v>0.27</v>
      </c>
      <c r="Y94" t="n">
        <v>1</v>
      </c>
      <c r="Z94" t="n">
        <v>10</v>
      </c>
      <c r="AA94" t="n">
        <v>1199.120715067542</v>
      </c>
      <c r="AB94" t="n">
        <v>1640.689863827761</v>
      </c>
      <c r="AC94" t="n">
        <v>1484.104725946725</v>
      </c>
      <c r="AD94" t="n">
        <v>1199120.715067542</v>
      </c>
      <c r="AE94" t="n">
        <v>1640689.863827761</v>
      </c>
      <c r="AF94" t="n">
        <v>1.321285843930281e-06</v>
      </c>
      <c r="AG94" t="n">
        <v>23.671875</v>
      </c>
      <c r="AH94" t="n">
        <v>1484104.725946725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3.6779</v>
      </c>
      <c r="E95" t="n">
        <v>27.19</v>
      </c>
      <c r="F95" t="n">
        <v>23.61</v>
      </c>
      <c r="G95" t="n">
        <v>108.97</v>
      </c>
      <c r="H95" t="n">
        <v>1.34</v>
      </c>
      <c r="I95" t="n">
        <v>13</v>
      </c>
      <c r="J95" t="n">
        <v>322.73</v>
      </c>
      <c r="K95" t="n">
        <v>60.56</v>
      </c>
      <c r="L95" t="n">
        <v>24.25</v>
      </c>
      <c r="M95" t="n">
        <v>11</v>
      </c>
      <c r="N95" t="n">
        <v>97.92</v>
      </c>
      <c r="O95" t="n">
        <v>40037.28</v>
      </c>
      <c r="P95" t="n">
        <v>404.4</v>
      </c>
      <c r="Q95" t="n">
        <v>608.8099999999999</v>
      </c>
      <c r="R95" t="n">
        <v>54.74</v>
      </c>
      <c r="S95" t="n">
        <v>46.36</v>
      </c>
      <c r="T95" t="n">
        <v>3854.35</v>
      </c>
      <c r="U95" t="n">
        <v>0.85</v>
      </c>
      <c r="V95" t="n">
        <v>0.9</v>
      </c>
      <c r="W95" t="n">
        <v>9.199999999999999</v>
      </c>
      <c r="X95" t="n">
        <v>0.24</v>
      </c>
      <c r="Y95" t="n">
        <v>1</v>
      </c>
      <c r="Z95" t="n">
        <v>10</v>
      </c>
      <c r="AA95" t="n">
        <v>1196.337112881927</v>
      </c>
      <c r="AB95" t="n">
        <v>1636.881216513542</v>
      </c>
      <c r="AC95" t="n">
        <v>1480.659570586705</v>
      </c>
      <c r="AD95" t="n">
        <v>1196337.112881927</v>
      </c>
      <c r="AE95" t="n">
        <v>1636881.216513542</v>
      </c>
      <c r="AF95" t="n">
        <v>1.32517717144097e-06</v>
      </c>
      <c r="AG95" t="n">
        <v>23.60243055555556</v>
      </c>
      <c r="AH95" t="n">
        <v>1480659.570586705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3.6771</v>
      </c>
      <c r="E96" t="n">
        <v>27.2</v>
      </c>
      <c r="F96" t="n">
        <v>23.62</v>
      </c>
      <c r="G96" t="n">
        <v>108.99</v>
      </c>
      <c r="H96" t="n">
        <v>1.35</v>
      </c>
      <c r="I96" t="n">
        <v>13</v>
      </c>
      <c r="J96" t="n">
        <v>323.3</v>
      </c>
      <c r="K96" t="n">
        <v>60.56</v>
      </c>
      <c r="L96" t="n">
        <v>24.5</v>
      </c>
      <c r="M96" t="n">
        <v>11</v>
      </c>
      <c r="N96" t="n">
        <v>98.23999999999999</v>
      </c>
      <c r="O96" t="n">
        <v>40107.81</v>
      </c>
      <c r="P96" t="n">
        <v>404.97</v>
      </c>
      <c r="Q96" t="n">
        <v>608.77</v>
      </c>
      <c r="R96" t="n">
        <v>54.81</v>
      </c>
      <c r="S96" t="n">
        <v>46.36</v>
      </c>
      <c r="T96" t="n">
        <v>3885.82</v>
      </c>
      <c r="U96" t="n">
        <v>0.85</v>
      </c>
      <c r="V96" t="n">
        <v>0.9</v>
      </c>
      <c r="W96" t="n">
        <v>9.199999999999999</v>
      </c>
      <c r="X96" t="n">
        <v>0.24</v>
      </c>
      <c r="Y96" t="n">
        <v>1</v>
      </c>
      <c r="Z96" t="n">
        <v>10</v>
      </c>
      <c r="AA96" t="n">
        <v>1197.439017406169</v>
      </c>
      <c r="AB96" t="n">
        <v>1638.388890896206</v>
      </c>
      <c r="AC96" t="n">
        <v>1482.023354642322</v>
      </c>
      <c r="AD96" t="n">
        <v>1197439.017406169</v>
      </c>
      <c r="AE96" t="n">
        <v>1638388.890896206</v>
      </c>
      <c r="AF96" t="n">
        <v>1.324888924958696e-06</v>
      </c>
      <c r="AG96" t="n">
        <v>23.61111111111111</v>
      </c>
      <c r="AH96" t="n">
        <v>1482023.354642322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3.6775</v>
      </c>
      <c r="E97" t="n">
        <v>27.19</v>
      </c>
      <c r="F97" t="n">
        <v>23.61</v>
      </c>
      <c r="G97" t="n">
        <v>108.98</v>
      </c>
      <c r="H97" t="n">
        <v>1.36</v>
      </c>
      <c r="I97" t="n">
        <v>13</v>
      </c>
      <c r="J97" t="n">
        <v>323.87</v>
      </c>
      <c r="K97" t="n">
        <v>60.56</v>
      </c>
      <c r="L97" t="n">
        <v>24.75</v>
      </c>
      <c r="M97" t="n">
        <v>11</v>
      </c>
      <c r="N97" t="n">
        <v>98.56999999999999</v>
      </c>
      <c r="O97" t="n">
        <v>40178.37</v>
      </c>
      <c r="P97" t="n">
        <v>404.72</v>
      </c>
      <c r="Q97" t="n">
        <v>608.85</v>
      </c>
      <c r="R97" t="n">
        <v>54.9</v>
      </c>
      <c r="S97" t="n">
        <v>46.36</v>
      </c>
      <c r="T97" t="n">
        <v>3932.87</v>
      </c>
      <c r="U97" t="n">
        <v>0.84</v>
      </c>
      <c r="V97" t="n">
        <v>0.9</v>
      </c>
      <c r="W97" t="n">
        <v>9.199999999999999</v>
      </c>
      <c r="X97" t="n">
        <v>0.24</v>
      </c>
      <c r="Y97" t="n">
        <v>1</v>
      </c>
      <c r="Z97" t="n">
        <v>10</v>
      </c>
      <c r="AA97" t="n">
        <v>1196.897470058943</v>
      </c>
      <c r="AB97" t="n">
        <v>1637.647921924349</v>
      </c>
      <c r="AC97" t="n">
        <v>1481.353102709183</v>
      </c>
      <c r="AD97" t="n">
        <v>1196897.470058943</v>
      </c>
      <c r="AE97" t="n">
        <v>1637647.921924349</v>
      </c>
      <c r="AF97" t="n">
        <v>1.325033048199833e-06</v>
      </c>
      <c r="AG97" t="n">
        <v>23.60243055555556</v>
      </c>
      <c r="AH97" t="n">
        <v>1481353.102709183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3.6765</v>
      </c>
      <c r="E98" t="n">
        <v>27.2</v>
      </c>
      <c r="F98" t="n">
        <v>23.62</v>
      </c>
      <c r="G98" t="n">
        <v>109.01</v>
      </c>
      <c r="H98" t="n">
        <v>1.37</v>
      </c>
      <c r="I98" t="n">
        <v>13</v>
      </c>
      <c r="J98" t="n">
        <v>324.44</v>
      </c>
      <c r="K98" t="n">
        <v>60.56</v>
      </c>
      <c r="L98" t="n">
        <v>25</v>
      </c>
      <c r="M98" t="n">
        <v>11</v>
      </c>
      <c r="N98" t="n">
        <v>98.89</v>
      </c>
      <c r="O98" t="n">
        <v>40249.08</v>
      </c>
      <c r="P98" t="n">
        <v>404.93</v>
      </c>
      <c r="Q98" t="n">
        <v>608.87</v>
      </c>
      <c r="R98" t="n">
        <v>55.02</v>
      </c>
      <c r="S98" t="n">
        <v>46.36</v>
      </c>
      <c r="T98" t="n">
        <v>3993.5</v>
      </c>
      <c r="U98" t="n">
        <v>0.84</v>
      </c>
      <c r="V98" t="n">
        <v>0.9</v>
      </c>
      <c r="W98" t="n">
        <v>9.199999999999999</v>
      </c>
      <c r="X98" t="n">
        <v>0.25</v>
      </c>
      <c r="Y98" t="n">
        <v>1</v>
      </c>
      <c r="Z98" t="n">
        <v>10</v>
      </c>
      <c r="AA98" t="n">
        <v>1197.510257162897</v>
      </c>
      <c r="AB98" t="n">
        <v>1638.486364274238</v>
      </c>
      <c r="AC98" t="n">
        <v>1482.11152529796</v>
      </c>
      <c r="AD98" t="n">
        <v>1197510.257162897</v>
      </c>
      <c r="AE98" t="n">
        <v>1638486.364274238</v>
      </c>
      <c r="AF98" t="n">
        <v>1.324672740096991e-06</v>
      </c>
      <c r="AG98" t="n">
        <v>23.61111111111111</v>
      </c>
      <c r="AH98" t="n">
        <v>1482111.52529796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3.6781</v>
      </c>
      <c r="E99" t="n">
        <v>27.19</v>
      </c>
      <c r="F99" t="n">
        <v>23.61</v>
      </c>
      <c r="G99" t="n">
        <v>108.96</v>
      </c>
      <c r="H99" t="n">
        <v>1.38</v>
      </c>
      <c r="I99" t="n">
        <v>13</v>
      </c>
      <c r="J99" t="n">
        <v>325.02</v>
      </c>
      <c r="K99" t="n">
        <v>60.56</v>
      </c>
      <c r="L99" t="n">
        <v>25.25</v>
      </c>
      <c r="M99" t="n">
        <v>11</v>
      </c>
      <c r="N99" t="n">
        <v>99.20999999999999</v>
      </c>
      <c r="O99" t="n">
        <v>40319.95</v>
      </c>
      <c r="P99" t="n">
        <v>404.57</v>
      </c>
      <c r="Q99" t="n">
        <v>608.8</v>
      </c>
      <c r="R99" t="n">
        <v>54.67</v>
      </c>
      <c r="S99" t="n">
        <v>46.36</v>
      </c>
      <c r="T99" t="n">
        <v>3817.19</v>
      </c>
      <c r="U99" t="n">
        <v>0.85</v>
      </c>
      <c r="V99" t="n">
        <v>0.9</v>
      </c>
      <c r="W99" t="n">
        <v>9.199999999999999</v>
      </c>
      <c r="X99" t="n">
        <v>0.24</v>
      </c>
      <c r="Y99" t="n">
        <v>1</v>
      </c>
      <c r="Z99" t="n">
        <v>10</v>
      </c>
      <c r="AA99" t="n">
        <v>1196.545233805191</v>
      </c>
      <c r="AB99" t="n">
        <v>1637.165976742399</v>
      </c>
      <c r="AC99" t="n">
        <v>1480.917153698984</v>
      </c>
      <c r="AD99" t="n">
        <v>1196545.233805191</v>
      </c>
      <c r="AE99" t="n">
        <v>1637165.976742399</v>
      </c>
      <c r="AF99" t="n">
        <v>1.325249233061538e-06</v>
      </c>
      <c r="AG99" t="n">
        <v>23.60243055555556</v>
      </c>
      <c r="AH99" t="n">
        <v>1480917.153698984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3.6779</v>
      </c>
      <c r="E100" t="n">
        <v>27.19</v>
      </c>
      <c r="F100" t="n">
        <v>23.61</v>
      </c>
      <c r="G100" t="n">
        <v>108.97</v>
      </c>
      <c r="H100" t="n">
        <v>1.4</v>
      </c>
      <c r="I100" t="n">
        <v>13</v>
      </c>
      <c r="J100" t="n">
        <v>325.59</v>
      </c>
      <c r="K100" t="n">
        <v>60.56</v>
      </c>
      <c r="L100" t="n">
        <v>25.5</v>
      </c>
      <c r="M100" t="n">
        <v>11</v>
      </c>
      <c r="N100" t="n">
        <v>99.54000000000001</v>
      </c>
      <c r="O100" t="n">
        <v>40390.96</v>
      </c>
      <c r="P100" t="n">
        <v>404.45</v>
      </c>
      <c r="Q100" t="n">
        <v>608.78</v>
      </c>
      <c r="R100" t="n">
        <v>54.82</v>
      </c>
      <c r="S100" t="n">
        <v>46.36</v>
      </c>
      <c r="T100" t="n">
        <v>3891.1</v>
      </c>
      <c r="U100" t="n">
        <v>0.85</v>
      </c>
      <c r="V100" t="n">
        <v>0.9</v>
      </c>
      <c r="W100" t="n">
        <v>9.199999999999999</v>
      </c>
      <c r="X100" t="n">
        <v>0.24</v>
      </c>
      <c r="Y100" t="n">
        <v>1</v>
      </c>
      <c r="Z100" t="n">
        <v>10</v>
      </c>
      <c r="AA100" t="n">
        <v>1196.411094754286</v>
      </c>
      <c r="AB100" t="n">
        <v>1636.982441775153</v>
      </c>
      <c r="AC100" t="n">
        <v>1480.751135051418</v>
      </c>
      <c r="AD100" t="n">
        <v>1196411.094754286</v>
      </c>
      <c r="AE100" t="n">
        <v>1636982.441775153</v>
      </c>
      <c r="AF100" t="n">
        <v>1.32517717144097e-06</v>
      </c>
      <c r="AG100" t="n">
        <v>23.60243055555556</v>
      </c>
      <c r="AH100" t="n">
        <v>1480751.135051419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3.6767</v>
      </c>
      <c r="E101" t="n">
        <v>27.2</v>
      </c>
      <c r="F101" t="n">
        <v>23.62</v>
      </c>
      <c r="G101" t="n">
        <v>109.01</v>
      </c>
      <c r="H101" t="n">
        <v>1.41</v>
      </c>
      <c r="I101" t="n">
        <v>13</v>
      </c>
      <c r="J101" t="n">
        <v>326.17</v>
      </c>
      <c r="K101" t="n">
        <v>60.56</v>
      </c>
      <c r="L101" t="n">
        <v>25.75</v>
      </c>
      <c r="M101" t="n">
        <v>11</v>
      </c>
      <c r="N101" t="n">
        <v>99.87</v>
      </c>
      <c r="O101" t="n">
        <v>40462.13</v>
      </c>
      <c r="P101" t="n">
        <v>404.24</v>
      </c>
      <c r="Q101" t="n">
        <v>608.75</v>
      </c>
      <c r="R101" t="n">
        <v>55.03</v>
      </c>
      <c r="S101" t="n">
        <v>46.36</v>
      </c>
      <c r="T101" t="n">
        <v>3999.92</v>
      </c>
      <c r="U101" t="n">
        <v>0.84</v>
      </c>
      <c r="V101" t="n">
        <v>0.9</v>
      </c>
      <c r="W101" t="n">
        <v>9.199999999999999</v>
      </c>
      <c r="X101" t="n">
        <v>0.25</v>
      </c>
      <c r="Y101" t="n">
        <v>1</v>
      </c>
      <c r="Z101" t="n">
        <v>10</v>
      </c>
      <c r="AA101" t="n">
        <v>1196.445489999794</v>
      </c>
      <c r="AB101" t="n">
        <v>1637.029502867468</v>
      </c>
      <c r="AC101" t="n">
        <v>1480.793704699134</v>
      </c>
      <c r="AD101" t="n">
        <v>1196445.489999794</v>
      </c>
      <c r="AE101" t="n">
        <v>1637029.502867468</v>
      </c>
      <c r="AF101" t="n">
        <v>1.32474480171756e-06</v>
      </c>
      <c r="AG101" t="n">
        <v>23.61111111111111</v>
      </c>
      <c r="AH101" t="n">
        <v>1480793.704699134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3.6777</v>
      </c>
      <c r="E102" t="n">
        <v>27.19</v>
      </c>
      <c r="F102" t="n">
        <v>23.61</v>
      </c>
      <c r="G102" t="n">
        <v>108.97</v>
      </c>
      <c r="H102" t="n">
        <v>1.42</v>
      </c>
      <c r="I102" t="n">
        <v>13</v>
      </c>
      <c r="J102" t="n">
        <v>326.75</v>
      </c>
      <c r="K102" t="n">
        <v>60.56</v>
      </c>
      <c r="L102" t="n">
        <v>26</v>
      </c>
      <c r="M102" t="n">
        <v>11</v>
      </c>
      <c r="N102" t="n">
        <v>100.2</v>
      </c>
      <c r="O102" t="n">
        <v>40533.46</v>
      </c>
      <c r="P102" t="n">
        <v>403.68</v>
      </c>
      <c r="Q102" t="n">
        <v>608.8099999999999</v>
      </c>
      <c r="R102" t="n">
        <v>54.84</v>
      </c>
      <c r="S102" t="n">
        <v>46.36</v>
      </c>
      <c r="T102" t="n">
        <v>3900.6</v>
      </c>
      <c r="U102" t="n">
        <v>0.85</v>
      </c>
      <c r="V102" t="n">
        <v>0.9</v>
      </c>
      <c r="W102" t="n">
        <v>9.199999999999999</v>
      </c>
      <c r="X102" t="n">
        <v>0.24</v>
      </c>
      <c r="Y102" t="n">
        <v>1</v>
      </c>
      <c r="Z102" t="n">
        <v>10</v>
      </c>
      <c r="AA102" t="n">
        <v>1195.315124470777</v>
      </c>
      <c r="AB102" t="n">
        <v>1635.48288688246</v>
      </c>
      <c r="AC102" t="n">
        <v>1479.394695573046</v>
      </c>
      <c r="AD102" t="n">
        <v>1195315.124470777</v>
      </c>
      <c r="AE102" t="n">
        <v>1635482.88688246</v>
      </c>
      <c r="AF102" t="n">
        <v>1.325105109820401e-06</v>
      </c>
      <c r="AG102" t="n">
        <v>23.60243055555556</v>
      </c>
      <c r="AH102" t="n">
        <v>1479394.695573046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3.6887</v>
      </c>
      <c r="E103" t="n">
        <v>27.11</v>
      </c>
      <c r="F103" t="n">
        <v>23.58</v>
      </c>
      <c r="G103" t="n">
        <v>117.91</v>
      </c>
      <c r="H103" t="n">
        <v>1.43</v>
      </c>
      <c r="I103" t="n">
        <v>12</v>
      </c>
      <c r="J103" t="n">
        <v>327.33</v>
      </c>
      <c r="K103" t="n">
        <v>60.56</v>
      </c>
      <c r="L103" t="n">
        <v>26.25</v>
      </c>
      <c r="M103" t="n">
        <v>10</v>
      </c>
      <c r="N103" t="n">
        <v>100.52</v>
      </c>
      <c r="O103" t="n">
        <v>40604.94</v>
      </c>
      <c r="P103" t="n">
        <v>402.79</v>
      </c>
      <c r="Q103" t="n">
        <v>608.78</v>
      </c>
      <c r="R103" t="n">
        <v>53.89</v>
      </c>
      <c r="S103" t="n">
        <v>46.36</v>
      </c>
      <c r="T103" t="n">
        <v>3430.29</v>
      </c>
      <c r="U103" t="n">
        <v>0.86</v>
      </c>
      <c r="V103" t="n">
        <v>0.9</v>
      </c>
      <c r="W103" t="n">
        <v>9.199999999999999</v>
      </c>
      <c r="X103" t="n">
        <v>0.21</v>
      </c>
      <c r="Y103" t="n">
        <v>1</v>
      </c>
      <c r="Z103" t="n">
        <v>10</v>
      </c>
      <c r="AA103" t="n">
        <v>1191.371605836184</v>
      </c>
      <c r="AB103" t="n">
        <v>1630.087190710846</v>
      </c>
      <c r="AC103" t="n">
        <v>1474.513957071143</v>
      </c>
      <c r="AD103" t="n">
        <v>1191371.605836184</v>
      </c>
      <c r="AE103" t="n">
        <v>1630087.190710846</v>
      </c>
      <c r="AF103" t="n">
        <v>1.329068498951658e-06</v>
      </c>
      <c r="AG103" t="n">
        <v>23.53298611111111</v>
      </c>
      <c r="AH103" t="n">
        <v>1474513.957071143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3.6875</v>
      </c>
      <c r="E104" t="n">
        <v>27.12</v>
      </c>
      <c r="F104" t="n">
        <v>23.59</v>
      </c>
      <c r="G104" t="n">
        <v>117.96</v>
      </c>
      <c r="H104" t="n">
        <v>1.44</v>
      </c>
      <c r="I104" t="n">
        <v>12</v>
      </c>
      <c r="J104" t="n">
        <v>327.91</v>
      </c>
      <c r="K104" t="n">
        <v>60.56</v>
      </c>
      <c r="L104" t="n">
        <v>26.5</v>
      </c>
      <c r="M104" t="n">
        <v>10</v>
      </c>
      <c r="N104" t="n">
        <v>100.86</v>
      </c>
      <c r="O104" t="n">
        <v>40676.58</v>
      </c>
      <c r="P104" t="n">
        <v>403.25</v>
      </c>
      <c r="Q104" t="n">
        <v>608.79</v>
      </c>
      <c r="R104" t="n">
        <v>54.04</v>
      </c>
      <c r="S104" t="n">
        <v>46.36</v>
      </c>
      <c r="T104" t="n">
        <v>3506.3</v>
      </c>
      <c r="U104" t="n">
        <v>0.86</v>
      </c>
      <c r="V104" t="n">
        <v>0.9</v>
      </c>
      <c r="W104" t="n">
        <v>9.199999999999999</v>
      </c>
      <c r="X104" t="n">
        <v>0.22</v>
      </c>
      <c r="Y104" t="n">
        <v>1</v>
      </c>
      <c r="Z104" t="n">
        <v>10</v>
      </c>
      <c r="AA104" t="n">
        <v>1192.393036575796</v>
      </c>
      <c r="AB104" t="n">
        <v>1631.484757311126</v>
      </c>
      <c r="AC104" t="n">
        <v>1475.77814187659</v>
      </c>
      <c r="AD104" t="n">
        <v>1192393.036575796</v>
      </c>
      <c r="AE104" t="n">
        <v>1631484.757311126</v>
      </c>
      <c r="AF104" t="n">
        <v>1.328636129228248e-06</v>
      </c>
      <c r="AG104" t="n">
        <v>23.54166666666667</v>
      </c>
      <c r="AH104" t="n">
        <v>1475778.14187659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3.6873</v>
      </c>
      <c r="E105" t="n">
        <v>27.12</v>
      </c>
      <c r="F105" t="n">
        <v>23.59</v>
      </c>
      <c r="G105" t="n">
        <v>117.96</v>
      </c>
      <c r="H105" t="n">
        <v>1.45</v>
      </c>
      <c r="I105" t="n">
        <v>12</v>
      </c>
      <c r="J105" t="n">
        <v>328.49</v>
      </c>
      <c r="K105" t="n">
        <v>60.56</v>
      </c>
      <c r="L105" t="n">
        <v>26.75</v>
      </c>
      <c r="M105" t="n">
        <v>10</v>
      </c>
      <c r="N105" t="n">
        <v>101.19</v>
      </c>
      <c r="O105" t="n">
        <v>40748.37</v>
      </c>
      <c r="P105" t="n">
        <v>403.63</v>
      </c>
      <c r="Q105" t="n">
        <v>608.8200000000001</v>
      </c>
      <c r="R105" t="n">
        <v>54.23</v>
      </c>
      <c r="S105" t="n">
        <v>46.36</v>
      </c>
      <c r="T105" t="n">
        <v>3603.81</v>
      </c>
      <c r="U105" t="n">
        <v>0.85</v>
      </c>
      <c r="V105" t="n">
        <v>0.9</v>
      </c>
      <c r="W105" t="n">
        <v>9.199999999999999</v>
      </c>
      <c r="X105" t="n">
        <v>0.22</v>
      </c>
      <c r="Y105" t="n">
        <v>1</v>
      </c>
      <c r="Z105" t="n">
        <v>10</v>
      </c>
      <c r="AA105" t="n">
        <v>1192.996946978722</v>
      </c>
      <c r="AB105" t="n">
        <v>1632.311054167056</v>
      </c>
      <c r="AC105" t="n">
        <v>1476.525578120305</v>
      </c>
      <c r="AD105" t="n">
        <v>1192996.946978722</v>
      </c>
      <c r="AE105" t="n">
        <v>1632311.054167056</v>
      </c>
      <c r="AF105" t="n">
        <v>1.32856406760768e-06</v>
      </c>
      <c r="AG105" t="n">
        <v>23.54166666666667</v>
      </c>
      <c r="AH105" t="n">
        <v>1476525.578120305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3.687</v>
      </c>
      <c r="E106" t="n">
        <v>27.12</v>
      </c>
      <c r="F106" t="n">
        <v>23.59</v>
      </c>
      <c r="G106" t="n">
        <v>117.97</v>
      </c>
      <c r="H106" t="n">
        <v>1.46</v>
      </c>
      <c r="I106" t="n">
        <v>12</v>
      </c>
      <c r="J106" t="n">
        <v>329.08</v>
      </c>
      <c r="K106" t="n">
        <v>60.56</v>
      </c>
      <c r="L106" t="n">
        <v>27</v>
      </c>
      <c r="M106" t="n">
        <v>10</v>
      </c>
      <c r="N106" t="n">
        <v>101.52</v>
      </c>
      <c r="O106" t="n">
        <v>40820.32</v>
      </c>
      <c r="P106" t="n">
        <v>403.81</v>
      </c>
      <c r="Q106" t="n">
        <v>608.8</v>
      </c>
      <c r="R106" t="n">
        <v>54.31</v>
      </c>
      <c r="S106" t="n">
        <v>46.36</v>
      </c>
      <c r="T106" t="n">
        <v>3643.7</v>
      </c>
      <c r="U106" t="n">
        <v>0.85</v>
      </c>
      <c r="V106" t="n">
        <v>0.9</v>
      </c>
      <c r="W106" t="n">
        <v>9.199999999999999</v>
      </c>
      <c r="X106" t="n">
        <v>0.22</v>
      </c>
      <c r="Y106" t="n">
        <v>1</v>
      </c>
      <c r="Z106" t="n">
        <v>10</v>
      </c>
      <c r="AA106" t="n">
        <v>1193.327301080992</v>
      </c>
      <c r="AB106" t="n">
        <v>1632.763059223977</v>
      </c>
      <c r="AC106" t="n">
        <v>1476.934444448986</v>
      </c>
      <c r="AD106" t="n">
        <v>1193327.301080992</v>
      </c>
      <c r="AE106" t="n">
        <v>1632763.059223977</v>
      </c>
      <c r="AF106" t="n">
        <v>1.328455975176828e-06</v>
      </c>
      <c r="AG106" t="n">
        <v>23.54166666666667</v>
      </c>
      <c r="AH106" t="n">
        <v>1476934.444448986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3.6874</v>
      </c>
      <c r="E107" t="n">
        <v>27.12</v>
      </c>
      <c r="F107" t="n">
        <v>23.59</v>
      </c>
      <c r="G107" t="n">
        <v>117.96</v>
      </c>
      <c r="H107" t="n">
        <v>1.47</v>
      </c>
      <c r="I107" t="n">
        <v>12</v>
      </c>
      <c r="J107" t="n">
        <v>329.66</v>
      </c>
      <c r="K107" t="n">
        <v>60.56</v>
      </c>
      <c r="L107" t="n">
        <v>27.25</v>
      </c>
      <c r="M107" t="n">
        <v>10</v>
      </c>
      <c r="N107" t="n">
        <v>101.86</v>
      </c>
      <c r="O107" t="n">
        <v>40892.44</v>
      </c>
      <c r="P107" t="n">
        <v>403.85</v>
      </c>
      <c r="Q107" t="n">
        <v>608.85</v>
      </c>
      <c r="R107" t="n">
        <v>54.12</v>
      </c>
      <c r="S107" t="n">
        <v>46.36</v>
      </c>
      <c r="T107" t="n">
        <v>3549.24</v>
      </c>
      <c r="U107" t="n">
        <v>0.86</v>
      </c>
      <c r="V107" t="n">
        <v>0.9</v>
      </c>
      <c r="W107" t="n">
        <v>9.199999999999999</v>
      </c>
      <c r="X107" t="n">
        <v>0.22</v>
      </c>
      <c r="Y107" t="n">
        <v>1</v>
      </c>
      <c r="Z107" t="n">
        <v>10</v>
      </c>
      <c r="AA107" t="n">
        <v>1193.300072000975</v>
      </c>
      <c r="AB107" t="n">
        <v>1632.725803195436</v>
      </c>
      <c r="AC107" t="n">
        <v>1476.90074408352</v>
      </c>
      <c r="AD107" t="n">
        <v>1193300.072000975</v>
      </c>
      <c r="AE107" t="n">
        <v>1632725.803195436</v>
      </c>
      <c r="AF107" t="n">
        <v>1.328600098417964e-06</v>
      </c>
      <c r="AG107" t="n">
        <v>23.54166666666667</v>
      </c>
      <c r="AH107" t="n">
        <v>1476900.74408352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3.688</v>
      </c>
      <c r="E108" t="n">
        <v>27.11</v>
      </c>
      <c r="F108" t="n">
        <v>23.59</v>
      </c>
      <c r="G108" t="n">
        <v>117.93</v>
      </c>
      <c r="H108" t="n">
        <v>1.48</v>
      </c>
      <c r="I108" t="n">
        <v>12</v>
      </c>
      <c r="J108" t="n">
        <v>330.25</v>
      </c>
      <c r="K108" t="n">
        <v>60.56</v>
      </c>
      <c r="L108" t="n">
        <v>27.5</v>
      </c>
      <c r="M108" t="n">
        <v>10</v>
      </c>
      <c r="N108" t="n">
        <v>102.19</v>
      </c>
      <c r="O108" t="n">
        <v>40964.71</v>
      </c>
      <c r="P108" t="n">
        <v>403.78</v>
      </c>
      <c r="Q108" t="n">
        <v>608.77</v>
      </c>
      <c r="R108" t="n">
        <v>54.2</v>
      </c>
      <c r="S108" t="n">
        <v>46.36</v>
      </c>
      <c r="T108" t="n">
        <v>3586.41</v>
      </c>
      <c r="U108" t="n">
        <v>0.86</v>
      </c>
      <c r="V108" t="n">
        <v>0.9</v>
      </c>
      <c r="W108" t="n">
        <v>9.19</v>
      </c>
      <c r="X108" t="n">
        <v>0.22</v>
      </c>
      <c r="Y108" t="n">
        <v>1</v>
      </c>
      <c r="Z108" t="n">
        <v>10</v>
      </c>
      <c r="AA108" t="n">
        <v>1193.06741336737</v>
      </c>
      <c r="AB108" t="n">
        <v>1632.407469388763</v>
      </c>
      <c r="AC108" t="n">
        <v>1476.612791608572</v>
      </c>
      <c r="AD108" t="n">
        <v>1193067.41336737</v>
      </c>
      <c r="AE108" t="n">
        <v>1632407.469388763</v>
      </c>
      <c r="AF108" t="n">
        <v>1.32881628327967e-06</v>
      </c>
      <c r="AG108" t="n">
        <v>23.53298611111111</v>
      </c>
      <c r="AH108" t="n">
        <v>1476612.791608572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3.6855</v>
      </c>
      <c r="E109" t="n">
        <v>27.13</v>
      </c>
      <c r="F109" t="n">
        <v>23.61</v>
      </c>
      <c r="G109" t="n">
        <v>118.03</v>
      </c>
      <c r="H109" t="n">
        <v>1.49</v>
      </c>
      <c r="I109" t="n">
        <v>12</v>
      </c>
      <c r="J109" t="n">
        <v>330.83</v>
      </c>
      <c r="K109" t="n">
        <v>60.56</v>
      </c>
      <c r="L109" t="n">
        <v>27.75</v>
      </c>
      <c r="M109" t="n">
        <v>10</v>
      </c>
      <c r="N109" t="n">
        <v>102.53</v>
      </c>
      <c r="O109" t="n">
        <v>41037.15</v>
      </c>
      <c r="P109" t="n">
        <v>404.29</v>
      </c>
      <c r="Q109" t="n">
        <v>608.88</v>
      </c>
      <c r="R109" t="n">
        <v>54.52</v>
      </c>
      <c r="S109" t="n">
        <v>46.36</v>
      </c>
      <c r="T109" t="n">
        <v>3749.74</v>
      </c>
      <c r="U109" t="n">
        <v>0.85</v>
      </c>
      <c r="V109" t="n">
        <v>0.9</v>
      </c>
      <c r="W109" t="n">
        <v>9.199999999999999</v>
      </c>
      <c r="X109" t="n">
        <v>0.23</v>
      </c>
      <c r="Y109" t="n">
        <v>1</v>
      </c>
      <c r="Z109" t="n">
        <v>10</v>
      </c>
      <c r="AA109" t="n">
        <v>1194.528656985488</v>
      </c>
      <c r="AB109" t="n">
        <v>1634.40680737259</v>
      </c>
      <c r="AC109" t="n">
        <v>1478.421315581311</v>
      </c>
      <c r="AD109" t="n">
        <v>1194528.656985488</v>
      </c>
      <c r="AE109" t="n">
        <v>1634406.80737259</v>
      </c>
      <c r="AF109" t="n">
        <v>1.327915513022566e-06</v>
      </c>
      <c r="AG109" t="n">
        <v>23.55034722222222</v>
      </c>
      <c r="AH109" t="n">
        <v>1478421.315581311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3.687</v>
      </c>
      <c r="E110" t="n">
        <v>27.12</v>
      </c>
      <c r="F110" t="n">
        <v>23.59</v>
      </c>
      <c r="G110" t="n">
        <v>117.97</v>
      </c>
      <c r="H110" t="n">
        <v>1.51</v>
      </c>
      <c r="I110" t="n">
        <v>12</v>
      </c>
      <c r="J110" t="n">
        <v>331.42</v>
      </c>
      <c r="K110" t="n">
        <v>60.56</v>
      </c>
      <c r="L110" t="n">
        <v>28</v>
      </c>
      <c r="M110" t="n">
        <v>10</v>
      </c>
      <c r="N110" t="n">
        <v>102.87</v>
      </c>
      <c r="O110" t="n">
        <v>41109.75</v>
      </c>
      <c r="P110" t="n">
        <v>403.82</v>
      </c>
      <c r="Q110" t="n">
        <v>608.75</v>
      </c>
      <c r="R110" t="n">
        <v>54.43</v>
      </c>
      <c r="S110" t="n">
        <v>46.36</v>
      </c>
      <c r="T110" t="n">
        <v>3702.05</v>
      </c>
      <c r="U110" t="n">
        <v>0.85</v>
      </c>
      <c r="V110" t="n">
        <v>0.9</v>
      </c>
      <c r="W110" t="n">
        <v>9.19</v>
      </c>
      <c r="X110" t="n">
        <v>0.22</v>
      </c>
      <c r="Y110" t="n">
        <v>1</v>
      </c>
      <c r="Z110" t="n">
        <v>10</v>
      </c>
      <c r="AA110" t="n">
        <v>1193.342060936069</v>
      </c>
      <c r="AB110" t="n">
        <v>1632.783254308852</v>
      </c>
      <c r="AC110" t="n">
        <v>1476.952712143305</v>
      </c>
      <c r="AD110" t="n">
        <v>1193342.060936069</v>
      </c>
      <c r="AE110" t="n">
        <v>1632783.254308852</v>
      </c>
      <c r="AF110" t="n">
        <v>1.328455975176828e-06</v>
      </c>
      <c r="AG110" t="n">
        <v>23.54166666666667</v>
      </c>
      <c r="AH110" t="n">
        <v>1476952.712143305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3.686</v>
      </c>
      <c r="E111" t="n">
        <v>27.13</v>
      </c>
      <c r="F111" t="n">
        <v>23.6</v>
      </c>
      <c r="G111" t="n">
        <v>118.01</v>
      </c>
      <c r="H111" t="n">
        <v>1.52</v>
      </c>
      <c r="I111" t="n">
        <v>12</v>
      </c>
      <c r="J111" t="n">
        <v>332.01</v>
      </c>
      <c r="K111" t="n">
        <v>60.56</v>
      </c>
      <c r="L111" t="n">
        <v>28.25</v>
      </c>
      <c r="M111" t="n">
        <v>10</v>
      </c>
      <c r="N111" t="n">
        <v>103.21</v>
      </c>
      <c r="O111" t="n">
        <v>41182.52</v>
      </c>
      <c r="P111" t="n">
        <v>403.56</v>
      </c>
      <c r="Q111" t="n">
        <v>608.8200000000001</v>
      </c>
      <c r="R111" t="n">
        <v>54.65</v>
      </c>
      <c r="S111" t="n">
        <v>46.36</v>
      </c>
      <c r="T111" t="n">
        <v>3812.29</v>
      </c>
      <c r="U111" t="n">
        <v>0.85</v>
      </c>
      <c r="V111" t="n">
        <v>0.9</v>
      </c>
      <c r="W111" t="n">
        <v>9.199999999999999</v>
      </c>
      <c r="X111" t="n">
        <v>0.23</v>
      </c>
      <c r="Y111" t="n">
        <v>1</v>
      </c>
      <c r="Z111" t="n">
        <v>10</v>
      </c>
      <c r="AA111" t="n">
        <v>1193.258402729909</v>
      </c>
      <c r="AB111" t="n">
        <v>1632.668789460444</v>
      </c>
      <c r="AC111" t="n">
        <v>1476.849171659377</v>
      </c>
      <c r="AD111" t="n">
        <v>1193258.402729909</v>
      </c>
      <c r="AE111" t="n">
        <v>1632668.789460444</v>
      </c>
      <c r="AF111" t="n">
        <v>1.328095667073986e-06</v>
      </c>
      <c r="AG111" t="n">
        <v>23.55034722222222</v>
      </c>
      <c r="AH111" t="n">
        <v>1476849.171659377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3.6861</v>
      </c>
      <c r="E112" t="n">
        <v>27.13</v>
      </c>
      <c r="F112" t="n">
        <v>23.6</v>
      </c>
      <c r="G112" t="n">
        <v>118.01</v>
      </c>
      <c r="H112" t="n">
        <v>1.53</v>
      </c>
      <c r="I112" t="n">
        <v>12</v>
      </c>
      <c r="J112" t="n">
        <v>332.6</v>
      </c>
      <c r="K112" t="n">
        <v>60.56</v>
      </c>
      <c r="L112" t="n">
        <v>28.5</v>
      </c>
      <c r="M112" t="n">
        <v>10</v>
      </c>
      <c r="N112" t="n">
        <v>103.55</v>
      </c>
      <c r="O112" t="n">
        <v>41255.45</v>
      </c>
      <c r="P112" t="n">
        <v>403.26</v>
      </c>
      <c r="Q112" t="n">
        <v>608.8</v>
      </c>
      <c r="R112" t="n">
        <v>54.65</v>
      </c>
      <c r="S112" t="n">
        <v>46.36</v>
      </c>
      <c r="T112" t="n">
        <v>3811.64</v>
      </c>
      <c r="U112" t="n">
        <v>0.85</v>
      </c>
      <c r="V112" t="n">
        <v>0.9</v>
      </c>
      <c r="W112" t="n">
        <v>9.199999999999999</v>
      </c>
      <c r="X112" t="n">
        <v>0.23</v>
      </c>
      <c r="Y112" t="n">
        <v>1</v>
      </c>
      <c r="Z112" t="n">
        <v>10</v>
      </c>
      <c r="AA112" t="n">
        <v>1192.793927703909</v>
      </c>
      <c r="AB112" t="n">
        <v>1632.03327423868</v>
      </c>
      <c r="AC112" t="n">
        <v>1476.274309118426</v>
      </c>
      <c r="AD112" t="n">
        <v>1192793.927703909</v>
      </c>
      <c r="AE112" t="n">
        <v>1632033.27423868</v>
      </c>
      <c r="AF112" t="n">
        <v>1.328131697884271e-06</v>
      </c>
      <c r="AG112" t="n">
        <v>23.55034722222222</v>
      </c>
      <c r="AH112" t="n">
        <v>1476274.309118426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3.6856</v>
      </c>
      <c r="E113" t="n">
        <v>27.13</v>
      </c>
      <c r="F113" t="n">
        <v>23.6</v>
      </c>
      <c r="G113" t="n">
        <v>118.02</v>
      </c>
      <c r="H113" t="n">
        <v>1.54</v>
      </c>
      <c r="I113" t="n">
        <v>12</v>
      </c>
      <c r="J113" t="n">
        <v>333.2</v>
      </c>
      <c r="K113" t="n">
        <v>60.56</v>
      </c>
      <c r="L113" t="n">
        <v>28.75</v>
      </c>
      <c r="M113" t="n">
        <v>10</v>
      </c>
      <c r="N113" t="n">
        <v>103.89</v>
      </c>
      <c r="O113" t="n">
        <v>41328.54</v>
      </c>
      <c r="P113" t="n">
        <v>402.71</v>
      </c>
      <c r="Q113" t="n">
        <v>608.79</v>
      </c>
      <c r="R113" t="n">
        <v>54.52</v>
      </c>
      <c r="S113" t="n">
        <v>46.36</v>
      </c>
      <c r="T113" t="n">
        <v>3748.73</v>
      </c>
      <c r="U113" t="n">
        <v>0.85</v>
      </c>
      <c r="V113" t="n">
        <v>0.9</v>
      </c>
      <c r="W113" t="n">
        <v>9.199999999999999</v>
      </c>
      <c r="X113" t="n">
        <v>0.23</v>
      </c>
      <c r="Y113" t="n">
        <v>1</v>
      </c>
      <c r="Z113" t="n">
        <v>10</v>
      </c>
      <c r="AA113" t="n">
        <v>1192.089635232371</v>
      </c>
      <c r="AB113" t="n">
        <v>1631.06963020793</v>
      </c>
      <c r="AC113" t="n">
        <v>1475.402633921488</v>
      </c>
      <c r="AD113" t="n">
        <v>1192089.635232371</v>
      </c>
      <c r="AE113" t="n">
        <v>1631069.63020793</v>
      </c>
      <c r="AF113" t="n">
        <v>1.32795154383285e-06</v>
      </c>
      <c r="AG113" t="n">
        <v>23.55034722222222</v>
      </c>
      <c r="AH113" t="n">
        <v>1475402.633921488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3.6978</v>
      </c>
      <c r="E114" t="n">
        <v>27.04</v>
      </c>
      <c r="F114" t="n">
        <v>23.57</v>
      </c>
      <c r="G114" t="n">
        <v>128.55</v>
      </c>
      <c r="H114" t="n">
        <v>1.55</v>
      </c>
      <c r="I114" t="n">
        <v>11</v>
      </c>
      <c r="J114" t="n">
        <v>333.79</v>
      </c>
      <c r="K114" t="n">
        <v>60.56</v>
      </c>
      <c r="L114" t="n">
        <v>29</v>
      </c>
      <c r="M114" t="n">
        <v>9</v>
      </c>
      <c r="N114" t="n">
        <v>104.24</v>
      </c>
      <c r="O114" t="n">
        <v>41401.93</v>
      </c>
      <c r="P114" t="n">
        <v>402.59</v>
      </c>
      <c r="Q114" t="n">
        <v>608.8099999999999</v>
      </c>
      <c r="R114" t="n">
        <v>53.56</v>
      </c>
      <c r="S114" t="n">
        <v>46.36</v>
      </c>
      <c r="T114" t="n">
        <v>3272.49</v>
      </c>
      <c r="U114" t="n">
        <v>0.87</v>
      </c>
      <c r="V114" t="n">
        <v>0.9</v>
      </c>
      <c r="W114" t="n">
        <v>9.19</v>
      </c>
      <c r="X114" t="n">
        <v>0.2</v>
      </c>
      <c r="Y114" t="n">
        <v>1</v>
      </c>
      <c r="Z114" t="n">
        <v>10</v>
      </c>
      <c r="AA114" t="n">
        <v>1188.870356767724</v>
      </c>
      <c r="AB114" t="n">
        <v>1626.664871388058</v>
      </c>
      <c r="AC114" t="n">
        <v>1471.418259101267</v>
      </c>
      <c r="AD114" t="n">
        <v>1188870.356767724</v>
      </c>
      <c r="AE114" t="n">
        <v>1626664.871388058</v>
      </c>
      <c r="AF114" t="n">
        <v>1.332347302687517e-06</v>
      </c>
      <c r="AG114" t="n">
        <v>23.47222222222222</v>
      </c>
      <c r="AH114" t="n">
        <v>1471418.259101267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3.6972</v>
      </c>
      <c r="E115" t="n">
        <v>27.05</v>
      </c>
      <c r="F115" t="n">
        <v>23.57</v>
      </c>
      <c r="G115" t="n">
        <v>128.58</v>
      </c>
      <c r="H115" t="n">
        <v>1.56</v>
      </c>
      <c r="I115" t="n">
        <v>11</v>
      </c>
      <c r="J115" t="n">
        <v>334.39</v>
      </c>
      <c r="K115" t="n">
        <v>60.56</v>
      </c>
      <c r="L115" t="n">
        <v>29.25</v>
      </c>
      <c r="M115" t="n">
        <v>9</v>
      </c>
      <c r="N115" t="n">
        <v>104.58</v>
      </c>
      <c r="O115" t="n">
        <v>41475.37</v>
      </c>
      <c r="P115" t="n">
        <v>403.03</v>
      </c>
      <c r="Q115" t="n">
        <v>608.77</v>
      </c>
      <c r="R115" t="n">
        <v>53.56</v>
      </c>
      <c r="S115" t="n">
        <v>46.36</v>
      </c>
      <c r="T115" t="n">
        <v>3274.09</v>
      </c>
      <c r="U115" t="n">
        <v>0.87</v>
      </c>
      <c r="V115" t="n">
        <v>0.9</v>
      </c>
      <c r="W115" t="n">
        <v>9.199999999999999</v>
      </c>
      <c r="X115" t="n">
        <v>0.2</v>
      </c>
      <c r="Y115" t="n">
        <v>1</v>
      </c>
      <c r="Z115" t="n">
        <v>10</v>
      </c>
      <c r="AA115" t="n">
        <v>1189.646353261474</v>
      </c>
      <c r="AB115" t="n">
        <v>1627.726624025355</v>
      </c>
      <c r="AC115" t="n">
        <v>1472.37867955704</v>
      </c>
      <c r="AD115" t="n">
        <v>1189646.353261474</v>
      </c>
      <c r="AE115" t="n">
        <v>1627726.624025356</v>
      </c>
      <c r="AF115" t="n">
        <v>1.332131117825811e-06</v>
      </c>
      <c r="AG115" t="n">
        <v>23.48090277777778</v>
      </c>
      <c r="AH115" t="n">
        <v>1472378.67955704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3.6966</v>
      </c>
      <c r="E116" t="n">
        <v>27.05</v>
      </c>
      <c r="F116" t="n">
        <v>23.58</v>
      </c>
      <c r="G116" t="n">
        <v>128.6</v>
      </c>
      <c r="H116" t="n">
        <v>1.57</v>
      </c>
      <c r="I116" t="n">
        <v>11</v>
      </c>
      <c r="J116" t="n">
        <v>334.98</v>
      </c>
      <c r="K116" t="n">
        <v>60.56</v>
      </c>
      <c r="L116" t="n">
        <v>29.5</v>
      </c>
      <c r="M116" t="n">
        <v>9</v>
      </c>
      <c r="N116" t="n">
        <v>104.93</v>
      </c>
      <c r="O116" t="n">
        <v>41548.98</v>
      </c>
      <c r="P116" t="n">
        <v>403.28</v>
      </c>
      <c r="Q116" t="n">
        <v>608.76</v>
      </c>
      <c r="R116" t="n">
        <v>53.71</v>
      </c>
      <c r="S116" t="n">
        <v>46.36</v>
      </c>
      <c r="T116" t="n">
        <v>3347.79</v>
      </c>
      <c r="U116" t="n">
        <v>0.86</v>
      </c>
      <c r="V116" t="n">
        <v>0.9</v>
      </c>
      <c r="W116" t="n">
        <v>9.199999999999999</v>
      </c>
      <c r="X116" t="n">
        <v>0.2</v>
      </c>
      <c r="Y116" t="n">
        <v>1</v>
      </c>
      <c r="Z116" t="n">
        <v>10</v>
      </c>
      <c r="AA116" t="n">
        <v>1190.227111497606</v>
      </c>
      <c r="AB116" t="n">
        <v>1628.521243065276</v>
      </c>
      <c r="AC116" t="n">
        <v>1473.097461271046</v>
      </c>
      <c r="AD116" t="n">
        <v>1190227.111497606</v>
      </c>
      <c r="AE116" t="n">
        <v>1628521.243065276</v>
      </c>
      <c r="AF116" t="n">
        <v>1.331914932964107e-06</v>
      </c>
      <c r="AG116" t="n">
        <v>23.48090277777778</v>
      </c>
      <c r="AH116" t="n">
        <v>1473097.461271046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3.6972</v>
      </c>
      <c r="E117" t="n">
        <v>27.05</v>
      </c>
      <c r="F117" t="n">
        <v>23.57</v>
      </c>
      <c r="G117" t="n">
        <v>128.58</v>
      </c>
      <c r="H117" t="n">
        <v>1.58</v>
      </c>
      <c r="I117" t="n">
        <v>11</v>
      </c>
      <c r="J117" t="n">
        <v>335.58</v>
      </c>
      <c r="K117" t="n">
        <v>60.56</v>
      </c>
      <c r="L117" t="n">
        <v>29.75</v>
      </c>
      <c r="M117" t="n">
        <v>9</v>
      </c>
      <c r="N117" t="n">
        <v>105.28</v>
      </c>
      <c r="O117" t="n">
        <v>41622.76</v>
      </c>
      <c r="P117" t="n">
        <v>403.48</v>
      </c>
      <c r="Q117" t="n">
        <v>608.8099999999999</v>
      </c>
      <c r="R117" t="n">
        <v>53.66</v>
      </c>
      <c r="S117" t="n">
        <v>46.36</v>
      </c>
      <c r="T117" t="n">
        <v>3322.25</v>
      </c>
      <c r="U117" t="n">
        <v>0.86</v>
      </c>
      <c r="V117" t="n">
        <v>0.9</v>
      </c>
      <c r="W117" t="n">
        <v>9.199999999999999</v>
      </c>
      <c r="X117" t="n">
        <v>0.2</v>
      </c>
      <c r="Y117" t="n">
        <v>1</v>
      </c>
      <c r="Z117" t="n">
        <v>10</v>
      </c>
      <c r="AA117" t="n">
        <v>1190.308714333402</v>
      </c>
      <c r="AB117" t="n">
        <v>1628.632895665275</v>
      </c>
      <c r="AC117" t="n">
        <v>1473.198457903606</v>
      </c>
      <c r="AD117" t="n">
        <v>1190308.714333402</v>
      </c>
      <c r="AE117" t="n">
        <v>1628632.895665275</v>
      </c>
      <c r="AF117" t="n">
        <v>1.332131117825811e-06</v>
      </c>
      <c r="AG117" t="n">
        <v>23.48090277777778</v>
      </c>
      <c r="AH117" t="n">
        <v>1473198.457903606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3.6987</v>
      </c>
      <c r="E118" t="n">
        <v>27.04</v>
      </c>
      <c r="F118" t="n">
        <v>23.56</v>
      </c>
      <c r="G118" t="n">
        <v>128.52</v>
      </c>
      <c r="H118" t="n">
        <v>1.59</v>
      </c>
      <c r="I118" t="n">
        <v>11</v>
      </c>
      <c r="J118" t="n">
        <v>336.18</v>
      </c>
      <c r="K118" t="n">
        <v>60.56</v>
      </c>
      <c r="L118" t="n">
        <v>30</v>
      </c>
      <c r="M118" t="n">
        <v>9</v>
      </c>
      <c r="N118" t="n">
        <v>105.63</v>
      </c>
      <c r="O118" t="n">
        <v>41696.71</v>
      </c>
      <c r="P118" t="n">
        <v>403.44</v>
      </c>
      <c r="Q118" t="n">
        <v>608.8200000000001</v>
      </c>
      <c r="R118" t="n">
        <v>53.35</v>
      </c>
      <c r="S118" t="n">
        <v>46.36</v>
      </c>
      <c r="T118" t="n">
        <v>3166.78</v>
      </c>
      <c r="U118" t="n">
        <v>0.87</v>
      </c>
      <c r="V118" t="n">
        <v>0.9</v>
      </c>
      <c r="W118" t="n">
        <v>9.19</v>
      </c>
      <c r="X118" t="n">
        <v>0.19</v>
      </c>
      <c r="Y118" t="n">
        <v>1</v>
      </c>
      <c r="Z118" t="n">
        <v>10</v>
      </c>
      <c r="AA118" t="n">
        <v>1189.844351114996</v>
      </c>
      <c r="AB118" t="n">
        <v>1627.997533423593</v>
      </c>
      <c r="AC118" t="n">
        <v>1472.623733742533</v>
      </c>
      <c r="AD118" t="n">
        <v>1189844.351114996</v>
      </c>
      <c r="AE118" t="n">
        <v>1627997.533423593</v>
      </c>
      <c r="AF118" t="n">
        <v>1.332671579980074e-06</v>
      </c>
      <c r="AG118" t="n">
        <v>23.47222222222222</v>
      </c>
      <c r="AH118" t="n">
        <v>1472623.733742533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3.6975</v>
      </c>
      <c r="E119" t="n">
        <v>27.04</v>
      </c>
      <c r="F119" t="n">
        <v>23.57</v>
      </c>
      <c r="G119" t="n">
        <v>128.56</v>
      </c>
      <c r="H119" t="n">
        <v>1.6</v>
      </c>
      <c r="I119" t="n">
        <v>11</v>
      </c>
      <c r="J119" t="n">
        <v>336.78</v>
      </c>
      <c r="K119" t="n">
        <v>60.56</v>
      </c>
      <c r="L119" t="n">
        <v>30.25</v>
      </c>
      <c r="M119" t="n">
        <v>9</v>
      </c>
      <c r="N119" t="n">
        <v>105.98</v>
      </c>
      <c r="O119" t="n">
        <v>41770.83</v>
      </c>
      <c r="P119" t="n">
        <v>403.48</v>
      </c>
      <c r="Q119" t="n">
        <v>608.79</v>
      </c>
      <c r="R119" t="n">
        <v>53.53</v>
      </c>
      <c r="S119" t="n">
        <v>46.36</v>
      </c>
      <c r="T119" t="n">
        <v>3260.04</v>
      </c>
      <c r="U119" t="n">
        <v>0.87</v>
      </c>
      <c r="V119" t="n">
        <v>0.9</v>
      </c>
      <c r="W119" t="n">
        <v>9.199999999999999</v>
      </c>
      <c r="X119" t="n">
        <v>0.2</v>
      </c>
      <c r="Y119" t="n">
        <v>1</v>
      </c>
      <c r="Z119" t="n">
        <v>10</v>
      </c>
      <c r="AA119" t="n">
        <v>1190.244425559667</v>
      </c>
      <c r="AB119" t="n">
        <v>1628.544932928831</v>
      </c>
      <c r="AC119" t="n">
        <v>1473.118890207272</v>
      </c>
      <c r="AD119" t="n">
        <v>1190244.425559667</v>
      </c>
      <c r="AE119" t="n">
        <v>1628544.932928831</v>
      </c>
      <c r="AF119" t="n">
        <v>1.332239210256664e-06</v>
      </c>
      <c r="AG119" t="n">
        <v>23.47222222222222</v>
      </c>
      <c r="AH119" t="n">
        <v>1473118.890207272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3.6979</v>
      </c>
      <c r="E120" t="n">
        <v>27.04</v>
      </c>
      <c r="F120" t="n">
        <v>23.57</v>
      </c>
      <c r="G120" t="n">
        <v>128.55</v>
      </c>
      <c r="H120" t="n">
        <v>1.61</v>
      </c>
      <c r="I120" t="n">
        <v>11</v>
      </c>
      <c r="J120" t="n">
        <v>337.39</v>
      </c>
      <c r="K120" t="n">
        <v>60.56</v>
      </c>
      <c r="L120" t="n">
        <v>30.5</v>
      </c>
      <c r="M120" t="n">
        <v>9</v>
      </c>
      <c r="N120" t="n">
        <v>106.33</v>
      </c>
      <c r="O120" t="n">
        <v>41845.13</v>
      </c>
      <c r="P120" t="n">
        <v>403.26</v>
      </c>
      <c r="Q120" t="n">
        <v>608.75</v>
      </c>
      <c r="R120" t="n">
        <v>53.55</v>
      </c>
      <c r="S120" t="n">
        <v>46.36</v>
      </c>
      <c r="T120" t="n">
        <v>3268.05</v>
      </c>
      <c r="U120" t="n">
        <v>0.87</v>
      </c>
      <c r="V120" t="n">
        <v>0.9</v>
      </c>
      <c r="W120" t="n">
        <v>9.19</v>
      </c>
      <c r="X120" t="n">
        <v>0.2</v>
      </c>
      <c r="Y120" t="n">
        <v>1</v>
      </c>
      <c r="Z120" t="n">
        <v>10</v>
      </c>
      <c r="AA120" t="n">
        <v>1189.834963750604</v>
      </c>
      <c r="AB120" t="n">
        <v>1627.984689217491</v>
      </c>
      <c r="AC120" t="n">
        <v>1472.612115369435</v>
      </c>
      <c r="AD120" t="n">
        <v>1189834.963750604</v>
      </c>
      <c r="AE120" t="n">
        <v>1627984.689217491</v>
      </c>
      <c r="AF120" t="n">
        <v>1.332383333497801e-06</v>
      </c>
      <c r="AG120" t="n">
        <v>23.47222222222222</v>
      </c>
      <c r="AH120" t="n">
        <v>1472612.115369435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3.6976</v>
      </c>
      <c r="E121" t="n">
        <v>27.04</v>
      </c>
      <c r="F121" t="n">
        <v>23.57</v>
      </c>
      <c r="G121" t="n">
        <v>128.56</v>
      </c>
      <c r="H121" t="n">
        <v>1.62</v>
      </c>
      <c r="I121" t="n">
        <v>11</v>
      </c>
      <c r="J121" t="n">
        <v>337.99</v>
      </c>
      <c r="K121" t="n">
        <v>60.56</v>
      </c>
      <c r="L121" t="n">
        <v>30.75</v>
      </c>
      <c r="M121" t="n">
        <v>9</v>
      </c>
      <c r="N121" t="n">
        <v>106.68</v>
      </c>
      <c r="O121" t="n">
        <v>41919.61</v>
      </c>
      <c r="P121" t="n">
        <v>402.95</v>
      </c>
      <c r="Q121" t="n">
        <v>608.79</v>
      </c>
      <c r="R121" t="n">
        <v>53.53</v>
      </c>
      <c r="S121" t="n">
        <v>46.36</v>
      </c>
      <c r="T121" t="n">
        <v>3259.45</v>
      </c>
      <c r="U121" t="n">
        <v>0.87</v>
      </c>
      <c r="V121" t="n">
        <v>0.9</v>
      </c>
      <c r="W121" t="n">
        <v>9.199999999999999</v>
      </c>
      <c r="X121" t="n">
        <v>0.2</v>
      </c>
      <c r="Y121" t="n">
        <v>1</v>
      </c>
      <c r="Z121" t="n">
        <v>10</v>
      </c>
      <c r="AA121" t="n">
        <v>1189.442968526662</v>
      </c>
      <c r="AB121" t="n">
        <v>1627.448344058485</v>
      </c>
      <c r="AC121" t="n">
        <v>1472.126958239639</v>
      </c>
      <c r="AD121" t="n">
        <v>1189442.968526662</v>
      </c>
      <c r="AE121" t="n">
        <v>1627448.344058485</v>
      </c>
      <c r="AF121" t="n">
        <v>1.332275241066948e-06</v>
      </c>
      <c r="AG121" t="n">
        <v>23.47222222222222</v>
      </c>
      <c r="AH121" t="n">
        <v>1472126.958239639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3.6967</v>
      </c>
      <c r="E122" t="n">
        <v>27.05</v>
      </c>
      <c r="F122" t="n">
        <v>23.58</v>
      </c>
      <c r="G122" t="n">
        <v>128.59</v>
      </c>
      <c r="H122" t="n">
        <v>1.63</v>
      </c>
      <c r="I122" t="n">
        <v>11</v>
      </c>
      <c r="J122" t="n">
        <v>338.59</v>
      </c>
      <c r="K122" t="n">
        <v>60.56</v>
      </c>
      <c r="L122" t="n">
        <v>31</v>
      </c>
      <c r="M122" t="n">
        <v>9</v>
      </c>
      <c r="N122" t="n">
        <v>107.04</v>
      </c>
      <c r="O122" t="n">
        <v>41994.26</v>
      </c>
      <c r="P122" t="n">
        <v>402.92</v>
      </c>
      <c r="Q122" t="n">
        <v>608.77</v>
      </c>
      <c r="R122" t="n">
        <v>53.64</v>
      </c>
      <c r="S122" t="n">
        <v>46.36</v>
      </c>
      <c r="T122" t="n">
        <v>3311.68</v>
      </c>
      <c r="U122" t="n">
        <v>0.86</v>
      </c>
      <c r="V122" t="n">
        <v>0.9</v>
      </c>
      <c r="W122" t="n">
        <v>9.199999999999999</v>
      </c>
      <c r="X122" t="n">
        <v>0.2</v>
      </c>
      <c r="Y122" t="n">
        <v>1</v>
      </c>
      <c r="Z122" t="n">
        <v>10</v>
      </c>
      <c r="AA122" t="n">
        <v>1189.675718948184</v>
      </c>
      <c r="AB122" t="n">
        <v>1627.766803453434</v>
      </c>
      <c r="AC122" t="n">
        <v>1472.415024316895</v>
      </c>
      <c r="AD122" t="n">
        <v>1189675.718948184</v>
      </c>
      <c r="AE122" t="n">
        <v>1627766.803453434</v>
      </c>
      <c r="AF122" t="n">
        <v>1.331950963774391e-06</v>
      </c>
      <c r="AG122" t="n">
        <v>23.48090277777778</v>
      </c>
      <c r="AH122" t="n">
        <v>1472415.024316895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3.6982</v>
      </c>
      <c r="E123" t="n">
        <v>27.04</v>
      </c>
      <c r="F123" t="n">
        <v>23.56</v>
      </c>
      <c r="G123" t="n">
        <v>128.53</v>
      </c>
      <c r="H123" t="n">
        <v>1.64</v>
      </c>
      <c r="I123" t="n">
        <v>11</v>
      </c>
      <c r="J123" t="n">
        <v>339.2</v>
      </c>
      <c r="K123" t="n">
        <v>60.56</v>
      </c>
      <c r="L123" t="n">
        <v>31.25</v>
      </c>
      <c r="M123" t="n">
        <v>9</v>
      </c>
      <c r="N123" t="n">
        <v>107.4</v>
      </c>
      <c r="O123" t="n">
        <v>42069.09</v>
      </c>
      <c r="P123" t="n">
        <v>402.21</v>
      </c>
      <c r="Q123" t="n">
        <v>608.8200000000001</v>
      </c>
      <c r="R123" t="n">
        <v>53.22</v>
      </c>
      <c r="S123" t="n">
        <v>46.36</v>
      </c>
      <c r="T123" t="n">
        <v>3103.95</v>
      </c>
      <c r="U123" t="n">
        <v>0.87</v>
      </c>
      <c r="V123" t="n">
        <v>0.9</v>
      </c>
      <c r="W123" t="n">
        <v>9.199999999999999</v>
      </c>
      <c r="X123" t="n">
        <v>0.19</v>
      </c>
      <c r="Y123" t="n">
        <v>1</v>
      </c>
      <c r="Z123" t="n">
        <v>10</v>
      </c>
      <c r="AA123" t="n">
        <v>1188.141451961129</v>
      </c>
      <c r="AB123" t="n">
        <v>1625.667551674664</v>
      </c>
      <c r="AC123" t="n">
        <v>1470.516122181572</v>
      </c>
      <c r="AD123" t="n">
        <v>1188141.451961129</v>
      </c>
      <c r="AE123" t="n">
        <v>1625667.551674664</v>
      </c>
      <c r="AF123" t="n">
        <v>1.332491425928653e-06</v>
      </c>
      <c r="AG123" t="n">
        <v>23.47222222222222</v>
      </c>
      <c r="AH123" t="n">
        <v>1470516.122181572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3.6986</v>
      </c>
      <c r="E124" t="n">
        <v>27.04</v>
      </c>
      <c r="F124" t="n">
        <v>23.56</v>
      </c>
      <c r="G124" t="n">
        <v>128.52</v>
      </c>
      <c r="H124" t="n">
        <v>1.65</v>
      </c>
      <c r="I124" t="n">
        <v>11</v>
      </c>
      <c r="J124" t="n">
        <v>339.81</v>
      </c>
      <c r="K124" t="n">
        <v>60.56</v>
      </c>
      <c r="L124" t="n">
        <v>31.5</v>
      </c>
      <c r="M124" t="n">
        <v>9</v>
      </c>
      <c r="N124" t="n">
        <v>107.75</v>
      </c>
      <c r="O124" t="n">
        <v>42144.11</v>
      </c>
      <c r="P124" t="n">
        <v>401.95</v>
      </c>
      <c r="Q124" t="n">
        <v>608.8200000000001</v>
      </c>
      <c r="R124" t="n">
        <v>53.28</v>
      </c>
      <c r="S124" t="n">
        <v>46.36</v>
      </c>
      <c r="T124" t="n">
        <v>3133.14</v>
      </c>
      <c r="U124" t="n">
        <v>0.87</v>
      </c>
      <c r="V124" t="n">
        <v>0.9</v>
      </c>
      <c r="W124" t="n">
        <v>9.199999999999999</v>
      </c>
      <c r="X124" t="n">
        <v>0.19</v>
      </c>
      <c r="Y124" t="n">
        <v>1</v>
      </c>
      <c r="Z124" t="n">
        <v>10</v>
      </c>
      <c r="AA124" t="n">
        <v>1187.673440828005</v>
      </c>
      <c r="AB124" t="n">
        <v>1625.02719819513</v>
      </c>
      <c r="AC124" t="n">
        <v>1469.936883139384</v>
      </c>
      <c r="AD124" t="n">
        <v>1187673.440828005</v>
      </c>
      <c r="AE124" t="n">
        <v>1625027.19819513</v>
      </c>
      <c r="AF124" t="n">
        <v>1.33263554916979e-06</v>
      </c>
      <c r="AG124" t="n">
        <v>23.47222222222222</v>
      </c>
      <c r="AH124" t="n">
        <v>1469936.883139384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3.6977</v>
      </c>
      <c r="E125" t="n">
        <v>27.04</v>
      </c>
      <c r="F125" t="n">
        <v>23.57</v>
      </c>
      <c r="G125" t="n">
        <v>128.55</v>
      </c>
      <c r="H125" t="n">
        <v>1.66</v>
      </c>
      <c r="I125" t="n">
        <v>11</v>
      </c>
      <c r="J125" t="n">
        <v>340.42</v>
      </c>
      <c r="K125" t="n">
        <v>60.56</v>
      </c>
      <c r="L125" t="n">
        <v>31.75</v>
      </c>
      <c r="M125" t="n">
        <v>9</v>
      </c>
      <c r="N125" t="n">
        <v>108.11</v>
      </c>
      <c r="O125" t="n">
        <v>42219.3</v>
      </c>
      <c r="P125" t="n">
        <v>401.67</v>
      </c>
      <c r="Q125" t="n">
        <v>608.83</v>
      </c>
      <c r="R125" t="n">
        <v>53.54</v>
      </c>
      <c r="S125" t="n">
        <v>46.36</v>
      </c>
      <c r="T125" t="n">
        <v>3264.83</v>
      </c>
      <c r="U125" t="n">
        <v>0.87</v>
      </c>
      <c r="V125" t="n">
        <v>0.9</v>
      </c>
      <c r="W125" t="n">
        <v>9.19</v>
      </c>
      <c r="X125" t="n">
        <v>0.2</v>
      </c>
      <c r="Y125" t="n">
        <v>1</v>
      </c>
      <c r="Z125" t="n">
        <v>10</v>
      </c>
      <c r="AA125" t="n">
        <v>1187.537768995939</v>
      </c>
      <c r="AB125" t="n">
        <v>1624.841566009079</v>
      </c>
      <c r="AC125" t="n">
        <v>1469.768967428632</v>
      </c>
      <c r="AD125" t="n">
        <v>1187537.768995939</v>
      </c>
      <c r="AE125" t="n">
        <v>1624841.566009079</v>
      </c>
      <c r="AF125" t="n">
        <v>1.332311271877232e-06</v>
      </c>
      <c r="AG125" t="n">
        <v>23.47222222222222</v>
      </c>
      <c r="AH125" t="n">
        <v>1469768.967428632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3.7075</v>
      </c>
      <c r="E126" t="n">
        <v>26.97</v>
      </c>
      <c r="F126" t="n">
        <v>23.55</v>
      </c>
      <c r="G126" t="n">
        <v>141.3</v>
      </c>
      <c r="H126" t="n">
        <v>1.67</v>
      </c>
      <c r="I126" t="n">
        <v>10</v>
      </c>
      <c r="J126" t="n">
        <v>341.03</v>
      </c>
      <c r="K126" t="n">
        <v>60.56</v>
      </c>
      <c r="L126" t="n">
        <v>32</v>
      </c>
      <c r="M126" t="n">
        <v>8</v>
      </c>
      <c r="N126" t="n">
        <v>108.48</v>
      </c>
      <c r="O126" t="n">
        <v>42294.68</v>
      </c>
      <c r="P126" t="n">
        <v>401.59</v>
      </c>
      <c r="Q126" t="n">
        <v>608.77</v>
      </c>
      <c r="R126" t="n">
        <v>52.94</v>
      </c>
      <c r="S126" t="n">
        <v>46.36</v>
      </c>
      <c r="T126" t="n">
        <v>2969.97</v>
      </c>
      <c r="U126" t="n">
        <v>0.88</v>
      </c>
      <c r="V126" t="n">
        <v>0.9</v>
      </c>
      <c r="W126" t="n">
        <v>9.19</v>
      </c>
      <c r="X126" t="n">
        <v>0.18</v>
      </c>
      <c r="Y126" t="n">
        <v>1</v>
      </c>
      <c r="Z126" t="n">
        <v>10</v>
      </c>
      <c r="AA126" t="n">
        <v>1185.165289607072</v>
      </c>
      <c r="AB126" t="n">
        <v>1621.595435042827</v>
      </c>
      <c r="AC126" t="n">
        <v>1466.832642645827</v>
      </c>
      <c r="AD126" t="n">
        <v>1185165.289607072</v>
      </c>
      <c r="AE126" t="n">
        <v>1621595.435042827</v>
      </c>
      <c r="AF126" t="n">
        <v>1.33584229128508e-06</v>
      </c>
      <c r="AG126" t="n">
        <v>23.41145833333333</v>
      </c>
      <c r="AH126" t="n">
        <v>1466832.642645827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3.7072</v>
      </c>
      <c r="E127" t="n">
        <v>26.97</v>
      </c>
      <c r="F127" t="n">
        <v>23.55</v>
      </c>
      <c r="G127" t="n">
        <v>141.31</v>
      </c>
      <c r="H127" t="n">
        <v>1.68</v>
      </c>
      <c r="I127" t="n">
        <v>10</v>
      </c>
      <c r="J127" t="n">
        <v>341.64</v>
      </c>
      <c r="K127" t="n">
        <v>60.56</v>
      </c>
      <c r="L127" t="n">
        <v>32.25</v>
      </c>
      <c r="M127" t="n">
        <v>8</v>
      </c>
      <c r="N127" t="n">
        <v>108.84</v>
      </c>
      <c r="O127" t="n">
        <v>42370.23</v>
      </c>
      <c r="P127" t="n">
        <v>402.22</v>
      </c>
      <c r="Q127" t="n">
        <v>608.78</v>
      </c>
      <c r="R127" t="n">
        <v>52.98</v>
      </c>
      <c r="S127" t="n">
        <v>46.36</v>
      </c>
      <c r="T127" t="n">
        <v>2987.03</v>
      </c>
      <c r="U127" t="n">
        <v>0.87</v>
      </c>
      <c r="V127" t="n">
        <v>0.9</v>
      </c>
      <c r="W127" t="n">
        <v>9.19</v>
      </c>
      <c r="X127" t="n">
        <v>0.18</v>
      </c>
      <c r="Y127" t="n">
        <v>1</v>
      </c>
      <c r="Z127" t="n">
        <v>10</v>
      </c>
      <c r="AA127" t="n">
        <v>1186.15379807995</v>
      </c>
      <c r="AB127" t="n">
        <v>1622.947955945334</v>
      </c>
      <c r="AC127" t="n">
        <v>1468.056080851673</v>
      </c>
      <c r="AD127" t="n">
        <v>1186153.79807995</v>
      </c>
      <c r="AE127" t="n">
        <v>1622947.955945334</v>
      </c>
      <c r="AF127" t="n">
        <v>1.335734198854227e-06</v>
      </c>
      <c r="AG127" t="n">
        <v>23.41145833333333</v>
      </c>
      <c r="AH127" t="n">
        <v>1468056.080851673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3.7077</v>
      </c>
      <c r="E128" t="n">
        <v>26.97</v>
      </c>
      <c r="F128" t="n">
        <v>23.55</v>
      </c>
      <c r="G128" t="n">
        <v>141.28</v>
      </c>
      <c r="H128" t="n">
        <v>1.69</v>
      </c>
      <c r="I128" t="n">
        <v>10</v>
      </c>
      <c r="J128" t="n">
        <v>342.26</v>
      </c>
      <c r="K128" t="n">
        <v>60.56</v>
      </c>
      <c r="L128" t="n">
        <v>32.5</v>
      </c>
      <c r="M128" t="n">
        <v>8</v>
      </c>
      <c r="N128" t="n">
        <v>109.2</v>
      </c>
      <c r="O128" t="n">
        <v>42445.98</v>
      </c>
      <c r="P128" t="n">
        <v>402.78</v>
      </c>
      <c r="Q128" t="n">
        <v>608.78</v>
      </c>
      <c r="R128" t="n">
        <v>52.86</v>
      </c>
      <c r="S128" t="n">
        <v>46.36</v>
      </c>
      <c r="T128" t="n">
        <v>2926.31</v>
      </c>
      <c r="U128" t="n">
        <v>0.88</v>
      </c>
      <c r="V128" t="n">
        <v>0.9</v>
      </c>
      <c r="W128" t="n">
        <v>9.19</v>
      </c>
      <c r="X128" t="n">
        <v>0.18</v>
      </c>
      <c r="Y128" t="n">
        <v>1</v>
      </c>
      <c r="Z128" t="n">
        <v>10</v>
      </c>
      <c r="AA128" t="n">
        <v>1186.869442465279</v>
      </c>
      <c r="AB128" t="n">
        <v>1623.927132165343</v>
      </c>
      <c r="AC128" t="n">
        <v>1468.941805867527</v>
      </c>
      <c r="AD128" t="n">
        <v>1186869.442465279</v>
      </c>
      <c r="AE128" t="n">
        <v>1623927.132165343</v>
      </c>
      <c r="AF128" t="n">
        <v>1.335914352905648e-06</v>
      </c>
      <c r="AG128" t="n">
        <v>23.41145833333333</v>
      </c>
      <c r="AH128" t="n">
        <v>1468941.805867527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3.7073</v>
      </c>
      <c r="E129" t="n">
        <v>26.97</v>
      </c>
      <c r="F129" t="n">
        <v>23.55</v>
      </c>
      <c r="G129" t="n">
        <v>141.3</v>
      </c>
      <c r="H129" t="n">
        <v>1.7</v>
      </c>
      <c r="I129" t="n">
        <v>10</v>
      </c>
      <c r="J129" t="n">
        <v>342.87</v>
      </c>
      <c r="K129" t="n">
        <v>60.56</v>
      </c>
      <c r="L129" t="n">
        <v>32.75</v>
      </c>
      <c r="M129" t="n">
        <v>8</v>
      </c>
      <c r="N129" t="n">
        <v>109.57</v>
      </c>
      <c r="O129" t="n">
        <v>42521.91</v>
      </c>
      <c r="P129" t="n">
        <v>402.88</v>
      </c>
      <c r="Q129" t="n">
        <v>608.76</v>
      </c>
      <c r="R129" t="n">
        <v>52.86</v>
      </c>
      <c r="S129" t="n">
        <v>46.36</v>
      </c>
      <c r="T129" t="n">
        <v>2927.43</v>
      </c>
      <c r="U129" t="n">
        <v>0.88</v>
      </c>
      <c r="V129" t="n">
        <v>0.9</v>
      </c>
      <c r="W129" t="n">
        <v>9.199999999999999</v>
      </c>
      <c r="X129" t="n">
        <v>0.18</v>
      </c>
      <c r="Y129" t="n">
        <v>1</v>
      </c>
      <c r="Z129" t="n">
        <v>10</v>
      </c>
      <c r="AA129" t="n">
        <v>1187.101353506322</v>
      </c>
      <c r="AB129" t="n">
        <v>1624.244443082892</v>
      </c>
      <c r="AC129" t="n">
        <v>1469.228833076453</v>
      </c>
      <c r="AD129" t="n">
        <v>1187101.353506322</v>
      </c>
      <c r="AE129" t="n">
        <v>1624244.443082892</v>
      </c>
      <c r="AF129" t="n">
        <v>1.335770229664512e-06</v>
      </c>
      <c r="AG129" t="n">
        <v>23.41145833333333</v>
      </c>
      <c r="AH129" t="n">
        <v>1469228.833076453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3.7072</v>
      </c>
      <c r="E130" t="n">
        <v>26.97</v>
      </c>
      <c r="F130" t="n">
        <v>23.55</v>
      </c>
      <c r="G130" t="n">
        <v>141.31</v>
      </c>
      <c r="H130" t="n">
        <v>1.71</v>
      </c>
      <c r="I130" t="n">
        <v>10</v>
      </c>
      <c r="J130" t="n">
        <v>343.49</v>
      </c>
      <c r="K130" t="n">
        <v>60.56</v>
      </c>
      <c r="L130" t="n">
        <v>33</v>
      </c>
      <c r="M130" t="n">
        <v>8</v>
      </c>
      <c r="N130" t="n">
        <v>109.94</v>
      </c>
      <c r="O130" t="n">
        <v>42598.03</v>
      </c>
      <c r="P130" t="n">
        <v>403.14</v>
      </c>
      <c r="Q130" t="n">
        <v>608.8099999999999</v>
      </c>
      <c r="R130" t="n">
        <v>52.94</v>
      </c>
      <c r="S130" t="n">
        <v>46.36</v>
      </c>
      <c r="T130" t="n">
        <v>2967.08</v>
      </c>
      <c r="U130" t="n">
        <v>0.88</v>
      </c>
      <c r="V130" t="n">
        <v>0.9</v>
      </c>
      <c r="W130" t="n">
        <v>9.19</v>
      </c>
      <c r="X130" t="n">
        <v>0.18</v>
      </c>
      <c r="Y130" t="n">
        <v>1</v>
      </c>
      <c r="Z130" t="n">
        <v>10</v>
      </c>
      <c r="AA130" t="n">
        <v>1187.50430570878</v>
      </c>
      <c r="AB130" t="n">
        <v>1624.795780063292</v>
      </c>
      <c r="AC130" t="n">
        <v>1469.72755122925</v>
      </c>
      <c r="AD130" t="n">
        <v>1187504.30570878</v>
      </c>
      <c r="AE130" t="n">
        <v>1624795.780063292</v>
      </c>
      <c r="AF130" t="n">
        <v>1.335734198854227e-06</v>
      </c>
      <c r="AG130" t="n">
        <v>23.41145833333333</v>
      </c>
      <c r="AH130" t="n">
        <v>1469727.55122925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3.707</v>
      </c>
      <c r="E131" t="n">
        <v>26.98</v>
      </c>
      <c r="F131" t="n">
        <v>23.55</v>
      </c>
      <c r="G131" t="n">
        <v>141.32</v>
      </c>
      <c r="H131" t="n">
        <v>1.72</v>
      </c>
      <c r="I131" t="n">
        <v>10</v>
      </c>
      <c r="J131" t="n">
        <v>344.11</v>
      </c>
      <c r="K131" t="n">
        <v>60.56</v>
      </c>
      <c r="L131" t="n">
        <v>33.25</v>
      </c>
      <c r="M131" t="n">
        <v>8</v>
      </c>
      <c r="N131" t="n">
        <v>110.3</v>
      </c>
      <c r="O131" t="n">
        <v>42674.47</v>
      </c>
      <c r="P131" t="n">
        <v>403.42</v>
      </c>
      <c r="Q131" t="n">
        <v>608.8</v>
      </c>
      <c r="R131" t="n">
        <v>52.98</v>
      </c>
      <c r="S131" t="n">
        <v>46.36</v>
      </c>
      <c r="T131" t="n">
        <v>2988.3</v>
      </c>
      <c r="U131" t="n">
        <v>0.87</v>
      </c>
      <c r="V131" t="n">
        <v>0.9</v>
      </c>
      <c r="W131" t="n">
        <v>9.199999999999999</v>
      </c>
      <c r="X131" t="n">
        <v>0.18</v>
      </c>
      <c r="Y131" t="n">
        <v>1</v>
      </c>
      <c r="Z131" t="n">
        <v>10</v>
      </c>
      <c r="AA131" t="n">
        <v>1187.957949988327</v>
      </c>
      <c r="AB131" t="n">
        <v>1625.416476179941</v>
      </c>
      <c r="AC131" t="n">
        <v>1470.289008979679</v>
      </c>
      <c r="AD131" t="n">
        <v>1187957.949988327</v>
      </c>
      <c r="AE131" t="n">
        <v>1625416.476179941</v>
      </c>
      <c r="AF131" t="n">
        <v>1.335662137233659e-06</v>
      </c>
      <c r="AG131" t="n">
        <v>23.42013888888889</v>
      </c>
      <c r="AH131" t="n">
        <v>1470289.008979679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3.7081</v>
      </c>
      <c r="E132" t="n">
        <v>26.97</v>
      </c>
      <c r="F132" t="n">
        <v>23.55</v>
      </c>
      <c r="G132" t="n">
        <v>141.27</v>
      </c>
      <c r="H132" t="n">
        <v>1.73</v>
      </c>
      <c r="I132" t="n">
        <v>10</v>
      </c>
      <c r="J132" t="n">
        <v>344.73</v>
      </c>
      <c r="K132" t="n">
        <v>60.56</v>
      </c>
      <c r="L132" t="n">
        <v>33.5</v>
      </c>
      <c r="M132" t="n">
        <v>8</v>
      </c>
      <c r="N132" t="n">
        <v>110.67</v>
      </c>
      <c r="O132" t="n">
        <v>42750.97</v>
      </c>
      <c r="P132" t="n">
        <v>403.67</v>
      </c>
      <c r="Q132" t="n">
        <v>608.78</v>
      </c>
      <c r="R132" t="n">
        <v>52.84</v>
      </c>
      <c r="S132" t="n">
        <v>46.36</v>
      </c>
      <c r="T132" t="n">
        <v>2916.07</v>
      </c>
      <c r="U132" t="n">
        <v>0.88</v>
      </c>
      <c r="V132" t="n">
        <v>0.9</v>
      </c>
      <c r="W132" t="n">
        <v>9.19</v>
      </c>
      <c r="X132" t="n">
        <v>0.17</v>
      </c>
      <c r="Y132" t="n">
        <v>1</v>
      </c>
      <c r="Z132" t="n">
        <v>10</v>
      </c>
      <c r="AA132" t="n">
        <v>1188.090492377317</v>
      </c>
      <c r="AB132" t="n">
        <v>1625.597826523914</v>
      </c>
      <c r="AC132" t="n">
        <v>1470.45305150135</v>
      </c>
      <c r="AD132" t="n">
        <v>1188090.492377317</v>
      </c>
      <c r="AE132" t="n">
        <v>1625597.826523914</v>
      </c>
      <c r="AF132" t="n">
        <v>1.336058476146785e-06</v>
      </c>
      <c r="AG132" t="n">
        <v>23.41145833333333</v>
      </c>
      <c r="AH132" t="n">
        <v>1470453.05150135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3.7081</v>
      </c>
      <c r="E133" t="n">
        <v>26.97</v>
      </c>
      <c r="F133" t="n">
        <v>23.55</v>
      </c>
      <c r="G133" t="n">
        <v>141.27</v>
      </c>
      <c r="H133" t="n">
        <v>1.74</v>
      </c>
      <c r="I133" t="n">
        <v>10</v>
      </c>
      <c r="J133" t="n">
        <v>345.35</v>
      </c>
      <c r="K133" t="n">
        <v>60.56</v>
      </c>
      <c r="L133" t="n">
        <v>33.75</v>
      </c>
      <c r="M133" t="n">
        <v>8</v>
      </c>
      <c r="N133" t="n">
        <v>111.05</v>
      </c>
      <c r="O133" t="n">
        <v>42827.67</v>
      </c>
      <c r="P133" t="n">
        <v>403.84</v>
      </c>
      <c r="Q133" t="n">
        <v>608.77</v>
      </c>
      <c r="R133" t="n">
        <v>52.68</v>
      </c>
      <c r="S133" t="n">
        <v>46.36</v>
      </c>
      <c r="T133" t="n">
        <v>2838.72</v>
      </c>
      <c r="U133" t="n">
        <v>0.88</v>
      </c>
      <c r="V133" t="n">
        <v>0.9</v>
      </c>
      <c r="W133" t="n">
        <v>9.199999999999999</v>
      </c>
      <c r="X133" t="n">
        <v>0.17</v>
      </c>
      <c r="Y133" t="n">
        <v>1</v>
      </c>
      <c r="Z133" t="n">
        <v>10</v>
      </c>
      <c r="AA133" t="n">
        <v>1188.339982131202</v>
      </c>
      <c r="AB133" t="n">
        <v>1625.939189411891</v>
      </c>
      <c r="AC133" t="n">
        <v>1470.761835194405</v>
      </c>
      <c r="AD133" t="n">
        <v>1188339.982131202</v>
      </c>
      <c r="AE133" t="n">
        <v>1625939.189411891</v>
      </c>
      <c r="AF133" t="n">
        <v>1.336058476146785e-06</v>
      </c>
      <c r="AG133" t="n">
        <v>23.41145833333333</v>
      </c>
      <c r="AH133" t="n">
        <v>1470761.835194404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3.7089</v>
      </c>
      <c r="E134" t="n">
        <v>26.96</v>
      </c>
      <c r="F134" t="n">
        <v>23.54</v>
      </c>
      <c r="G134" t="n">
        <v>141.23</v>
      </c>
      <c r="H134" t="n">
        <v>1.75</v>
      </c>
      <c r="I134" t="n">
        <v>10</v>
      </c>
      <c r="J134" t="n">
        <v>345.97</v>
      </c>
      <c r="K134" t="n">
        <v>60.56</v>
      </c>
      <c r="L134" t="n">
        <v>34</v>
      </c>
      <c r="M134" t="n">
        <v>8</v>
      </c>
      <c r="N134" t="n">
        <v>111.42</v>
      </c>
      <c r="O134" t="n">
        <v>42904.56</v>
      </c>
      <c r="P134" t="n">
        <v>403.96</v>
      </c>
      <c r="Q134" t="n">
        <v>608.79</v>
      </c>
      <c r="R134" t="n">
        <v>52.72</v>
      </c>
      <c r="S134" t="n">
        <v>46.36</v>
      </c>
      <c r="T134" t="n">
        <v>2855.92</v>
      </c>
      <c r="U134" t="n">
        <v>0.88</v>
      </c>
      <c r="V134" t="n">
        <v>0.91</v>
      </c>
      <c r="W134" t="n">
        <v>9.19</v>
      </c>
      <c r="X134" t="n">
        <v>0.17</v>
      </c>
      <c r="Y134" t="n">
        <v>1</v>
      </c>
      <c r="Z134" t="n">
        <v>10</v>
      </c>
      <c r="AA134" t="n">
        <v>1188.26162992865</v>
      </c>
      <c r="AB134" t="n">
        <v>1625.831984471704</v>
      </c>
      <c r="AC134" t="n">
        <v>1470.664861743246</v>
      </c>
      <c r="AD134" t="n">
        <v>1188261.62992865</v>
      </c>
      <c r="AE134" t="n">
        <v>1625831.984471704</v>
      </c>
      <c r="AF134" t="n">
        <v>1.336346722629058e-06</v>
      </c>
      <c r="AG134" t="n">
        <v>23.40277777777778</v>
      </c>
      <c r="AH134" t="n">
        <v>1470664.861743246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3.7082</v>
      </c>
      <c r="E135" t="n">
        <v>26.97</v>
      </c>
      <c r="F135" t="n">
        <v>23.54</v>
      </c>
      <c r="G135" t="n">
        <v>141.26</v>
      </c>
      <c r="H135" t="n">
        <v>1.76</v>
      </c>
      <c r="I135" t="n">
        <v>10</v>
      </c>
      <c r="J135" t="n">
        <v>346.6</v>
      </c>
      <c r="K135" t="n">
        <v>60.56</v>
      </c>
      <c r="L135" t="n">
        <v>34.25</v>
      </c>
      <c r="M135" t="n">
        <v>8</v>
      </c>
      <c r="N135" t="n">
        <v>111.8</v>
      </c>
      <c r="O135" t="n">
        <v>42981.64</v>
      </c>
      <c r="P135" t="n">
        <v>404.38</v>
      </c>
      <c r="Q135" t="n">
        <v>608.77</v>
      </c>
      <c r="R135" t="n">
        <v>52.74</v>
      </c>
      <c r="S135" t="n">
        <v>46.36</v>
      </c>
      <c r="T135" t="n">
        <v>2868.14</v>
      </c>
      <c r="U135" t="n">
        <v>0.88</v>
      </c>
      <c r="V135" t="n">
        <v>0.91</v>
      </c>
      <c r="W135" t="n">
        <v>9.19</v>
      </c>
      <c r="X135" t="n">
        <v>0.17</v>
      </c>
      <c r="Y135" t="n">
        <v>1</v>
      </c>
      <c r="Z135" t="n">
        <v>10</v>
      </c>
      <c r="AA135" t="n">
        <v>1189.027187620909</v>
      </c>
      <c r="AB135" t="n">
        <v>1626.879454280274</v>
      </c>
      <c r="AC135" t="n">
        <v>1471.612362503419</v>
      </c>
      <c r="AD135" t="n">
        <v>1189027.187620908</v>
      </c>
      <c r="AE135" t="n">
        <v>1626879.454280274</v>
      </c>
      <c r="AF135" t="n">
        <v>1.336094506957069e-06</v>
      </c>
      <c r="AG135" t="n">
        <v>23.41145833333333</v>
      </c>
      <c r="AH135" t="n">
        <v>1471612.362503419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3.7085</v>
      </c>
      <c r="E136" t="n">
        <v>26.97</v>
      </c>
      <c r="F136" t="n">
        <v>23.54</v>
      </c>
      <c r="G136" t="n">
        <v>141.25</v>
      </c>
      <c r="H136" t="n">
        <v>1.77</v>
      </c>
      <c r="I136" t="n">
        <v>10</v>
      </c>
      <c r="J136" t="n">
        <v>347.23</v>
      </c>
      <c r="K136" t="n">
        <v>60.56</v>
      </c>
      <c r="L136" t="n">
        <v>34.5</v>
      </c>
      <c r="M136" t="n">
        <v>8</v>
      </c>
      <c r="N136" t="n">
        <v>112.17</v>
      </c>
      <c r="O136" t="n">
        <v>43058.93</v>
      </c>
      <c r="P136" t="n">
        <v>404.26</v>
      </c>
      <c r="Q136" t="n">
        <v>608.79</v>
      </c>
      <c r="R136" t="n">
        <v>52.65</v>
      </c>
      <c r="S136" t="n">
        <v>46.36</v>
      </c>
      <c r="T136" t="n">
        <v>2822.21</v>
      </c>
      <c r="U136" t="n">
        <v>0.88</v>
      </c>
      <c r="V136" t="n">
        <v>0.91</v>
      </c>
      <c r="W136" t="n">
        <v>9.19</v>
      </c>
      <c r="X136" t="n">
        <v>0.17</v>
      </c>
      <c r="Y136" t="n">
        <v>1</v>
      </c>
      <c r="Z136" t="n">
        <v>10</v>
      </c>
      <c r="AA136" t="n">
        <v>1188.787101788118</v>
      </c>
      <c r="AB136" t="n">
        <v>1626.55095825201</v>
      </c>
      <c r="AC136" t="n">
        <v>1471.315217675046</v>
      </c>
      <c r="AD136" t="n">
        <v>1188787.101788118</v>
      </c>
      <c r="AE136" t="n">
        <v>1626550.95825201</v>
      </c>
      <c r="AF136" t="n">
        <v>1.336202599387921e-06</v>
      </c>
      <c r="AG136" t="n">
        <v>23.41145833333333</v>
      </c>
      <c r="AH136" t="n">
        <v>1471315.217675046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3.7084</v>
      </c>
      <c r="E137" t="n">
        <v>26.97</v>
      </c>
      <c r="F137" t="n">
        <v>23.54</v>
      </c>
      <c r="G137" t="n">
        <v>141.25</v>
      </c>
      <c r="H137" t="n">
        <v>1.78</v>
      </c>
      <c r="I137" t="n">
        <v>10</v>
      </c>
      <c r="J137" t="n">
        <v>347.85</v>
      </c>
      <c r="K137" t="n">
        <v>60.56</v>
      </c>
      <c r="L137" t="n">
        <v>34.75</v>
      </c>
      <c r="M137" t="n">
        <v>8</v>
      </c>
      <c r="N137" t="n">
        <v>112.55</v>
      </c>
      <c r="O137" t="n">
        <v>43136.41</v>
      </c>
      <c r="P137" t="n">
        <v>404.02</v>
      </c>
      <c r="Q137" t="n">
        <v>608.78</v>
      </c>
      <c r="R137" t="n">
        <v>52.66</v>
      </c>
      <c r="S137" t="n">
        <v>46.36</v>
      </c>
      <c r="T137" t="n">
        <v>2826.86</v>
      </c>
      <c r="U137" t="n">
        <v>0.88</v>
      </c>
      <c r="V137" t="n">
        <v>0.91</v>
      </c>
      <c r="W137" t="n">
        <v>9.19</v>
      </c>
      <c r="X137" t="n">
        <v>0.17</v>
      </c>
      <c r="Y137" t="n">
        <v>1</v>
      </c>
      <c r="Z137" t="n">
        <v>10</v>
      </c>
      <c r="AA137" t="n">
        <v>1188.456235025175</v>
      </c>
      <c r="AB137" t="n">
        <v>1626.098251750141</v>
      </c>
      <c r="AC137" t="n">
        <v>1470.905716846337</v>
      </c>
      <c r="AD137" t="n">
        <v>1188456.235025175</v>
      </c>
      <c r="AE137" t="n">
        <v>1626098.251750141</v>
      </c>
      <c r="AF137" t="n">
        <v>1.336166568577637e-06</v>
      </c>
      <c r="AG137" t="n">
        <v>23.41145833333333</v>
      </c>
      <c r="AH137" t="n">
        <v>1470905.716846337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3.7084</v>
      </c>
      <c r="E138" t="n">
        <v>26.97</v>
      </c>
      <c r="F138" t="n">
        <v>23.54</v>
      </c>
      <c r="G138" t="n">
        <v>141.26</v>
      </c>
      <c r="H138" t="n">
        <v>1.79</v>
      </c>
      <c r="I138" t="n">
        <v>10</v>
      </c>
      <c r="J138" t="n">
        <v>348.48</v>
      </c>
      <c r="K138" t="n">
        <v>60.56</v>
      </c>
      <c r="L138" t="n">
        <v>35</v>
      </c>
      <c r="M138" t="n">
        <v>8</v>
      </c>
      <c r="N138" t="n">
        <v>112.93</v>
      </c>
      <c r="O138" t="n">
        <v>43214.09</v>
      </c>
      <c r="P138" t="n">
        <v>403.42</v>
      </c>
      <c r="Q138" t="n">
        <v>608.8</v>
      </c>
      <c r="R138" t="n">
        <v>52.7</v>
      </c>
      <c r="S138" t="n">
        <v>46.36</v>
      </c>
      <c r="T138" t="n">
        <v>2848.36</v>
      </c>
      <c r="U138" t="n">
        <v>0.88</v>
      </c>
      <c r="V138" t="n">
        <v>0.91</v>
      </c>
      <c r="W138" t="n">
        <v>9.19</v>
      </c>
      <c r="X138" t="n">
        <v>0.17</v>
      </c>
      <c r="Y138" t="n">
        <v>1</v>
      </c>
      <c r="Z138" t="n">
        <v>10</v>
      </c>
      <c r="AA138" t="n">
        <v>1187.575754187031</v>
      </c>
      <c r="AB138" t="n">
        <v>1624.893539023318</v>
      </c>
      <c r="AC138" t="n">
        <v>1469.815980211338</v>
      </c>
      <c r="AD138" t="n">
        <v>1187575.754187031</v>
      </c>
      <c r="AE138" t="n">
        <v>1624893.539023318</v>
      </c>
      <c r="AF138" t="n">
        <v>1.336166568577637e-06</v>
      </c>
      <c r="AG138" t="n">
        <v>23.41145833333333</v>
      </c>
      <c r="AH138" t="n">
        <v>1469815.980211338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3.7075</v>
      </c>
      <c r="E139" t="n">
        <v>26.97</v>
      </c>
      <c r="F139" t="n">
        <v>23.55</v>
      </c>
      <c r="G139" t="n">
        <v>141.29</v>
      </c>
      <c r="H139" t="n">
        <v>1.8</v>
      </c>
      <c r="I139" t="n">
        <v>10</v>
      </c>
      <c r="J139" t="n">
        <v>349.12</v>
      </c>
      <c r="K139" t="n">
        <v>60.56</v>
      </c>
      <c r="L139" t="n">
        <v>35.25</v>
      </c>
      <c r="M139" t="n">
        <v>8</v>
      </c>
      <c r="N139" t="n">
        <v>113.31</v>
      </c>
      <c r="O139" t="n">
        <v>43291.97</v>
      </c>
      <c r="P139" t="n">
        <v>402.82</v>
      </c>
      <c r="Q139" t="n">
        <v>608.79</v>
      </c>
      <c r="R139" t="n">
        <v>52.89</v>
      </c>
      <c r="S139" t="n">
        <v>46.36</v>
      </c>
      <c r="T139" t="n">
        <v>2943.49</v>
      </c>
      <c r="U139" t="n">
        <v>0.88</v>
      </c>
      <c r="V139" t="n">
        <v>0.9</v>
      </c>
      <c r="W139" t="n">
        <v>9.19</v>
      </c>
      <c r="X139" t="n">
        <v>0.18</v>
      </c>
      <c r="Y139" t="n">
        <v>1</v>
      </c>
      <c r="Z139" t="n">
        <v>10</v>
      </c>
      <c r="AA139" t="n">
        <v>1186.970713487682</v>
      </c>
      <c r="AB139" t="n">
        <v>1624.065695645957</v>
      </c>
      <c r="AC139" t="n">
        <v>1469.067145044026</v>
      </c>
      <c r="AD139" t="n">
        <v>1186970.713487682</v>
      </c>
      <c r="AE139" t="n">
        <v>1624065.695645957</v>
      </c>
      <c r="AF139" t="n">
        <v>1.33584229128508e-06</v>
      </c>
      <c r="AG139" t="n">
        <v>23.41145833333333</v>
      </c>
      <c r="AH139" t="n">
        <v>1469067.145044026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3.7065</v>
      </c>
      <c r="E140" t="n">
        <v>26.98</v>
      </c>
      <c r="F140" t="n">
        <v>23.56</v>
      </c>
      <c r="G140" t="n">
        <v>141.34</v>
      </c>
      <c r="H140" t="n">
        <v>1.81</v>
      </c>
      <c r="I140" t="n">
        <v>10</v>
      </c>
      <c r="J140" t="n">
        <v>349.75</v>
      </c>
      <c r="K140" t="n">
        <v>60.56</v>
      </c>
      <c r="L140" t="n">
        <v>35.5</v>
      </c>
      <c r="M140" t="n">
        <v>8</v>
      </c>
      <c r="N140" t="n">
        <v>113.69</v>
      </c>
      <c r="O140" t="n">
        <v>43370.05</v>
      </c>
      <c r="P140" t="n">
        <v>402.62</v>
      </c>
      <c r="Q140" t="n">
        <v>608.79</v>
      </c>
      <c r="R140" t="n">
        <v>52.98</v>
      </c>
      <c r="S140" t="n">
        <v>46.36</v>
      </c>
      <c r="T140" t="n">
        <v>2989.08</v>
      </c>
      <c r="U140" t="n">
        <v>0.87</v>
      </c>
      <c r="V140" t="n">
        <v>0.9</v>
      </c>
      <c r="W140" t="n">
        <v>9.199999999999999</v>
      </c>
      <c r="X140" t="n">
        <v>0.19</v>
      </c>
      <c r="Y140" t="n">
        <v>1</v>
      </c>
      <c r="Z140" t="n">
        <v>10</v>
      </c>
      <c r="AA140" t="n">
        <v>1186.973938257913</v>
      </c>
      <c r="AB140" t="n">
        <v>1624.070107918855</v>
      </c>
      <c r="AC140" t="n">
        <v>1469.071136215792</v>
      </c>
      <c r="AD140" t="n">
        <v>1186973.938257913</v>
      </c>
      <c r="AE140" t="n">
        <v>1624070.107918855</v>
      </c>
      <c r="AF140" t="n">
        <v>1.335481983182238e-06</v>
      </c>
      <c r="AG140" t="n">
        <v>23.42013888888889</v>
      </c>
      <c r="AH140" t="n">
        <v>1469071.136215792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3.707</v>
      </c>
      <c r="E141" t="n">
        <v>26.98</v>
      </c>
      <c r="F141" t="n">
        <v>23.55</v>
      </c>
      <c r="G141" t="n">
        <v>141.31</v>
      </c>
      <c r="H141" t="n">
        <v>1.82</v>
      </c>
      <c r="I141" t="n">
        <v>10</v>
      </c>
      <c r="J141" t="n">
        <v>350.38</v>
      </c>
      <c r="K141" t="n">
        <v>60.56</v>
      </c>
      <c r="L141" t="n">
        <v>35.75</v>
      </c>
      <c r="M141" t="n">
        <v>8</v>
      </c>
      <c r="N141" t="n">
        <v>114.08</v>
      </c>
      <c r="O141" t="n">
        <v>43448.34</v>
      </c>
      <c r="P141" t="n">
        <v>401.48</v>
      </c>
      <c r="Q141" t="n">
        <v>608.75</v>
      </c>
      <c r="R141" t="n">
        <v>53.04</v>
      </c>
      <c r="S141" t="n">
        <v>46.36</v>
      </c>
      <c r="T141" t="n">
        <v>3016.95</v>
      </c>
      <c r="U141" t="n">
        <v>0.87</v>
      </c>
      <c r="V141" t="n">
        <v>0.9</v>
      </c>
      <c r="W141" t="n">
        <v>9.19</v>
      </c>
      <c r="X141" t="n">
        <v>0.18</v>
      </c>
      <c r="Y141" t="n">
        <v>1</v>
      </c>
      <c r="Z141" t="n">
        <v>10</v>
      </c>
      <c r="AA141" t="n">
        <v>1185.109986778211</v>
      </c>
      <c r="AB141" t="n">
        <v>1621.519767272591</v>
      </c>
      <c r="AC141" t="n">
        <v>1466.764196501381</v>
      </c>
      <c r="AD141" t="n">
        <v>1185109.986778211</v>
      </c>
      <c r="AE141" t="n">
        <v>1621519.767272591</v>
      </c>
      <c r="AF141" t="n">
        <v>1.335662137233659e-06</v>
      </c>
      <c r="AG141" t="n">
        <v>23.42013888888889</v>
      </c>
      <c r="AH141" t="n">
        <v>1466764.196501381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3.7169</v>
      </c>
      <c r="E142" t="n">
        <v>26.9</v>
      </c>
      <c r="F142" t="n">
        <v>23.53</v>
      </c>
      <c r="G142" t="n">
        <v>156.89</v>
      </c>
      <c r="H142" t="n">
        <v>1.83</v>
      </c>
      <c r="I142" t="n">
        <v>9</v>
      </c>
      <c r="J142" t="n">
        <v>351.02</v>
      </c>
      <c r="K142" t="n">
        <v>60.56</v>
      </c>
      <c r="L142" t="n">
        <v>36</v>
      </c>
      <c r="M142" t="n">
        <v>7</v>
      </c>
      <c r="N142" t="n">
        <v>114.47</v>
      </c>
      <c r="O142" t="n">
        <v>43526.84</v>
      </c>
      <c r="P142" t="n">
        <v>401.13</v>
      </c>
      <c r="Q142" t="n">
        <v>608.75</v>
      </c>
      <c r="R142" t="n">
        <v>52.41</v>
      </c>
      <c r="S142" t="n">
        <v>46.36</v>
      </c>
      <c r="T142" t="n">
        <v>2706.46</v>
      </c>
      <c r="U142" t="n">
        <v>0.88</v>
      </c>
      <c r="V142" t="n">
        <v>0.91</v>
      </c>
      <c r="W142" t="n">
        <v>9.19</v>
      </c>
      <c r="X142" t="n">
        <v>0.16</v>
      </c>
      <c r="Y142" t="n">
        <v>1</v>
      </c>
      <c r="Z142" t="n">
        <v>10</v>
      </c>
      <c r="AA142" t="n">
        <v>1182.333420305495</v>
      </c>
      <c r="AB142" t="n">
        <v>1617.720746531152</v>
      </c>
      <c r="AC142" t="n">
        <v>1463.327748967547</v>
      </c>
      <c r="AD142" t="n">
        <v>1182333.420305495</v>
      </c>
      <c r="AE142" t="n">
        <v>1617720.746531152</v>
      </c>
      <c r="AF142" t="n">
        <v>1.33922918745179e-06</v>
      </c>
      <c r="AG142" t="n">
        <v>23.35069444444444</v>
      </c>
      <c r="AH142" t="n">
        <v>1463327.748967547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3.7177</v>
      </c>
      <c r="E143" t="n">
        <v>26.9</v>
      </c>
      <c r="F143" t="n">
        <v>23.53</v>
      </c>
      <c r="G143" t="n">
        <v>156.85</v>
      </c>
      <c r="H143" t="n">
        <v>1.84</v>
      </c>
      <c r="I143" t="n">
        <v>9</v>
      </c>
      <c r="J143" t="n">
        <v>351.66</v>
      </c>
      <c r="K143" t="n">
        <v>60.56</v>
      </c>
      <c r="L143" t="n">
        <v>36.25</v>
      </c>
      <c r="M143" t="n">
        <v>7</v>
      </c>
      <c r="N143" t="n">
        <v>114.85</v>
      </c>
      <c r="O143" t="n">
        <v>43605.54</v>
      </c>
      <c r="P143" t="n">
        <v>401.56</v>
      </c>
      <c r="Q143" t="n">
        <v>608.78</v>
      </c>
      <c r="R143" t="n">
        <v>52.32</v>
      </c>
      <c r="S143" t="n">
        <v>46.36</v>
      </c>
      <c r="T143" t="n">
        <v>2663.19</v>
      </c>
      <c r="U143" t="n">
        <v>0.89</v>
      </c>
      <c r="V143" t="n">
        <v>0.91</v>
      </c>
      <c r="W143" t="n">
        <v>9.19</v>
      </c>
      <c r="X143" t="n">
        <v>0.16</v>
      </c>
      <c r="Y143" t="n">
        <v>1</v>
      </c>
      <c r="Z143" t="n">
        <v>10</v>
      </c>
      <c r="AA143" t="n">
        <v>1182.794064012623</v>
      </c>
      <c r="AB143" t="n">
        <v>1618.351019573412</v>
      </c>
      <c r="AC143" t="n">
        <v>1463.897869635246</v>
      </c>
      <c r="AD143" t="n">
        <v>1182794.064012623</v>
      </c>
      <c r="AE143" t="n">
        <v>1618351.019573412</v>
      </c>
      <c r="AF143" t="n">
        <v>1.339517433934064e-06</v>
      </c>
      <c r="AG143" t="n">
        <v>23.35069444444444</v>
      </c>
      <c r="AH143" t="n">
        <v>1463897.869635246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3.7174</v>
      </c>
      <c r="E144" t="n">
        <v>26.9</v>
      </c>
      <c r="F144" t="n">
        <v>23.53</v>
      </c>
      <c r="G144" t="n">
        <v>156.86</v>
      </c>
      <c r="H144" t="n">
        <v>1.85</v>
      </c>
      <c r="I144" t="n">
        <v>9</v>
      </c>
      <c r="J144" t="n">
        <v>352.3</v>
      </c>
      <c r="K144" t="n">
        <v>60.56</v>
      </c>
      <c r="L144" t="n">
        <v>36.5</v>
      </c>
      <c r="M144" t="n">
        <v>7</v>
      </c>
      <c r="N144" t="n">
        <v>115.24</v>
      </c>
      <c r="O144" t="n">
        <v>43684.46</v>
      </c>
      <c r="P144" t="n">
        <v>402.05</v>
      </c>
      <c r="Q144" t="n">
        <v>608.77</v>
      </c>
      <c r="R144" t="n">
        <v>52.33</v>
      </c>
      <c r="S144" t="n">
        <v>46.36</v>
      </c>
      <c r="T144" t="n">
        <v>2666.69</v>
      </c>
      <c r="U144" t="n">
        <v>0.89</v>
      </c>
      <c r="V144" t="n">
        <v>0.91</v>
      </c>
      <c r="W144" t="n">
        <v>9.19</v>
      </c>
      <c r="X144" t="n">
        <v>0.16</v>
      </c>
      <c r="Y144" t="n">
        <v>1</v>
      </c>
      <c r="Z144" t="n">
        <v>10</v>
      </c>
      <c r="AA144" t="n">
        <v>1183.57472066609</v>
      </c>
      <c r="AB144" t="n">
        <v>1619.419148446826</v>
      </c>
      <c r="AC144" t="n">
        <v>1464.86405778811</v>
      </c>
      <c r="AD144" t="n">
        <v>1183574.72066609</v>
      </c>
      <c r="AE144" t="n">
        <v>1619419.148446826</v>
      </c>
      <c r="AF144" t="n">
        <v>1.339409341503211e-06</v>
      </c>
      <c r="AG144" t="n">
        <v>23.35069444444444</v>
      </c>
      <c r="AH144" t="n">
        <v>1464864.05778811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3.7174</v>
      </c>
      <c r="E145" t="n">
        <v>26.9</v>
      </c>
      <c r="F145" t="n">
        <v>23.53</v>
      </c>
      <c r="G145" t="n">
        <v>156.86</v>
      </c>
      <c r="H145" t="n">
        <v>1.86</v>
      </c>
      <c r="I145" t="n">
        <v>9</v>
      </c>
      <c r="J145" t="n">
        <v>352.94</v>
      </c>
      <c r="K145" t="n">
        <v>60.56</v>
      </c>
      <c r="L145" t="n">
        <v>36.75</v>
      </c>
      <c r="M145" t="n">
        <v>7</v>
      </c>
      <c r="N145" t="n">
        <v>115.64</v>
      </c>
      <c r="O145" t="n">
        <v>43763.7</v>
      </c>
      <c r="P145" t="n">
        <v>402.4</v>
      </c>
      <c r="Q145" t="n">
        <v>608.78</v>
      </c>
      <c r="R145" t="n">
        <v>52.33</v>
      </c>
      <c r="S145" t="n">
        <v>46.36</v>
      </c>
      <c r="T145" t="n">
        <v>2667.45</v>
      </c>
      <c r="U145" t="n">
        <v>0.89</v>
      </c>
      <c r="V145" t="n">
        <v>0.91</v>
      </c>
      <c r="W145" t="n">
        <v>9.19</v>
      </c>
      <c r="X145" t="n">
        <v>0.16</v>
      </c>
      <c r="Y145" t="n">
        <v>1</v>
      </c>
      <c r="Z145" t="n">
        <v>10</v>
      </c>
      <c r="AA145" t="n">
        <v>1184.087091005154</v>
      </c>
      <c r="AB145" t="n">
        <v>1620.120196148917</v>
      </c>
      <c r="AC145" t="n">
        <v>1465.49819848144</v>
      </c>
      <c r="AD145" t="n">
        <v>1184087.091005153</v>
      </c>
      <c r="AE145" t="n">
        <v>1620120.196148917</v>
      </c>
      <c r="AF145" t="n">
        <v>1.339409341503211e-06</v>
      </c>
      <c r="AG145" t="n">
        <v>23.35069444444444</v>
      </c>
      <c r="AH145" t="n">
        <v>1465498.19848144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3.7158</v>
      </c>
      <c r="E146" t="n">
        <v>26.91</v>
      </c>
      <c r="F146" t="n">
        <v>23.54</v>
      </c>
      <c r="G146" t="n">
        <v>156.94</v>
      </c>
      <c r="H146" t="n">
        <v>1.87</v>
      </c>
      <c r="I146" t="n">
        <v>9</v>
      </c>
      <c r="J146" t="n">
        <v>353.58</v>
      </c>
      <c r="K146" t="n">
        <v>60.56</v>
      </c>
      <c r="L146" t="n">
        <v>37</v>
      </c>
      <c r="M146" t="n">
        <v>7</v>
      </c>
      <c r="N146" t="n">
        <v>116.03</v>
      </c>
      <c r="O146" t="n">
        <v>43843.04</v>
      </c>
      <c r="P146" t="n">
        <v>402.89</v>
      </c>
      <c r="Q146" t="n">
        <v>608.8099999999999</v>
      </c>
      <c r="R146" t="n">
        <v>52.53</v>
      </c>
      <c r="S146" t="n">
        <v>46.36</v>
      </c>
      <c r="T146" t="n">
        <v>2766.48</v>
      </c>
      <c r="U146" t="n">
        <v>0.88</v>
      </c>
      <c r="V146" t="n">
        <v>0.91</v>
      </c>
      <c r="W146" t="n">
        <v>9.199999999999999</v>
      </c>
      <c r="X146" t="n">
        <v>0.17</v>
      </c>
      <c r="Y146" t="n">
        <v>1</v>
      </c>
      <c r="Z146" t="n">
        <v>10</v>
      </c>
      <c r="AA146" t="n">
        <v>1185.227007821815</v>
      </c>
      <c r="AB146" t="n">
        <v>1621.679880627054</v>
      </c>
      <c r="AC146" t="n">
        <v>1466.909028862014</v>
      </c>
      <c r="AD146" t="n">
        <v>1185227.007821815</v>
      </c>
      <c r="AE146" t="n">
        <v>1621679.880627054</v>
      </c>
      <c r="AF146" t="n">
        <v>1.338832848538665e-06</v>
      </c>
      <c r="AG146" t="n">
        <v>23.359375</v>
      </c>
      <c r="AH146" t="n">
        <v>1466909.028862014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3.7166</v>
      </c>
      <c r="E147" t="n">
        <v>26.91</v>
      </c>
      <c r="F147" t="n">
        <v>23.54</v>
      </c>
      <c r="G147" t="n">
        <v>156.9</v>
      </c>
      <c r="H147" t="n">
        <v>1.87</v>
      </c>
      <c r="I147" t="n">
        <v>9</v>
      </c>
      <c r="J147" t="n">
        <v>354.23</v>
      </c>
      <c r="K147" t="n">
        <v>60.56</v>
      </c>
      <c r="L147" t="n">
        <v>37.25</v>
      </c>
      <c r="M147" t="n">
        <v>7</v>
      </c>
      <c r="N147" t="n">
        <v>116.42</v>
      </c>
      <c r="O147" t="n">
        <v>43922.6</v>
      </c>
      <c r="P147" t="n">
        <v>403.09</v>
      </c>
      <c r="Q147" t="n">
        <v>608.76</v>
      </c>
      <c r="R147" t="n">
        <v>52.52</v>
      </c>
      <c r="S147" t="n">
        <v>46.36</v>
      </c>
      <c r="T147" t="n">
        <v>2764.25</v>
      </c>
      <c r="U147" t="n">
        <v>0.88</v>
      </c>
      <c r="V147" t="n">
        <v>0.91</v>
      </c>
      <c r="W147" t="n">
        <v>9.19</v>
      </c>
      <c r="X147" t="n">
        <v>0.16</v>
      </c>
      <c r="Y147" t="n">
        <v>1</v>
      </c>
      <c r="Z147" t="n">
        <v>10</v>
      </c>
      <c r="AA147" t="n">
        <v>1185.350392035768</v>
      </c>
      <c r="AB147" t="n">
        <v>1621.848700351912</v>
      </c>
      <c r="AC147" t="n">
        <v>1467.061736669272</v>
      </c>
      <c r="AD147" t="n">
        <v>1185350.392035768</v>
      </c>
      <c r="AE147" t="n">
        <v>1621848.700351912</v>
      </c>
      <c r="AF147" t="n">
        <v>1.339121095020938e-06</v>
      </c>
      <c r="AG147" t="n">
        <v>23.359375</v>
      </c>
      <c r="AH147" t="n">
        <v>1467061.736669272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3.7163</v>
      </c>
      <c r="E148" t="n">
        <v>26.91</v>
      </c>
      <c r="F148" t="n">
        <v>23.54</v>
      </c>
      <c r="G148" t="n">
        <v>156.91</v>
      </c>
      <c r="H148" t="n">
        <v>1.88</v>
      </c>
      <c r="I148" t="n">
        <v>9</v>
      </c>
      <c r="J148" t="n">
        <v>354.88</v>
      </c>
      <c r="K148" t="n">
        <v>60.56</v>
      </c>
      <c r="L148" t="n">
        <v>37.5</v>
      </c>
      <c r="M148" t="n">
        <v>7</v>
      </c>
      <c r="N148" t="n">
        <v>116.82</v>
      </c>
      <c r="O148" t="n">
        <v>44002.37</v>
      </c>
      <c r="P148" t="n">
        <v>403.38</v>
      </c>
      <c r="Q148" t="n">
        <v>608.8</v>
      </c>
      <c r="R148" t="n">
        <v>52.55</v>
      </c>
      <c r="S148" t="n">
        <v>46.36</v>
      </c>
      <c r="T148" t="n">
        <v>2778.28</v>
      </c>
      <c r="U148" t="n">
        <v>0.88</v>
      </c>
      <c r="V148" t="n">
        <v>0.91</v>
      </c>
      <c r="W148" t="n">
        <v>9.19</v>
      </c>
      <c r="X148" t="n">
        <v>0.17</v>
      </c>
      <c r="Y148" t="n">
        <v>1</v>
      </c>
      <c r="Z148" t="n">
        <v>10</v>
      </c>
      <c r="AA148" t="n">
        <v>1185.838616406409</v>
      </c>
      <c r="AB148" t="n">
        <v>1622.516710474762</v>
      </c>
      <c r="AC148" t="n">
        <v>1467.665992843556</v>
      </c>
      <c r="AD148" t="n">
        <v>1185838.616406409</v>
      </c>
      <c r="AE148" t="n">
        <v>1622516.710474762</v>
      </c>
      <c r="AF148" t="n">
        <v>1.339013002590085e-06</v>
      </c>
      <c r="AG148" t="n">
        <v>23.359375</v>
      </c>
      <c r="AH148" t="n">
        <v>1467665.992843556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3.7164</v>
      </c>
      <c r="E149" t="n">
        <v>26.91</v>
      </c>
      <c r="F149" t="n">
        <v>23.54</v>
      </c>
      <c r="G149" t="n">
        <v>156.91</v>
      </c>
      <c r="H149" t="n">
        <v>1.89</v>
      </c>
      <c r="I149" t="n">
        <v>9</v>
      </c>
      <c r="J149" t="n">
        <v>355.52</v>
      </c>
      <c r="K149" t="n">
        <v>60.56</v>
      </c>
      <c r="L149" t="n">
        <v>37.75</v>
      </c>
      <c r="M149" t="n">
        <v>7</v>
      </c>
      <c r="N149" t="n">
        <v>117.22</v>
      </c>
      <c r="O149" t="n">
        <v>44082.36</v>
      </c>
      <c r="P149" t="n">
        <v>403.51</v>
      </c>
      <c r="Q149" t="n">
        <v>608.78</v>
      </c>
      <c r="R149" t="n">
        <v>52.54</v>
      </c>
      <c r="S149" t="n">
        <v>46.36</v>
      </c>
      <c r="T149" t="n">
        <v>2771.32</v>
      </c>
      <c r="U149" t="n">
        <v>0.88</v>
      </c>
      <c r="V149" t="n">
        <v>0.91</v>
      </c>
      <c r="W149" t="n">
        <v>9.19</v>
      </c>
      <c r="X149" t="n">
        <v>0.17</v>
      </c>
      <c r="Y149" t="n">
        <v>1</v>
      </c>
      <c r="Z149" t="n">
        <v>10</v>
      </c>
      <c r="AA149" t="n">
        <v>1186.007776268068</v>
      </c>
      <c r="AB149" t="n">
        <v>1622.74816246029</v>
      </c>
      <c r="AC149" t="n">
        <v>1467.87535537643</v>
      </c>
      <c r="AD149" t="n">
        <v>1186007.776268068</v>
      </c>
      <c r="AE149" t="n">
        <v>1622748.16246029</v>
      </c>
      <c r="AF149" t="n">
        <v>1.33904903340037e-06</v>
      </c>
      <c r="AG149" t="n">
        <v>23.359375</v>
      </c>
      <c r="AH149" t="n">
        <v>1467875.35537643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3.7171</v>
      </c>
      <c r="E150" t="n">
        <v>26.9</v>
      </c>
      <c r="F150" t="n">
        <v>23.53</v>
      </c>
      <c r="G150" t="n">
        <v>156.88</v>
      </c>
      <c r="H150" t="n">
        <v>1.9</v>
      </c>
      <c r="I150" t="n">
        <v>9</v>
      </c>
      <c r="J150" t="n">
        <v>356.17</v>
      </c>
      <c r="K150" t="n">
        <v>60.56</v>
      </c>
      <c r="L150" t="n">
        <v>38</v>
      </c>
      <c r="M150" t="n">
        <v>7</v>
      </c>
      <c r="N150" t="n">
        <v>117.62</v>
      </c>
      <c r="O150" t="n">
        <v>44162.57</v>
      </c>
      <c r="P150" t="n">
        <v>403.47</v>
      </c>
      <c r="Q150" t="n">
        <v>608.76</v>
      </c>
      <c r="R150" t="n">
        <v>52.37</v>
      </c>
      <c r="S150" t="n">
        <v>46.36</v>
      </c>
      <c r="T150" t="n">
        <v>2688.51</v>
      </c>
      <c r="U150" t="n">
        <v>0.89</v>
      </c>
      <c r="V150" t="n">
        <v>0.91</v>
      </c>
      <c r="W150" t="n">
        <v>9.19</v>
      </c>
      <c r="X150" t="n">
        <v>0.16</v>
      </c>
      <c r="Y150" t="n">
        <v>1</v>
      </c>
      <c r="Z150" t="n">
        <v>10</v>
      </c>
      <c r="AA150" t="n">
        <v>1185.717054396112</v>
      </c>
      <c r="AB150" t="n">
        <v>1622.350383969336</v>
      </c>
      <c r="AC150" t="n">
        <v>1467.515540306367</v>
      </c>
      <c r="AD150" t="n">
        <v>1185717.054396112</v>
      </c>
      <c r="AE150" t="n">
        <v>1622350.383969336</v>
      </c>
      <c r="AF150" t="n">
        <v>1.339301249072359e-06</v>
      </c>
      <c r="AG150" t="n">
        <v>23.35069444444444</v>
      </c>
      <c r="AH150" t="n">
        <v>1467515.540306367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3.7168</v>
      </c>
      <c r="E151" t="n">
        <v>26.9</v>
      </c>
      <c r="F151" t="n">
        <v>23.53</v>
      </c>
      <c r="G151" t="n">
        <v>156.89</v>
      </c>
      <c r="H151" t="n">
        <v>1.91</v>
      </c>
      <c r="I151" t="n">
        <v>9</v>
      </c>
      <c r="J151" t="n">
        <v>356.83</v>
      </c>
      <c r="K151" t="n">
        <v>60.56</v>
      </c>
      <c r="L151" t="n">
        <v>38.25</v>
      </c>
      <c r="M151" t="n">
        <v>7</v>
      </c>
      <c r="N151" t="n">
        <v>118.02</v>
      </c>
      <c r="O151" t="n">
        <v>44243</v>
      </c>
      <c r="P151" t="n">
        <v>403.7</v>
      </c>
      <c r="Q151" t="n">
        <v>608.76</v>
      </c>
      <c r="R151" t="n">
        <v>52.44</v>
      </c>
      <c r="S151" t="n">
        <v>46.36</v>
      </c>
      <c r="T151" t="n">
        <v>2724.52</v>
      </c>
      <c r="U151" t="n">
        <v>0.88</v>
      </c>
      <c r="V151" t="n">
        <v>0.91</v>
      </c>
      <c r="W151" t="n">
        <v>9.19</v>
      </c>
      <c r="X151" t="n">
        <v>0.16</v>
      </c>
      <c r="Y151" t="n">
        <v>1</v>
      </c>
      <c r="Z151" t="n">
        <v>10</v>
      </c>
      <c r="AA151" t="n">
        <v>1186.117393589316</v>
      </c>
      <c r="AB151" t="n">
        <v>1622.898145715197</v>
      </c>
      <c r="AC151" t="n">
        <v>1468.011024439991</v>
      </c>
      <c r="AD151" t="n">
        <v>1186117.393589316</v>
      </c>
      <c r="AE151" t="n">
        <v>1622898.145715197</v>
      </c>
      <c r="AF151" t="n">
        <v>1.339193156641506e-06</v>
      </c>
      <c r="AG151" t="n">
        <v>23.35069444444444</v>
      </c>
      <c r="AH151" t="n">
        <v>1468011.024439991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3.717</v>
      </c>
      <c r="E152" t="n">
        <v>26.9</v>
      </c>
      <c r="F152" t="n">
        <v>23.53</v>
      </c>
      <c r="G152" t="n">
        <v>156.88</v>
      </c>
      <c r="H152" t="n">
        <v>1.92</v>
      </c>
      <c r="I152" t="n">
        <v>9</v>
      </c>
      <c r="J152" t="n">
        <v>357.48</v>
      </c>
      <c r="K152" t="n">
        <v>60.56</v>
      </c>
      <c r="L152" t="n">
        <v>38.5</v>
      </c>
      <c r="M152" t="n">
        <v>7</v>
      </c>
      <c r="N152" t="n">
        <v>118.43</v>
      </c>
      <c r="O152" t="n">
        <v>44323.66</v>
      </c>
      <c r="P152" t="n">
        <v>404</v>
      </c>
      <c r="Q152" t="n">
        <v>608.78</v>
      </c>
      <c r="R152" t="n">
        <v>52.29</v>
      </c>
      <c r="S152" t="n">
        <v>46.36</v>
      </c>
      <c r="T152" t="n">
        <v>2645.45</v>
      </c>
      <c r="U152" t="n">
        <v>0.89</v>
      </c>
      <c r="V152" t="n">
        <v>0.91</v>
      </c>
      <c r="W152" t="n">
        <v>9.199999999999999</v>
      </c>
      <c r="X152" t="n">
        <v>0.16</v>
      </c>
      <c r="Y152" t="n">
        <v>1</v>
      </c>
      <c r="Z152" t="n">
        <v>10</v>
      </c>
      <c r="AA152" t="n">
        <v>1186.514206612448</v>
      </c>
      <c r="AB152" t="n">
        <v>1623.441082799601</v>
      </c>
      <c r="AC152" t="n">
        <v>1468.502144371076</v>
      </c>
      <c r="AD152" t="n">
        <v>1186514.206612448</v>
      </c>
      <c r="AE152" t="n">
        <v>1623441.082799601</v>
      </c>
      <c r="AF152" t="n">
        <v>1.339265218262074e-06</v>
      </c>
      <c r="AG152" t="n">
        <v>23.35069444444444</v>
      </c>
      <c r="AH152" t="n">
        <v>1468502.144371076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3.7171</v>
      </c>
      <c r="E153" t="n">
        <v>26.9</v>
      </c>
      <c r="F153" t="n">
        <v>23.53</v>
      </c>
      <c r="G153" t="n">
        <v>156.88</v>
      </c>
      <c r="H153" t="n">
        <v>1.93</v>
      </c>
      <c r="I153" t="n">
        <v>9</v>
      </c>
      <c r="J153" t="n">
        <v>358.14</v>
      </c>
      <c r="K153" t="n">
        <v>60.56</v>
      </c>
      <c r="L153" t="n">
        <v>38.75</v>
      </c>
      <c r="M153" t="n">
        <v>7</v>
      </c>
      <c r="N153" t="n">
        <v>118.83</v>
      </c>
      <c r="O153" t="n">
        <v>44404.54</v>
      </c>
      <c r="P153" t="n">
        <v>403.94</v>
      </c>
      <c r="Q153" t="n">
        <v>608.77</v>
      </c>
      <c r="R153" t="n">
        <v>52.34</v>
      </c>
      <c r="S153" t="n">
        <v>46.36</v>
      </c>
      <c r="T153" t="n">
        <v>2674.73</v>
      </c>
      <c r="U153" t="n">
        <v>0.89</v>
      </c>
      <c r="V153" t="n">
        <v>0.91</v>
      </c>
      <c r="W153" t="n">
        <v>9.19</v>
      </c>
      <c r="X153" t="n">
        <v>0.16</v>
      </c>
      <c r="Y153" t="n">
        <v>1</v>
      </c>
      <c r="Z153" t="n">
        <v>10</v>
      </c>
      <c r="AA153" t="n">
        <v>1186.405150096112</v>
      </c>
      <c r="AB153" t="n">
        <v>1623.291866862716</v>
      </c>
      <c r="AC153" t="n">
        <v>1468.367169393782</v>
      </c>
      <c r="AD153" t="n">
        <v>1186405.150096112</v>
      </c>
      <c r="AE153" t="n">
        <v>1623291.866862715</v>
      </c>
      <c r="AF153" t="n">
        <v>1.339301249072359e-06</v>
      </c>
      <c r="AG153" t="n">
        <v>23.35069444444444</v>
      </c>
      <c r="AH153" t="n">
        <v>1468367.169393782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3.7172</v>
      </c>
      <c r="E154" t="n">
        <v>26.9</v>
      </c>
      <c r="F154" t="n">
        <v>23.53</v>
      </c>
      <c r="G154" t="n">
        <v>156.87</v>
      </c>
      <c r="H154" t="n">
        <v>1.94</v>
      </c>
      <c r="I154" t="n">
        <v>9</v>
      </c>
      <c r="J154" t="n">
        <v>358.79</v>
      </c>
      <c r="K154" t="n">
        <v>60.56</v>
      </c>
      <c r="L154" t="n">
        <v>39</v>
      </c>
      <c r="M154" t="n">
        <v>7</v>
      </c>
      <c r="N154" t="n">
        <v>119.24</v>
      </c>
      <c r="O154" t="n">
        <v>44485.65</v>
      </c>
      <c r="P154" t="n">
        <v>404.25</v>
      </c>
      <c r="Q154" t="n">
        <v>608.76</v>
      </c>
      <c r="R154" t="n">
        <v>52.27</v>
      </c>
      <c r="S154" t="n">
        <v>46.36</v>
      </c>
      <c r="T154" t="n">
        <v>2636.51</v>
      </c>
      <c r="U154" t="n">
        <v>0.89</v>
      </c>
      <c r="V154" t="n">
        <v>0.91</v>
      </c>
      <c r="W154" t="n">
        <v>9.19</v>
      </c>
      <c r="X154" t="n">
        <v>0.16</v>
      </c>
      <c r="Y154" t="n">
        <v>1</v>
      </c>
      <c r="Z154" t="n">
        <v>10</v>
      </c>
      <c r="AA154" t="n">
        <v>1186.837777234429</v>
      </c>
      <c r="AB154" t="n">
        <v>1623.883806399524</v>
      </c>
      <c r="AC154" t="n">
        <v>1468.902615051989</v>
      </c>
      <c r="AD154" t="n">
        <v>1186837.777234429</v>
      </c>
      <c r="AE154" t="n">
        <v>1623883.806399524</v>
      </c>
      <c r="AF154" t="n">
        <v>1.339337279882643e-06</v>
      </c>
      <c r="AG154" t="n">
        <v>23.35069444444444</v>
      </c>
      <c r="AH154" t="n">
        <v>1468902.615051989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3.7176</v>
      </c>
      <c r="E155" t="n">
        <v>26.9</v>
      </c>
      <c r="F155" t="n">
        <v>23.53</v>
      </c>
      <c r="G155" t="n">
        <v>156.85</v>
      </c>
      <c r="H155" t="n">
        <v>1.95</v>
      </c>
      <c r="I155" t="n">
        <v>9</v>
      </c>
      <c r="J155" t="n">
        <v>359.45</v>
      </c>
      <c r="K155" t="n">
        <v>60.56</v>
      </c>
      <c r="L155" t="n">
        <v>39.25</v>
      </c>
      <c r="M155" t="n">
        <v>7</v>
      </c>
      <c r="N155" t="n">
        <v>119.65</v>
      </c>
      <c r="O155" t="n">
        <v>44566.98</v>
      </c>
      <c r="P155" t="n">
        <v>404.21</v>
      </c>
      <c r="Q155" t="n">
        <v>608.76</v>
      </c>
      <c r="R155" t="n">
        <v>52.27</v>
      </c>
      <c r="S155" t="n">
        <v>46.36</v>
      </c>
      <c r="T155" t="n">
        <v>2635.55</v>
      </c>
      <c r="U155" t="n">
        <v>0.89</v>
      </c>
      <c r="V155" t="n">
        <v>0.91</v>
      </c>
      <c r="W155" t="n">
        <v>9.19</v>
      </c>
      <c r="X155" t="n">
        <v>0.16</v>
      </c>
      <c r="Y155" t="n">
        <v>1</v>
      </c>
      <c r="Z155" t="n">
        <v>10</v>
      </c>
      <c r="AA155" t="n">
        <v>1186.694342324178</v>
      </c>
      <c r="AB155" t="n">
        <v>1623.687552427416</v>
      </c>
      <c r="AC155" t="n">
        <v>1468.725091283536</v>
      </c>
      <c r="AD155" t="n">
        <v>1186694.342324178</v>
      </c>
      <c r="AE155" t="n">
        <v>1623687.552427416</v>
      </c>
      <c r="AF155" t="n">
        <v>1.33948140312378e-06</v>
      </c>
      <c r="AG155" t="n">
        <v>23.35069444444444</v>
      </c>
      <c r="AH155" t="n">
        <v>1468725.091283536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3.7163</v>
      </c>
      <c r="E156" t="n">
        <v>26.91</v>
      </c>
      <c r="F156" t="n">
        <v>23.54</v>
      </c>
      <c r="G156" t="n">
        <v>156.92</v>
      </c>
      <c r="H156" t="n">
        <v>1.96</v>
      </c>
      <c r="I156" t="n">
        <v>9</v>
      </c>
      <c r="J156" t="n">
        <v>360.12</v>
      </c>
      <c r="K156" t="n">
        <v>60.56</v>
      </c>
      <c r="L156" t="n">
        <v>39.5</v>
      </c>
      <c r="M156" t="n">
        <v>7</v>
      </c>
      <c r="N156" t="n">
        <v>120.06</v>
      </c>
      <c r="O156" t="n">
        <v>44648.55</v>
      </c>
      <c r="P156" t="n">
        <v>404.12</v>
      </c>
      <c r="Q156" t="n">
        <v>608.78</v>
      </c>
      <c r="R156" t="n">
        <v>52.53</v>
      </c>
      <c r="S156" t="n">
        <v>46.36</v>
      </c>
      <c r="T156" t="n">
        <v>2766.84</v>
      </c>
      <c r="U156" t="n">
        <v>0.88</v>
      </c>
      <c r="V156" t="n">
        <v>0.91</v>
      </c>
      <c r="W156" t="n">
        <v>9.19</v>
      </c>
      <c r="X156" t="n">
        <v>0.17</v>
      </c>
      <c r="Y156" t="n">
        <v>1</v>
      </c>
      <c r="Z156" t="n">
        <v>10</v>
      </c>
      <c r="AA156" t="n">
        <v>1186.922234343484</v>
      </c>
      <c r="AB156" t="n">
        <v>1623.999364342116</v>
      </c>
      <c r="AC156" t="n">
        <v>1469.007144306727</v>
      </c>
      <c r="AD156" t="n">
        <v>1186922.234343484</v>
      </c>
      <c r="AE156" t="n">
        <v>1623999.364342116</v>
      </c>
      <c r="AF156" t="n">
        <v>1.339013002590085e-06</v>
      </c>
      <c r="AG156" t="n">
        <v>23.359375</v>
      </c>
      <c r="AH156" t="n">
        <v>1469007.144306727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3.7161</v>
      </c>
      <c r="E157" t="n">
        <v>26.91</v>
      </c>
      <c r="F157" t="n">
        <v>23.54</v>
      </c>
      <c r="G157" t="n">
        <v>156.93</v>
      </c>
      <c r="H157" t="n">
        <v>1.96</v>
      </c>
      <c r="I157" t="n">
        <v>9</v>
      </c>
      <c r="J157" t="n">
        <v>360.78</v>
      </c>
      <c r="K157" t="n">
        <v>60.56</v>
      </c>
      <c r="L157" t="n">
        <v>39.75</v>
      </c>
      <c r="M157" t="n">
        <v>7</v>
      </c>
      <c r="N157" t="n">
        <v>120.47</v>
      </c>
      <c r="O157" t="n">
        <v>44730.35</v>
      </c>
      <c r="P157" t="n">
        <v>403.96</v>
      </c>
      <c r="Q157" t="n">
        <v>608.76</v>
      </c>
      <c r="R157" t="n">
        <v>52.68</v>
      </c>
      <c r="S157" t="n">
        <v>46.36</v>
      </c>
      <c r="T157" t="n">
        <v>2842.42</v>
      </c>
      <c r="U157" t="n">
        <v>0.88</v>
      </c>
      <c r="V157" t="n">
        <v>0.91</v>
      </c>
      <c r="W157" t="n">
        <v>9.19</v>
      </c>
      <c r="X157" t="n">
        <v>0.17</v>
      </c>
      <c r="Y157" t="n">
        <v>1</v>
      </c>
      <c r="Z157" t="n">
        <v>10</v>
      </c>
      <c r="AA157" t="n">
        <v>1186.730388365319</v>
      </c>
      <c r="AB157" t="n">
        <v>1623.736872211145</v>
      </c>
      <c r="AC157" t="n">
        <v>1468.769704056326</v>
      </c>
      <c r="AD157" t="n">
        <v>1186730.388365319</v>
      </c>
      <c r="AE157" t="n">
        <v>1623736.872211145</v>
      </c>
      <c r="AF157" t="n">
        <v>1.338940940969517e-06</v>
      </c>
      <c r="AG157" t="n">
        <v>23.359375</v>
      </c>
      <c r="AH157" t="n">
        <v>1468769.704056326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3.7167</v>
      </c>
      <c r="E158" t="n">
        <v>26.91</v>
      </c>
      <c r="F158" t="n">
        <v>23.53</v>
      </c>
      <c r="G158" t="n">
        <v>156.9</v>
      </c>
      <c r="H158" t="n">
        <v>1.97</v>
      </c>
      <c r="I158" t="n">
        <v>9</v>
      </c>
      <c r="J158" t="n">
        <v>361.44</v>
      </c>
      <c r="K158" t="n">
        <v>60.56</v>
      </c>
      <c r="L158" t="n">
        <v>40</v>
      </c>
      <c r="M158" t="n">
        <v>7</v>
      </c>
      <c r="N158" t="n">
        <v>120.89</v>
      </c>
      <c r="O158" t="n">
        <v>44812.39</v>
      </c>
      <c r="P158" t="n">
        <v>403.67</v>
      </c>
      <c r="Q158" t="n">
        <v>608.79</v>
      </c>
      <c r="R158" t="n">
        <v>52.61</v>
      </c>
      <c r="S158" t="n">
        <v>46.36</v>
      </c>
      <c r="T158" t="n">
        <v>2808.58</v>
      </c>
      <c r="U158" t="n">
        <v>0.88</v>
      </c>
      <c r="V158" t="n">
        <v>0.91</v>
      </c>
      <c r="W158" t="n">
        <v>9.19</v>
      </c>
      <c r="X158" t="n">
        <v>0.16</v>
      </c>
      <c r="Y158" t="n">
        <v>1</v>
      </c>
      <c r="Z158" t="n">
        <v>10</v>
      </c>
      <c r="AA158" t="n">
        <v>1186.094673979056</v>
      </c>
      <c r="AB158" t="n">
        <v>1622.86705974212</v>
      </c>
      <c r="AC158" t="n">
        <v>1467.982905268555</v>
      </c>
      <c r="AD158" t="n">
        <v>1186094.673979056</v>
      </c>
      <c r="AE158" t="n">
        <v>1622867.05974212</v>
      </c>
      <c r="AF158" t="n">
        <v>1.339157125831222e-06</v>
      </c>
      <c r="AG158" t="n">
        <v>23.359375</v>
      </c>
      <c r="AH158" t="n">
        <v>1467982.905268555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3.4188</v>
      </c>
      <c r="E2" t="n">
        <v>29.25</v>
      </c>
      <c r="F2" t="n">
        <v>25.79</v>
      </c>
      <c r="G2" t="n">
        <v>12.89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165.56</v>
      </c>
      <c r="Q2" t="n">
        <v>609.1900000000001</v>
      </c>
      <c r="R2" t="n">
        <v>121.94</v>
      </c>
      <c r="S2" t="n">
        <v>46.36</v>
      </c>
      <c r="T2" t="n">
        <v>36918.8</v>
      </c>
      <c r="U2" t="n">
        <v>0.38</v>
      </c>
      <c r="V2" t="n">
        <v>0.83</v>
      </c>
      <c r="W2" t="n">
        <v>9.380000000000001</v>
      </c>
      <c r="X2" t="n">
        <v>2.41</v>
      </c>
      <c r="Y2" t="n">
        <v>1</v>
      </c>
      <c r="Z2" t="n">
        <v>10</v>
      </c>
      <c r="AA2" t="n">
        <v>727.5612822543696</v>
      </c>
      <c r="AB2" t="n">
        <v>995.4814441188577</v>
      </c>
      <c r="AC2" t="n">
        <v>900.4740922591351</v>
      </c>
      <c r="AD2" t="n">
        <v>727561.2822543697</v>
      </c>
      <c r="AE2" t="n">
        <v>995481.4441188576</v>
      </c>
      <c r="AF2" t="n">
        <v>1.874826549166362e-06</v>
      </c>
      <c r="AG2" t="n">
        <v>25.390625</v>
      </c>
      <c r="AH2" t="n">
        <v>900474.0922591351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3.5312</v>
      </c>
      <c r="E3" t="n">
        <v>28.32</v>
      </c>
      <c r="F3" t="n">
        <v>25.23</v>
      </c>
      <c r="G3" t="n">
        <v>16.28</v>
      </c>
      <c r="H3" t="n">
        <v>0.35</v>
      </c>
      <c r="I3" t="n">
        <v>93</v>
      </c>
      <c r="J3" t="n">
        <v>62.05</v>
      </c>
      <c r="K3" t="n">
        <v>28.92</v>
      </c>
      <c r="L3" t="n">
        <v>1.25</v>
      </c>
      <c r="M3" t="n">
        <v>91</v>
      </c>
      <c r="N3" t="n">
        <v>6.88</v>
      </c>
      <c r="O3" t="n">
        <v>7887.12</v>
      </c>
      <c r="P3" t="n">
        <v>160.2</v>
      </c>
      <c r="Q3" t="n">
        <v>609.13</v>
      </c>
      <c r="R3" t="n">
        <v>104.95</v>
      </c>
      <c r="S3" t="n">
        <v>46.36</v>
      </c>
      <c r="T3" t="n">
        <v>28555.12</v>
      </c>
      <c r="U3" t="n">
        <v>0.44</v>
      </c>
      <c r="V3" t="n">
        <v>0.84</v>
      </c>
      <c r="W3" t="n">
        <v>9.33</v>
      </c>
      <c r="X3" t="n">
        <v>1.85</v>
      </c>
      <c r="Y3" t="n">
        <v>1</v>
      </c>
      <c r="Z3" t="n">
        <v>10</v>
      </c>
      <c r="AA3" t="n">
        <v>695.9146066610589</v>
      </c>
      <c r="AB3" t="n">
        <v>952.1810664192981</v>
      </c>
      <c r="AC3" t="n">
        <v>861.3062418347597</v>
      </c>
      <c r="AD3" t="n">
        <v>695914.6066610588</v>
      </c>
      <c r="AE3" t="n">
        <v>952181.0664192981</v>
      </c>
      <c r="AF3" t="n">
        <v>1.936465283262038e-06</v>
      </c>
      <c r="AG3" t="n">
        <v>24.58333333333333</v>
      </c>
      <c r="AH3" t="n">
        <v>861306.2418347597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3.6052</v>
      </c>
      <c r="E4" t="n">
        <v>27.74</v>
      </c>
      <c r="F4" t="n">
        <v>24.89</v>
      </c>
      <c r="G4" t="n">
        <v>19.65</v>
      </c>
      <c r="H4" t="n">
        <v>0.42</v>
      </c>
      <c r="I4" t="n">
        <v>76</v>
      </c>
      <c r="J4" t="n">
        <v>62.34</v>
      </c>
      <c r="K4" t="n">
        <v>28.92</v>
      </c>
      <c r="L4" t="n">
        <v>1.5</v>
      </c>
      <c r="M4" t="n">
        <v>74</v>
      </c>
      <c r="N4" t="n">
        <v>6.92</v>
      </c>
      <c r="O4" t="n">
        <v>7922.85</v>
      </c>
      <c r="P4" t="n">
        <v>156.32</v>
      </c>
      <c r="Q4" t="n">
        <v>609.11</v>
      </c>
      <c r="R4" t="n">
        <v>94.14</v>
      </c>
      <c r="S4" t="n">
        <v>46.36</v>
      </c>
      <c r="T4" t="n">
        <v>23236.64</v>
      </c>
      <c r="U4" t="n">
        <v>0.49</v>
      </c>
      <c r="V4" t="n">
        <v>0.86</v>
      </c>
      <c r="W4" t="n">
        <v>9.31</v>
      </c>
      <c r="X4" t="n">
        <v>1.51</v>
      </c>
      <c r="Y4" t="n">
        <v>1</v>
      </c>
      <c r="Z4" t="n">
        <v>10</v>
      </c>
      <c r="AA4" t="n">
        <v>672.443465153968</v>
      </c>
      <c r="AB4" t="n">
        <v>920.0668151356133</v>
      </c>
      <c r="AC4" t="n">
        <v>832.2569296209549</v>
      </c>
      <c r="AD4" t="n">
        <v>672443.465153968</v>
      </c>
      <c r="AE4" t="n">
        <v>920066.8151356133</v>
      </c>
      <c r="AF4" t="n">
        <v>1.977045944499405e-06</v>
      </c>
      <c r="AG4" t="n">
        <v>24.07986111111111</v>
      </c>
      <c r="AH4" t="n">
        <v>832256.9296209549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3.6608</v>
      </c>
      <c r="E5" t="n">
        <v>27.32</v>
      </c>
      <c r="F5" t="n">
        <v>24.63</v>
      </c>
      <c r="G5" t="n">
        <v>23.09</v>
      </c>
      <c r="H5" t="n">
        <v>0.49</v>
      </c>
      <c r="I5" t="n">
        <v>64</v>
      </c>
      <c r="J5" t="n">
        <v>62.63</v>
      </c>
      <c r="K5" t="n">
        <v>28.92</v>
      </c>
      <c r="L5" t="n">
        <v>1.75</v>
      </c>
      <c r="M5" t="n">
        <v>62</v>
      </c>
      <c r="N5" t="n">
        <v>6.96</v>
      </c>
      <c r="O5" t="n">
        <v>7958.6</v>
      </c>
      <c r="P5" t="n">
        <v>152.98</v>
      </c>
      <c r="Q5" t="n">
        <v>609.03</v>
      </c>
      <c r="R5" t="n">
        <v>86.53</v>
      </c>
      <c r="S5" t="n">
        <v>46.36</v>
      </c>
      <c r="T5" t="n">
        <v>19490.47</v>
      </c>
      <c r="U5" t="n">
        <v>0.54</v>
      </c>
      <c r="V5" t="n">
        <v>0.87</v>
      </c>
      <c r="W5" t="n">
        <v>9.279999999999999</v>
      </c>
      <c r="X5" t="n">
        <v>1.25</v>
      </c>
      <c r="Y5" t="n">
        <v>1</v>
      </c>
      <c r="Z5" t="n">
        <v>10</v>
      </c>
      <c r="AA5" t="n">
        <v>652.3591274958537</v>
      </c>
      <c r="AB5" t="n">
        <v>892.5865382933385</v>
      </c>
      <c r="AC5" t="n">
        <v>807.3993318316961</v>
      </c>
      <c r="AD5" t="n">
        <v>652359.1274958537</v>
      </c>
      <c r="AE5" t="n">
        <v>892586.5382933385</v>
      </c>
      <c r="AF5" t="n">
        <v>2.007536279158832e-06</v>
      </c>
      <c r="AG5" t="n">
        <v>23.71527777777778</v>
      </c>
      <c r="AH5" t="n">
        <v>807399.3318316961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3.7018</v>
      </c>
      <c r="E6" t="n">
        <v>27.01</v>
      </c>
      <c r="F6" t="n">
        <v>24.45</v>
      </c>
      <c r="G6" t="n">
        <v>26.68</v>
      </c>
      <c r="H6" t="n">
        <v>0.55</v>
      </c>
      <c r="I6" t="n">
        <v>55</v>
      </c>
      <c r="J6" t="n">
        <v>62.92</v>
      </c>
      <c r="K6" t="n">
        <v>28.92</v>
      </c>
      <c r="L6" t="n">
        <v>2</v>
      </c>
      <c r="M6" t="n">
        <v>53</v>
      </c>
      <c r="N6" t="n">
        <v>7</v>
      </c>
      <c r="O6" t="n">
        <v>7994.37</v>
      </c>
      <c r="P6" t="n">
        <v>149.88</v>
      </c>
      <c r="Q6" t="n">
        <v>609.0700000000001</v>
      </c>
      <c r="R6" t="n">
        <v>81.12</v>
      </c>
      <c r="S6" t="n">
        <v>46.36</v>
      </c>
      <c r="T6" t="n">
        <v>16834.31</v>
      </c>
      <c r="U6" t="n">
        <v>0.57</v>
      </c>
      <c r="V6" t="n">
        <v>0.87</v>
      </c>
      <c r="W6" t="n">
        <v>9.26</v>
      </c>
      <c r="X6" t="n">
        <v>1.08</v>
      </c>
      <c r="Y6" t="n">
        <v>1</v>
      </c>
      <c r="Z6" t="n">
        <v>10</v>
      </c>
      <c r="AA6" t="n">
        <v>643.1990407299553</v>
      </c>
      <c r="AB6" t="n">
        <v>880.0533034657293</v>
      </c>
      <c r="AC6" t="n">
        <v>796.0622513455285</v>
      </c>
      <c r="AD6" t="n">
        <v>643199.0407299553</v>
      </c>
      <c r="AE6" t="n">
        <v>880053.3034657293</v>
      </c>
      <c r="AF6" t="n">
        <v>2.03002015903359e-06</v>
      </c>
      <c r="AG6" t="n">
        <v>23.44618055555556</v>
      </c>
      <c r="AH6" t="n">
        <v>796062.2513455285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3.7351</v>
      </c>
      <c r="E7" t="n">
        <v>26.77</v>
      </c>
      <c r="F7" t="n">
        <v>24.31</v>
      </c>
      <c r="G7" t="n">
        <v>30.39</v>
      </c>
      <c r="H7" t="n">
        <v>0.62</v>
      </c>
      <c r="I7" t="n">
        <v>48</v>
      </c>
      <c r="J7" t="n">
        <v>63.21</v>
      </c>
      <c r="K7" t="n">
        <v>28.92</v>
      </c>
      <c r="L7" t="n">
        <v>2.25</v>
      </c>
      <c r="M7" t="n">
        <v>46</v>
      </c>
      <c r="N7" t="n">
        <v>7.04</v>
      </c>
      <c r="O7" t="n">
        <v>8030.17</v>
      </c>
      <c r="P7" t="n">
        <v>147.1</v>
      </c>
      <c r="Q7" t="n">
        <v>608.86</v>
      </c>
      <c r="R7" t="n">
        <v>76.29000000000001</v>
      </c>
      <c r="S7" t="n">
        <v>46.36</v>
      </c>
      <c r="T7" t="n">
        <v>14454.73</v>
      </c>
      <c r="U7" t="n">
        <v>0.61</v>
      </c>
      <c r="V7" t="n">
        <v>0.88</v>
      </c>
      <c r="W7" t="n">
        <v>9.26</v>
      </c>
      <c r="X7" t="n">
        <v>0.9399999999999999</v>
      </c>
      <c r="Y7" t="n">
        <v>1</v>
      </c>
      <c r="Z7" t="n">
        <v>10</v>
      </c>
      <c r="AA7" t="n">
        <v>635.6868161683439</v>
      </c>
      <c r="AB7" t="n">
        <v>869.7747464045752</v>
      </c>
      <c r="AC7" t="n">
        <v>786.7646653442453</v>
      </c>
      <c r="AD7" t="n">
        <v>635686.8161683439</v>
      </c>
      <c r="AE7" t="n">
        <v>869774.7464045752</v>
      </c>
      <c r="AF7" t="n">
        <v>2.048281456590405e-06</v>
      </c>
      <c r="AG7" t="n">
        <v>23.23784722222222</v>
      </c>
      <c r="AH7" t="n">
        <v>786764.6653442453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3.7588</v>
      </c>
      <c r="E8" t="n">
        <v>26.6</v>
      </c>
      <c r="F8" t="n">
        <v>24.21</v>
      </c>
      <c r="G8" t="n">
        <v>33.78</v>
      </c>
      <c r="H8" t="n">
        <v>0.6899999999999999</v>
      </c>
      <c r="I8" t="n">
        <v>43</v>
      </c>
      <c r="J8" t="n">
        <v>63.5</v>
      </c>
      <c r="K8" t="n">
        <v>28.92</v>
      </c>
      <c r="L8" t="n">
        <v>2.5</v>
      </c>
      <c r="M8" t="n">
        <v>41</v>
      </c>
      <c r="N8" t="n">
        <v>7.08</v>
      </c>
      <c r="O8" t="n">
        <v>8065.98</v>
      </c>
      <c r="P8" t="n">
        <v>144.7</v>
      </c>
      <c r="Q8" t="n">
        <v>608.96</v>
      </c>
      <c r="R8" t="n">
        <v>73.54000000000001</v>
      </c>
      <c r="S8" t="n">
        <v>46.36</v>
      </c>
      <c r="T8" t="n">
        <v>13100.65</v>
      </c>
      <c r="U8" t="n">
        <v>0.63</v>
      </c>
      <c r="V8" t="n">
        <v>0.88</v>
      </c>
      <c r="W8" t="n">
        <v>9.24</v>
      </c>
      <c r="X8" t="n">
        <v>0.84</v>
      </c>
      <c r="Y8" t="n">
        <v>1</v>
      </c>
      <c r="Z8" t="n">
        <v>10</v>
      </c>
      <c r="AA8" t="n">
        <v>621.177737787467</v>
      </c>
      <c r="AB8" t="n">
        <v>849.9227852684967</v>
      </c>
      <c r="AC8" t="n">
        <v>768.8073475165919</v>
      </c>
      <c r="AD8" t="n">
        <v>621177.737787467</v>
      </c>
      <c r="AE8" t="n">
        <v>849922.7852684967</v>
      </c>
      <c r="AF8" t="n">
        <v>2.061278235932643e-06</v>
      </c>
      <c r="AG8" t="n">
        <v>23.09027777777778</v>
      </c>
      <c r="AH8" t="n">
        <v>768807.3475165919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3.7825</v>
      </c>
      <c r="E9" t="n">
        <v>26.44</v>
      </c>
      <c r="F9" t="n">
        <v>24.11</v>
      </c>
      <c r="G9" t="n">
        <v>38.07</v>
      </c>
      <c r="H9" t="n">
        <v>0.75</v>
      </c>
      <c r="I9" t="n">
        <v>38</v>
      </c>
      <c r="J9" t="n">
        <v>63.79</v>
      </c>
      <c r="K9" t="n">
        <v>28.92</v>
      </c>
      <c r="L9" t="n">
        <v>2.75</v>
      </c>
      <c r="M9" t="n">
        <v>36</v>
      </c>
      <c r="N9" t="n">
        <v>7.12</v>
      </c>
      <c r="O9" t="n">
        <v>8101.81</v>
      </c>
      <c r="P9" t="n">
        <v>141.85</v>
      </c>
      <c r="Q9" t="n">
        <v>608.85</v>
      </c>
      <c r="R9" t="n">
        <v>70.2</v>
      </c>
      <c r="S9" t="n">
        <v>46.36</v>
      </c>
      <c r="T9" t="n">
        <v>11456.13</v>
      </c>
      <c r="U9" t="n">
        <v>0.66</v>
      </c>
      <c r="V9" t="n">
        <v>0.88</v>
      </c>
      <c r="W9" t="n">
        <v>9.25</v>
      </c>
      <c r="X9" t="n">
        <v>0.74</v>
      </c>
      <c r="Y9" t="n">
        <v>1</v>
      </c>
      <c r="Z9" t="n">
        <v>10</v>
      </c>
      <c r="AA9" t="n">
        <v>614.5562598300015</v>
      </c>
      <c r="AB9" t="n">
        <v>840.8629870081018</v>
      </c>
      <c r="AC9" t="n">
        <v>760.6122036866623</v>
      </c>
      <c r="AD9" t="n">
        <v>614556.2598300015</v>
      </c>
      <c r="AE9" t="n">
        <v>840862.9870081018</v>
      </c>
      <c r="AF9" t="n">
        <v>2.074275015274881e-06</v>
      </c>
      <c r="AG9" t="n">
        <v>22.95138888888889</v>
      </c>
      <c r="AH9" t="n">
        <v>760612.2036866623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3.7992</v>
      </c>
      <c r="E10" t="n">
        <v>26.32</v>
      </c>
      <c r="F10" t="n">
        <v>24.04</v>
      </c>
      <c r="G10" t="n">
        <v>41.21</v>
      </c>
      <c r="H10" t="n">
        <v>0.8100000000000001</v>
      </c>
      <c r="I10" t="n">
        <v>35</v>
      </c>
      <c r="J10" t="n">
        <v>64.08</v>
      </c>
      <c r="K10" t="n">
        <v>28.92</v>
      </c>
      <c r="L10" t="n">
        <v>3</v>
      </c>
      <c r="M10" t="n">
        <v>33</v>
      </c>
      <c r="N10" t="n">
        <v>7.16</v>
      </c>
      <c r="O10" t="n">
        <v>8137.65</v>
      </c>
      <c r="P10" t="n">
        <v>139.33</v>
      </c>
      <c r="Q10" t="n">
        <v>608.9299999999999</v>
      </c>
      <c r="R10" t="n">
        <v>68.01000000000001</v>
      </c>
      <c r="S10" t="n">
        <v>46.36</v>
      </c>
      <c r="T10" t="n">
        <v>10376.09</v>
      </c>
      <c r="U10" t="n">
        <v>0.68</v>
      </c>
      <c r="V10" t="n">
        <v>0.89</v>
      </c>
      <c r="W10" t="n">
        <v>9.23</v>
      </c>
      <c r="X10" t="n">
        <v>0.67</v>
      </c>
      <c r="Y10" t="n">
        <v>1</v>
      </c>
      <c r="Z10" t="n">
        <v>10</v>
      </c>
      <c r="AA10" t="n">
        <v>609.3278736208296</v>
      </c>
      <c r="AB10" t="n">
        <v>833.7092783365923</v>
      </c>
      <c r="AC10" t="n">
        <v>754.1412349304685</v>
      </c>
      <c r="AD10" t="n">
        <v>609327.8736208295</v>
      </c>
      <c r="AE10" t="n">
        <v>833709.2783365924</v>
      </c>
      <c r="AF10" t="n">
        <v>2.083433083418989e-06</v>
      </c>
      <c r="AG10" t="n">
        <v>22.84722222222222</v>
      </c>
      <c r="AH10" t="n">
        <v>754141.2349304685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3.8118</v>
      </c>
      <c r="E11" t="n">
        <v>26.23</v>
      </c>
      <c r="F11" t="n">
        <v>23.99</v>
      </c>
      <c r="G11" t="n">
        <v>44.99</v>
      </c>
      <c r="H11" t="n">
        <v>0.88</v>
      </c>
      <c r="I11" t="n">
        <v>32</v>
      </c>
      <c r="J11" t="n">
        <v>64.38</v>
      </c>
      <c r="K11" t="n">
        <v>28.92</v>
      </c>
      <c r="L11" t="n">
        <v>3.25</v>
      </c>
      <c r="M11" t="n">
        <v>30</v>
      </c>
      <c r="N11" t="n">
        <v>7.2</v>
      </c>
      <c r="O11" t="n">
        <v>8173.52</v>
      </c>
      <c r="P11" t="n">
        <v>136.93</v>
      </c>
      <c r="Q11" t="n">
        <v>608.97</v>
      </c>
      <c r="R11" t="n">
        <v>66.61</v>
      </c>
      <c r="S11" t="n">
        <v>46.36</v>
      </c>
      <c r="T11" t="n">
        <v>9694.280000000001</v>
      </c>
      <c r="U11" t="n">
        <v>0.7</v>
      </c>
      <c r="V11" t="n">
        <v>0.89</v>
      </c>
      <c r="W11" t="n">
        <v>9.23</v>
      </c>
      <c r="X11" t="n">
        <v>0.62</v>
      </c>
      <c r="Y11" t="n">
        <v>1</v>
      </c>
      <c r="Z11" t="n">
        <v>10</v>
      </c>
      <c r="AA11" t="n">
        <v>604.7129482414678</v>
      </c>
      <c r="AB11" t="n">
        <v>827.394933836411</v>
      </c>
      <c r="AC11" t="n">
        <v>748.4295226071463</v>
      </c>
      <c r="AD11" t="n">
        <v>604712.9482414677</v>
      </c>
      <c r="AE11" t="n">
        <v>827394.933836411</v>
      </c>
      <c r="AF11" t="n">
        <v>2.090342763575622e-06</v>
      </c>
      <c r="AG11" t="n">
        <v>22.76909722222222</v>
      </c>
      <c r="AH11" t="n">
        <v>748429.5226071463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3.8298</v>
      </c>
      <c r="E12" t="n">
        <v>26.11</v>
      </c>
      <c r="F12" t="n">
        <v>23.91</v>
      </c>
      <c r="G12" t="n">
        <v>49.47</v>
      </c>
      <c r="H12" t="n">
        <v>0.9399999999999999</v>
      </c>
      <c r="I12" t="n">
        <v>29</v>
      </c>
      <c r="J12" t="n">
        <v>64.67</v>
      </c>
      <c r="K12" t="n">
        <v>28.92</v>
      </c>
      <c r="L12" t="n">
        <v>3.5</v>
      </c>
      <c r="M12" t="n">
        <v>25</v>
      </c>
      <c r="N12" t="n">
        <v>7.24</v>
      </c>
      <c r="O12" t="n">
        <v>8209.41</v>
      </c>
      <c r="P12" t="n">
        <v>134.47</v>
      </c>
      <c r="Q12" t="n">
        <v>608.84</v>
      </c>
      <c r="R12" t="n">
        <v>63.96</v>
      </c>
      <c r="S12" t="n">
        <v>46.36</v>
      </c>
      <c r="T12" t="n">
        <v>8381.870000000001</v>
      </c>
      <c r="U12" t="n">
        <v>0.72</v>
      </c>
      <c r="V12" t="n">
        <v>0.89</v>
      </c>
      <c r="W12" t="n">
        <v>9.23</v>
      </c>
      <c r="X12" t="n">
        <v>0.54</v>
      </c>
      <c r="Y12" t="n">
        <v>1</v>
      </c>
      <c r="Z12" t="n">
        <v>10</v>
      </c>
      <c r="AA12" t="n">
        <v>599.5143891403339</v>
      </c>
      <c r="AB12" t="n">
        <v>820.2820359299984</v>
      </c>
      <c r="AC12" t="n">
        <v>741.9954696939067</v>
      </c>
      <c r="AD12" t="n">
        <v>599514.389140334</v>
      </c>
      <c r="AE12" t="n">
        <v>820282.0359299984</v>
      </c>
      <c r="AF12" t="n">
        <v>2.100213735227955e-06</v>
      </c>
      <c r="AG12" t="n">
        <v>22.66493055555556</v>
      </c>
      <c r="AH12" t="n">
        <v>741995.4696939067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3.8353</v>
      </c>
      <c r="E13" t="n">
        <v>26.07</v>
      </c>
      <c r="F13" t="n">
        <v>23.9</v>
      </c>
      <c r="G13" t="n">
        <v>53.12</v>
      </c>
      <c r="H13" t="n">
        <v>1.01</v>
      </c>
      <c r="I13" t="n">
        <v>27</v>
      </c>
      <c r="J13" t="n">
        <v>64.95999999999999</v>
      </c>
      <c r="K13" t="n">
        <v>28.92</v>
      </c>
      <c r="L13" t="n">
        <v>3.75</v>
      </c>
      <c r="M13" t="n">
        <v>16</v>
      </c>
      <c r="N13" t="n">
        <v>7.28</v>
      </c>
      <c r="O13" t="n">
        <v>8245.32</v>
      </c>
      <c r="P13" t="n">
        <v>133.03</v>
      </c>
      <c r="Q13" t="n">
        <v>608.91</v>
      </c>
      <c r="R13" t="n">
        <v>63.52</v>
      </c>
      <c r="S13" t="n">
        <v>46.36</v>
      </c>
      <c r="T13" t="n">
        <v>8170.28</v>
      </c>
      <c r="U13" t="n">
        <v>0.73</v>
      </c>
      <c r="V13" t="n">
        <v>0.89</v>
      </c>
      <c r="W13" t="n">
        <v>9.23</v>
      </c>
      <c r="X13" t="n">
        <v>0.53</v>
      </c>
      <c r="Y13" t="n">
        <v>1</v>
      </c>
      <c r="Z13" t="n">
        <v>10</v>
      </c>
      <c r="AA13" t="n">
        <v>597.017509846701</v>
      </c>
      <c r="AB13" t="n">
        <v>816.8656955259098</v>
      </c>
      <c r="AC13" t="n">
        <v>738.9051800231205</v>
      </c>
      <c r="AD13" t="n">
        <v>597017.5098467011</v>
      </c>
      <c r="AE13" t="n">
        <v>816865.6955259098</v>
      </c>
      <c r="AF13" t="n">
        <v>2.103229865455056e-06</v>
      </c>
      <c r="AG13" t="n">
        <v>22.63020833333333</v>
      </c>
      <c r="AH13" t="n">
        <v>738905.1800231205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3.8394</v>
      </c>
      <c r="E14" t="n">
        <v>26.05</v>
      </c>
      <c r="F14" t="n">
        <v>23.89</v>
      </c>
      <c r="G14" t="n">
        <v>55.13</v>
      </c>
      <c r="H14" t="n">
        <v>1.07</v>
      </c>
      <c r="I14" t="n">
        <v>26</v>
      </c>
      <c r="J14" t="n">
        <v>65.25</v>
      </c>
      <c r="K14" t="n">
        <v>28.92</v>
      </c>
      <c r="L14" t="n">
        <v>4</v>
      </c>
      <c r="M14" t="n">
        <v>5</v>
      </c>
      <c r="N14" t="n">
        <v>7.33</v>
      </c>
      <c r="O14" t="n">
        <v>8281.25</v>
      </c>
      <c r="P14" t="n">
        <v>132</v>
      </c>
      <c r="Q14" t="n">
        <v>608.95</v>
      </c>
      <c r="R14" t="n">
        <v>62.86</v>
      </c>
      <c r="S14" t="n">
        <v>46.36</v>
      </c>
      <c r="T14" t="n">
        <v>7846.83</v>
      </c>
      <c r="U14" t="n">
        <v>0.74</v>
      </c>
      <c r="V14" t="n">
        <v>0.89</v>
      </c>
      <c r="W14" t="n">
        <v>9.24</v>
      </c>
      <c r="X14" t="n">
        <v>0.52</v>
      </c>
      <c r="Y14" t="n">
        <v>1</v>
      </c>
      <c r="Z14" t="n">
        <v>10</v>
      </c>
      <c r="AA14" t="n">
        <v>595.2121442996678</v>
      </c>
      <c r="AB14" t="n">
        <v>814.3955147373522</v>
      </c>
      <c r="AC14" t="n">
        <v>736.6707498221024</v>
      </c>
      <c r="AD14" t="n">
        <v>595212.1442996678</v>
      </c>
      <c r="AE14" t="n">
        <v>814395.5147373521</v>
      </c>
      <c r="AF14" t="n">
        <v>2.105478253442532e-06</v>
      </c>
      <c r="AG14" t="n">
        <v>22.61284722222222</v>
      </c>
      <c r="AH14" t="n">
        <v>736670.7498221024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3.8378</v>
      </c>
      <c r="E15" t="n">
        <v>26.06</v>
      </c>
      <c r="F15" t="n">
        <v>23.9</v>
      </c>
      <c r="G15" t="n">
        <v>55.15</v>
      </c>
      <c r="H15" t="n">
        <v>1.13</v>
      </c>
      <c r="I15" t="n">
        <v>26</v>
      </c>
      <c r="J15" t="n">
        <v>65.54000000000001</v>
      </c>
      <c r="K15" t="n">
        <v>28.92</v>
      </c>
      <c r="L15" t="n">
        <v>4.25</v>
      </c>
      <c r="M15" t="n">
        <v>0</v>
      </c>
      <c r="N15" t="n">
        <v>7.37</v>
      </c>
      <c r="O15" t="n">
        <v>8317.200000000001</v>
      </c>
      <c r="P15" t="n">
        <v>132.27</v>
      </c>
      <c r="Q15" t="n">
        <v>608.98</v>
      </c>
      <c r="R15" t="n">
        <v>62.9</v>
      </c>
      <c r="S15" t="n">
        <v>46.36</v>
      </c>
      <c r="T15" t="n">
        <v>7867.81</v>
      </c>
      <c r="U15" t="n">
        <v>0.74</v>
      </c>
      <c r="V15" t="n">
        <v>0.89</v>
      </c>
      <c r="W15" t="n">
        <v>9.25</v>
      </c>
      <c r="X15" t="n">
        <v>0.53</v>
      </c>
      <c r="Y15" t="n">
        <v>1</v>
      </c>
      <c r="Z15" t="n">
        <v>10</v>
      </c>
      <c r="AA15" t="n">
        <v>595.7538011040065</v>
      </c>
      <c r="AB15" t="n">
        <v>815.1366334732601</v>
      </c>
      <c r="AC15" t="n">
        <v>737.3411372260218</v>
      </c>
      <c r="AD15" t="n">
        <v>595753.8011040065</v>
      </c>
      <c r="AE15" t="n">
        <v>815136.6334732601</v>
      </c>
      <c r="AF15" t="n">
        <v>2.104600833740103e-06</v>
      </c>
      <c r="AG15" t="n">
        <v>22.62152777777778</v>
      </c>
      <c r="AH15" t="n">
        <v>737341.1372260218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2.4826</v>
      </c>
      <c r="E2" t="n">
        <v>40.28</v>
      </c>
      <c r="F2" t="n">
        <v>28.86</v>
      </c>
      <c r="G2" t="n">
        <v>6.49</v>
      </c>
      <c r="H2" t="n">
        <v>0.11</v>
      </c>
      <c r="I2" t="n">
        <v>267</v>
      </c>
      <c r="J2" t="n">
        <v>167.88</v>
      </c>
      <c r="K2" t="n">
        <v>51.39</v>
      </c>
      <c r="L2" t="n">
        <v>1</v>
      </c>
      <c r="M2" t="n">
        <v>265</v>
      </c>
      <c r="N2" t="n">
        <v>30.49</v>
      </c>
      <c r="O2" t="n">
        <v>20939.59</v>
      </c>
      <c r="P2" t="n">
        <v>371.48</v>
      </c>
      <c r="Q2" t="n">
        <v>609.77</v>
      </c>
      <c r="R2" t="n">
        <v>217.29</v>
      </c>
      <c r="S2" t="n">
        <v>46.36</v>
      </c>
      <c r="T2" t="n">
        <v>83855.52</v>
      </c>
      <c r="U2" t="n">
        <v>0.21</v>
      </c>
      <c r="V2" t="n">
        <v>0.74</v>
      </c>
      <c r="W2" t="n">
        <v>9.630000000000001</v>
      </c>
      <c r="X2" t="n">
        <v>5.46</v>
      </c>
      <c r="Y2" t="n">
        <v>1</v>
      </c>
      <c r="Z2" t="n">
        <v>10</v>
      </c>
      <c r="AA2" t="n">
        <v>1653.898012713582</v>
      </c>
      <c r="AB2" t="n">
        <v>2262.936225825445</v>
      </c>
      <c r="AC2" t="n">
        <v>2046.964768483604</v>
      </c>
      <c r="AD2" t="n">
        <v>1653898.012713582</v>
      </c>
      <c r="AE2" t="n">
        <v>2262936.225825445</v>
      </c>
      <c r="AF2" t="n">
        <v>1.022095225837967e-06</v>
      </c>
      <c r="AG2" t="n">
        <v>34.96527777777778</v>
      </c>
      <c r="AH2" t="n">
        <v>2046964.768483604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2.7147</v>
      </c>
      <c r="E3" t="n">
        <v>36.84</v>
      </c>
      <c r="F3" t="n">
        <v>27.55</v>
      </c>
      <c r="G3" t="n">
        <v>8.1</v>
      </c>
      <c r="H3" t="n">
        <v>0.13</v>
      </c>
      <c r="I3" t="n">
        <v>204</v>
      </c>
      <c r="J3" t="n">
        <v>168.25</v>
      </c>
      <c r="K3" t="n">
        <v>51.39</v>
      </c>
      <c r="L3" t="n">
        <v>1.25</v>
      </c>
      <c r="M3" t="n">
        <v>202</v>
      </c>
      <c r="N3" t="n">
        <v>30.6</v>
      </c>
      <c r="O3" t="n">
        <v>20984.25</v>
      </c>
      <c r="P3" t="n">
        <v>354.29</v>
      </c>
      <c r="Q3" t="n">
        <v>609.6900000000001</v>
      </c>
      <c r="R3" t="n">
        <v>176.42</v>
      </c>
      <c r="S3" t="n">
        <v>46.36</v>
      </c>
      <c r="T3" t="n">
        <v>63739.8</v>
      </c>
      <c r="U3" t="n">
        <v>0.26</v>
      </c>
      <c r="V3" t="n">
        <v>0.77</v>
      </c>
      <c r="W3" t="n">
        <v>9.529999999999999</v>
      </c>
      <c r="X3" t="n">
        <v>4.16</v>
      </c>
      <c r="Y3" t="n">
        <v>1</v>
      </c>
      <c r="Z3" t="n">
        <v>10</v>
      </c>
      <c r="AA3" t="n">
        <v>1471.188927556711</v>
      </c>
      <c r="AB3" t="n">
        <v>2012.945594957863</v>
      </c>
      <c r="AC3" t="n">
        <v>1820.83289256197</v>
      </c>
      <c r="AD3" t="n">
        <v>1471188.927556711</v>
      </c>
      <c r="AE3" t="n">
        <v>2012945.594957863</v>
      </c>
      <c r="AF3" t="n">
        <v>1.117651619101881e-06</v>
      </c>
      <c r="AG3" t="n">
        <v>31.97916666666667</v>
      </c>
      <c r="AH3" t="n">
        <v>1820832.89256197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2.8848</v>
      </c>
      <c r="E4" t="n">
        <v>34.66</v>
      </c>
      <c r="F4" t="n">
        <v>26.7</v>
      </c>
      <c r="G4" t="n">
        <v>9.710000000000001</v>
      </c>
      <c r="H4" t="n">
        <v>0.16</v>
      </c>
      <c r="I4" t="n">
        <v>165</v>
      </c>
      <c r="J4" t="n">
        <v>168.61</v>
      </c>
      <c r="K4" t="n">
        <v>51.39</v>
      </c>
      <c r="L4" t="n">
        <v>1.5</v>
      </c>
      <c r="M4" t="n">
        <v>163</v>
      </c>
      <c r="N4" t="n">
        <v>30.71</v>
      </c>
      <c r="O4" t="n">
        <v>21028.94</v>
      </c>
      <c r="P4" t="n">
        <v>342.91</v>
      </c>
      <c r="Q4" t="n">
        <v>609.24</v>
      </c>
      <c r="R4" t="n">
        <v>150.85</v>
      </c>
      <c r="S4" t="n">
        <v>46.36</v>
      </c>
      <c r="T4" t="n">
        <v>51145.97</v>
      </c>
      <c r="U4" t="n">
        <v>0.31</v>
      </c>
      <c r="V4" t="n">
        <v>0.8</v>
      </c>
      <c r="W4" t="n">
        <v>9.44</v>
      </c>
      <c r="X4" t="n">
        <v>3.32</v>
      </c>
      <c r="Y4" t="n">
        <v>1</v>
      </c>
      <c r="Z4" t="n">
        <v>10</v>
      </c>
      <c r="AA4" t="n">
        <v>1354.583328154708</v>
      </c>
      <c r="AB4" t="n">
        <v>1853.400669580062</v>
      </c>
      <c r="AC4" t="n">
        <v>1676.514710939517</v>
      </c>
      <c r="AD4" t="n">
        <v>1354583.328154708</v>
      </c>
      <c r="AE4" t="n">
        <v>1853400.669580061</v>
      </c>
      <c r="AF4" t="n">
        <v>1.187682392450402e-06</v>
      </c>
      <c r="AG4" t="n">
        <v>30.08680555555556</v>
      </c>
      <c r="AH4" t="n">
        <v>1676514.710939517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3.0076</v>
      </c>
      <c r="E5" t="n">
        <v>33.25</v>
      </c>
      <c r="F5" t="n">
        <v>26.17</v>
      </c>
      <c r="G5" t="n">
        <v>11.29</v>
      </c>
      <c r="H5" t="n">
        <v>0.18</v>
      </c>
      <c r="I5" t="n">
        <v>139</v>
      </c>
      <c r="J5" t="n">
        <v>168.97</v>
      </c>
      <c r="K5" t="n">
        <v>51.39</v>
      </c>
      <c r="L5" t="n">
        <v>1.75</v>
      </c>
      <c r="M5" t="n">
        <v>137</v>
      </c>
      <c r="N5" t="n">
        <v>30.83</v>
      </c>
      <c r="O5" t="n">
        <v>21073.68</v>
      </c>
      <c r="P5" t="n">
        <v>335.6</v>
      </c>
      <c r="Q5" t="n">
        <v>609.38</v>
      </c>
      <c r="R5" t="n">
        <v>133.72</v>
      </c>
      <c r="S5" t="n">
        <v>46.36</v>
      </c>
      <c r="T5" t="n">
        <v>42710.17</v>
      </c>
      <c r="U5" t="n">
        <v>0.35</v>
      </c>
      <c r="V5" t="n">
        <v>0.8100000000000001</v>
      </c>
      <c r="W5" t="n">
        <v>9.41</v>
      </c>
      <c r="X5" t="n">
        <v>2.78</v>
      </c>
      <c r="Y5" t="n">
        <v>1</v>
      </c>
      <c r="Z5" t="n">
        <v>10</v>
      </c>
      <c r="AA5" t="n">
        <v>1280.317102746971</v>
      </c>
      <c r="AB5" t="n">
        <v>1751.786343582566</v>
      </c>
      <c r="AC5" t="n">
        <v>1584.59831359862</v>
      </c>
      <c r="AD5" t="n">
        <v>1280317.102746971</v>
      </c>
      <c r="AE5" t="n">
        <v>1751786.343582566</v>
      </c>
      <c r="AF5" t="n">
        <v>1.23823958802476e-06</v>
      </c>
      <c r="AG5" t="n">
        <v>28.86284722222222</v>
      </c>
      <c r="AH5" t="n">
        <v>1584598.31359862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3.1083</v>
      </c>
      <c r="E6" t="n">
        <v>32.17</v>
      </c>
      <c r="F6" t="n">
        <v>25.77</v>
      </c>
      <c r="G6" t="n">
        <v>12.99</v>
      </c>
      <c r="H6" t="n">
        <v>0.21</v>
      </c>
      <c r="I6" t="n">
        <v>119</v>
      </c>
      <c r="J6" t="n">
        <v>169.33</v>
      </c>
      <c r="K6" t="n">
        <v>51.39</v>
      </c>
      <c r="L6" t="n">
        <v>2</v>
      </c>
      <c r="M6" t="n">
        <v>117</v>
      </c>
      <c r="N6" t="n">
        <v>30.94</v>
      </c>
      <c r="O6" t="n">
        <v>21118.46</v>
      </c>
      <c r="P6" t="n">
        <v>330</v>
      </c>
      <c r="Q6" t="n">
        <v>609.22</v>
      </c>
      <c r="R6" t="n">
        <v>121.21</v>
      </c>
      <c r="S6" t="n">
        <v>46.36</v>
      </c>
      <c r="T6" t="n">
        <v>36555.83</v>
      </c>
      <c r="U6" t="n">
        <v>0.38</v>
      </c>
      <c r="V6" t="n">
        <v>0.83</v>
      </c>
      <c r="W6" t="n">
        <v>9.380000000000001</v>
      </c>
      <c r="X6" t="n">
        <v>2.39</v>
      </c>
      <c r="Y6" t="n">
        <v>1</v>
      </c>
      <c r="Z6" t="n">
        <v>10</v>
      </c>
      <c r="AA6" t="n">
        <v>1230.04179640186</v>
      </c>
      <c r="AB6" t="n">
        <v>1682.997451451207</v>
      </c>
      <c r="AC6" t="n">
        <v>1522.374536786462</v>
      </c>
      <c r="AD6" t="n">
        <v>1230041.79640186</v>
      </c>
      <c r="AE6" t="n">
        <v>1682997.451451207</v>
      </c>
      <c r="AF6" t="n">
        <v>1.279698135209922e-06</v>
      </c>
      <c r="AG6" t="n">
        <v>27.92534722222222</v>
      </c>
      <c r="AH6" t="n">
        <v>1522374.536786462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3.1856</v>
      </c>
      <c r="E7" t="n">
        <v>31.39</v>
      </c>
      <c r="F7" t="n">
        <v>25.46</v>
      </c>
      <c r="G7" t="n">
        <v>14.55</v>
      </c>
      <c r="H7" t="n">
        <v>0.24</v>
      </c>
      <c r="I7" t="n">
        <v>105</v>
      </c>
      <c r="J7" t="n">
        <v>169.7</v>
      </c>
      <c r="K7" t="n">
        <v>51.39</v>
      </c>
      <c r="L7" t="n">
        <v>2.25</v>
      </c>
      <c r="M7" t="n">
        <v>103</v>
      </c>
      <c r="N7" t="n">
        <v>31.05</v>
      </c>
      <c r="O7" t="n">
        <v>21163.27</v>
      </c>
      <c r="P7" t="n">
        <v>325.61</v>
      </c>
      <c r="Q7" t="n">
        <v>609.27</v>
      </c>
      <c r="R7" t="n">
        <v>112.25</v>
      </c>
      <c r="S7" t="n">
        <v>46.36</v>
      </c>
      <c r="T7" t="n">
        <v>32145.67</v>
      </c>
      <c r="U7" t="n">
        <v>0.41</v>
      </c>
      <c r="V7" t="n">
        <v>0.84</v>
      </c>
      <c r="W7" t="n">
        <v>9.34</v>
      </c>
      <c r="X7" t="n">
        <v>2.08</v>
      </c>
      <c r="Y7" t="n">
        <v>1</v>
      </c>
      <c r="Z7" t="n">
        <v>10</v>
      </c>
      <c r="AA7" t="n">
        <v>1190.748669522476</v>
      </c>
      <c r="AB7" t="n">
        <v>1629.23486176442</v>
      </c>
      <c r="AC7" t="n">
        <v>1473.742973203113</v>
      </c>
      <c r="AD7" t="n">
        <v>1190748.669522476</v>
      </c>
      <c r="AE7" t="n">
        <v>1629234.861764421</v>
      </c>
      <c r="AF7" t="n">
        <v>1.311522819394759e-06</v>
      </c>
      <c r="AG7" t="n">
        <v>27.24826388888889</v>
      </c>
      <c r="AH7" t="n">
        <v>1473742.973203114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3.2448</v>
      </c>
      <c r="E8" t="n">
        <v>30.82</v>
      </c>
      <c r="F8" t="n">
        <v>25.26</v>
      </c>
      <c r="G8" t="n">
        <v>16.12</v>
      </c>
      <c r="H8" t="n">
        <v>0.26</v>
      </c>
      <c r="I8" t="n">
        <v>94</v>
      </c>
      <c r="J8" t="n">
        <v>170.06</v>
      </c>
      <c r="K8" t="n">
        <v>51.39</v>
      </c>
      <c r="L8" t="n">
        <v>2.5</v>
      </c>
      <c r="M8" t="n">
        <v>92</v>
      </c>
      <c r="N8" t="n">
        <v>31.17</v>
      </c>
      <c r="O8" t="n">
        <v>21208.12</v>
      </c>
      <c r="P8" t="n">
        <v>322.64</v>
      </c>
      <c r="Q8" t="n">
        <v>609.13</v>
      </c>
      <c r="R8" t="n">
        <v>105.19</v>
      </c>
      <c r="S8" t="n">
        <v>46.36</v>
      </c>
      <c r="T8" t="n">
        <v>28671.3</v>
      </c>
      <c r="U8" t="n">
        <v>0.44</v>
      </c>
      <c r="V8" t="n">
        <v>0.84</v>
      </c>
      <c r="W8" t="n">
        <v>9.35</v>
      </c>
      <c r="X8" t="n">
        <v>1.88</v>
      </c>
      <c r="Y8" t="n">
        <v>1</v>
      </c>
      <c r="Z8" t="n">
        <v>10</v>
      </c>
      <c r="AA8" t="n">
        <v>1160.162634558246</v>
      </c>
      <c r="AB8" t="n">
        <v>1587.385699365731</v>
      </c>
      <c r="AC8" t="n">
        <v>1435.887836128086</v>
      </c>
      <c r="AD8" t="n">
        <v>1160162.634558246</v>
      </c>
      <c r="AE8" t="n">
        <v>1587385.699365731</v>
      </c>
      <c r="AF8" t="n">
        <v>1.335895669378489e-06</v>
      </c>
      <c r="AG8" t="n">
        <v>26.75347222222222</v>
      </c>
      <c r="AH8" t="n">
        <v>1435887.836128086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3.2962</v>
      </c>
      <c r="E9" t="n">
        <v>30.34</v>
      </c>
      <c r="F9" t="n">
        <v>25.09</v>
      </c>
      <c r="G9" t="n">
        <v>17.71</v>
      </c>
      <c r="H9" t="n">
        <v>0.29</v>
      </c>
      <c r="I9" t="n">
        <v>85</v>
      </c>
      <c r="J9" t="n">
        <v>170.42</v>
      </c>
      <c r="K9" t="n">
        <v>51.39</v>
      </c>
      <c r="L9" t="n">
        <v>2.75</v>
      </c>
      <c r="M9" t="n">
        <v>83</v>
      </c>
      <c r="N9" t="n">
        <v>31.28</v>
      </c>
      <c r="O9" t="n">
        <v>21253.01</v>
      </c>
      <c r="P9" t="n">
        <v>319.79</v>
      </c>
      <c r="Q9" t="n">
        <v>609.03</v>
      </c>
      <c r="R9" t="n">
        <v>100.04</v>
      </c>
      <c r="S9" t="n">
        <v>46.36</v>
      </c>
      <c r="T9" t="n">
        <v>26144.92</v>
      </c>
      <c r="U9" t="n">
        <v>0.46</v>
      </c>
      <c r="V9" t="n">
        <v>0.85</v>
      </c>
      <c r="W9" t="n">
        <v>9.33</v>
      </c>
      <c r="X9" t="n">
        <v>1.71</v>
      </c>
      <c r="Y9" t="n">
        <v>1</v>
      </c>
      <c r="Z9" t="n">
        <v>10</v>
      </c>
      <c r="AA9" t="n">
        <v>1132.440662402618</v>
      </c>
      <c r="AB9" t="n">
        <v>1549.455274055305</v>
      </c>
      <c r="AC9" t="n">
        <v>1401.577437373602</v>
      </c>
      <c r="AD9" t="n">
        <v>1132440.662402618</v>
      </c>
      <c r="AE9" t="n">
        <v>1549455.274055305</v>
      </c>
      <c r="AF9" t="n">
        <v>1.357057231695443e-06</v>
      </c>
      <c r="AG9" t="n">
        <v>26.33680555555556</v>
      </c>
      <c r="AH9" t="n">
        <v>1401577.437373602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3.3462</v>
      </c>
      <c r="E10" t="n">
        <v>29.88</v>
      </c>
      <c r="F10" t="n">
        <v>24.9</v>
      </c>
      <c r="G10" t="n">
        <v>19.4</v>
      </c>
      <c r="H10" t="n">
        <v>0.31</v>
      </c>
      <c r="I10" t="n">
        <v>77</v>
      </c>
      <c r="J10" t="n">
        <v>170.79</v>
      </c>
      <c r="K10" t="n">
        <v>51.39</v>
      </c>
      <c r="L10" t="n">
        <v>3</v>
      </c>
      <c r="M10" t="n">
        <v>75</v>
      </c>
      <c r="N10" t="n">
        <v>31.4</v>
      </c>
      <c r="O10" t="n">
        <v>21297.94</v>
      </c>
      <c r="P10" t="n">
        <v>317.04</v>
      </c>
      <c r="Q10" t="n">
        <v>609.13</v>
      </c>
      <c r="R10" t="n">
        <v>94.8</v>
      </c>
      <c r="S10" t="n">
        <v>46.36</v>
      </c>
      <c r="T10" t="n">
        <v>23561.34</v>
      </c>
      <c r="U10" t="n">
        <v>0.49</v>
      </c>
      <c r="V10" t="n">
        <v>0.86</v>
      </c>
      <c r="W10" t="n">
        <v>9.300000000000001</v>
      </c>
      <c r="X10" t="n">
        <v>1.53</v>
      </c>
      <c r="Y10" t="n">
        <v>1</v>
      </c>
      <c r="Z10" t="n">
        <v>10</v>
      </c>
      <c r="AA10" t="n">
        <v>1115.567865896466</v>
      </c>
      <c r="AB10" t="n">
        <v>1526.369169500342</v>
      </c>
      <c r="AC10" t="n">
        <v>1380.694638235812</v>
      </c>
      <c r="AD10" t="n">
        <v>1115567.865896466</v>
      </c>
      <c r="AE10" t="n">
        <v>1526369.169500342</v>
      </c>
      <c r="AF10" t="n">
        <v>1.377642409046566e-06</v>
      </c>
      <c r="AG10" t="n">
        <v>25.9375</v>
      </c>
      <c r="AH10" t="n">
        <v>1380694.638235812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3.3823</v>
      </c>
      <c r="E11" t="n">
        <v>29.57</v>
      </c>
      <c r="F11" t="n">
        <v>24.79</v>
      </c>
      <c r="G11" t="n">
        <v>20.95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315.11</v>
      </c>
      <c r="Q11" t="n">
        <v>609.0700000000001</v>
      </c>
      <c r="R11" t="n">
        <v>91.31999999999999</v>
      </c>
      <c r="S11" t="n">
        <v>46.36</v>
      </c>
      <c r="T11" t="n">
        <v>21854.05</v>
      </c>
      <c r="U11" t="n">
        <v>0.51</v>
      </c>
      <c r="V11" t="n">
        <v>0.86</v>
      </c>
      <c r="W11" t="n">
        <v>9.289999999999999</v>
      </c>
      <c r="X11" t="n">
        <v>1.41</v>
      </c>
      <c r="Y11" t="n">
        <v>1</v>
      </c>
      <c r="Z11" t="n">
        <v>10</v>
      </c>
      <c r="AA11" t="n">
        <v>1094.104687602619</v>
      </c>
      <c r="AB11" t="n">
        <v>1497.002302070102</v>
      </c>
      <c r="AC11" t="n">
        <v>1354.130503416458</v>
      </c>
      <c r="AD11" t="n">
        <v>1094104.687602619</v>
      </c>
      <c r="AE11" t="n">
        <v>1497002.302070102</v>
      </c>
      <c r="AF11" t="n">
        <v>1.392504907094077e-06</v>
      </c>
      <c r="AG11" t="n">
        <v>25.66840277777778</v>
      </c>
      <c r="AH11" t="n">
        <v>1354130.503416458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3.4209</v>
      </c>
      <c r="E12" t="n">
        <v>29.23</v>
      </c>
      <c r="F12" t="n">
        <v>24.66</v>
      </c>
      <c r="G12" t="n">
        <v>22.76</v>
      </c>
      <c r="H12" t="n">
        <v>0.36</v>
      </c>
      <c r="I12" t="n">
        <v>65</v>
      </c>
      <c r="J12" t="n">
        <v>171.52</v>
      </c>
      <c r="K12" t="n">
        <v>51.39</v>
      </c>
      <c r="L12" t="n">
        <v>3.5</v>
      </c>
      <c r="M12" t="n">
        <v>63</v>
      </c>
      <c r="N12" t="n">
        <v>31.63</v>
      </c>
      <c r="O12" t="n">
        <v>21387.92</v>
      </c>
      <c r="P12" t="n">
        <v>312.91</v>
      </c>
      <c r="Q12" t="n">
        <v>609.0700000000001</v>
      </c>
      <c r="R12" t="n">
        <v>87.38</v>
      </c>
      <c r="S12" t="n">
        <v>46.36</v>
      </c>
      <c r="T12" t="n">
        <v>19914.14</v>
      </c>
      <c r="U12" t="n">
        <v>0.53</v>
      </c>
      <c r="V12" t="n">
        <v>0.86</v>
      </c>
      <c r="W12" t="n">
        <v>9.279999999999999</v>
      </c>
      <c r="X12" t="n">
        <v>1.28</v>
      </c>
      <c r="Y12" t="n">
        <v>1</v>
      </c>
      <c r="Z12" t="n">
        <v>10</v>
      </c>
      <c r="AA12" t="n">
        <v>1081.640935562624</v>
      </c>
      <c r="AB12" t="n">
        <v>1479.948846667048</v>
      </c>
      <c r="AC12" t="n">
        <v>1338.704605862396</v>
      </c>
      <c r="AD12" t="n">
        <v>1081640.935562624</v>
      </c>
      <c r="AE12" t="n">
        <v>1479948.846667048</v>
      </c>
      <c r="AF12" t="n">
        <v>1.408396664009144e-06</v>
      </c>
      <c r="AG12" t="n">
        <v>25.37326388888889</v>
      </c>
      <c r="AH12" t="n">
        <v>1338704.605862396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3.444</v>
      </c>
      <c r="E13" t="n">
        <v>29.04</v>
      </c>
      <c r="F13" t="n">
        <v>24.6</v>
      </c>
      <c r="G13" t="n">
        <v>24.19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311.69</v>
      </c>
      <c r="Q13" t="n">
        <v>608.97</v>
      </c>
      <c r="R13" t="n">
        <v>85.01000000000001</v>
      </c>
      <c r="S13" t="n">
        <v>46.36</v>
      </c>
      <c r="T13" t="n">
        <v>18747.78</v>
      </c>
      <c r="U13" t="n">
        <v>0.55</v>
      </c>
      <c r="V13" t="n">
        <v>0.87</v>
      </c>
      <c r="W13" t="n">
        <v>9.289999999999999</v>
      </c>
      <c r="X13" t="n">
        <v>1.22</v>
      </c>
      <c r="Y13" t="n">
        <v>1</v>
      </c>
      <c r="Z13" t="n">
        <v>10</v>
      </c>
      <c r="AA13" t="n">
        <v>1074.700109868313</v>
      </c>
      <c r="AB13" t="n">
        <v>1470.452102744473</v>
      </c>
      <c r="AC13" t="n">
        <v>1330.114217851028</v>
      </c>
      <c r="AD13" t="n">
        <v>1074700.109868313</v>
      </c>
      <c r="AE13" t="n">
        <v>1470452.102744473</v>
      </c>
      <c r="AF13" t="n">
        <v>1.417907015945363e-06</v>
      </c>
      <c r="AG13" t="n">
        <v>25.20833333333333</v>
      </c>
      <c r="AH13" t="n">
        <v>1330114.217851028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3.4726</v>
      </c>
      <c r="E14" t="n">
        <v>28.8</v>
      </c>
      <c r="F14" t="n">
        <v>24.49</v>
      </c>
      <c r="G14" t="n">
        <v>25.78</v>
      </c>
      <c r="H14" t="n">
        <v>0.41</v>
      </c>
      <c r="I14" t="n">
        <v>57</v>
      </c>
      <c r="J14" t="n">
        <v>172.25</v>
      </c>
      <c r="K14" t="n">
        <v>51.39</v>
      </c>
      <c r="L14" t="n">
        <v>4</v>
      </c>
      <c r="M14" t="n">
        <v>55</v>
      </c>
      <c r="N14" t="n">
        <v>31.86</v>
      </c>
      <c r="O14" t="n">
        <v>21478.05</v>
      </c>
      <c r="P14" t="n">
        <v>309.87</v>
      </c>
      <c r="Q14" t="n">
        <v>609.15</v>
      </c>
      <c r="R14" t="n">
        <v>82.14</v>
      </c>
      <c r="S14" t="n">
        <v>46.36</v>
      </c>
      <c r="T14" t="n">
        <v>17332.73</v>
      </c>
      <c r="U14" t="n">
        <v>0.5600000000000001</v>
      </c>
      <c r="V14" t="n">
        <v>0.87</v>
      </c>
      <c r="W14" t="n">
        <v>9.27</v>
      </c>
      <c r="X14" t="n">
        <v>1.12</v>
      </c>
      <c r="Y14" t="n">
        <v>1</v>
      </c>
      <c r="Z14" t="n">
        <v>10</v>
      </c>
      <c r="AA14" t="n">
        <v>1055.312159750994</v>
      </c>
      <c r="AB14" t="n">
        <v>1443.924654057965</v>
      </c>
      <c r="AC14" t="n">
        <v>1306.118511635652</v>
      </c>
      <c r="AD14" t="n">
        <v>1055312.159750994</v>
      </c>
      <c r="AE14" t="n">
        <v>1443924.654057965</v>
      </c>
      <c r="AF14" t="n">
        <v>1.429681737390206e-06</v>
      </c>
      <c r="AG14" t="n">
        <v>25</v>
      </c>
      <c r="AH14" t="n">
        <v>1306118.511635652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3.4977</v>
      </c>
      <c r="E15" t="n">
        <v>28.59</v>
      </c>
      <c r="F15" t="n">
        <v>24.42</v>
      </c>
      <c r="G15" t="n">
        <v>27.65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308.51</v>
      </c>
      <c r="Q15" t="n">
        <v>609.02</v>
      </c>
      <c r="R15" t="n">
        <v>79.76000000000001</v>
      </c>
      <c r="S15" t="n">
        <v>46.36</v>
      </c>
      <c r="T15" t="n">
        <v>16162.36</v>
      </c>
      <c r="U15" t="n">
        <v>0.58</v>
      </c>
      <c r="V15" t="n">
        <v>0.87</v>
      </c>
      <c r="W15" t="n">
        <v>9.27</v>
      </c>
      <c r="X15" t="n">
        <v>1.05</v>
      </c>
      <c r="Y15" t="n">
        <v>1</v>
      </c>
      <c r="Z15" t="n">
        <v>10</v>
      </c>
      <c r="AA15" t="n">
        <v>1047.913651227288</v>
      </c>
      <c r="AB15" t="n">
        <v>1433.80168829667</v>
      </c>
      <c r="AC15" t="n">
        <v>1296.961667518943</v>
      </c>
      <c r="AD15" t="n">
        <v>1047913.651227288</v>
      </c>
      <c r="AE15" t="n">
        <v>1433801.68829667</v>
      </c>
      <c r="AF15" t="n">
        <v>1.44001549642047e-06</v>
      </c>
      <c r="AG15" t="n">
        <v>24.81770833333333</v>
      </c>
      <c r="AH15" t="n">
        <v>1296961.667518943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3.5181</v>
      </c>
      <c r="E16" t="n">
        <v>28.42</v>
      </c>
      <c r="F16" t="n">
        <v>24.36</v>
      </c>
      <c r="G16" t="n">
        <v>29.23</v>
      </c>
      <c r="H16" t="n">
        <v>0.46</v>
      </c>
      <c r="I16" t="n">
        <v>50</v>
      </c>
      <c r="J16" t="n">
        <v>172.98</v>
      </c>
      <c r="K16" t="n">
        <v>51.39</v>
      </c>
      <c r="L16" t="n">
        <v>4.5</v>
      </c>
      <c r="M16" t="n">
        <v>48</v>
      </c>
      <c r="N16" t="n">
        <v>32.09</v>
      </c>
      <c r="O16" t="n">
        <v>21568.34</v>
      </c>
      <c r="P16" t="n">
        <v>307.13</v>
      </c>
      <c r="Q16" t="n">
        <v>608.86</v>
      </c>
      <c r="R16" t="n">
        <v>77.97</v>
      </c>
      <c r="S16" t="n">
        <v>46.36</v>
      </c>
      <c r="T16" t="n">
        <v>15280.06</v>
      </c>
      <c r="U16" t="n">
        <v>0.59</v>
      </c>
      <c r="V16" t="n">
        <v>0.87</v>
      </c>
      <c r="W16" t="n">
        <v>9.26</v>
      </c>
      <c r="X16" t="n">
        <v>0.98</v>
      </c>
      <c r="Y16" t="n">
        <v>1</v>
      </c>
      <c r="Z16" t="n">
        <v>10</v>
      </c>
      <c r="AA16" t="n">
        <v>1041.53094460489</v>
      </c>
      <c r="AB16" t="n">
        <v>1425.068587510762</v>
      </c>
      <c r="AC16" t="n">
        <v>1289.062041615058</v>
      </c>
      <c r="AD16" t="n">
        <v>1041530.94460489</v>
      </c>
      <c r="AE16" t="n">
        <v>1425068.587510762</v>
      </c>
      <c r="AF16" t="n">
        <v>1.448414248779728e-06</v>
      </c>
      <c r="AG16" t="n">
        <v>24.67013888888889</v>
      </c>
      <c r="AH16" t="n">
        <v>1289062.041615058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3.5422</v>
      </c>
      <c r="E17" t="n">
        <v>28.23</v>
      </c>
      <c r="F17" t="n">
        <v>24.27</v>
      </c>
      <c r="G17" t="n">
        <v>30.98</v>
      </c>
      <c r="H17" t="n">
        <v>0.49</v>
      </c>
      <c r="I17" t="n">
        <v>47</v>
      </c>
      <c r="J17" t="n">
        <v>173.35</v>
      </c>
      <c r="K17" t="n">
        <v>51.39</v>
      </c>
      <c r="L17" t="n">
        <v>4.75</v>
      </c>
      <c r="M17" t="n">
        <v>45</v>
      </c>
      <c r="N17" t="n">
        <v>32.2</v>
      </c>
      <c r="O17" t="n">
        <v>21613.54</v>
      </c>
      <c r="P17" t="n">
        <v>305.46</v>
      </c>
      <c r="Q17" t="n">
        <v>608.99</v>
      </c>
      <c r="R17" t="n">
        <v>75.29000000000001</v>
      </c>
      <c r="S17" t="n">
        <v>46.36</v>
      </c>
      <c r="T17" t="n">
        <v>13959.95</v>
      </c>
      <c r="U17" t="n">
        <v>0.62</v>
      </c>
      <c r="V17" t="n">
        <v>0.88</v>
      </c>
      <c r="W17" t="n">
        <v>9.24</v>
      </c>
      <c r="X17" t="n">
        <v>0.89</v>
      </c>
      <c r="Y17" t="n">
        <v>1</v>
      </c>
      <c r="Z17" t="n">
        <v>10</v>
      </c>
      <c r="AA17" t="n">
        <v>1033.88692595216</v>
      </c>
      <c r="AB17" t="n">
        <v>1414.609703959795</v>
      </c>
      <c r="AC17" t="n">
        <v>1279.60133923106</v>
      </c>
      <c r="AD17" t="n">
        <v>1033886.92595216</v>
      </c>
      <c r="AE17" t="n">
        <v>1414609.703959795</v>
      </c>
      <c r="AF17" t="n">
        <v>1.458336304262969e-06</v>
      </c>
      <c r="AG17" t="n">
        <v>24.50520833333333</v>
      </c>
      <c r="AH17" t="n">
        <v>1279601.33923106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3.5521</v>
      </c>
      <c r="E18" t="n">
        <v>28.15</v>
      </c>
      <c r="F18" t="n">
        <v>24.25</v>
      </c>
      <c r="G18" t="n">
        <v>32.34</v>
      </c>
      <c r="H18" t="n">
        <v>0.51</v>
      </c>
      <c r="I18" t="n">
        <v>45</v>
      </c>
      <c r="J18" t="n">
        <v>173.71</v>
      </c>
      <c r="K18" t="n">
        <v>51.39</v>
      </c>
      <c r="L18" t="n">
        <v>5</v>
      </c>
      <c r="M18" t="n">
        <v>43</v>
      </c>
      <c r="N18" t="n">
        <v>32.32</v>
      </c>
      <c r="O18" t="n">
        <v>21658.78</v>
      </c>
      <c r="P18" t="n">
        <v>304.71</v>
      </c>
      <c r="Q18" t="n">
        <v>608.85</v>
      </c>
      <c r="R18" t="n">
        <v>74.86</v>
      </c>
      <c r="S18" t="n">
        <v>46.36</v>
      </c>
      <c r="T18" t="n">
        <v>13754.5</v>
      </c>
      <c r="U18" t="n">
        <v>0.62</v>
      </c>
      <c r="V18" t="n">
        <v>0.88</v>
      </c>
      <c r="W18" t="n">
        <v>9.25</v>
      </c>
      <c r="X18" t="n">
        <v>0.88</v>
      </c>
      <c r="Y18" t="n">
        <v>1</v>
      </c>
      <c r="Z18" t="n">
        <v>10</v>
      </c>
      <c r="AA18" t="n">
        <v>1030.629914678251</v>
      </c>
      <c r="AB18" t="n">
        <v>1410.153317445635</v>
      </c>
      <c r="AC18" t="n">
        <v>1275.570263991234</v>
      </c>
      <c r="AD18" t="n">
        <v>1030629.91467825</v>
      </c>
      <c r="AE18" t="n">
        <v>1410153.317445635</v>
      </c>
      <c r="AF18" t="n">
        <v>1.462412169378492e-06</v>
      </c>
      <c r="AG18" t="n">
        <v>24.43576388888889</v>
      </c>
      <c r="AH18" t="n">
        <v>1275570.263991234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3.5653</v>
      </c>
      <c r="E19" t="n">
        <v>28.05</v>
      </c>
      <c r="F19" t="n">
        <v>24.22</v>
      </c>
      <c r="G19" t="n">
        <v>33.79</v>
      </c>
      <c r="H19" t="n">
        <v>0.53</v>
      </c>
      <c r="I19" t="n">
        <v>43</v>
      </c>
      <c r="J19" t="n">
        <v>174.08</v>
      </c>
      <c r="K19" t="n">
        <v>51.39</v>
      </c>
      <c r="L19" t="n">
        <v>5.25</v>
      </c>
      <c r="M19" t="n">
        <v>41</v>
      </c>
      <c r="N19" t="n">
        <v>32.44</v>
      </c>
      <c r="O19" t="n">
        <v>21704.07</v>
      </c>
      <c r="P19" t="n">
        <v>303.95</v>
      </c>
      <c r="Q19" t="n">
        <v>608.99</v>
      </c>
      <c r="R19" t="n">
        <v>73.42</v>
      </c>
      <c r="S19" t="n">
        <v>46.36</v>
      </c>
      <c r="T19" t="n">
        <v>13040.75</v>
      </c>
      <c r="U19" t="n">
        <v>0.63</v>
      </c>
      <c r="V19" t="n">
        <v>0.88</v>
      </c>
      <c r="W19" t="n">
        <v>9.25</v>
      </c>
      <c r="X19" t="n">
        <v>0.84</v>
      </c>
      <c r="Y19" t="n">
        <v>1</v>
      </c>
      <c r="Z19" t="n">
        <v>10</v>
      </c>
      <c r="AA19" t="n">
        <v>1016.878855532695</v>
      </c>
      <c r="AB19" t="n">
        <v>1391.338511668772</v>
      </c>
      <c r="AC19" t="n">
        <v>1258.551116870969</v>
      </c>
      <c r="AD19" t="n">
        <v>1016878.855532695</v>
      </c>
      <c r="AE19" t="n">
        <v>1391338.511668772</v>
      </c>
      <c r="AF19" t="n">
        <v>1.467846656199188e-06</v>
      </c>
      <c r="AG19" t="n">
        <v>24.34895833333333</v>
      </c>
      <c r="AH19" t="n">
        <v>1258551.116870969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3.5785</v>
      </c>
      <c r="E20" t="n">
        <v>27.94</v>
      </c>
      <c r="F20" t="n">
        <v>24.18</v>
      </c>
      <c r="G20" t="n">
        <v>35.39</v>
      </c>
      <c r="H20" t="n">
        <v>0.5600000000000001</v>
      </c>
      <c r="I20" t="n">
        <v>41</v>
      </c>
      <c r="J20" t="n">
        <v>174.45</v>
      </c>
      <c r="K20" t="n">
        <v>51.39</v>
      </c>
      <c r="L20" t="n">
        <v>5.5</v>
      </c>
      <c r="M20" t="n">
        <v>39</v>
      </c>
      <c r="N20" t="n">
        <v>32.56</v>
      </c>
      <c r="O20" t="n">
        <v>21749.39</v>
      </c>
      <c r="P20" t="n">
        <v>302.96</v>
      </c>
      <c r="Q20" t="n">
        <v>608.9400000000001</v>
      </c>
      <c r="R20" t="n">
        <v>72.43000000000001</v>
      </c>
      <c r="S20" t="n">
        <v>46.36</v>
      </c>
      <c r="T20" t="n">
        <v>12559.14</v>
      </c>
      <c r="U20" t="n">
        <v>0.64</v>
      </c>
      <c r="V20" t="n">
        <v>0.88</v>
      </c>
      <c r="W20" t="n">
        <v>9.25</v>
      </c>
      <c r="X20" t="n">
        <v>0.8100000000000001</v>
      </c>
      <c r="Y20" t="n">
        <v>1</v>
      </c>
      <c r="Z20" t="n">
        <v>10</v>
      </c>
      <c r="AA20" t="n">
        <v>1012.739550320852</v>
      </c>
      <c r="AB20" t="n">
        <v>1385.67493166467</v>
      </c>
      <c r="AC20" t="n">
        <v>1253.428060993574</v>
      </c>
      <c r="AD20" t="n">
        <v>1012739.550320852</v>
      </c>
      <c r="AE20" t="n">
        <v>1385674.93166467</v>
      </c>
      <c r="AF20" t="n">
        <v>1.473281143019885e-06</v>
      </c>
      <c r="AG20" t="n">
        <v>24.25347222222222</v>
      </c>
      <c r="AH20" t="n">
        <v>1253428.060993574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3.5927</v>
      </c>
      <c r="E21" t="n">
        <v>27.83</v>
      </c>
      <c r="F21" t="n">
        <v>24.14</v>
      </c>
      <c r="G21" t="n">
        <v>37.14</v>
      </c>
      <c r="H21" t="n">
        <v>0.58</v>
      </c>
      <c r="I21" t="n">
        <v>39</v>
      </c>
      <c r="J21" t="n">
        <v>174.82</v>
      </c>
      <c r="K21" t="n">
        <v>51.39</v>
      </c>
      <c r="L21" t="n">
        <v>5.75</v>
      </c>
      <c r="M21" t="n">
        <v>37</v>
      </c>
      <c r="N21" t="n">
        <v>32.67</v>
      </c>
      <c r="O21" t="n">
        <v>21794.75</v>
      </c>
      <c r="P21" t="n">
        <v>301.89</v>
      </c>
      <c r="Q21" t="n">
        <v>608.95</v>
      </c>
      <c r="R21" t="n">
        <v>71.12</v>
      </c>
      <c r="S21" t="n">
        <v>46.36</v>
      </c>
      <c r="T21" t="n">
        <v>11911.62</v>
      </c>
      <c r="U21" t="n">
        <v>0.65</v>
      </c>
      <c r="V21" t="n">
        <v>0.88</v>
      </c>
      <c r="W21" t="n">
        <v>9.24</v>
      </c>
      <c r="X21" t="n">
        <v>0.77</v>
      </c>
      <c r="Y21" t="n">
        <v>1</v>
      </c>
      <c r="Z21" t="n">
        <v>10</v>
      </c>
      <c r="AA21" t="n">
        <v>1008.334519576877</v>
      </c>
      <c r="AB21" t="n">
        <v>1379.647774264523</v>
      </c>
      <c r="AC21" t="n">
        <v>1247.976127036529</v>
      </c>
      <c r="AD21" t="n">
        <v>1008334.519576877</v>
      </c>
      <c r="AE21" t="n">
        <v>1379647.774264523</v>
      </c>
      <c r="AF21" t="n">
        <v>1.479127333387604e-06</v>
      </c>
      <c r="AG21" t="n">
        <v>24.15798611111111</v>
      </c>
      <c r="AH21" t="n">
        <v>1247976.127036529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3.6052</v>
      </c>
      <c r="E22" t="n">
        <v>27.74</v>
      </c>
      <c r="F22" t="n">
        <v>24.11</v>
      </c>
      <c r="G22" t="n">
        <v>39.1</v>
      </c>
      <c r="H22" t="n">
        <v>0.61</v>
      </c>
      <c r="I22" t="n">
        <v>37</v>
      </c>
      <c r="J22" t="n">
        <v>175.18</v>
      </c>
      <c r="K22" t="n">
        <v>51.39</v>
      </c>
      <c r="L22" t="n">
        <v>6</v>
      </c>
      <c r="M22" t="n">
        <v>35</v>
      </c>
      <c r="N22" t="n">
        <v>32.79</v>
      </c>
      <c r="O22" t="n">
        <v>21840.16</v>
      </c>
      <c r="P22" t="n">
        <v>300.97</v>
      </c>
      <c r="Q22" t="n">
        <v>608.9400000000001</v>
      </c>
      <c r="R22" t="n">
        <v>69.84</v>
      </c>
      <c r="S22" t="n">
        <v>46.36</v>
      </c>
      <c r="T22" t="n">
        <v>11283.49</v>
      </c>
      <c r="U22" t="n">
        <v>0.66</v>
      </c>
      <c r="V22" t="n">
        <v>0.88</v>
      </c>
      <c r="W22" t="n">
        <v>9.25</v>
      </c>
      <c r="X22" t="n">
        <v>0.74</v>
      </c>
      <c r="Y22" t="n">
        <v>1</v>
      </c>
      <c r="Z22" t="n">
        <v>10</v>
      </c>
      <c r="AA22" t="n">
        <v>1004.555426143311</v>
      </c>
      <c r="AB22" t="n">
        <v>1374.477051906882</v>
      </c>
      <c r="AC22" t="n">
        <v>1243.298891163547</v>
      </c>
      <c r="AD22" t="n">
        <v>1004555.426143311</v>
      </c>
      <c r="AE22" t="n">
        <v>1374477.051906883</v>
      </c>
      <c r="AF22" t="n">
        <v>1.484273627725384e-06</v>
      </c>
      <c r="AG22" t="n">
        <v>24.07986111111111</v>
      </c>
      <c r="AH22" t="n">
        <v>1243298.891163547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3.6148</v>
      </c>
      <c r="E23" t="n">
        <v>27.66</v>
      </c>
      <c r="F23" t="n">
        <v>24.07</v>
      </c>
      <c r="G23" t="n">
        <v>40.12</v>
      </c>
      <c r="H23" t="n">
        <v>0.63</v>
      </c>
      <c r="I23" t="n">
        <v>36</v>
      </c>
      <c r="J23" t="n">
        <v>175.55</v>
      </c>
      <c r="K23" t="n">
        <v>51.39</v>
      </c>
      <c r="L23" t="n">
        <v>6.25</v>
      </c>
      <c r="M23" t="n">
        <v>34</v>
      </c>
      <c r="N23" t="n">
        <v>32.91</v>
      </c>
      <c r="O23" t="n">
        <v>21885.6</v>
      </c>
      <c r="P23" t="n">
        <v>300.14</v>
      </c>
      <c r="Q23" t="n">
        <v>609</v>
      </c>
      <c r="R23" t="n">
        <v>68.89</v>
      </c>
      <c r="S23" t="n">
        <v>46.36</v>
      </c>
      <c r="T23" t="n">
        <v>10813.3</v>
      </c>
      <c r="U23" t="n">
        <v>0.67</v>
      </c>
      <c r="V23" t="n">
        <v>0.89</v>
      </c>
      <c r="W23" t="n">
        <v>9.24</v>
      </c>
      <c r="X23" t="n">
        <v>0.7</v>
      </c>
      <c r="Y23" t="n">
        <v>1</v>
      </c>
      <c r="Z23" t="n">
        <v>10</v>
      </c>
      <c r="AA23" t="n">
        <v>1001.365554703477</v>
      </c>
      <c r="AB23" t="n">
        <v>1370.112529075706</v>
      </c>
      <c r="AC23" t="n">
        <v>1239.350912265732</v>
      </c>
      <c r="AD23" t="n">
        <v>1001365.554703477</v>
      </c>
      <c r="AE23" t="n">
        <v>1370112.529075706</v>
      </c>
      <c r="AF23" t="n">
        <v>1.4882259817768e-06</v>
      </c>
      <c r="AG23" t="n">
        <v>24.01041666666667</v>
      </c>
      <c r="AH23" t="n">
        <v>1239350.912265732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3.6318</v>
      </c>
      <c r="E24" t="n">
        <v>27.53</v>
      </c>
      <c r="F24" t="n">
        <v>24.01</v>
      </c>
      <c r="G24" t="n">
        <v>42.37</v>
      </c>
      <c r="H24" t="n">
        <v>0.66</v>
      </c>
      <c r="I24" t="n">
        <v>34</v>
      </c>
      <c r="J24" t="n">
        <v>175.92</v>
      </c>
      <c r="K24" t="n">
        <v>51.39</v>
      </c>
      <c r="L24" t="n">
        <v>6.5</v>
      </c>
      <c r="M24" t="n">
        <v>32</v>
      </c>
      <c r="N24" t="n">
        <v>33.03</v>
      </c>
      <c r="O24" t="n">
        <v>21931.08</v>
      </c>
      <c r="P24" t="n">
        <v>298.63</v>
      </c>
      <c r="Q24" t="n">
        <v>608.9299999999999</v>
      </c>
      <c r="R24" t="n">
        <v>67.26000000000001</v>
      </c>
      <c r="S24" t="n">
        <v>46.36</v>
      </c>
      <c r="T24" t="n">
        <v>10008.83</v>
      </c>
      <c r="U24" t="n">
        <v>0.6899999999999999</v>
      </c>
      <c r="V24" t="n">
        <v>0.89</v>
      </c>
      <c r="W24" t="n">
        <v>9.23</v>
      </c>
      <c r="X24" t="n">
        <v>0.64</v>
      </c>
      <c r="Y24" t="n">
        <v>1</v>
      </c>
      <c r="Z24" t="n">
        <v>10</v>
      </c>
      <c r="AA24" t="n">
        <v>995.603289603636</v>
      </c>
      <c r="AB24" t="n">
        <v>1362.228343752909</v>
      </c>
      <c r="AC24" t="n">
        <v>1232.219182524619</v>
      </c>
      <c r="AD24" t="n">
        <v>995603.289603636</v>
      </c>
      <c r="AE24" t="n">
        <v>1362228.343752909</v>
      </c>
      <c r="AF24" t="n">
        <v>1.495224942076182e-06</v>
      </c>
      <c r="AG24" t="n">
        <v>23.89756944444444</v>
      </c>
      <c r="AH24" t="n">
        <v>1232219.182524619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3.6367</v>
      </c>
      <c r="E25" t="n">
        <v>27.5</v>
      </c>
      <c r="F25" t="n">
        <v>24.01</v>
      </c>
      <c r="G25" t="n">
        <v>43.65</v>
      </c>
      <c r="H25" t="n">
        <v>0.68</v>
      </c>
      <c r="I25" t="n">
        <v>33</v>
      </c>
      <c r="J25" t="n">
        <v>176.29</v>
      </c>
      <c r="K25" t="n">
        <v>51.39</v>
      </c>
      <c r="L25" t="n">
        <v>6.75</v>
      </c>
      <c r="M25" t="n">
        <v>31</v>
      </c>
      <c r="N25" t="n">
        <v>33.15</v>
      </c>
      <c r="O25" t="n">
        <v>21976.61</v>
      </c>
      <c r="P25" t="n">
        <v>298.16</v>
      </c>
      <c r="Q25" t="n">
        <v>608.87</v>
      </c>
      <c r="R25" t="n">
        <v>66.95</v>
      </c>
      <c r="S25" t="n">
        <v>46.36</v>
      </c>
      <c r="T25" t="n">
        <v>9858.059999999999</v>
      </c>
      <c r="U25" t="n">
        <v>0.6899999999999999</v>
      </c>
      <c r="V25" t="n">
        <v>0.89</v>
      </c>
      <c r="W25" t="n">
        <v>9.23</v>
      </c>
      <c r="X25" t="n">
        <v>0.63</v>
      </c>
      <c r="Y25" t="n">
        <v>1</v>
      </c>
      <c r="Z25" t="n">
        <v>10</v>
      </c>
      <c r="AA25" t="n">
        <v>994.070312592953</v>
      </c>
      <c r="AB25" t="n">
        <v>1360.13085697672</v>
      </c>
      <c r="AC25" t="n">
        <v>1230.321876942508</v>
      </c>
      <c r="AD25" t="n">
        <v>994070.312592953</v>
      </c>
      <c r="AE25" t="n">
        <v>1360130.85697672</v>
      </c>
      <c r="AF25" t="n">
        <v>1.497242289456592e-06</v>
      </c>
      <c r="AG25" t="n">
        <v>23.87152777777778</v>
      </c>
      <c r="AH25" t="n">
        <v>1230321.876942508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3.6414</v>
      </c>
      <c r="E26" t="n">
        <v>27.46</v>
      </c>
      <c r="F26" t="n">
        <v>24</v>
      </c>
      <c r="G26" t="n">
        <v>45.01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297.64</v>
      </c>
      <c r="Q26" t="n">
        <v>608.91</v>
      </c>
      <c r="R26" t="n">
        <v>66.84999999999999</v>
      </c>
      <c r="S26" t="n">
        <v>46.36</v>
      </c>
      <c r="T26" t="n">
        <v>9811.049999999999</v>
      </c>
      <c r="U26" t="n">
        <v>0.6899999999999999</v>
      </c>
      <c r="V26" t="n">
        <v>0.89</v>
      </c>
      <c r="W26" t="n">
        <v>9.24</v>
      </c>
      <c r="X26" t="n">
        <v>0.63</v>
      </c>
      <c r="Y26" t="n">
        <v>1</v>
      </c>
      <c r="Z26" t="n">
        <v>10</v>
      </c>
      <c r="AA26" t="n">
        <v>992.4304813058391</v>
      </c>
      <c r="AB26" t="n">
        <v>1357.88716746544</v>
      </c>
      <c r="AC26" t="n">
        <v>1228.292322009147</v>
      </c>
      <c r="AD26" t="n">
        <v>992430.481305839</v>
      </c>
      <c r="AE26" t="n">
        <v>1357887.16746544</v>
      </c>
      <c r="AF26" t="n">
        <v>1.499177296127598e-06</v>
      </c>
      <c r="AG26" t="n">
        <v>23.83680555555556</v>
      </c>
      <c r="AH26" t="n">
        <v>1228292.322009147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3.6492</v>
      </c>
      <c r="E27" t="n">
        <v>27.4</v>
      </c>
      <c r="F27" t="n">
        <v>23.98</v>
      </c>
      <c r="G27" t="n">
        <v>46.41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29</v>
      </c>
      <c r="N27" t="n">
        <v>33.39</v>
      </c>
      <c r="O27" t="n">
        <v>22067.77</v>
      </c>
      <c r="P27" t="n">
        <v>296.91</v>
      </c>
      <c r="Q27" t="n">
        <v>608.9</v>
      </c>
      <c r="R27" t="n">
        <v>66.12</v>
      </c>
      <c r="S27" t="n">
        <v>46.36</v>
      </c>
      <c r="T27" t="n">
        <v>9453.48</v>
      </c>
      <c r="U27" t="n">
        <v>0.7</v>
      </c>
      <c r="V27" t="n">
        <v>0.89</v>
      </c>
      <c r="W27" t="n">
        <v>9.23</v>
      </c>
      <c r="X27" t="n">
        <v>0.61</v>
      </c>
      <c r="Y27" t="n">
        <v>1</v>
      </c>
      <c r="Z27" t="n">
        <v>10</v>
      </c>
      <c r="AA27" t="n">
        <v>989.8929411720945</v>
      </c>
      <c r="AB27" t="n">
        <v>1354.415193106081</v>
      </c>
      <c r="AC27" t="n">
        <v>1225.151708009698</v>
      </c>
      <c r="AD27" t="n">
        <v>989892.9411720945</v>
      </c>
      <c r="AE27" t="n">
        <v>1354415.193106081</v>
      </c>
      <c r="AF27" t="n">
        <v>1.502388583794373e-06</v>
      </c>
      <c r="AG27" t="n">
        <v>23.78472222222222</v>
      </c>
      <c r="AH27" t="n">
        <v>1225151.708009698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3.6565</v>
      </c>
      <c r="E28" t="n">
        <v>27.35</v>
      </c>
      <c r="F28" t="n">
        <v>23.96</v>
      </c>
      <c r="G28" t="n">
        <v>47.92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28</v>
      </c>
      <c r="N28" t="n">
        <v>33.51</v>
      </c>
      <c r="O28" t="n">
        <v>22113.42</v>
      </c>
      <c r="P28" t="n">
        <v>295.98</v>
      </c>
      <c r="Q28" t="n">
        <v>608.9</v>
      </c>
      <c r="R28" t="n">
        <v>65.59999999999999</v>
      </c>
      <c r="S28" t="n">
        <v>46.36</v>
      </c>
      <c r="T28" t="n">
        <v>9198.34</v>
      </c>
      <c r="U28" t="n">
        <v>0.71</v>
      </c>
      <c r="V28" t="n">
        <v>0.89</v>
      </c>
      <c r="W28" t="n">
        <v>9.23</v>
      </c>
      <c r="X28" t="n">
        <v>0.59</v>
      </c>
      <c r="Y28" t="n">
        <v>1</v>
      </c>
      <c r="Z28" t="n">
        <v>10</v>
      </c>
      <c r="AA28" t="n">
        <v>977.1466167422369</v>
      </c>
      <c r="AB28" t="n">
        <v>1336.975109693003</v>
      </c>
      <c r="AC28" t="n">
        <v>1209.376081680254</v>
      </c>
      <c r="AD28" t="n">
        <v>977146.6167422369</v>
      </c>
      <c r="AE28" t="n">
        <v>1336975.109693003</v>
      </c>
      <c r="AF28" t="n">
        <v>1.505394019687637e-06</v>
      </c>
      <c r="AG28" t="n">
        <v>23.74131944444444</v>
      </c>
      <c r="AH28" t="n">
        <v>1209376.081680254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3.6662</v>
      </c>
      <c r="E29" t="n">
        <v>27.28</v>
      </c>
      <c r="F29" t="n">
        <v>23.92</v>
      </c>
      <c r="G29" t="n">
        <v>49.49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27</v>
      </c>
      <c r="N29" t="n">
        <v>33.63</v>
      </c>
      <c r="O29" t="n">
        <v>22159.1</v>
      </c>
      <c r="P29" t="n">
        <v>295.05</v>
      </c>
      <c r="Q29" t="n">
        <v>608.91</v>
      </c>
      <c r="R29" t="n">
        <v>64.23</v>
      </c>
      <c r="S29" t="n">
        <v>46.36</v>
      </c>
      <c r="T29" t="n">
        <v>8516.07</v>
      </c>
      <c r="U29" t="n">
        <v>0.72</v>
      </c>
      <c r="V29" t="n">
        <v>0.89</v>
      </c>
      <c r="W29" t="n">
        <v>9.23</v>
      </c>
      <c r="X29" t="n">
        <v>0.55</v>
      </c>
      <c r="Y29" t="n">
        <v>1</v>
      </c>
      <c r="Z29" t="n">
        <v>10</v>
      </c>
      <c r="AA29" t="n">
        <v>973.8815913758646</v>
      </c>
      <c r="AB29" t="n">
        <v>1332.507757943979</v>
      </c>
      <c r="AC29" t="n">
        <v>1205.335087712189</v>
      </c>
      <c r="AD29" t="n">
        <v>973881.5913758646</v>
      </c>
      <c r="AE29" t="n">
        <v>1332507.757943979</v>
      </c>
      <c r="AF29" t="n">
        <v>1.509387544093755e-06</v>
      </c>
      <c r="AG29" t="n">
        <v>23.68055555555556</v>
      </c>
      <c r="AH29" t="n">
        <v>1205335.087712189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3.672</v>
      </c>
      <c r="E30" t="n">
        <v>27.23</v>
      </c>
      <c r="F30" t="n">
        <v>23.91</v>
      </c>
      <c r="G30" t="n">
        <v>51.24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26</v>
      </c>
      <c r="N30" t="n">
        <v>33.75</v>
      </c>
      <c r="O30" t="n">
        <v>22204.83</v>
      </c>
      <c r="P30" t="n">
        <v>294.42</v>
      </c>
      <c r="Q30" t="n">
        <v>608.95</v>
      </c>
      <c r="R30" t="n">
        <v>64.04000000000001</v>
      </c>
      <c r="S30" t="n">
        <v>46.36</v>
      </c>
      <c r="T30" t="n">
        <v>8428.57</v>
      </c>
      <c r="U30" t="n">
        <v>0.72</v>
      </c>
      <c r="V30" t="n">
        <v>0.89</v>
      </c>
      <c r="W30" t="n">
        <v>9.220000000000001</v>
      </c>
      <c r="X30" t="n">
        <v>0.54</v>
      </c>
      <c r="Y30" t="n">
        <v>1</v>
      </c>
      <c r="Z30" t="n">
        <v>10</v>
      </c>
      <c r="AA30" t="n">
        <v>971.9244865887559</v>
      </c>
      <c r="AB30" t="n">
        <v>1329.829960832888</v>
      </c>
      <c r="AC30" t="n">
        <v>1202.912855799068</v>
      </c>
      <c r="AD30" t="n">
        <v>971924.486588756</v>
      </c>
      <c r="AE30" t="n">
        <v>1329829.960832888</v>
      </c>
      <c r="AF30" t="n">
        <v>1.511775424666485e-06</v>
      </c>
      <c r="AG30" t="n">
        <v>23.63715277777778</v>
      </c>
      <c r="AH30" t="n">
        <v>1202912.855799068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3.6794</v>
      </c>
      <c r="E31" t="n">
        <v>27.18</v>
      </c>
      <c r="F31" t="n">
        <v>23.89</v>
      </c>
      <c r="G31" t="n">
        <v>53.09</v>
      </c>
      <c r="H31" t="n">
        <v>0.82</v>
      </c>
      <c r="I31" t="n">
        <v>27</v>
      </c>
      <c r="J31" t="n">
        <v>178.51</v>
      </c>
      <c r="K31" t="n">
        <v>51.39</v>
      </c>
      <c r="L31" t="n">
        <v>8.25</v>
      </c>
      <c r="M31" t="n">
        <v>25</v>
      </c>
      <c r="N31" t="n">
        <v>33.87</v>
      </c>
      <c r="O31" t="n">
        <v>22250.6</v>
      </c>
      <c r="P31" t="n">
        <v>294.07</v>
      </c>
      <c r="Q31" t="n">
        <v>608.84</v>
      </c>
      <c r="R31" t="n">
        <v>63.4</v>
      </c>
      <c r="S31" t="n">
        <v>46.36</v>
      </c>
      <c r="T31" t="n">
        <v>8112.29</v>
      </c>
      <c r="U31" t="n">
        <v>0.73</v>
      </c>
      <c r="V31" t="n">
        <v>0.89</v>
      </c>
      <c r="W31" t="n">
        <v>9.220000000000001</v>
      </c>
      <c r="X31" t="n">
        <v>0.52</v>
      </c>
      <c r="Y31" t="n">
        <v>1</v>
      </c>
      <c r="Z31" t="n">
        <v>10</v>
      </c>
      <c r="AA31" t="n">
        <v>970.0575239168207</v>
      </c>
      <c r="AB31" t="n">
        <v>1327.275500140566</v>
      </c>
      <c r="AC31" t="n">
        <v>1200.602189250013</v>
      </c>
      <c r="AD31" t="n">
        <v>970057.5239168208</v>
      </c>
      <c r="AE31" t="n">
        <v>1327275.500140566</v>
      </c>
      <c r="AF31" t="n">
        <v>1.514822030914451e-06</v>
      </c>
      <c r="AG31" t="n">
        <v>23.59375</v>
      </c>
      <c r="AH31" t="n">
        <v>1200602.189250014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3.6878</v>
      </c>
      <c r="E32" t="n">
        <v>27.12</v>
      </c>
      <c r="F32" t="n">
        <v>23.86</v>
      </c>
      <c r="G32" t="n">
        <v>55.07</v>
      </c>
      <c r="H32" t="n">
        <v>0.84</v>
      </c>
      <c r="I32" t="n">
        <v>26</v>
      </c>
      <c r="J32" t="n">
        <v>178.88</v>
      </c>
      <c r="K32" t="n">
        <v>51.39</v>
      </c>
      <c r="L32" t="n">
        <v>8.5</v>
      </c>
      <c r="M32" t="n">
        <v>24</v>
      </c>
      <c r="N32" t="n">
        <v>33.99</v>
      </c>
      <c r="O32" t="n">
        <v>22296.41</v>
      </c>
      <c r="P32" t="n">
        <v>292.8</v>
      </c>
      <c r="Q32" t="n">
        <v>608.88</v>
      </c>
      <c r="R32" t="n">
        <v>62.77</v>
      </c>
      <c r="S32" t="n">
        <v>46.36</v>
      </c>
      <c r="T32" t="n">
        <v>7802.15</v>
      </c>
      <c r="U32" t="n">
        <v>0.74</v>
      </c>
      <c r="V32" t="n">
        <v>0.89</v>
      </c>
      <c r="W32" t="n">
        <v>9.210000000000001</v>
      </c>
      <c r="X32" t="n">
        <v>0.49</v>
      </c>
      <c r="Y32" t="n">
        <v>1</v>
      </c>
      <c r="Z32" t="n">
        <v>10</v>
      </c>
      <c r="AA32" t="n">
        <v>966.6091592105857</v>
      </c>
      <c r="AB32" t="n">
        <v>1322.557295418381</v>
      </c>
      <c r="AC32" t="n">
        <v>1196.334283364472</v>
      </c>
      <c r="AD32" t="n">
        <v>966609.1592105858</v>
      </c>
      <c r="AE32" t="n">
        <v>1322557.295418381</v>
      </c>
      <c r="AF32" t="n">
        <v>1.51828034070944e-06</v>
      </c>
      <c r="AG32" t="n">
        <v>23.54166666666667</v>
      </c>
      <c r="AH32" t="n">
        <v>1196334.283364472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3.6925</v>
      </c>
      <c r="E33" t="n">
        <v>27.08</v>
      </c>
      <c r="F33" t="n">
        <v>23.86</v>
      </c>
      <c r="G33" t="n">
        <v>57.27</v>
      </c>
      <c r="H33" t="n">
        <v>0.87</v>
      </c>
      <c r="I33" t="n">
        <v>25</v>
      </c>
      <c r="J33" t="n">
        <v>179.26</v>
      </c>
      <c r="K33" t="n">
        <v>51.39</v>
      </c>
      <c r="L33" t="n">
        <v>8.75</v>
      </c>
      <c r="M33" t="n">
        <v>23</v>
      </c>
      <c r="N33" t="n">
        <v>34.11</v>
      </c>
      <c r="O33" t="n">
        <v>22342.26</v>
      </c>
      <c r="P33" t="n">
        <v>292.46</v>
      </c>
      <c r="Q33" t="n">
        <v>608.91</v>
      </c>
      <c r="R33" t="n">
        <v>62.46</v>
      </c>
      <c r="S33" t="n">
        <v>46.36</v>
      </c>
      <c r="T33" t="n">
        <v>7651.29</v>
      </c>
      <c r="U33" t="n">
        <v>0.74</v>
      </c>
      <c r="V33" t="n">
        <v>0.89</v>
      </c>
      <c r="W33" t="n">
        <v>9.220000000000001</v>
      </c>
      <c r="X33" t="n">
        <v>0.49</v>
      </c>
      <c r="Y33" t="n">
        <v>1</v>
      </c>
      <c r="Z33" t="n">
        <v>10</v>
      </c>
      <c r="AA33" t="n">
        <v>965.348463005027</v>
      </c>
      <c r="AB33" t="n">
        <v>1320.832355251944</v>
      </c>
      <c r="AC33" t="n">
        <v>1194.773969066552</v>
      </c>
      <c r="AD33" t="n">
        <v>965348.463005027</v>
      </c>
      <c r="AE33" t="n">
        <v>1320832.355251944</v>
      </c>
      <c r="AF33" t="n">
        <v>1.520215347380445e-06</v>
      </c>
      <c r="AG33" t="n">
        <v>23.50694444444444</v>
      </c>
      <c r="AH33" t="n">
        <v>1194773.969066552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3.6937</v>
      </c>
      <c r="E34" t="n">
        <v>27.07</v>
      </c>
      <c r="F34" t="n">
        <v>23.85</v>
      </c>
      <c r="G34" t="n">
        <v>57.25</v>
      </c>
      <c r="H34" t="n">
        <v>0.89</v>
      </c>
      <c r="I34" t="n">
        <v>25</v>
      </c>
      <c r="J34" t="n">
        <v>179.63</v>
      </c>
      <c r="K34" t="n">
        <v>51.39</v>
      </c>
      <c r="L34" t="n">
        <v>9</v>
      </c>
      <c r="M34" t="n">
        <v>23</v>
      </c>
      <c r="N34" t="n">
        <v>34.24</v>
      </c>
      <c r="O34" t="n">
        <v>22388.15</v>
      </c>
      <c r="P34" t="n">
        <v>291.7</v>
      </c>
      <c r="Q34" t="n">
        <v>608.8099999999999</v>
      </c>
      <c r="R34" t="n">
        <v>62.47</v>
      </c>
      <c r="S34" t="n">
        <v>46.36</v>
      </c>
      <c r="T34" t="n">
        <v>7659.3</v>
      </c>
      <c r="U34" t="n">
        <v>0.74</v>
      </c>
      <c r="V34" t="n">
        <v>0.89</v>
      </c>
      <c r="W34" t="n">
        <v>9.210000000000001</v>
      </c>
      <c r="X34" t="n">
        <v>0.48</v>
      </c>
      <c r="Y34" t="n">
        <v>1</v>
      </c>
      <c r="Z34" t="n">
        <v>10</v>
      </c>
      <c r="AA34" t="n">
        <v>963.7957679303619</v>
      </c>
      <c r="AB34" t="n">
        <v>1318.707889350715</v>
      </c>
      <c r="AC34" t="n">
        <v>1192.852259209229</v>
      </c>
      <c r="AD34" t="n">
        <v>963795.7679303619</v>
      </c>
      <c r="AE34" t="n">
        <v>1318707.889350715</v>
      </c>
      <c r="AF34" t="n">
        <v>1.520709391636873e-06</v>
      </c>
      <c r="AG34" t="n">
        <v>23.49826388888889</v>
      </c>
      <c r="AH34" t="n">
        <v>1192852.259209229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3.7008</v>
      </c>
      <c r="E35" t="n">
        <v>27.02</v>
      </c>
      <c r="F35" t="n">
        <v>23.84</v>
      </c>
      <c r="G35" t="n">
        <v>59.59</v>
      </c>
      <c r="H35" t="n">
        <v>0.91</v>
      </c>
      <c r="I35" t="n">
        <v>24</v>
      </c>
      <c r="J35" t="n">
        <v>180</v>
      </c>
      <c r="K35" t="n">
        <v>51.39</v>
      </c>
      <c r="L35" t="n">
        <v>9.25</v>
      </c>
      <c r="M35" t="n">
        <v>22</v>
      </c>
      <c r="N35" t="n">
        <v>34.36</v>
      </c>
      <c r="O35" t="n">
        <v>22434.08</v>
      </c>
      <c r="P35" t="n">
        <v>291.18</v>
      </c>
      <c r="Q35" t="n">
        <v>608.8200000000001</v>
      </c>
      <c r="R35" t="n">
        <v>61.87</v>
      </c>
      <c r="S35" t="n">
        <v>46.36</v>
      </c>
      <c r="T35" t="n">
        <v>7363.68</v>
      </c>
      <c r="U35" t="n">
        <v>0.75</v>
      </c>
      <c r="V35" t="n">
        <v>0.89</v>
      </c>
      <c r="W35" t="n">
        <v>9.220000000000001</v>
      </c>
      <c r="X35" t="n">
        <v>0.46</v>
      </c>
      <c r="Y35" t="n">
        <v>1</v>
      </c>
      <c r="Z35" t="n">
        <v>10</v>
      </c>
      <c r="AA35" t="n">
        <v>961.8224810017888</v>
      </c>
      <c r="AB35" t="n">
        <v>1316.007951119766</v>
      </c>
      <c r="AC35" t="n">
        <v>1190.409999293655</v>
      </c>
      <c r="AD35" t="n">
        <v>961822.4810017888</v>
      </c>
      <c r="AE35" t="n">
        <v>1316007.951119766</v>
      </c>
      <c r="AF35" t="n">
        <v>1.523632486820732e-06</v>
      </c>
      <c r="AG35" t="n">
        <v>23.45486111111111</v>
      </c>
      <c r="AH35" t="n">
        <v>1190409.999293655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3.7097</v>
      </c>
      <c r="E36" t="n">
        <v>26.96</v>
      </c>
      <c r="F36" t="n">
        <v>23.8</v>
      </c>
      <c r="G36" t="n">
        <v>62.1</v>
      </c>
      <c r="H36" t="n">
        <v>0.93</v>
      </c>
      <c r="I36" t="n">
        <v>23</v>
      </c>
      <c r="J36" t="n">
        <v>180.37</v>
      </c>
      <c r="K36" t="n">
        <v>51.39</v>
      </c>
      <c r="L36" t="n">
        <v>9.5</v>
      </c>
      <c r="M36" t="n">
        <v>21</v>
      </c>
      <c r="N36" t="n">
        <v>34.48</v>
      </c>
      <c r="O36" t="n">
        <v>22480.05</v>
      </c>
      <c r="P36" t="n">
        <v>289.88</v>
      </c>
      <c r="Q36" t="n">
        <v>608.84</v>
      </c>
      <c r="R36" t="n">
        <v>60.85</v>
      </c>
      <c r="S36" t="n">
        <v>46.36</v>
      </c>
      <c r="T36" t="n">
        <v>6857.6</v>
      </c>
      <c r="U36" t="n">
        <v>0.76</v>
      </c>
      <c r="V36" t="n">
        <v>0.9</v>
      </c>
      <c r="W36" t="n">
        <v>9.210000000000001</v>
      </c>
      <c r="X36" t="n">
        <v>0.43</v>
      </c>
      <c r="Y36" t="n">
        <v>1</v>
      </c>
      <c r="Z36" t="n">
        <v>10</v>
      </c>
      <c r="AA36" t="n">
        <v>958.2202915885339</v>
      </c>
      <c r="AB36" t="n">
        <v>1311.07927664717</v>
      </c>
      <c r="AC36" t="n">
        <v>1185.951710595285</v>
      </c>
      <c r="AD36" t="n">
        <v>958220.2915885339</v>
      </c>
      <c r="AE36" t="n">
        <v>1311079.27664717</v>
      </c>
      <c r="AF36" t="n">
        <v>1.527296648389232e-06</v>
      </c>
      <c r="AG36" t="n">
        <v>23.40277777777778</v>
      </c>
      <c r="AH36" t="n">
        <v>1185951.710595285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3.7076</v>
      </c>
      <c r="E37" t="n">
        <v>26.97</v>
      </c>
      <c r="F37" t="n">
        <v>23.82</v>
      </c>
      <c r="G37" t="n">
        <v>62.14</v>
      </c>
      <c r="H37" t="n">
        <v>0.96</v>
      </c>
      <c r="I37" t="n">
        <v>23</v>
      </c>
      <c r="J37" t="n">
        <v>180.75</v>
      </c>
      <c r="K37" t="n">
        <v>51.39</v>
      </c>
      <c r="L37" t="n">
        <v>9.75</v>
      </c>
      <c r="M37" t="n">
        <v>21</v>
      </c>
      <c r="N37" t="n">
        <v>34.6</v>
      </c>
      <c r="O37" t="n">
        <v>22526.07</v>
      </c>
      <c r="P37" t="n">
        <v>289.78</v>
      </c>
      <c r="Q37" t="n">
        <v>608.79</v>
      </c>
      <c r="R37" t="n">
        <v>61.27</v>
      </c>
      <c r="S37" t="n">
        <v>46.36</v>
      </c>
      <c r="T37" t="n">
        <v>7066.95</v>
      </c>
      <c r="U37" t="n">
        <v>0.76</v>
      </c>
      <c r="V37" t="n">
        <v>0.89</v>
      </c>
      <c r="W37" t="n">
        <v>9.220000000000001</v>
      </c>
      <c r="X37" t="n">
        <v>0.45</v>
      </c>
      <c r="Y37" t="n">
        <v>1</v>
      </c>
      <c r="Z37" t="n">
        <v>10</v>
      </c>
      <c r="AA37" t="n">
        <v>958.5441959738987</v>
      </c>
      <c r="AB37" t="n">
        <v>1311.522456916879</v>
      </c>
      <c r="AC37" t="n">
        <v>1186.35259436206</v>
      </c>
      <c r="AD37" t="n">
        <v>958544.1959738987</v>
      </c>
      <c r="AE37" t="n">
        <v>1311522.456916879</v>
      </c>
      <c r="AF37" t="n">
        <v>1.526432070940485e-06</v>
      </c>
      <c r="AG37" t="n">
        <v>23.41145833333333</v>
      </c>
      <c r="AH37" t="n">
        <v>1186352.594362061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3.7157</v>
      </c>
      <c r="E38" t="n">
        <v>26.91</v>
      </c>
      <c r="F38" t="n">
        <v>23.8</v>
      </c>
      <c r="G38" t="n">
        <v>64.90000000000001</v>
      </c>
      <c r="H38" t="n">
        <v>0.98</v>
      </c>
      <c r="I38" t="n">
        <v>22</v>
      </c>
      <c r="J38" t="n">
        <v>181.12</v>
      </c>
      <c r="K38" t="n">
        <v>51.39</v>
      </c>
      <c r="L38" t="n">
        <v>10</v>
      </c>
      <c r="M38" t="n">
        <v>20</v>
      </c>
      <c r="N38" t="n">
        <v>34.73</v>
      </c>
      <c r="O38" t="n">
        <v>22572.13</v>
      </c>
      <c r="P38" t="n">
        <v>289.03</v>
      </c>
      <c r="Q38" t="n">
        <v>608.91</v>
      </c>
      <c r="R38" t="n">
        <v>60.39</v>
      </c>
      <c r="S38" t="n">
        <v>46.36</v>
      </c>
      <c r="T38" t="n">
        <v>6632.52</v>
      </c>
      <c r="U38" t="n">
        <v>0.77</v>
      </c>
      <c r="V38" t="n">
        <v>0.9</v>
      </c>
      <c r="W38" t="n">
        <v>9.220000000000001</v>
      </c>
      <c r="X38" t="n">
        <v>0.42</v>
      </c>
      <c r="Y38" t="n">
        <v>1</v>
      </c>
      <c r="Z38" t="n">
        <v>10</v>
      </c>
      <c r="AA38" t="n">
        <v>956.0250064834289</v>
      </c>
      <c r="AB38" t="n">
        <v>1308.075590717222</v>
      </c>
      <c r="AC38" t="n">
        <v>1183.234692234792</v>
      </c>
      <c r="AD38" t="n">
        <v>956025.0064834289</v>
      </c>
      <c r="AE38" t="n">
        <v>1308075.590717222</v>
      </c>
      <c r="AF38" t="n">
        <v>1.529766869671367e-06</v>
      </c>
      <c r="AG38" t="n">
        <v>23.359375</v>
      </c>
      <c r="AH38" t="n">
        <v>1183234.692234792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3.7136</v>
      </c>
      <c r="E39" t="n">
        <v>26.93</v>
      </c>
      <c r="F39" t="n">
        <v>23.81</v>
      </c>
      <c r="G39" t="n">
        <v>64.94</v>
      </c>
      <c r="H39" t="n">
        <v>1</v>
      </c>
      <c r="I39" t="n">
        <v>22</v>
      </c>
      <c r="J39" t="n">
        <v>181.49</v>
      </c>
      <c r="K39" t="n">
        <v>51.39</v>
      </c>
      <c r="L39" t="n">
        <v>10.25</v>
      </c>
      <c r="M39" t="n">
        <v>20</v>
      </c>
      <c r="N39" t="n">
        <v>34.85</v>
      </c>
      <c r="O39" t="n">
        <v>22618.23</v>
      </c>
      <c r="P39" t="n">
        <v>288.45</v>
      </c>
      <c r="Q39" t="n">
        <v>608.84</v>
      </c>
      <c r="R39" t="n">
        <v>60.9</v>
      </c>
      <c r="S39" t="n">
        <v>46.36</v>
      </c>
      <c r="T39" t="n">
        <v>6886.12</v>
      </c>
      <c r="U39" t="n">
        <v>0.76</v>
      </c>
      <c r="V39" t="n">
        <v>0.89</v>
      </c>
      <c r="W39" t="n">
        <v>9.220000000000001</v>
      </c>
      <c r="X39" t="n">
        <v>0.44</v>
      </c>
      <c r="Y39" t="n">
        <v>1</v>
      </c>
      <c r="Z39" t="n">
        <v>10</v>
      </c>
      <c r="AA39" t="n">
        <v>955.5751985140536</v>
      </c>
      <c r="AB39" t="n">
        <v>1307.460143609395</v>
      </c>
      <c r="AC39" t="n">
        <v>1182.67798253515</v>
      </c>
      <c r="AD39" t="n">
        <v>955575.1985140536</v>
      </c>
      <c r="AE39" t="n">
        <v>1307460.143609395</v>
      </c>
      <c r="AF39" t="n">
        <v>1.528902292222619e-06</v>
      </c>
      <c r="AG39" t="n">
        <v>23.37673611111111</v>
      </c>
      <c r="AH39" t="n">
        <v>1182677.98253515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3.7225</v>
      </c>
      <c r="E40" t="n">
        <v>26.86</v>
      </c>
      <c r="F40" t="n">
        <v>23.78</v>
      </c>
      <c r="G40" t="n">
        <v>67.94</v>
      </c>
      <c r="H40" t="n">
        <v>1.02</v>
      </c>
      <c r="I40" t="n">
        <v>21</v>
      </c>
      <c r="J40" t="n">
        <v>181.87</v>
      </c>
      <c r="K40" t="n">
        <v>51.39</v>
      </c>
      <c r="L40" t="n">
        <v>10.5</v>
      </c>
      <c r="M40" t="n">
        <v>19</v>
      </c>
      <c r="N40" t="n">
        <v>34.98</v>
      </c>
      <c r="O40" t="n">
        <v>22664.49</v>
      </c>
      <c r="P40" t="n">
        <v>287.8</v>
      </c>
      <c r="Q40" t="n">
        <v>608.77</v>
      </c>
      <c r="R40" t="n">
        <v>60.15</v>
      </c>
      <c r="S40" t="n">
        <v>46.36</v>
      </c>
      <c r="T40" t="n">
        <v>6519.63</v>
      </c>
      <c r="U40" t="n">
        <v>0.77</v>
      </c>
      <c r="V40" t="n">
        <v>0.9</v>
      </c>
      <c r="W40" t="n">
        <v>9.210000000000001</v>
      </c>
      <c r="X40" t="n">
        <v>0.41</v>
      </c>
      <c r="Y40" t="n">
        <v>1</v>
      </c>
      <c r="Z40" t="n">
        <v>10</v>
      </c>
      <c r="AA40" t="n">
        <v>953.0189584548737</v>
      </c>
      <c r="AB40" t="n">
        <v>1303.962583187073</v>
      </c>
      <c r="AC40" t="n">
        <v>1179.514224370678</v>
      </c>
      <c r="AD40" t="n">
        <v>953018.9584548736</v>
      </c>
      <c r="AE40" t="n">
        <v>1303962.583187073</v>
      </c>
      <c r="AF40" t="n">
        <v>1.532566453791119e-06</v>
      </c>
      <c r="AG40" t="n">
        <v>23.31597222222222</v>
      </c>
      <c r="AH40" t="n">
        <v>1179514.224370678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3.7244</v>
      </c>
      <c r="E41" t="n">
        <v>26.85</v>
      </c>
      <c r="F41" t="n">
        <v>23.77</v>
      </c>
      <c r="G41" t="n">
        <v>67.90000000000001</v>
      </c>
      <c r="H41" t="n">
        <v>1.05</v>
      </c>
      <c r="I41" t="n">
        <v>21</v>
      </c>
      <c r="J41" t="n">
        <v>182.24</v>
      </c>
      <c r="K41" t="n">
        <v>51.39</v>
      </c>
      <c r="L41" t="n">
        <v>10.75</v>
      </c>
      <c r="M41" t="n">
        <v>19</v>
      </c>
      <c r="N41" t="n">
        <v>35.1</v>
      </c>
      <c r="O41" t="n">
        <v>22710.68</v>
      </c>
      <c r="P41" t="n">
        <v>286.88</v>
      </c>
      <c r="Q41" t="n">
        <v>608.87</v>
      </c>
      <c r="R41" t="n">
        <v>59.53</v>
      </c>
      <c r="S41" t="n">
        <v>46.36</v>
      </c>
      <c r="T41" t="n">
        <v>6208.28</v>
      </c>
      <c r="U41" t="n">
        <v>0.78</v>
      </c>
      <c r="V41" t="n">
        <v>0.9</v>
      </c>
      <c r="W41" t="n">
        <v>9.210000000000001</v>
      </c>
      <c r="X41" t="n">
        <v>0.39</v>
      </c>
      <c r="Y41" t="n">
        <v>1</v>
      </c>
      <c r="Z41" t="n">
        <v>10</v>
      </c>
      <c r="AA41" t="n">
        <v>951.308737567833</v>
      </c>
      <c r="AB41" t="n">
        <v>1301.622583519803</v>
      </c>
      <c r="AC41" t="n">
        <v>1177.397550987442</v>
      </c>
      <c r="AD41" t="n">
        <v>951308.7375678329</v>
      </c>
      <c r="AE41" t="n">
        <v>1301622.583519803</v>
      </c>
      <c r="AF41" t="n">
        <v>1.533348690530462e-06</v>
      </c>
      <c r="AG41" t="n">
        <v>23.30729166666667</v>
      </c>
      <c r="AH41" t="n">
        <v>1177397.550987442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3.7322</v>
      </c>
      <c r="E42" t="n">
        <v>26.79</v>
      </c>
      <c r="F42" t="n">
        <v>23.74</v>
      </c>
      <c r="G42" t="n">
        <v>71.23</v>
      </c>
      <c r="H42" t="n">
        <v>1.07</v>
      </c>
      <c r="I42" t="n">
        <v>20</v>
      </c>
      <c r="J42" t="n">
        <v>182.62</v>
      </c>
      <c r="K42" t="n">
        <v>51.39</v>
      </c>
      <c r="L42" t="n">
        <v>11</v>
      </c>
      <c r="M42" t="n">
        <v>18</v>
      </c>
      <c r="N42" t="n">
        <v>35.22</v>
      </c>
      <c r="O42" t="n">
        <v>22756.91</v>
      </c>
      <c r="P42" t="n">
        <v>286.27</v>
      </c>
      <c r="Q42" t="n">
        <v>608.8099999999999</v>
      </c>
      <c r="R42" t="n">
        <v>59.01</v>
      </c>
      <c r="S42" t="n">
        <v>46.36</v>
      </c>
      <c r="T42" t="n">
        <v>5954.26</v>
      </c>
      <c r="U42" t="n">
        <v>0.79</v>
      </c>
      <c r="V42" t="n">
        <v>0.9</v>
      </c>
      <c r="W42" t="n">
        <v>9.210000000000001</v>
      </c>
      <c r="X42" t="n">
        <v>0.37</v>
      </c>
      <c r="Y42" t="n">
        <v>1</v>
      </c>
      <c r="Z42" t="n">
        <v>10</v>
      </c>
      <c r="AA42" t="n">
        <v>948.9990700251735</v>
      </c>
      <c r="AB42" t="n">
        <v>1298.462394492596</v>
      </c>
      <c r="AC42" t="n">
        <v>1174.538965965638</v>
      </c>
      <c r="AD42" t="n">
        <v>948999.0700251735</v>
      </c>
      <c r="AE42" t="n">
        <v>1298462.394492596</v>
      </c>
      <c r="AF42" t="n">
        <v>1.536559978197237e-06</v>
      </c>
      <c r="AG42" t="n">
        <v>23.25520833333333</v>
      </c>
      <c r="AH42" t="n">
        <v>1174538.965965638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3.7305</v>
      </c>
      <c r="E43" t="n">
        <v>26.81</v>
      </c>
      <c r="F43" t="n">
        <v>23.76</v>
      </c>
      <c r="G43" t="n">
        <v>71.27</v>
      </c>
      <c r="H43" t="n">
        <v>1.09</v>
      </c>
      <c r="I43" t="n">
        <v>20</v>
      </c>
      <c r="J43" t="n">
        <v>182.99</v>
      </c>
      <c r="K43" t="n">
        <v>51.39</v>
      </c>
      <c r="L43" t="n">
        <v>11.25</v>
      </c>
      <c r="M43" t="n">
        <v>18</v>
      </c>
      <c r="N43" t="n">
        <v>35.35</v>
      </c>
      <c r="O43" t="n">
        <v>22803.18</v>
      </c>
      <c r="P43" t="n">
        <v>285.75</v>
      </c>
      <c r="Q43" t="n">
        <v>608.83</v>
      </c>
      <c r="R43" t="n">
        <v>59.03</v>
      </c>
      <c r="S43" t="n">
        <v>46.36</v>
      </c>
      <c r="T43" t="n">
        <v>5964.02</v>
      </c>
      <c r="U43" t="n">
        <v>0.79</v>
      </c>
      <c r="V43" t="n">
        <v>0.9</v>
      </c>
      <c r="W43" t="n">
        <v>9.220000000000001</v>
      </c>
      <c r="X43" t="n">
        <v>0.38</v>
      </c>
      <c r="Y43" t="n">
        <v>1</v>
      </c>
      <c r="Z43" t="n">
        <v>10</v>
      </c>
      <c r="AA43" t="n">
        <v>948.6409908093908</v>
      </c>
      <c r="AB43" t="n">
        <v>1297.972454712222</v>
      </c>
      <c r="AC43" t="n">
        <v>1174.095785350269</v>
      </c>
      <c r="AD43" t="n">
        <v>948640.9908093908</v>
      </c>
      <c r="AE43" t="n">
        <v>1297972.454712222</v>
      </c>
      <c r="AF43" t="n">
        <v>1.535860082167299e-06</v>
      </c>
      <c r="AG43" t="n">
        <v>23.27256944444444</v>
      </c>
      <c r="AH43" t="n">
        <v>1174095.785350269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3.7386</v>
      </c>
      <c r="E44" t="n">
        <v>26.75</v>
      </c>
      <c r="F44" t="n">
        <v>23.73</v>
      </c>
      <c r="G44" t="n">
        <v>74.94</v>
      </c>
      <c r="H44" t="n">
        <v>1.11</v>
      </c>
      <c r="I44" t="n">
        <v>19</v>
      </c>
      <c r="J44" t="n">
        <v>183.37</v>
      </c>
      <c r="K44" t="n">
        <v>51.39</v>
      </c>
      <c r="L44" t="n">
        <v>11.5</v>
      </c>
      <c r="M44" t="n">
        <v>17</v>
      </c>
      <c r="N44" t="n">
        <v>35.48</v>
      </c>
      <c r="O44" t="n">
        <v>22849.49</v>
      </c>
      <c r="P44" t="n">
        <v>285.55</v>
      </c>
      <c r="Q44" t="n">
        <v>608.8200000000001</v>
      </c>
      <c r="R44" t="n">
        <v>58.4</v>
      </c>
      <c r="S44" t="n">
        <v>46.36</v>
      </c>
      <c r="T44" t="n">
        <v>5653.25</v>
      </c>
      <c r="U44" t="n">
        <v>0.79</v>
      </c>
      <c r="V44" t="n">
        <v>0.9</v>
      </c>
      <c r="W44" t="n">
        <v>9.210000000000001</v>
      </c>
      <c r="X44" t="n">
        <v>0.36</v>
      </c>
      <c r="Y44" t="n">
        <v>1</v>
      </c>
      <c r="Z44" t="n">
        <v>10</v>
      </c>
      <c r="AA44" t="n">
        <v>946.8911850587172</v>
      </c>
      <c r="AB44" t="n">
        <v>1295.578293288169</v>
      </c>
      <c r="AC44" t="n">
        <v>1171.930119332301</v>
      </c>
      <c r="AD44" t="n">
        <v>946891.1850587172</v>
      </c>
      <c r="AE44" t="n">
        <v>1295578.293288169</v>
      </c>
      <c r="AF44" t="n">
        <v>1.539194880898181e-06</v>
      </c>
      <c r="AG44" t="n">
        <v>23.22048611111111</v>
      </c>
      <c r="AH44" t="n">
        <v>1171930.1193323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3.7382</v>
      </c>
      <c r="E45" t="n">
        <v>26.75</v>
      </c>
      <c r="F45" t="n">
        <v>23.73</v>
      </c>
      <c r="G45" t="n">
        <v>74.95</v>
      </c>
      <c r="H45" t="n">
        <v>1.13</v>
      </c>
      <c r="I45" t="n">
        <v>19</v>
      </c>
      <c r="J45" t="n">
        <v>183.74</v>
      </c>
      <c r="K45" t="n">
        <v>51.39</v>
      </c>
      <c r="L45" t="n">
        <v>11.75</v>
      </c>
      <c r="M45" t="n">
        <v>17</v>
      </c>
      <c r="N45" t="n">
        <v>35.6</v>
      </c>
      <c r="O45" t="n">
        <v>22895.85</v>
      </c>
      <c r="P45" t="n">
        <v>284.67</v>
      </c>
      <c r="Q45" t="n">
        <v>608.83</v>
      </c>
      <c r="R45" t="n">
        <v>58.75</v>
      </c>
      <c r="S45" t="n">
        <v>46.36</v>
      </c>
      <c r="T45" t="n">
        <v>5826.56</v>
      </c>
      <c r="U45" t="n">
        <v>0.79</v>
      </c>
      <c r="V45" t="n">
        <v>0.9</v>
      </c>
      <c r="W45" t="n">
        <v>9.210000000000001</v>
      </c>
      <c r="X45" t="n">
        <v>0.36</v>
      </c>
      <c r="Y45" t="n">
        <v>1</v>
      </c>
      <c r="Z45" t="n">
        <v>10</v>
      </c>
      <c r="AA45" t="n">
        <v>945.6718732394835</v>
      </c>
      <c r="AB45" t="n">
        <v>1293.909977064852</v>
      </c>
      <c r="AC45" t="n">
        <v>1170.421024867841</v>
      </c>
      <c r="AD45" t="n">
        <v>945671.8732394835</v>
      </c>
      <c r="AE45" t="n">
        <v>1293909.977064852</v>
      </c>
      <c r="AF45" t="n">
        <v>1.539030199479372e-06</v>
      </c>
      <c r="AG45" t="n">
        <v>23.22048611111111</v>
      </c>
      <c r="AH45" t="n">
        <v>1170421.024867841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3.7457</v>
      </c>
      <c r="E46" t="n">
        <v>26.7</v>
      </c>
      <c r="F46" t="n">
        <v>23.71</v>
      </c>
      <c r="G46" t="n">
        <v>79.05</v>
      </c>
      <c r="H46" t="n">
        <v>1.16</v>
      </c>
      <c r="I46" t="n">
        <v>18</v>
      </c>
      <c r="J46" t="n">
        <v>184.12</v>
      </c>
      <c r="K46" t="n">
        <v>51.39</v>
      </c>
      <c r="L46" t="n">
        <v>12</v>
      </c>
      <c r="M46" t="n">
        <v>16</v>
      </c>
      <c r="N46" t="n">
        <v>35.73</v>
      </c>
      <c r="O46" t="n">
        <v>22942.24</v>
      </c>
      <c r="P46" t="n">
        <v>283.61</v>
      </c>
      <c r="Q46" t="n">
        <v>608.78</v>
      </c>
      <c r="R46" t="n">
        <v>58.05</v>
      </c>
      <c r="S46" t="n">
        <v>46.36</v>
      </c>
      <c r="T46" t="n">
        <v>5480.8</v>
      </c>
      <c r="U46" t="n">
        <v>0.8</v>
      </c>
      <c r="V46" t="n">
        <v>0.9</v>
      </c>
      <c r="W46" t="n">
        <v>9.210000000000001</v>
      </c>
      <c r="X46" t="n">
        <v>0.34</v>
      </c>
      <c r="Y46" t="n">
        <v>1</v>
      </c>
      <c r="Z46" t="n">
        <v>10</v>
      </c>
      <c r="AA46" t="n">
        <v>942.8425790690899</v>
      </c>
      <c r="AB46" t="n">
        <v>1290.03881196127</v>
      </c>
      <c r="AC46" t="n">
        <v>1166.91931832853</v>
      </c>
      <c r="AD46" t="n">
        <v>942842.5790690898</v>
      </c>
      <c r="AE46" t="n">
        <v>1290038.81196127</v>
      </c>
      <c r="AF46" t="n">
        <v>1.54211797608204e-06</v>
      </c>
      <c r="AG46" t="n">
        <v>23.17708333333333</v>
      </c>
      <c r="AH46" t="n">
        <v>1166919.31832853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3.7484</v>
      </c>
      <c r="E47" t="n">
        <v>26.68</v>
      </c>
      <c r="F47" t="n">
        <v>23.7</v>
      </c>
      <c r="G47" t="n">
        <v>78.98999999999999</v>
      </c>
      <c r="H47" t="n">
        <v>1.18</v>
      </c>
      <c r="I47" t="n">
        <v>18</v>
      </c>
      <c r="J47" t="n">
        <v>184.5</v>
      </c>
      <c r="K47" t="n">
        <v>51.39</v>
      </c>
      <c r="L47" t="n">
        <v>12.25</v>
      </c>
      <c r="M47" t="n">
        <v>16</v>
      </c>
      <c r="N47" t="n">
        <v>35.85</v>
      </c>
      <c r="O47" t="n">
        <v>22988.69</v>
      </c>
      <c r="P47" t="n">
        <v>283.54</v>
      </c>
      <c r="Q47" t="n">
        <v>608.77</v>
      </c>
      <c r="R47" t="n">
        <v>57.34</v>
      </c>
      <c r="S47" t="n">
        <v>46.36</v>
      </c>
      <c r="T47" t="n">
        <v>5126.56</v>
      </c>
      <c r="U47" t="n">
        <v>0.8100000000000001</v>
      </c>
      <c r="V47" t="n">
        <v>0.9</v>
      </c>
      <c r="W47" t="n">
        <v>9.210000000000001</v>
      </c>
      <c r="X47" t="n">
        <v>0.32</v>
      </c>
      <c r="Y47" t="n">
        <v>1</v>
      </c>
      <c r="Z47" t="n">
        <v>10</v>
      </c>
      <c r="AA47" t="n">
        <v>942.2601726885862</v>
      </c>
      <c r="AB47" t="n">
        <v>1289.241937857509</v>
      </c>
      <c r="AC47" t="n">
        <v>1166.198496770812</v>
      </c>
      <c r="AD47" t="n">
        <v>942260.1726885862</v>
      </c>
      <c r="AE47" t="n">
        <v>1289241.937857509</v>
      </c>
      <c r="AF47" t="n">
        <v>1.543229575659001e-06</v>
      </c>
      <c r="AG47" t="n">
        <v>23.15972222222222</v>
      </c>
      <c r="AH47" t="n">
        <v>1166198.496770812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3.7469</v>
      </c>
      <c r="E48" t="n">
        <v>26.69</v>
      </c>
      <c r="F48" t="n">
        <v>23.71</v>
      </c>
      <c r="G48" t="n">
        <v>79.02</v>
      </c>
      <c r="H48" t="n">
        <v>1.2</v>
      </c>
      <c r="I48" t="n">
        <v>18</v>
      </c>
      <c r="J48" t="n">
        <v>184.87</v>
      </c>
      <c r="K48" t="n">
        <v>51.39</v>
      </c>
      <c r="L48" t="n">
        <v>12.5</v>
      </c>
      <c r="M48" t="n">
        <v>16</v>
      </c>
      <c r="N48" t="n">
        <v>35.98</v>
      </c>
      <c r="O48" t="n">
        <v>23035.17</v>
      </c>
      <c r="P48" t="n">
        <v>282.31</v>
      </c>
      <c r="Q48" t="n">
        <v>608.86</v>
      </c>
      <c r="R48" t="n">
        <v>57.83</v>
      </c>
      <c r="S48" t="n">
        <v>46.36</v>
      </c>
      <c r="T48" t="n">
        <v>5371.11</v>
      </c>
      <c r="U48" t="n">
        <v>0.8</v>
      </c>
      <c r="V48" t="n">
        <v>0.9</v>
      </c>
      <c r="W48" t="n">
        <v>9.199999999999999</v>
      </c>
      <c r="X48" t="n">
        <v>0.33</v>
      </c>
      <c r="Y48" t="n">
        <v>1</v>
      </c>
      <c r="Z48" t="n">
        <v>10</v>
      </c>
      <c r="AA48" t="n">
        <v>940.7709027236718</v>
      </c>
      <c r="AB48" t="n">
        <v>1287.204252989559</v>
      </c>
      <c r="AC48" t="n">
        <v>1164.355285686751</v>
      </c>
      <c r="AD48" t="n">
        <v>940770.9027236719</v>
      </c>
      <c r="AE48" t="n">
        <v>1287204.252989559</v>
      </c>
      <c r="AF48" t="n">
        <v>1.542612020338467e-06</v>
      </c>
      <c r="AG48" t="n">
        <v>23.16840277777778</v>
      </c>
      <c r="AH48" t="n">
        <v>1164355.285686751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3.7555</v>
      </c>
      <c r="E49" t="n">
        <v>26.63</v>
      </c>
      <c r="F49" t="n">
        <v>23.68</v>
      </c>
      <c r="G49" t="n">
        <v>83.56999999999999</v>
      </c>
      <c r="H49" t="n">
        <v>1.22</v>
      </c>
      <c r="I49" t="n">
        <v>17</v>
      </c>
      <c r="J49" t="n">
        <v>185.25</v>
      </c>
      <c r="K49" t="n">
        <v>51.39</v>
      </c>
      <c r="L49" t="n">
        <v>12.75</v>
      </c>
      <c r="M49" t="n">
        <v>15</v>
      </c>
      <c r="N49" t="n">
        <v>36.11</v>
      </c>
      <c r="O49" t="n">
        <v>23081.7</v>
      </c>
      <c r="P49" t="n">
        <v>281.61</v>
      </c>
      <c r="Q49" t="n">
        <v>608.88</v>
      </c>
      <c r="R49" t="n">
        <v>57.05</v>
      </c>
      <c r="S49" t="n">
        <v>46.36</v>
      </c>
      <c r="T49" t="n">
        <v>4985.73</v>
      </c>
      <c r="U49" t="n">
        <v>0.8100000000000001</v>
      </c>
      <c r="V49" t="n">
        <v>0.9</v>
      </c>
      <c r="W49" t="n">
        <v>9.199999999999999</v>
      </c>
      <c r="X49" t="n">
        <v>0.31</v>
      </c>
      <c r="Y49" t="n">
        <v>1</v>
      </c>
      <c r="Z49" t="n">
        <v>10</v>
      </c>
      <c r="AA49" t="n">
        <v>938.2453774065066</v>
      </c>
      <c r="AB49" t="n">
        <v>1283.748717832301</v>
      </c>
      <c r="AC49" t="n">
        <v>1161.229541955027</v>
      </c>
      <c r="AD49" t="n">
        <v>938245.3774065066</v>
      </c>
      <c r="AE49" t="n">
        <v>1283748.717832301</v>
      </c>
      <c r="AF49" t="n">
        <v>1.54615267084286e-06</v>
      </c>
      <c r="AG49" t="n">
        <v>23.11631944444444</v>
      </c>
      <c r="AH49" t="n">
        <v>1161229.541955027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3.752</v>
      </c>
      <c r="E50" t="n">
        <v>26.65</v>
      </c>
      <c r="F50" t="n">
        <v>23.7</v>
      </c>
      <c r="G50" t="n">
        <v>83.66</v>
      </c>
      <c r="H50" t="n">
        <v>1.24</v>
      </c>
      <c r="I50" t="n">
        <v>17</v>
      </c>
      <c r="J50" t="n">
        <v>185.63</v>
      </c>
      <c r="K50" t="n">
        <v>51.39</v>
      </c>
      <c r="L50" t="n">
        <v>13</v>
      </c>
      <c r="M50" t="n">
        <v>15</v>
      </c>
      <c r="N50" t="n">
        <v>36.24</v>
      </c>
      <c r="O50" t="n">
        <v>23128.27</v>
      </c>
      <c r="P50" t="n">
        <v>281.82</v>
      </c>
      <c r="Q50" t="n">
        <v>608.86</v>
      </c>
      <c r="R50" t="n">
        <v>57.66</v>
      </c>
      <c r="S50" t="n">
        <v>46.36</v>
      </c>
      <c r="T50" t="n">
        <v>5291.62</v>
      </c>
      <c r="U50" t="n">
        <v>0.8</v>
      </c>
      <c r="V50" t="n">
        <v>0.9</v>
      </c>
      <c r="W50" t="n">
        <v>9.210000000000001</v>
      </c>
      <c r="X50" t="n">
        <v>0.33</v>
      </c>
      <c r="Y50" t="n">
        <v>1</v>
      </c>
      <c r="Z50" t="n">
        <v>10</v>
      </c>
      <c r="AA50" t="n">
        <v>939.2160559623062</v>
      </c>
      <c r="AB50" t="n">
        <v>1285.076843055661</v>
      </c>
      <c r="AC50" t="n">
        <v>1162.430912771105</v>
      </c>
      <c r="AD50" t="n">
        <v>939216.0559623062</v>
      </c>
      <c r="AE50" t="n">
        <v>1285076.843055661</v>
      </c>
      <c r="AF50" t="n">
        <v>1.544711708428282e-06</v>
      </c>
      <c r="AG50" t="n">
        <v>23.13368055555556</v>
      </c>
      <c r="AH50" t="n">
        <v>1162430.912771105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3.7533</v>
      </c>
      <c r="E51" t="n">
        <v>26.64</v>
      </c>
      <c r="F51" t="n">
        <v>23.69</v>
      </c>
      <c r="G51" t="n">
        <v>83.63</v>
      </c>
      <c r="H51" t="n">
        <v>1.26</v>
      </c>
      <c r="I51" t="n">
        <v>17</v>
      </c>
      <c r="J51" t="n">
        <v>186.01</v>
      </c>
      <c r="K51" t="n">
        <v>51.39</v>
      </c>
      <c r="L51" t="n">
        <v>13.25</v>
      </c>
      <c r="M51" t="n">
        <v>15</v>
      </c>
      <c r="N51" t="n">
        <v>36.36</v>
      </c>
      <c r="O51" t="n">
        <v>23174.88</v>
      </c>
      <c r="P51" t="n">
        <v>280.96</v>
      </c>
      <c r="Q51" t="n">
        <v>608.78</v>
      </c>
      <c r="R51" t="n">
        <v>57.39</v>
      </c>
      <c r="S51" t="n">
        <v>46.36</v>
      </c>
      <c r="T51" t="n">
        <v>5156.86</v>
      </c>
      <c r="U51" t="n">
        <v>0.8100000000000001</v>
      </c>
      <c r="V51" t="n">
        <v>0.9</v>
      </c>
      <c r="W51" t="n">
        <v>9.210000000000001</v>
      </c>
      <c r="X51" t="n">
        <v>0.32</v>
      </c>
      <c r="Y51" t="n">
        <v>1</v>
      </c>
      <c r="Z51" t="n">
        <v>10</v>
      </c>
      <c r="AA51" t="n">
        <v>937.7040343876907</v>
      </c>
      <c r="AB51" t="n">
        <v>1283.008028431588</v>
      </c>
      <c r="AC51" t="n">
        <v>1160.559542911154</v>
      </c>
      <c r="AD51" t="n">
        <v>937704.0343876907</v>
      </c>
      <c r="AE51" t="n">
        <v>1283008.028431588</v>
      </c>
      <c r="AF51" t="n">
        <v>1.545246923039411e-06</v>
      </c>
      <c r="AG51" t="n">
        <v>23.125</v>
      </c>
      <c r="AH51" t="n">
        <v>1160559.542911154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3.7617</v>
      </c>
      <c r="E52" t="n">
        <v>26.58</v>
      </c>
      <c r="F52" t="n">
        <v>23.67</v>
      </c>
      <c r="G52" t="n">
        <v>88.76000000000001</v>
      </c>
      <c r="H52" t="n">
        <v>1.29</v>
      </c>
      <c r="I52" t="n">
        <v>16</v>
      </c>
      <c r="J52" t="n">
        <v>186.38</v>
      </c>
      <c r="K52" t="n">
        <v>51.39</v>
      </c>
      <c r="L52" t="n">
        <v>13.5</v>
      </c>
      <c r="M52" t="n">
        <v>14</v>
      </c>
      <c r="N52" t="n">
        <v>36.49</v>
      </c>
      <c r="O52" t="n">
        <v>23221.54</v>
      </c>
      <c r="P52" t="n">
        <v>280.1</v>
      </c>
      <c r="Q52" t="n">
        <v>608.85</v>
      </c>
      <c r="R52" t="n">
        <v>56.64</v>
      </c>
      <c r="S52" t="n">
        <v>46.36</v>
      </c>
      <c r="T52" t="n">
        <v>4786.76</v>
      </c>
      <c r="U52" t="n">
        <v>0.82</v>
      </c>
      <c r="V52" t="n">
        <v>0.9</v>
      </c>
      <c r="W52" t="n">
        <v>9.199999999999999</v>
      </c>
      <c r="X52" t="n">
        <v>0.3</v>
      </c>
      <c r="Y52" t="n">
        <v>1</v>
      </c>
      <c r="Z52" t="n">
        <v>10</v>
      </c>
      <c r="AA52" t="n">
        <v>925.0510644091015</v>
      </c>
      <c r="AB52" t="n">
        <v>1265.695676697243</v>
      </c>
      <c r="AC52" t="n">
        <v>1144.899457728297</v>
      </c>
      <c r="AD52" t="n">
        <v>925051.0644091015</v>
      </c>
      <c r="AE52" t="n">
        <v>1265695.676697243</v>
      </c>
      <c r="AF52" t="n">
        <v>1.5487052328344e-06</v>
      </c>
      <c r="AG52" t="n">
        <v>23.07291666666667</v>
      </c>
      <c r="AH52" t="n">
        <v>1144899.457728297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3.7593</v>
      </c>
      <c r="E53" t="n">
        <v>26.6</v>
      </c>
      <c r="F53" t="n">
        <v>23.69</v>
      </c>
      <c r="G53" t="n">
        <v>88.81999999999999</v>
      </c>
      <c r="H53" t="n">
        <v>1.31</v>
      </c>
      <c r="I53" t="n">
        <v>16</v>
      </c>
      <c r="J53" t="n">
        <v>186.76</v>
      </c>
      <c r="K53" t="n">
        <v>51.39</v>
      </c>
      <c r="L53" t="n">
        <v>13.75</v>
      </c>
      <c r="M53" t="n">
        <v>14</v>
      </c>
      <c r="N53" t="n">
        <v>36.62</v>
      </c>
      <c r="O53" t="n">
        <v>23268.24</v>
      </c>
      <c r="P53" t="n">
        <v>280.11</v>
      </c>
      <c r="Q53" t="n">
        <v>608.8</v>
      </c>
      <c r="R53" t="n">
        <v>57.12</v>
      </c>
      <c r="S53" t="n">
        <v>46.36</v>
      </c>
      <c r="T53" t="n">
        <v>5029.53</v>
      </c>
      <c r="U53" t="n">
        <v>0.8100000000000001</v>
      </c>
      <c r="V53" t="n">
        <v>0.9</v>
      </c>
      <c r="W53" t="n">
        <v>9.210000000000001</v>
      </c>
      <c r="X53" t="n">
        <v>0.31</v>
      </c>
      <c r="Y53" t="n">
        <v>1</v>
      </c>
      <c r="Z53" t="n">
        <v>10</v>
      </c>
      <c r="AA53" t="n">
        <v>925.5619300117254</v>
      </c>
      <c r="AB53" t="n">
        <v>1266.394665552553</v>
      </c>
      <c r="AC53" t="n">
        <v>1145.531736068293</v>
      </c>
      <c r="AD53" t="n">
        <v>925561.9300117254</v>
      </c>
      <c r="AE53" t="n">
        <v>1266394.665552553</v>
      </c>
      <c r="AF53" t="n">
        <v>1.547717144321546e-06</v>
      </c>
      <c r="AG53" t="n">
        <v>23.09027777777778</v>
      </c>
      <c r="AH53" t="n">
        <v>1145531.736068293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3.7589</v>
      </c>
      <c r="E54" t="n">
        <v>26.6</v>
      </c>
      <c r="F54" t="n">
        <v>23.69</v>
      </c>
      <c r="G54" t="n">
        <v>88.83</v>
      </c>
      <c r="H54" t="n">
        <v>1.33</v>
      </c>
      <c r="I54" t="n">
        <v>16</v>
      </c>
      <c r="J54" t="n">
        <v>187.14</v>
      </c>
      <c r="K54" t="n">
        <v>51.39</v>
      </c>
      <c r="L54" t="n">
        <v>14</v>
      </c>
      <c r="M54" t="n">
        <v>14</v>
      </c>
      <c r="N54" t="n">
        <v>36.75</v>
      </c>
      <c r="O54" t="n">
        <v>23314.98</v>
      </c>
      <c r="P54" t="n">
        <v>278.92</v>
      </c>
      <c r="Q54" t="n">
        <v>608.8099999999999</v>
      </c>
      <c r="R54" t="n">
        <v>57.39</v>
      </c>
      <c r="S54" t="n">
        <v>46.36</v>
      </c>
      <c r="T54" t="n">
        <v>5163.47</v>
      </c>
      <c r="U54" t="n">
        <v>0.8100000000000001</v>
      </c>
      <c r="V54" t="n">
        <v>0.9</v>
      </c>
      <c r="W54" t="n">
        <v>9.199999999999999</v>
      </c>
      <c r="X54" t="n">
        <v>0.32</v>
      </c>
      <c r="Y54" t="n">
        <v>1</v>
      </c>
      <c r="Z54" t="n">
        <v>10</v>
      </c>
      <c r="AA54" t="n">
        <v>923.8993243849397</v>
      </c>
      <c r="AB54" t="n">
        <v>1264.119815185001</v>
      </c>
      <c r="AC54" t="n">
        <v>1143.473994227048</v>
      </c>
      <c r="AD54" t="n">
        <v>923899.3243849397</v>
      </c>
      <c r="AE54" t="n">
        <v>1264119.815185001</v>
      </c>
      <c r="AF54" t="n">
        <v>1.547552462902737e-06</v>
      </c>
      <c r="AG54" t="n">
        <v>23.09027777777778</v>
      </c>
      <c r="AH54" t="n">
        <v>1143473.994227048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3.7671</v>
      </c>
      <c r="E55" t="n">
        <v>26.55</v>
      </c>
      <c r="F55" t="n">
        <v>23.66</v>
      </c>
      <c r="G55" t="n">
        <v>94.66</v>
      </c>
      <c r="H55" t="n">
        <v>1.35</v>
      </c>
      <c r="I55" t="n">
        <v>15</v>
      </c>
      <c r="J55" t="n">
        <v>187.52</v>
      </c>
      <c r="K55" t="n">
        <v>51.39</v>
      </c>
      <c r="L55" t="n">
        <v>14.25</v>
      </c>
      <c r="M55" t="n">
        <v>13</v>
      </c>
      <c r="N55" t="n">
        <v>36.88</v>
      </c>
      <c r="O55" t="n">
        <v>23361.77</v>
      </c>
      <c r="P55" t="n">
        <v>277.96</v>
      </c>
      <c r="Q55" t="n">
        <v>608.76</v>
      </c>
      <c r="R55" t="n">
        <v>56.4</v>
      </c>
      <c r="S55" t="n">
        <v>46.36</v>
      </c>
      <c r="T55" t="n">
        <v>4673.56</v>
      </c>
      <c r="U55" t="n">
        <v>0.82</v>
      </c>
      <c r="V55" t="n">
        <v>0.9</v>
      </c>
      <c r="W55" t="n">
        <v>9.210000000000001</v>
      </c>
      <c r="X55" t="n">
        <v>0.29</v>
      </c>
      <c r="Y55" t="n">
        <v>1</v>
      </c>
      <c r="Z55" t="n">
        <v>10</v>
      </c>
      <c r="AA55" t="n">
        <v>921.0815680648209</v>
      </c>
      <c r="AB55" t="n">
        <v>1260.264436677179</v>
      </c>
      <c r="AC55" t="n">
        <v>1139.986567632955</v>
      </c>
      <c r="AD55" t="n">
        <v>921081.5680648208</v>
      </c>
      <c r="AE55" t="n">
        <v>1260264.436677179</v>
      </c>
      <c r="AF55" t="n">
        <v>1.550928431988321e-06</v>
      </c>
      <c r="AG55" t="n">
        <v>23.046875</v>
      </c>
      <c r="AH55" t="n">
        <v>1139986.567632955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3.7698</v>
      </c>
      <c r="E56" t="n">
        <v>26.53</v>
      </c>
      <c r="F56" t="n">
        <v>23.65</v>
      </c>
      <c r="G56" t="n">
        <v>94.58</v>
      </c>
      <c r="H56" t="n">
        <v>1.37</v>
      </c>
      <c r="I56" t="n">
        <v>15</v>
      </c>
      <c r="J56" t="n">
        <v>187.9</v>
      </c>
      <c r="K56" t="n">
        <v>51.39</v>
      </c>
      <c r="L56" t="n">
        <v>14.5</v>
      </c>
      <c r="M56" t="n">
        <v>13</v>
      </c>
      <c r="N56" t="n">
        <v>37.01</v>
      </c>
      <c r="O56" t="n">
        <v>23408.6</v>
      </c>
      <c r="P56" t="n">
        <v>277.94</v>
      </c>
      <c r="Q56" t="n">
        <v>608.77</v>
      </c>
      <c r="R56" t="n">
        <v>55.9</v>
      </c>
      <c r="S56" t="n">
        <v>46.36</v>
      </c>
      <c r="T56" t="n">
        <v>4420.49</v>
      </c>
      <c r="U56" t="n">
        <v>0.83</v>
      </c>
      <c r="V56" t="n">
        <v>0.9</v>
      </c>
      <c r="W56" t="n">
        <v>9.199999999999999</v>
      </c>
      <c r="X56" t="n">
        <v>0.27</v>
      </c>
      <c r="Y56" t="n">
        <v>1</v>
      </c>
      <c r="Z56" t="n">
        <v>10</v>
      </c>
      <c r="AA56" t="n">
        <v>920.5830660261108</v>
      </c>
      <c r="AB56" t="n">
        <v>1259.582364195459</v>
      </c>
      <c r="AC56" t="n">
        <v>1139.369591191595</v>
      </c>
      <c r="AD56" t="n">
        <v>920583.0660261108</v>
      </c>
      <c r="AE56" t="n">
        <v>1259582.364195459</v>
      </c>
      <c r="AF56" t="n">
        <v>1.552040031565282e-06</v>
      </c>
      <c r="AG56" t="n">
        <v>23.02951388888889</v>
      </c>
      <c r="AH56" t="n">
        <v>1139369.591191594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3.7677</v>
      </c>
      <c r="E57" t="n">
        <v>26.54</v>
      </c>
      <c r="F57" t="n">
        <v>23.66</v>
      </c>
      <c r="G57" t="n">
        <v>94.64</v>
      </c>
      <c r="H57" t="n">
        <v>1.39</v>
      </c>
      <c r="I57" t="n">
        <v>15</v>
      </c>
      <c r="J57" t="n">
        <v>188.28</v>
      </c>
      <c r="K57" t="n">
        <v>51.39</v>
      </c>
      <c r="L57" t="n">
        <v>14.75</v>
      </c>
      <c r="M57" t="n">
        <v>13</v>
      </c>
      <c r="N57" t="n">
        <v>37.14</v>
      </c>
      <c r="O57" t="n">
        <v>23455.48</v>
      </c>
      <c r="P57" t="n">
        <v>277.87</v>
      </c>
      <c r="Q57" t="n">
        <v>608.78</v>
      </c>
      <c r="R57" t="n">
        <v>56.39</v>
      </c>
      <c r="S57" t="n">
        <v>46.36</v>
      </c>
      <c r="T57" t="n">
        <v>4667.83</v>
      </c>
      <c r="U57" t="n">
        <v>0.82</v>
      </c>
      <c r="V57" t="n">
        <v>0.9</v>
      </c>
      <c r="W57" t="n">
        <v>9.199999999999999</v>
      </c>
      <c r="X57" t="n">
        <v>0.29</v>
      </c>
      <c r="Y57" t="n">
        <v>1</v>
      </c>
      <c r="Z57" t="n">
        <v>10</v>
      </c>
      <c r="AA57" t="n">
        <v>920.8621685213081</v>
      </c>
      <c r="AB57" t="n">
        <v>1259.96424454252</v>
      </c>
      <c r="AC57" t="n">
        <v>1139.715025414305</v>
      </c>
      <c r="AD57" t="n">
        <v>920862.1685213081</v>
      </c>
      <c r="AE57" t="n">
        <v>1259964.24454252</v>
      </c>
      <c r="AF57" t="n">
        <v>1.551175454116535e-06</v>
      </c>
      <c r="AG57" t="n">
        <v>23.03819444444444</v>
      </c>
      <c r="AH57" t="n">
        <v>1139715.025414305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3.7688</v>
      </c>
      <c r="E58" t="n">
        <v>26.53</v>
      </c>
      <c r="F58" t="n">
        <v>23.65</v>
      </c>
      <c r="G58" t="n">
        <v>94.61</v>
      </c>
      <c r="H58" t="n">
        <v>1.41</v>
      </c>
      <c r="I58" t="n">
        <v>15</v>
      </c>
      <c r="J58" t="n">
        <v>188.66</v>
      </c>
      <c r="K58" t="n">
        <v>51.39</v>
      </c>
      <c r="L58" t="n">
        <v>15</v>
      </c>
      <c r="M58" t="n">
        <v>13</v>
      </c>
      <c r="N58" t="n">
        <v>37.27</v>
      </c>
      <c r="O58" t="n">
        <v>23502.4</v>
      </c>
      <c r="P58" t="n">
        <v>276.5</v>
      </c>
      <c r="Q58" t="n">
        <v>608.77</v>
      </c>
      <c r="R58" t="n">
        <v>56.06</v>
      </c>
      <c r="S58" t="n">
        <v>46.36</v>
      </c>
      <c r="T58" t="n">
        <v>4501.82</v>
      </c>
      <c r="U58" t="n">
        <v>0.83</v>
      </c>
      <c r="V58" t="n">
        <v>0.9</v>
      </c>
      <c r="W58" t="n">
        <v>9.199999999999999</v>
      </c>
      <c r="X58" t="n">
        <v>0.28</v>
      </c>
      <c r="Y58" t="n">
        <v>1</v>
      </c>
      <c r="Z58" t="n">
        <v>10</v>
      </c>
      <c r="AA58" t="n">
        <v>918.6526125157056</v>
      </c>
      <c r="AB58" t="n">
        <v>1256.941032536924</v>
      </c>
      <c r="AC58" t="n">
        <v>1136.980344519418</v>
      </c>
      <c r="AD58" t="n">
        <v>918652.6125157056</v>
      </c>
      <c r="AE58" t="n">
        <v>1256941.032536924</v>
      </c>
      <c r="AF58" t="n">
        <v>1.551628328018259e-06</v>
      </c>
      <c r="AG58" t="n">
        <v>23.02951388888889</v>
      </c>
      <c r="AH58" t="n">
        <v>1136980.344519418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3.7782</v>
      </c>
      <c r="E59" t="n">
        <v>26.47</v>
      </c>
      <c r="F59" t="n">
        <v>23.62</v>
      </c>
      <c r="G59" t="n">
        <v>101.23</v>
      </c>
      <c r="H59" t="n">
        <v>1.43</v>
      </c>
      <c r="I59" t="n">
        <v>14</v>
      </c>
      <c r="J59" t="n">
        <v>189.04</v>
      </c>
      <c r="K59" t="n">
        <v>51.39</v>
      </c>
      <c r="L59" t="n">
        <v>15.25</v>
      </c>
      <c r="M59" t="n">
        <v>12</v>
      </c>
      <c r="N59" t="n">
        <v>37.4</v>
      </c>
      <c r="O59" t="n">
        <v>23549.36</v>
      </c>
      <c r="P59" t="n">
        <v>275.36</v>
      </c>
      <c r="Q59" t="n">
        <v>608.8</v>
      </c>
      <c r="R59" t="n">
        <v>55.15</v>
      </c>
      <c r="S59" t="n">
        <v>46.36</v>
      </c>
      <c r="T59" t="n">
        <v>4053.18</v>
      </c>
      <c r="U59" t="n">
        <v>0.84</v>
      </c>
      <c r="V59" t="n">
        <v>0.9</v>
      </c>
      <c r="W59" t="n">
        <v>9.199999999999999</v>
      </c>
      <c r="X59" t="n">
        <v>0.25</v>
      </c>
      <c r="Y59" t="n">
        <v>1</v>
      </c>
      <c r="Z59" t="n">
        <v>10</v>
      </c>
      <c r="AA59" t="n">
        <v>915.2471213236046</v>
      </c>
      <c r="AB59" t="n">
        <v>1252.281489248223</v>
      </c>
      <c r="AC59" t="n">
        <v>1132.765501502481</v>
      </c>
      <c r="AD59" t="n">
        <v>915247.1213236046</v>
      </c>
      <c r="AE59" t="n">
        <v>1252281.489248223</v>
      </c>
      <c r="AF59" t="n">
        <v>1.555498341360271e-06</v>
      </c>
      <c r="AG59" t="n">
        <v>22.97743055555556</v>
      </c>
      <c r="AH59" t="n">
        <v>1132765.501502481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3.7778</v>
      </c>
      <c r="E60" t="n">
        <v>26.47</v>
      </c>
      <c r="F60" t="n">
        <v>23.62</v>
      </c>
      <c r="G60" t="n">
        <v>101.24</v>
      </c>
      <c r="H60" t="n">
        <v>1.45</v>
      </c>
      <c r="I60" t="n">
        <v>14</v>
      </c>
      <c r="J60" t="n">
        <v>189.42</v>
      </c>
      <c r="K60" t="n">
        <v>51.39</v>
      </c>
      <c r="L60" t="n">
        <v>15.5</v>
      </c>
      <c r="M60" t="n">
        <v>12</v>
      </c>
      <c r="N60" t="n">
        <v>37.53</v>
      </c>
      <c r="O60" t="n">
        <v>23596.37</v>
      </c>
      <c r="P60" t="n">
        <v>275.56</v>
      </c>
      <c r="Q60" t="n">
        <v>608.76</v>
      </c>
      <c r="R60" t="n">
        <v>55.17</v>
      </c>
      <c r="S60" t="n">
        <v>46.36</v>
      </c>
      <c r="T60" t="n">
        <v>4064.61</v>
      </c>
      <c r="U60" t="n">
        <v>0.84</v>
      </c>
      <c r="V60" t="n">
        <v>0.9</v>
      </c>
      <c r="W60" t="n">
        <v>9.199999999999999</v>
      </c>
      <c r="X60" t="n">
        <v>0.25</v>
      </c>
      <c r="Y60" t="n">
        <v>1</v>
      </c>
      <c r="Z60" t="n">
        <v>10</v>
      </c>
      <c r="AA60" t="n">
        <v>915.5940683379921</v>
      </c>
      <c r="AB60" t="n">
        <v>1252.75619745953</v>
      </c>
      <c r="AC60" t="n">
        <v>1133.194904228358</v>
      </c>
      <c r="AD60" t="n">
        <v>915594.0683379921</v>
      </c>
      <c r="AE60" t="n">
        <v>1252756.19745953</v>
      </c>
      <c r="AF60" t="n">
        <v>1.555333659941461e-06</v>
      </c>
      <c r="AG60" t="n">
        <v>22.97743055555556</v>
      </c>
      <c r="AH60" t="n">
        <v>1133194.904228358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3.7782</v>
      </c>
      <c r="E61" t="n">
        <v>26.47</v>
      </c>
      <c r="F61" t="n">
        <v>23.62</v>
      </c>
      <c r="G61" t="n">
        <v>101.23</v>
      </c>
      <c r="H61" t="n">
        <v>1.47</v>
      </c>
      <c r="I61" t="n">
        <v>14</v>
      </c>
      <c r="J61" t="n">
        <v>189.81</v>
      </c>
      <c r="K61" t="n">
        <v>51.39</v>
      </c>
      <c r="L61" t="n">
        <v>15.75</v>
      </c>
      <c r="M61" t="n">
        <v>12</v>
      </c>
      <c r="N61" t="n">
        <v>37.66</v>
      </c>
      <c r="O61" t="n">
        <v>23643.43</v>
      </c>
      <c r="P61" t="n">
        <v>275.23</v>
      </c>
      <c r="Q61" t="n">
        <v>608.77</v>
      </c>
      <c r="R61" t="n">
        <v>55.02</v>
      </c>
      <c r="S61" t="n">
        <v>46.36</v>
      </c>
      <c r="T61" t="n">
        <v>3989.6</v>
      </c>
      <c r="U61" t="n">
        <v>0.84</v>
      </c>
      <c r="V61" t="n">
        <v>0.9</v>
      </c>
      <c r="W61" t="n">
        <v>9.199999999999999</v>
      </c>
      <c r="X61" t="n">
        <v>0.25</v>
      </c>
      <c r="Y61" t="n">
        <v>1</v>
      </c>
      <c r="Z61" t="n">
        <v>10</v>
      </c>
      <c r="AA61" t="n">
        <v>915.0598748534057</v>
      </c>
      <c r="AB61" t="n">
        <v>1252.025290366966</v>
      </c>
      <c r="AC61" t="n">
        <v>1132.533753882874</v>
      </c>
      <c r="AD61" t="n">
        <v>915059.8748534058</v>
      </c>
      <c r="AE61" t="n">
        <v>1252025.290366966</v>
      </c>
      <c r="AF61" t="n">
        <v>1.555498341360271e-06</v>
      </c>
      <c r="AG61" t="n">
        <v>22.97743055555556</v>
      </c>
      <c r="AH61" t="n">
        <v>1132533.753882874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3.7769</v>
      </c>
      <c r="E62" t="n">
        <v>26.48</v>
      </c>
      <c r="F62" t="n">
        <v>23.63</v>
      </c>
      <c r="G62" t="n">
        <v>101.27</v>
      </c>
      <c r="H62" t="n">
        <v>1.49</v>
      </c>
      <c r="I62" t="n">
        <v>14</v>
      </c>
      <c r="J62" t="n">
        <v>190.19</v>
      </c>
      <c r="K62" t="n">
        <v>51.39</v>
      </c>
      <c r="L62" t="n">
        <v>16</v>
      </c>
      <c r="M62" t="n">
        <v>12</v>
      </c>
      <c r="N62" t="n">
        <v>37.79</v>
      </c>
      <c r="O62" t="n">
        <v>23690.52</v>
      </c>
      <c r="P62" t="n">
        <v>274.02</v>
      </c>
      <c r="Q62" t="n">
        <v>608.76</v>
      </c>
      <c r="R62" t="n">
        <v>55.49</v>
      </c>
      <c r="S62" t="n">
        <v>46.36</v>
      </c>
      <c r="T62" t="n">
        <v>4222.49</v>
      </c>
      <c r="U62" t="n">
        <v>0.84</v>
      </c>
      <c r="V62" t="n">
        <v>0.9</v>
      </c>
      <c r="W62" t="n">
        <v>9.199999999999999</v>
      </c>
      <c r="X62" t="n">
        <v>0.26</v>
      </c>
      <c r="Y62" t="n">
        <v>1</v>
      </c>
      <c r="Z62" t="n">
        <v>10</v>
      </c>
      <c r="AA62" t="n">
        <v>913.575070280617</v>
      </c>
      <c r="AB62" t="n">
        <v>1249.993715245522</v>
      </c>
      <c r="AC62" t="n">
        <v>1130.696069439686</v>
      </c>
      <c r="AD62" t="n">
        <v>913575.070280617</v>
      </c>
      <c r="AE62" t="n">
        <v>1249993.715245522</v>
      </c>
      <c r="AF62" t="n">
        <v>1.554963126749141e-06</v>
      </c>
      <c r="AG62" t="n">
        <v>22.98611111111111</v>
      </c>
      <c r="AH62" t="n">
        <v>1130696.069439686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3.7752</v>
      </c>
      <c r="E63" t="n">
        <v>26.49</v>
      </c>
      <c r="F63" t="n">
        <v>23.64</v>
      </c>
      <c r="G63" t="n">
        <v>101.32</v>
      </c>
      <c r="H63" t="n">
        <v>1.51</v>
      </c>
      <c r="I63" t="n">
        <v>14</v>
      </c>
      <c r="J63" t="n">
        <v>190.57</v>
      </c>
      <c r="K63" t="n">
        <v>51.39</v>
      </c>
      <c r="L63" t="n">
        <v>16.25</v>
      </c>
      <c r="M63" t="n">
        <v>12</v>
      </c>
      <c r="N63" t="n">
        <v>37.93</v>
      </c>
      <c r="O63" t="n">
        <v>23737.67</v>
      </c>
      <c r="P63" t="n">
        <v>273.18</v>
      </c>
      <c r="Q63" t="n">
        <v>608.8</v>
      </c>
      <c r="R63" t="n">
        <v>55.65</v>
      </c>
      <c r="S63" t="n">
        <v>46.36</v>
      </c>
      <c r="T63" t="n">
        <v>4302.39</v>
      </c>
      <c r="U63" t="n">
        <v>0.83</v>
      </c>
      <c r="V63" t="n">
        <v>0.9</v>
      </c>
      <c r="W63" t="n">
        <v>9.210000000000001</v>
      </c>
      <c r="X63" t="n">
        <v>0.27</v>
      </c>
      <c r="Y63" t="n">
        <v>1</v>
      </c>
      <c r="Z63" t="n">
        <v>10</v>
      </c>
      <c r="AA63" t="n">
        <v>912.6811499399753</v>
      </c>
      <c r="AB63" t="n">
        <v>1248.770613998474</v>
      </c>
      <c r="AC63" t="n">
        <v>1129.589699259023</v>
      </c>
      <c r="AD63" t="n">
        <v>912681.1499399752</v>
      </c>
      <c r="AE63" t="n">
        <v>1248770.613998474</v>
      </c>
      <c r="AF63" t="n">
        <v>1.554263230719203e-06</v>
      </c>
      <c r="AG63" t="n">
        <v>22.99479166666667</v>
      </c>
      <c r="AH63" t="n">
        <v>1129589.699259023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3.7846</v>
      </c>
      <c r="E64" t="n">
        <v>26.42</v>
      </c>
      <c r="F64" t="n">
        <v>23.61</v>
      </c>
      <c r="G64" t="n">
        <v>108.97</v>
      </c>
      <c r="H64" t="n">
        <v>1.53</v>
      </c>
      <c r="I64" t="n">
        <v>13</v>
      </c>
      <c r="J64" t="n">
        <v>190.95</v>
      </c>
      <c r="K64" t="n">
        <v>51.39</v>
      </c>
      <c r="L64" t="n">
        <v>16.5</v>
      </c>
      <c r="M64" t="n">
        <v>11</v>
      </c>
      <c r="N64" t="n">
        <v>38.06</v>
      </c>
      <c r="O64" t="n">
        <v>23784.85</v>
      </c>
      <c r="P64" t="n">
        <v>273.3</v>
      </c>
      <c r="Q64" t="n">
        <v>608.79</v>
      </c>
      <c r="R64" t="n">
        <v>54.8</v>
      </c>
      <c r="S64" t="n">
        <v>46.36</v>
      </c>
      <c r="T64" t="n">
        <v>3881.26</v>
      </c>
      <c r="U64" t="n">
        <v>0.85</v>
      </c>
      <c r="V64" t="n">
        <v>0.9</v>
      </c>
      <c r="W64" t="n">
        <v>9.199999999999999</v>
      </c>
      <c r="X64" t="n">
        <v>0.24</v>
      </c>
      <c r="Y64" t="n">
        <v>1</v>
      </c>
      <c r="Z64" t="n">
        <v>10</v>
      </c>
      <c r="AA64" t="n">
        <v>911.2779106560813</v>
      </c>
      <c r="AB64" t="n">
        <v>1246.850640103702</v>
      </c>
      <c r="AC64" t="n">
        <v>1127.852964978068</v>
      </c>
      <c r="AD64" t="n">
        <v>911277.9106560813</v>
      </c>
      <c r="AE64" t="n">
        <v>1246850.640103702</v>
      </c>
      <c r="AF64" t="n">
        <v>1.558133244061214e-06</v>
      </c>
      <c r="AG64" t="n">
        <v>22.93402777777778</v>
      </c>
      <c r="AH64" t="n">
        <v>1127852.964978068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3.7836</v>
      </c>
      <c r="E65" t="n">
        <v>26.43</v>
      </c>
      <c r="F65" t="n">
        <v>23.62</v>
      </c>
      <c r="G65" t="n">
        <v>109</v>
      </c>
      <c r="H65" t="n">
        <v>1.55</v>
      </c>
      <c r="I65" t="n">
        <v>13</v>
      </c>
      <c r="J65" t="n">
        <v>191.34</v>
      </c>
      <c r="K65" t="n">
        <v>51.39</v>
      </c>
      <c r="L65" t="n">
        <v>16.75</v>
      </c>
      <c r="M65" t="n">
        <v>11</v>
      </c>
      <c r="N65" t="n">
        <v>38.19</v>
      </c>
      <c r="O65" t="n">
        <v>23832.09</v>
      </c>
      <c r="P65" t="n">
        <v>272.74</v>
      </c>
      <c r="Q65" t="n">
        <v>608.77</v>
      </c>
      <c r="R65" t="n">
        <v>54.93</v>
      </c>
      <c r="S65" t="n">
        <v>46.36</v>
      </c>
      <c r="T65" t="n">
        <v>3949.44</v>
      </c>
      <c r="U65" t="n">
        <v>0.84</v>
      </c>
      <c r="V65" t="n">
        <v>0.9</v>
      </c>
      <c r="W65" t="n">
        <v>9.199999999999999</v>
      </c>
      <c r="X65" t="n">
        <v>0.25</v>
      </c>
      <c r="Y65" t="n">
        <v>1</v>
      </c>
      <c r="Z65" t="n">
        <v>10</v>
      </c>
      <c r="AA65" t="n">
        <v>910.6855806923246</v>
      </c>
      <c r="AB65" t="n">
        <v>1246.040188115536</v>
      </c>
      <c r="AC65" t="n">
        <v>1127.119861390176</v>
      </c>
      <c r="AD65" t="n">
        <v>910685.5806923246</v>
      </c>
      <c r="AE65" t="n">
        <v>1246040.188115536</v>
      </c>
      <c r="AF65" t="n">
        <v>1.557721540514192e-06</v>
      </c>
      <c r="AG65" t="n">
        <v>22.94270833333333</v>
      </c>
      <c r="AH65" t="n">
        <v>1127119.861390176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3.7855</v>
      </c>
      <c r="E66" t="n">
        <v>26.42</v>
      </c>
      <c r="F66" t="n">
        <v>23.6</v>
      </c>
      <c r="G66" t="n">
        <v>108.94</v>
      </c>
      <c r="H66" t="n">
        <v>1.57</v>
      </c>
      <c r="I66" t="n">
        <v>13</v>
      </c>
      <c r="J66" t="n">
        <v>191.72</v>
      </c>
      <c r="K66" t="n">
        <v>51.39</v>
      </c>
      <c r="L66" t="n">
        <v>17</v>
      </c>
      <c r="M66" t="n">
        <v>11</v>
      </c>
      <c r="N66" t="n">
        <v>38.33</v>
      </c>
      <c r="O66" t="n">
        <v>23879.37</v>
      </c>
      <c r="P66" t="n">
        <v>272.26</v>
      </c>
      <c r="Q66" t="n">
        <v>608.8</v>
      </c>
      <c r="R66" t="n">
        <v>54.69</v>
      </c>
      <c r="S66" t="n">
        <v>46.36</v>
      </c>
      <c r="T66" t="n">
        <v>3825.34</v>
      </c>
      <c r="U66" t="n">
        <v>0.85</v>
      </c>
      <c r="V66" t="n">
        <v>0.9</v>
      </c>
      <c r="W66" t="n">
        <v>9.19</v>
      </c>
      <c r="X66" t="n">
        <v>0.23</v>
      </c>
      <c r="Y66" t="n">
        <v>1</v>
      </c>
      <c r="Z66" t="n">
        <v>10</v>
      </c>
      <c r="AA66" t="n">
        <v>909.5843920197215</v>
      </c>
      <c r="AB66" t="n">
        <v>1244.533493192665</v>
      </c>
      <c r="AC66" t="n">
        <v>1125.756963316085</v>
      </c>
      <c r="AD66" t="n">
        <v>909584.3920197214</v>
      </c>
      <c r="AE66" t="n">
        <v>1244533.493192665</v>
      </c>
      <c r="AF66" t="n">
        <v>1.558503777253535e-06</v>
      </c>
      <c r="AG66" t="n">
        <v>22.93402777777778</v>
      </c>
      <c r="AH66" t="n">
        <v>1125756.963316085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3.7836</v>
      </c>
      <c r="E67" t="n">
        <v>26.43</v>
      </c>
      <c r="F67" t="n">
        <v>23.62</v>
      </c>
      <c r="G67" t="n">
        <v>109</v>
      </c>
      <c r="H67" t="n">
        <v>1.59</v>
      </c>
      <c r="I67" t="n">
        <v>13</v>
      </c>
      <c r="J67" t="n">
        <v>192.1</v>
      </c>
      <c r="K67" t="n">
        <v>51.39</v>
      </c>
      <c r="L67" t="n">
        <v>17.25</v>
      </c>
      <c r="M67" t="n">
        <v>11</v>
      </c>
      <c r="N67" t="n">
        <v>38.46</v>
      </c>
      <c r="O67" t="n">
        <v>23926.69</v>
      </c>
      <c r="P67" t="n">
        <v>271.1</v>
      </c>
      <c r="Q67" t="n">
        <v>608.83</v>
      </c>
      <c r="R67" t="n">
        <v>54.93</v>
      </c>
      <c r="S67" t="n">
        <v>46.36</v>
      </c>
      <c r="T67" t="n">
        <v>3947.89</v>
      </c>
      <c r="U67" t="n">
        <v>0.84</v>
      </c>
      <c r="V67" t="n">
        <v>0.9</v>
      </c>
      <c r="W67" t="n">
        <v>9.199999999999999</v>
      </c>
      <c r="X67" t="n">
        <v>0.24</v>
      </c>
      <c r="Y67" t="n">
        <v>1</v>
      </c>
      <c r="Z67" t="n">
        <v>10</v>
      </c>
      <c r="AA67" t="n">
        <v>908.326765793865</v>
      </c>
      <c r="AB67" t="n">
        <v>1242.812753507895</v>
      </c>
      <c r="AC67" t="n">
        <v>1124.200448611755</v>
      </c>
      <c r="AD67" t="n">
        <v>908326.765793865</v>
      </c>
      <c r="AE67" t="n">
        <v>1242812.753507895</v>
      </c>
      <c r="AF67" t="n">
        <v>1.557721540514192e-06</v>
      </c>
      <c r="AG67" t="n">
        <v>22.94270833333333</v>
      </c>
      <c r="AH67" t="n">
        <v>1124200.448611755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3.7849</v>
      </c>
      <c r="E68" t="n">
        <v>26.42</v>
      </c>
      <c r="F68" t="n">
        <v>23.61</v>
      </c>
      <c r="G68" t="n">
        <v>108.96</v>
      </c>
      <c r="H68" t="n">
        <v>1.61</v>
      </c>
      <c r="I68" t="n">
        <v>13</v>
      </c>
      <c r="J68" t="n">
        <v>192.49</v>
      </c>
      <c r="K68" t="n">
        <v>51.39</v>
      </c>
      <c r="L68" t="n">
        <v>17.5</v>
      </c>
      <c r="M68" t="n">
        <v>11</v>
      </c>
      <c r="N68" t="n">
        <v>38.59</v>
      </c>
      <c r="O68" t="n">
        <v>23974.06</v>
      </c>
      <c r="P68" t="n">
        <v>269.68</v>
      </c>
      <c r="Q68" t="n">
        <v>608.76</v>
      </c>
      <c r="R68" t="n">
        <v>54.65</v>
      </c>
      <c r="S68" t="n">
        <v>46.36</v>
      </c>
      <c r="T68" t="n">
        <v>3809.82</v>
      </c>
      <c r="U68" t="n">
        <v>0.85</v>
      </c>
      <c r="V68" t="n">
        <v>0.9</v>
      </c>
      <c r="W68" t="n">
        <v>9.199999999999999</v>
      </c>
      <c r="X68" t="n">
        <v>0.24</v>
      </c>
      <c r="Y68" t="n">
        <v>1</v>
      </c>
      <c r="Z68" t="n">
        <v>10</v>
      </c>
      <c r="AA68" t="n">
        <v>906.0293102208357</v>
      </c>
      <c r="AB68" t="n">
        <v>1239.66927343629</v>
      </c>
      <c r="AC68" t="n">
        <v>1121.356977866282</v>
      </c>
      <c r="AD68" t="n">
        <v>906029.3102208356</v>
      </c>
      <c r="AE68" t="n">
        <v>1239669.27343629</v>
      </c>
      <c r="AF68" t="n">
        <v>1.558256755125321e-06</v>
      </c>
      <c r="AG68" t="n">
        <v>22.93402777777778</v>
      </c>
      <c r="AH68" t="n">
        <v>1121356.977866282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3.7927</v>
      </c>
      <c r="E69" t="n">
        <v>26.37</v>
      </c>
      <c r="F69" t="n">
        <v>23.59</v>
      </c>
      <c r="G69" t="n">
        <v>117.94</v>
      </c>
      <c r="H69" t="n">
        <v>1.63</v>
      </c>
      <c r="I69" t="n">
        <v>12</v>
      </c>
      <c r="J69" t="n">
        <v>192.87</v>
      </c>
      <c r="K69" t="n">
        <v>51.39</v>
      </c>
      <c r="L69" t="n">
        <v>17.75</v>
      </c>
      <c r="M69" t="n">
        <v>10</v>
      </c>
      <c r="N69" t="n">
        <v>38.73</v>
      </c>
      <c r="O69" t="n">
        <v>24021.47</v>
      </c>
      <c r="P69" t="n">
        <v>269.49</v>
      </c>
      <c r="Q69" t="n">
        <v>608.8099999999999</v>
      </c>
      <c r="R69" t="n">
        <v>54.07</v>
      </c>
      <c r="S69" t="n">
        <v>46.36</v>
      </c>
      <c r="T69" t="n">
        <v>3524.58</v>
      </c>
      <c r="U69" t="n">
        <v>0.86</v>
      </c>
      <c r="V69" t="n">
        <v>0.9</v>
      </c>
      <c r="W69" t="n">
        <v>9.199999999999999</v>
      </c>
      <c r="X69" t="n">
        <v>0.22</v>
      </c>
      <c r="Y69" t="n">
        <v>1</v>
      </c>
      <c r="Z69" t="n">
        <v>10</v>
      </c>
      <c r="AA69" t="n">
        <v>904.4984366161874</v>
      </c>
      <c r="AB69" t="n">
        <v>1237.574664633033</v>
      </c>
      <c r="AC69" t="n">
        <v>1119.462275587407</v>
      </c>
      <c r="AD69" t="n">
        <v>904498.4366161874</v>
      </c>
      <c r="AE69" t="n">
        <v>1237574.664633033</v>
      </c>
      <c r="AF69" t="n">
        <v>1.561468042792096e-06</v>
      </c>
      <c r="AG69" t="n">
        <v>22.890625</v>
      </c>
      <c r="AH69" t="n">
        <v>1119462.275587406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3.7917</v>
      </c>
      <c r="E70" t="n">
        <v>26.37</v>
      </c>
      <c r="F70" t="n">
        <v>23.59</v>
      </c>
      <c r="G70" t="n">
        <v>117.97</v>
      </c>
      <c r="H70" t="n">
        <v>1.65</v>
      </c>
      <c r="I70" t="n">
        <v>12</v>
      </c>
      <c r="J70" t="n">
        <v>193.26</v>
      </c>
      <c r="K70" t="n">
        <v>51.39</v>
      </c>
      <c r="L70" t="n">
        <v>18</v>
      </c>
      <c r="M70" t="n">
        <v>10</v>
      </c>
      <c r="N70" t="n">
        <v>38.86</v>
      </c>
      <c r="O70" t="n">
        <v>24068.93</v>
      </c>
      <c r="P70" t="n">
        <v>269.35</v>
      </c>
      <c r="Q70" t="n">
        <v>608.76</v>
      </c>
      <c r="R70" t="n">
        <v>54.37</v>
      </c>
      <c r="S70" t="n">
        <v>46.36</v>
      </c>
      <c r="T70" t="n">
        <v>3674.38</v>
      </c>
      <c r="U70" t="n">
        <v>0.85</v>
      </c>
      <c r="V70" t="n">
        <v>0.9</v>
      </c>
      <c r="W70" t="n">
        <v>9.199999999999999</v>
      </c>
      <c r="X70" t="n">
        <v>0.22</v>
      </c>
      <c r="Y70" t="n">
        <v>1</v>
      </c>
      <c r="Z70" t="n">
        <v>10</v>
      </c>
      <c r="AA70" t="n">
        <v>904.4412429853154</v>
      </c>
      <c r="AB70" t="n">
        <v>1237.496409784069</v>
      </c>
      <c r="AC70" t="n">
        <v>1119.391489271396</v>
      </c>
      <c r="AD70" t="n">
        <v>904441.2429853154</v>
      </c>
      <c r="AE70" t="n">
        <v>1237496.409784069</v>
      </c>
      <c r="AF70" t="n">
        <v>1.561056339245074e-06</v>
      </c>
      <c r="AG70" t="n">
        <v>22.890625</v>
      </c>
      <c r="AH70" t="n">
        <v>1119391.489271396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3.7921</v>
      </c>
      <c r="E71" t="n">
        <v>26.37</v>
      </c>
      <c r="F71" t="n">
        <v>23.59</v>
      </c>
      <c r="G71" t="n">
        <v>117.96</v>
      </c>
      <c r="H71" t="n">
        <v>1.67</v>
      </c>
      <c r="I71" t="n">
        <v>12</v>
      </c>
      <c r="J71" t="n">
        <v>193.64</v>
      </c>
      <c r="K71" t="n">
        <v>51.39</v>
      </c>
      <c r="L71" t="n">
        <v>18.25</v>
      </c>
      <c r="M71" t="n">
        <v>10</v>
      </c>
      <c r="N71" t="n">
        <v>39</v>
      </c>
      <c r="O71" t="n">
        <v>24116.44</v>
      </c>
      <c r="P71" t="n">
        <v>269.01</v>
      </c>
      <c r="Q71" t="n">
        <v>608.77</v>
      </c>
      <c r="R71" t="n">
        <v>54.2</v>
      </c>
      <c r="S71" t="n">
        <v>46.36</v>
      </c>
      <c r="T71" t="n">
        <v>3589.05</v>
      </c>
      <c r="U71" t="n">
        <v>0.86</v>
      </c>
      <c r="V71" t="n">
        <v>0.9</v>
      </c>
      <c r="W71" t="n">
        <v>9.199999999999999</v>
      </c>
      <c r="X71" t="n">
        <v>0.22</v>
      </c>
      <c r="Y71" t="n">
        <v>1</v>
      </c>
      <c r="Z71" t="n">
        <v>10</v>
      </c>
      <c r="AA71" t="n">
        <v>903.8958332442767</v>
      </c>
      <c r="AB71" t="n">
        <v>1236.7501561146</v>
      </c>
      <c r="AC71" t="n">
        <v>1118.716457004768</v>
      </c>
      <c r="AD71" t="n">
        <v>903895.8332442767</v>
      </c>
      <c r="AE71" t="n">
        <v>1236750.1561146</v>
      </c>
      <c r="AF71" t="n">
        <v>1.561221020663883e-06</v>
      </c>
      <c r="AG71" t="n">
        <v>22.890625</v>
      </c>
      <c r="AH71" t="n">
        <v>1118716.457004768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3.7917</v>
      </c>
      <c r="E72" t="n">
        <v>26.37</v>
      </c>
      <c r="F72" t="n">
        <v>23.59</v>
      </c>
      <c r="G72" t="n">
        <v>117.97</v>
      </c>
      <c r="H72" t="n">
        <v>1.69</v>
      </c>
      <c r="I72" t="n">
        <v>12</v>
      </c>
      <c r="J72" t="n">
        <v>194.03</v>
      </c>
      <c r="K72" t="n">
        <v>51.39</v>
      </c>
      <c r="L72" t="n">
        <v>18.5</v>
      </c>
      <c r="M72" t="n">
        <v>10</v>
      </c>
      <c r="N72" t="n">
        <v>39.13</v>
      </c>
      <c r="O72" t="n">
        <v>24163.99</v>
      </c>
      <c r="P72" t="n">
        <v>268.57</v>
      </c>
      <c r="Q72" t="n">
        <v>608.77</v>
      </c>
      <c r="R72" t="n">
        <v>54.33</v>
      </c>
      <c r="S72" t="n">
        <v>46.36</v>
      </c>
      <c r="T72" t="n">
        <v>3653.78</v>
      </c>
      <c r="U72" t="n">
        <v>0.85</v>
      </c>
      <c r="V72" t="n">
        <v>0.9</v>
      </c>
      <c r="W72" t="n">
        <v>9.199999999999999</v>
      </c>
      <c r="X72" t="n">
        <v>0.22</v>
      </c>
      <c r="Y72" t="n">
        <v>1</v>
      </c>
      <c r="Z72" t="n">
        <v>10</v>
      </c>
      <c r="AA72" t="n">
        <v>903.3217642073982</v>
      </c>
      <c r="AB72" t="n">
        <v>1235.964689532205</v>
      </c>
      <c r="AC72" t="n">
        <v>1118.005954250587</v>
      </c>
      <c r="AD72" t="n">
        <v>903321.7642073983</v>
      </c>
      <c r="AE72" t="n">
        <v>1235964.689532205</v>
      </c>
      <c r="AF72" t="n">
        <v>1.561056339245074e-06</v>
      </c>
      <c r="AG72" t="n">
        <v>22.890625</v>
      </c>
      <c r="AH72" t="n">
        <v>1118005.954250587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3.7899</v>
      </c>
      <c r="E73" t="n">
        <v>26.39</v>
      </c>
      <c r="F73" t="n">
        <v>23.61</v>
      </c>
      <c r="G73" t="n">
        <v>118.03</v>
      </c>
      <c r="H73" t="n">
        <v>1.71</v>
      </c>
      <c r="I73" t="n">
        <v>12</v>
      </c>
      <c r="J73" t="n">
        <v>194.41</v>
      </c>
      <c r="K73" t="n">
        <v>51.39</v>
      </c>
      <c r="L73" t="n">
        <v>18.75</v>
      </c>
      <c r="M73" t="n">
        <v>10</v>
      </c>
      <c r="N73" t="n">
        <v>39.27</v>
      </c>
      <c r="O73" t="n">
        <v>24211.59</v>
      </c>
      <c r="P73" t="n">
        <v>267.66</v>
      </c>
      <c r="Q73" t="n">
        <v>608.8</v>
      </c>
      <c r="R73" t="n">
        <v>54.62</v>
      </c>
      <c r="S73" t="n">
        <v>46.36</v>
      </c>
      <c r="T73" t="n">
        <v>3797.75</v>
      </c>
      <c r="U73" t="n">
        <v>0.85</v>
      </c>
      <c r="V73" t="n">
        <v>0.9</v>
      </c>
      <c r="W73" t="n">
        <v>9.199999999999999</v>
      </c>
      <c r="X73" t="n">
        <v>0.24</v>
      </c>
      <c r="Y73" t="n">
        <v>1</v>
      </c>
      <c r="Z73" t="n">
        <v>10</v>
      </c>
      <c r="AA73" t="n">
        <v>902.4077169811036</v>
      </c>
      <c r="AB73" t="n">
        <v>1234.714049792271</v>
      </c>
      <c r="AC73" t="n">
        <v>1116.874673812149</v>
      </c>
      <c r="AD73" t="n">
        <v>902407.7169811036</v>
      </c>
      <c r="AE73" t="n">
        <v>1234714.049792271</v>
      </c>
      <c r="AF73" t="n">
        <v>1.560315272860433e-06</v>
      </c>
      <c r="AG73" t="n">
        <v>22.90798611111111</v>
      </c>
      <c r="AH73" t="n">
        <v>1116874.673812149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3.7909</v>
      </c>
      <c r="E74" t="n">
        <v>26.38</v>
      </c>
      <c r="F74" t="n">
        <v>23.6</v>
      </c>
      <c r="G74" t="n">
        <v>118</v>
      </c>
      <c r="H74" t="n">
        <v>1.73</v>
      </c>
      <c r="I74" t="n">
        <v>12</v>
      </c>
      <c r="J74" t="n">
        <v>194.8</v>
      </c>
      <c r="K74" t="n">
        <v>51.39</v>
      </c>
      <c r="L74" t="n">
        <v>19</v>
      </c>
      <c r="M74" t="n">
        <v>10</v>
      </c>
      <c r="N74" t="n">
        <v>39.41</v>
      </c>
      <c r="O74" t="n">
        <v>24259.23</v>
      </c>
      <c r="P74" t="n">
        <v>266.23</v>
      </c>
      <c r="Q74" t="n">
        <v>608.8099999999999</v>
      </c>
      <c r="R74" t="n">
        <v>54.49</v>
      </c>
      <c r="S74" t="n">
        <v>46.36</v>
      </c>
      <c r="T74" t="n">
        <v>3733.49</v>
      </c>
      <c r="U74" t="n">
        <v>0.85</v>
      </c>
      <c r="V74" t="n">
        <v>0.9</v>
      </c>
      <c r="W74" t="n">
        <v>9.199999999999999</v>
      </c>
      <c r="X74" t="n">
        <v>0.23</v>
      </c>
      <c r="Y74" t="n">
        <v>1</v>
      </c>
      <c r="Z74" t="n">
        <v>10</v>
      </c>
      <c r="AA74" t="n">
        <v>900.1445373394083</v>
      </c>
      <c r="AB74" t="n">
        <v>1231.617467562064</v>
      </c>
      <c r="AC74" t="n">
        <v>1114.073625043912</v>
      </c>
      <c r="AD74" t="n">
        <v>900144.5373394083</v>
      </c>
      <c r="AE74" t="n">
        <v>1231617.467562064</v>
      </c>
      <c r="AF74" t="n">
        <v>1.560726976407456e-06</v>
      </c>
      <c r="AG74" t="n">
        <v>22.89930555555556</v>
      </c>
      <c r="AH74" t="n">
        <v>1114073.625043912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3.8</v>
      </c>
      <c r="E75" t="n">
        <v>26.32</v>
      </c>
      <c r="F75" t="n">
        <v>23.57</v>
      </c>
      <c r="G75" t="n">
        <v>128.57</v>
      </c>
      <c r="H75" t="n">
        <v>1.75</v>
      </c>
      <c r="I75" t="n">
        <v>11</v>
      </c>
      <c r="J75" t="n">
        <v>195.19</v>
      </c>
      <c r="K75" t="n">
        <v>51.39</v>
      </c>
      <c r="L75" t="n">
        <v>19.25</v>
      </c>
      <c r="M75" t="n">
        <v>9</v>
      </c>
      <c r="N75" t="n">
        <v>39.54</v>
      </c>
      <c r="O75" t="n">
        <v>24306.92</v>
      </c>
      <c r="P75" t="n">
        <v>266.1</v>
      </c>
      <c r="Q75" t="n">
        <v>608.76</v>
      </c>
      <c r="R75" t="n">
        <v>53.58</v>
      </c>
      <c r="S75" t="n">
        <v>46.36</v>
      </c>
      <c r="T75" t="n">
        <v>3280.21</v>
      </c>
      <c r="U75" t="n">
        <v>0.87</v>
      </c>
      <c r="V75" t="n">
        <v>0.9</v>
      </c>
      <c r="W75" t="n">
        <v>9.199999999999999</v>
      </c>
      <c r="X75" t="n">
        <v>0.2</v>
      </c>
      <c r="Y75" t="n">
        <v>1</v>
      </c>
      <c r="Z75" t="n">
        <v>10</v>
      </c>
      <c r="AA75" t="n">
        <v>898.4626565198971</v>
      </c>
      <c r="AB75" t="n">
        <v>1229.316244025464</v>
      </c>
      <c r="AC75" t="n">
        <v>1111.992027051858</v>
      </c>
      <c r="AD75" t="n">
        <v>898462.6565198972</v>
      </c>
      <c r="AE75" t="n">
        <v>1229316.244025464</v>
      </c>
      <c r="AF75" t="n">
        <v>1.56447347868536e-06</v>
      </c>
      <c r="AG75" t="n">
        <v>22.84722222222222</v>
      </c>
      <c r="AH75" t="n">
        <v>1111992.027051858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3.8005</v>
      </c>
      <c r="E76" t="n">
        <v>26.31</v>
      </c>
      <c r="F76" t="n">
        <v>23.57</v>
      </c>
      <c r="G76" t="n">
        <v>128.55</v>
      </c>
      <c r="H76" t="n">
        <v>1.77</v>
      </c>
      <c r="I76" t="n">
        <v>11</v>
      </c>
      <c r="J76" t="n">
        <v>195.57</v>
      </c>
      <c r="K76" t="n">
        <v>51.39</v>
      </c>
      <c r="L76" t="n">
        <v>19.5</v>
      </c>
      <c r="M76" t="n">
        <v>9</v>
      </c>
      <c r="N76" t="n">
        <v>39.68</v>
      </c>
      <c r="O76" t="n">
        <v>24354.66</v>
      </c>
      <c r="P76" t="n">
        <v>266.23</v>
      </c>
      <c r="Q76" t="n">
        <v>608.79</v>
      </c>
      <c r="R76" t="n">
        <v>53.6</v>
      </c>
      <c r="S76" t="n">
        <v>46.36</v>
      </c>
      <c r="T76" t="n">
        <v>3291.93</v>
      </c>
      <c r="U76" t="n">
        <v>0.86</v>
      </c>
      <c r="V76" t="n">
        <v>0.9</v>
      </c>
      <c r="W76" t="n">
        <v>9.19</v>
      </c>
      <c r="X76" t="n">
        <v>0.2</v>
      </c>
      <c r="Y76" t="n">
        <v>1</v>
      </c>
      <c r="Z76" t="n">
        <v>10</v>
      </c>
      <c r="AA76" t="n">
        <v>898.5778955540122</v>
      </c>
      <c r="AB76" t="n">
        <v>1229.473919155928</v>
      </c>
      <c r="AC76" t="n">
        <v>1112.134653889168</v>
      </c>
      <c r="AD76" t="n">
        <v>898577.8955540123</v>
      </c>
      <c r="AE76" t="n">
        <v>1229473.919155928</v>
      </c>
      <c r="AF76" t="n">
        <v>1.564679330458871e-06</v>
      </c>
      <c r="AG76" t="n">
        <v>22.83854166666667</v>
      </c>
      <c r="AH76" t="n">
        <v>1112134.653889169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3.8008</v>
      </c>
      <c r="E77" t="n">
        <v>26.31</v>
      </c>
      <c r="F77" t="n">
        <v>23.57</v>
      </c>
      <c r="G77" t="n">
        <v>128.54</v>
      </c>
      <c r="H77" t="n">
        <v>1.79</v>
      </c>
      <c r="I77" t="n">
        <v>11</v>
      </c>
      <c r="J77" t="n">
        <v>195.96</v>
      </c>
      <c r="K77" t="n">
        <v>51.39</v>
      </c>
      <c r="L77" t="n">
        <v>19.75</v>
      </c>
      <c r="M77" t="n">
        <v>9</v>
      </c>
      <c r="N77" t="n">
        <v>39.82</v>
      </c>
      <c r="O77" t="n">
        <v>24402.44</v>
      </c>
      <c r="P77" t="n">
        <v>265.74</v>
      </c>
      <c r="Q77" t="n">
        <v>608.78</v>
      </c>
      <c r="R77" t="n">
        <v>53.44</v>
      </c>
      <c r="S77" t="n">
        <v>46.36</v>
      </c>
      <c r="T77" t="n">
        <v>3211.32</v>
      </c>
      <c r="U77" t="n">
        <v>0.87</v>
      </c>
      <c r="V77" t="n">
        <v>0.9</v>
      </c>
      <c r="W77" t="n">
        <v>9.19</v>
      </c>
      <c r="X77" t="n">
        <v>0.19</v>
      </c>
      <c r="Y77" t="n">
        <v>1</v>
      </c>
      <c r="Z77" t="n">
        <v>10</v>
      </c>
      <c r="AA77" t="n">
        <v>897.8337660370028</v>
      </c>
      <c r="AB77" t="n">
        <v>1228.455768322078</v>
      </c>
      <c r="AC77" t="n">
        <v>1111.213673941918</v>
      </c>
      <c r="AD77" t="n">
        <v>897833.7660370028</v>
      </c>
      <c r="AE77" t="n">
        <v>1228455.768322078</v>
      </c>
      <c r="AF77" t="n">
        <v>1.564802841522978e-06</v>
      </c>
      <c r="AG77" t="n">
        <v>22.83854166666667</v>
      </c>
      <c r="AH77" t="n">
        <v>1111213.673941918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3.8001</v>
      </c>
      <c r="E78" t="n">
        <v>26.32</v>
      </c>
      <c r="F78" t="n">
        <v>23.57</v>
      </c>
      <c r="G78" t="n">
        <v>128.56</v>
      </c>
      <c r="H78" t="n">
        <v>1.81</v>
      </c>
      <c r="I78" t="n">
        <v>11</v>
      </c>
      <c r="J78" t="n">
        <v>196.35</v>
      </c>
      <c r="K78" t="n">
        <v>51.39</v>
      </c>
      <c r="L78" t="n">
        <v>20</v>
      </c>
      <c r="M78" t="n">
        <v>9</v>
      </c>
      <c r="N78" t="n">
        <v>39.96</v>
      </c>
      <c r="O78" t="n">
        <v>24450.27</v>
      </c>
      <c r="P78" t="n">
        <v>264.85</v>
      </c>
      <c r="Q78" t="n">
        <v>608.85</v>
      </c>
      <c r="R78" t="n">
        <v>53.66</v>
      </c>
      <c r="S78" t="n">
        <v>46.36</v>
      </c>
      <c r="T78" t="n">
        <v>3324.5</v>
      </c>
      <c r="U78" t="n">
        <v>0.86</v>
      </c>
      <c r="V78" t="n">
        <v>0.9</v>
      </c>
      <c r="W78" t="n">
        <v>9.19</v>
      </c>
      <c r="X78" t="n">
        <v>0.2</v>
      </c>
      <c r="Y78" t="n">
        <v>1</v>
      </c>
      <c r="Z78" t="n">
        <v>10</v>
      </c>
      <c r="AA78" t="n">
        <v>896.6584024366867</v>
      </c>
      <c r="AB78" t="n">
        <v>1226.847583990743</v>
      </c>
      <c r="AC78" t="n">
        <v>1109.758972466065</v>
      </c>
      <c r="AD78" t="n">
        <v>896658.4024366868</v>
      </c>
      <c r="AE78" t="n">
        <v>1226847.583990743</v>
      </c>
      <c r="AF78" t="n">
        <v>1.564514649040062e-06</v>
      </c>
      <c r="AG78" t="n">
        <v>22.84722222222222</v>
      </c>
      <c r="AH78" t="n">
        <v>1109758.972466065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3.8003</v>
      </c>
      <c r="E79" t="n">
        <v>26.31</v>
      </c>
      <c r="F79" t="n">
        <v>23.57</v>
      </c>
      <c r="G79" t="n">
        <v>128.56</v>
      </c>
      <c r="H79" t="n">
        <v>1.83</v>
      </c>
      <c r="I79" t="n">
        <v>11</v>
      </c>
      <c r="J79" t="n">
        <v>196.74</v>
      </c>
      <c r="K79" t="n">
        <v>51.39</v>
      </c>
      <c r="L79" t="n">
        <v>20.25</v>
      </c>
      <c r="M79" t="n">
        <v>9</v>
      </c>
      <c r="N79" t="n">
        <v>40.09</v>
      </c>
      <c r="O79" t="n">
        <v>24498.15</v>
      </c>
      <c r="P79" t="n">
        <v>263.69</v>
      </c>
      <c r="Q79" t="n">
        <v>608.79</v>
      </c>
      <c r="R79" t="n">
        <v>53.54</v>
      </c>
      <c r="S79" t="n">
        <v>46.36</v>
      </c>
      <c r="T79" t="n">
        <v>3264.31</v>
      </c>
      <c r="U79" t="n">
        <v>0.87</v>
      </c>
      <c r="V79" t="n">
        <v>0.9</v>
      </c>
      <c r="W79" t="n">
        <v>9.199999999999999</v>
      </c>
      <c r="X79" t="n">
        <v>0.2</v>
      </c>
      <c r="Y79" t="n">
        <v>1</v>
      </c>
      <c r="Z79" t="n">
        <v>10</v>
      </c>
      <c r="AA79" t="n">
        <v>894.9690340834841</v>
      </c>
      <c r="AB79" t="n">
        <v>1224.53611568022</v>
      </c>
      <c r="AC79" t="n">
        <v>1107.668107446931</v>
      </c>
      <c r="AD79" t="n">
        <v>894969.0340834841</v>
      </c>
      <c r="AE79" t="n">
        <v>1224536.11568022</v>
      </c>
      <c r="AF79" t="n">
        <v>1.564596989749467e-06</v>
      </c>
      <c r="AG79" t="n">
        <v>22.83854166666667</v>
      </c>
      <c r="AH79" t="n">
        <v>1107668.107446931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3.8009</v>
      </c>
      <c r="E80" t="n">
        <v>26.31</v>
      </c>
      <c r="F80" t="n">
        <v>23.56</v>
      </c>
      <c r="G80" t="n">
        <v>128.53</v>
      </c>
      <c r="H80" t="n">
        <v>1.85</v>
      </c>
      <c r="I80" t="n">
        <v>11</v>
      </c>
      <c r="J80" t="n">
        <v>197.12</v>
      </c>
      <c r="K80" t="n">
        <v>51.39</v>
      </c>
      <c r="L80" t="n">
        <v>20.5</v>
      </c>
      <c r="M80" t="n">
        <v>9</v>
      </c>
      <c r="N80" t="n">
        <v>40.23</v>
      </c>
      <c r="O80" t="n">
        <v>24546.08</v>
      </c>
      <c r="P80" t="n">
        <v>262.36</v>
      </c>
      <c r="Q80" t="n">
        <v>608.78</v>
      </c>
      <c r="R80" t="n">
        <v>53.35</v>
      </c>
      <c r="S80" t="n">
        <v>46.36</v>
      </c>
      <c r="T80" t="n">
        <v>3165.29</v>
      </c>
      <c r="U80" t="n">
        <v>0.87</v>
      </c>
      <c r="V80" t="n">
        <v>0.9</v>
      </c>
      <c r="W80" t="n">
        <v>9.199999999999999</v>
      </c>
      <c r="X80" t="n">
        <v>0.19</v>
      </c>
      <c r="Y80" t="n">
        <v>1</v>
      </c>
      <c r="Z80" t="n">
        <v>10</v>
      </c>
      <c r="AA80" t="n">
        <v>892.9132947371598</v>
      </c>
      <c r="AB80" t="n">
        <v>1221.72336241376</v>
      </c>
      <c r="AC80" t="n">
        <v>1105.123799404498</v>
      </c>
      <c r="AD80" t="n">
        <v>892913.2947371599</v>
      </c>
      <c r="AE80" t="n">
        <v>1221723.36241376</v>
      </c>
      <c r="AF80" t="n">
        <v>1.56484401187768e-06</v>
      </c>
      <c r="AG80" t="n">
        <v>22.83854166666667</v>
      </c>
      <c r="AH80" t="n">
        <v>1105123.799404498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3.8084</v>
      </c>
      <c r="E81" t="n">
        <v>26.26</v>
      </c>
      <c r="F81" t="n">
        <v>23.55</v>
      </c>
      <c r="G81" t="n">
        <v>141.28</v>
      </c>
      <c r="H81" t="n">
        <v>1.87</v>
      </c>
      <c r="I81" t="n">
        <v>10</v>
      </c>
      <c r="J81" t="n">
        <v>197.51</v>
      </c>
      <c r="K81" t="n">
        <v>51.39</v>
      </c>
      <c r="L81" t="n">
        <v>20.75</v>
      </c>
      <c r="M81" t="n">
        <v>8</v>
      </c>
      <c r="N81" t="n">
        <v>40.37</v>
      </c>
      <c r="O81" t="n">
        <v>24594.05</v>
      </c>
      <c r="P81" t="n">
        <v>261.12</v>
      </c>
      <c r="Q81" t="n">
        <v>608.77</v>
      </c>
      <c r="R81" t="n">
        <v>52.9</v>
      </c>
      <c r="S81" t="n">
        <v>46.36</v>
      </c>
      <c r="T81" t="n">
        <v>2946.72</v>
      </c>
      <c r="U81" t="n">
        <v>0.88</v>
      </c>
      <c r="V81" t="n">
        <v>0.9</v>
      </c>
      <c r="W81" t="n">
        <v>9.19</v>
      </c>
      <c r="X81" t="n">
        <v>0.18</v>
      </c>
      <c r="Y81" t="n">
        <v>1</v>
      </c>
      <c r="Z81" t="n">
        <v>10</v>
      </c>
      <c r="AA81" t="n">
        <v>890.0240753953635</v>
      </c>
      <c r="AB81" t="n">
        <v>1217.770205046952</v>
      </c>
      <c r="AC81" t="n">
        <v>1101.547925828488</v>
      </c>
      <c r="AD81" t="n">
        <v>890024.0753953635</v>
      </c>
      <c r="AE81" t="n">
        <v>1217770.205046952</v>
      </c>
      <c r="AF81" t="n">
        <v>1.567931788480349e-06</v>
      </c>
      <c r="AG81" t="n">
        <v>22.79513888888889</v>
      </c>
      <c r="AH81" t="n">
        <v>1101547.925828488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3.8075</v>
      </c>
      <c r="E82" t="n">
        <v>26.26</v>
      </c>
      <c r="F82" t="n">
        <v>23.55</v>
      </c>
      <c r="G82" t="n">
        <v>141.31</v>
      </c>
      <c r="H82" t="n">
        <v>1.88</v>
      </c>
      <c r="I82" t="n">
        <v>10</v>
      </c>
      <c r="J82" t="n">
        <v>197.9</v>
      </c>
      <c r="K82" t="n">
        <v>51.39</v>
      </c>
      <c r="L82" t="n">
        <v>21</v>
      </c>
      <c r="M82" t="n">
        <v>8</v>
      </c>
      <c r="N82" t="n">
        <v>40.51</v>
      </c>
      <c r="O82" t="n">
        <v>24642.07</v>
      </c>
      <c r="P82" t="n">
        <v>261.81</v>
      </c>
      <c r="Q82" t="n">
        <v>608.85</v>
      </c>
      <c r="R82" t="n">
        <v>53</v>
      </c>
      <c r="S82" t="n">
        <v>46.36</v>
      </c>
      <c r="T82" t="n">
        <v>2995.66</v>
      </c>
      <c r="U82" t="n">
        <v>0.87</v>
      </c>
      <c r="V82" t="n">
        <v>0.9</v>
      </c>
      <c r="W82" t="n">
        <v>9.19</v>
      </c>
      <c r="X82" t="n">
        <v>0.18</v>
      </c>
      <c r="Y82" t="n">
        <v>1</v>
      </c>
      <c r="Z82" t="n">
        <v>10</v>
      </c>
      <c r="AA82" t="n">
        <v>891.1356804602034</v>
      </c>
      <c r="AB82" t="n">
        <v>1219.291152137221</v>
      </c>
      <c r="AC82" t="n">
        <v>1102.923715863124</v>
      </c>
      <c r="AD82" t="n">
        <v>891135.6804602034</v>
      </c>
      <c r="AE82" t="n">
        <v>1219291.152137221</v>
      </c>
      <c r="AF82" t="n">
        <v>1.567561255288029e-06</v>
      </c>
      <c r="AG82" t="n">
        <v>22.79513888888889</v>
      </c>
      <c r="AH82" t="n">
        <v>1102923.715863124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3.8078</v>
      </c>
      <c r="E83" t="n">
        <v>26.26</v>
      </c>
      <c r="F83" t="n">
        <v>23.55</v>
      </c>
      <c r="G83" t="n">
        <v>141.3</v>
      </c>
      <c r="H83" t="n">
        <v>1.9</v>
      </c>
      <c r="I83" t="n">
        <v>10</v>
      </c>
      <c r="J83" t="n">
        <v>198.29</v>
      </c>
      <c r="K83" t="n">
        <v>51.39</v>
      </c>
      <c r="L83" t="n">
        <v>21.25</v>
      </c>
      <c r="M83" t="n">
        <v>8</v>
      </c>
      <c r="N83" t="n">
        <v>40.65</v>
      </c>
      <c r="O83" t="n">
        <v>24690.13</v>
      </c>
      <c r="P83" t="n">
        <v>261.9</v>
      </c>
      <c r="Q83" t="n">
        <v>608.77</v>
      </c>
      <c r="R83" t="n">
        <v>52.92</v>
      </c>
      <c r="S83" t="n">
        <v>46.36</v>
      </c>
      <c r="T83" t="n">
        <v>2957.62</v>
      </c>
      <c r="U83" t="n">
        <v>0.88</v>
      </c>
      <c r="V83" t="n">
        <v>0.9</v>
      </c>
      <c r="W83" t="n">
        <v>9.199999999999999</v>
      </c>
      <c r="X83" t="n">
        <v>0.18</v>
      </c>
      <c r="Y83" t="n">
        <v>1</v>
      </c>
      <c r="Z83" t="n">
        <v>10</v>
      </c>
      <c r="AA83" t="n">
        <v>891.2224185150159</v>
      </c>
      <c r="AB83" t="n">
        <v>1219.409830970428</v>
      </c>
      <c r="AC83" t="n">
        <v>1103.031068155056</v>
      </c>
      <c r="AD83" t="n">
        <v>891222.4185150159</v>
      </c>
      <c r="AE83" t="n">
        <v>1219409.830970428</v>
      </c>
      <c r="AF83" t="n">
        <v>1.567684766352135e-06</v>
      </c>
      <c r="AG83" t="n">
        <v>22.79513888888889</v>
      </c>
      <c r="AH83" t="n">
        <v>1103031.068155056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3.8075</v>
      </c>
      <c r="E84" t="n">
        <v>26.26</v>
      </c>
      <c r="F84" t="n">
        <v>23.55</v>
      </c>
      <c r="G84" t="n">
        <v>141.32</v>
      </c>
      <c r="H84" t="n">
        <v>1.92</v>
      </c>
      <c r="I84" t="n">
        <v>10</v>
      </c>
      <c r="J84" t="n">
        <v>198.68</v>
      </c>
      <c r="K84" t="n">
        <v>51.39</v>
      </c>
      <c r="L84" t="n">
        <v>21.5</v>
      </c>
      <c r="M84" t="n">
        <v>8</v>
      </c>
      <c r="N84" t="n">
        <v>40.79</v>
      </c>
      <c r="O84" t="n">
        <v>24738.25</v>
      </c>
      <c r="P84" t="n">
        <v>261.72</v>
      </c>
      <c r="Q84" t="n">
        <v>608.8200000000001</v>
      </c>
      <c r="R84" t="n">
        <v>52.98</v>
      </c>
      <c r="S84" t="n">
        <v>46.36</v>
      </c>
      <c r="T84" t="n">
        <v>2989.17</v>
      </c>
      <c r="U84" t="n">
        <v>0.87</v>
      </c>
      <c r="V84" t="n">
        <v>0.9</v>
      </c>
      <c r="W84" t="n">
        <v>9.199999999999999</v>
      </c>
      <c r="X84" t="n">
        <v>0.18</v>
      </c>
      <c r="Y84" t="n">
        <v>1</v>
      </c>
      <c r="Z84" t="n">
        <v>10</v>
      </c>
      <c r="AA84" t="n">
        <v>891.0070458519235</v>
      </c>
      <c r="AB84" t="n">
        <v>1219.115148591214</v>
      </c>
      <c r="AC84" t="n">
        <v>1102.764509848525</v>
      </c>
      <c r="AD84" t="n">
        <v>891007.0458519235</v>
      </c>
      <c r="AE84" t="n">
        <v>1219115.148591214</v>
      </c>
      <c r="AF84" t="n">
        <v>1.567561255288029e-06</v>
      </c>
      <c r="AG84" t="n">
        <v>22.79513888888889</v>
      </c>
      <c r="AH84" t="n">
        <v>1102764.509848525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3.8088</v>
      </c>
      <c r="E85" t="n">
        <v>26.25</v>
      </c>
      <c r="F85" t="n">
        <v>23.54</v>
      </c>
      <c r="G85" t="n">
        <v>141.26</v>
      </c>
      <c r="H85" t="n">
        <v>1.94</v>
      </c>
      <c r="I85" t="n">
        <v>10</v>
      </c>
      <c r="J85" t="n">
        <v>199.07</v>
      </c>
      <c r="K85" t="n">
        <v>51.39</v>
      </c>
      <c r="L85" t="n">
        <v>21.75</v>
      </c>
      <c r="M85" t="n">
        <v>8</v>
      </c>
      <c r="N85" t="n">
        <v>40.93</v>
      </c>
      <c r="O85" t="n">
        <v>24786.41</v>
      </c>
      <c r="P85" t="n">
        <v>261.59</v>
      </c>
      <c r="Q85" t="n">
        <v>608.8200000000001</v>
      </c>
      <c r="R85" t="n">
        <v>52.66</v>
      </c>
      <c r="S85" t="n">
        <v>46.36</v>
      </c>
      <c r="T85" t="n">
        <v>2828.37</v>
      </c>
      <c r="U85" t="n">
        <v>0.88</v>
      </c>
      <c r="V85" t="n">
        <v>0.91</v>
      </c>
      <c r="W85" t="n">
        <v>9.19</v>
      </c>
      <c r="X85" t="n">
        <v>0.17</v>
      </c>
      <c r="Y85" t="n">
        <v>1</v>
      </c>
      <c r="Z85" t="n">
        <v>10</v>
      </c>
      <c r="AA85" t="n">
        <v>890.5730515726082</v>
      </c>
      <c r="AB85" t="n">
        <v>1218.521338471778</v>
      </c>
      <c r="AC85" t="n">
        <v>1102.227372133471</v>
      </c>
      <c r="AD85" t="n">
        <v>890573.0515726082</v>
      </c>
      <c r="AE85" t="n">
        <v>1218521.338471778</v>
      </c>
      <c r="AF85" t="n">
        <v>1.568096469899158e-06</v>
      </c>
      <c r="AG85" t="n">
        <v>22.78645833333333</v>
      </c>
      <c r="AH85" t="n">
        <v>1102227.372133471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3.8087</v>
      </c>
      <c r="E86" t="n">
        <v>26.26</v>
      </c>
      <c r="F86" t="n">
        <v>23.54</v>
      </c>
      <c r="G86" t="n">
        <v>141.26</v>
      </c>
      <c r="H86" t="n">
        <v>1.96</v>
      </c>
      <c r="I86" t="n">
        <v>10</v>
      </c>
      <c r="J86" t="n">
        <v>199.46</v>
      </c>
      <c r="K86" t="n">
        <v>51.39</v>
      </c>
      <c r="L86" t="n">
        <v>22</v>
      </c>
      <c r="M86" t="n">
        <v>8</v>
      </c>
      <c r="N86" t="n">
        <v>41.07</v>
      </c>
      <c r="O86" t="n">
        <v>24834.62</v>
      </c>
      <c r="P86" t="n">
        <v>261.77</v>
      </c>
      <c r="Q86" t="n">
        <v>608.79</v>
      </c>
      <c r="R86" t="n">
        <v>52.74</v>
      </c>
      <c r="S86" t="n">
        <v>46.36</v>
      </c>
      <c r="T86" t="n">
        <v>2867.61</v>
      </c>
      <c r="U86" t="n">
        <v>0.88</v>
      </c>
      <c r="V86" t="n">
        <v>0.91</v>
      </c>
      <c r="W86" t="n">
        <v>9.19</v>
      </c>
      <c r="X86" t="n">
        <v>0.17</v>
      </c>
      <c r="Y86" t="n">
        <v>1</v>
      </c>
      <c r="Z86" t="n">
        <v>10</v>
      </c>
      <c r="AA86" t="n">
        <v>890.8441838</v>
      </c>
      <c r="AB86" t="n">
        <v>1218.892313546805</v>
      </c>
      <c r="AC86" t="n">
        <v>1102.562941868004</v>
      </c>
      <c r="AD86" t="n">
        <v>890844.1838</v>
      </c>
      <c r="AE86" t="n">
        <v>1218892.313546805</v>
      </c>
      <c r="AF86" t="n">
        <v>1.568055299544456e-06</v>
      </c>
      <c r="AG86" t="n">
        <v>22.79513888888889</v>
      </c>
      <c r="AH86" t="n">
        <v>1102562.941868004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3.8097</v>
      </c>
      <c r="E87" t="n">
        <v>26.25</v>
      </c>
      <c r="F87" t="n">
        <v>23.54</v>
      </c>
      <c r="G87" t="n">
        <v>141.22</v>
      </c>
      <c r="H87" t="n">
        <v>1.98</v>
      </c>
      <c r="I87" t="n">
        <v>10</v>
      </c>
      <c r="J87" t="n">
        <v>199.86</v>
      </c>
      <c r="K87" t="n">
        <v>51.39</v>
      </c>
      <c r="L87" t="n">
        <v>22.25</v>
      </c>
      <c r="M87" t="n">
        <v>8</v>
      </c>
      <c r="N87" t="n">
        <v>41.21</v>
      </c>
      <c r="O87" t="n">
        <v>24882.88</v>
      </c>
      <c r="P87" t="n">
        <v>260.82</v>
      </c>
      <c r="Q87" t="n">
        <v>608.76</v>
      </c>
      <c r="R87" t="n">
        <v>52.55</v>
      </c>
      <c r="S87" t="n">
        <v>46.36</v>
      </c>
      <c r="T87" t="n">
        <v>2774.12</v>
      </c>
      <c r="U87" t="n">
        <v>0.88</v>
      </c>
      <c r="V87" t="n">
        <v>0.91</v>
      </c>
      <c r="W87" t="n">
        <v>9.19</v>
      </c>
      <c r="X87" t="n">
        <v>0.17</v>
      </c>
      <c r="Y87" t="n">
        <v>1</v>
      </c>
      <c r="Z87" t="n">
        <v>10</v>
      </c>
      <c r="AA87" t="n">
        <v>889.3476828957319</v>
      </c>
      <c r="AB87" t="n">
        <v>1216.844734988625</v>
      </c>
      <c r="AC87" t="n">
        <v>1100.710781333622</v>
      </c>
      <c r="AD87" t="n">
        <v>889347.6828957319</v>
      </c>
      <c r="AE87" t="n">
        <v>1216844.734988625</v>
      </c>
      <c r="AF87" t="n">
        <v>1.568467003091478e-06</v>
      </c>
      <c r="AG87" t="n">
        <v>22.78645833333333</v>
      </c>
      <c r="AH87" t="n">
        <v>1100710.781333622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3.8081</v>
      </c>
      <c r="E88" t="n">
        <v>26.26</v>
      </c>
      <c r="F88" t="n">
        <v>23.55</v>
      </c>
      <c r="G88" t="n">
        <v>141.29</v>
      </c>
      <c r="H88" t="n">
        <v>2</v>
      </c>
      <c r="I88" t="n">
        <v>10</v>
      </c>
      <c r="J88" t="n">
        <v>200.25</v>
      </c>
      <c r="K88" t="n">
        <v>51.39</v>
      </c>
      <c r="L88" t="n">
        <v>22.5</v>
      </c>
      <c r="M88" t="n">
        <v>8</v>
      </c>
      <c r="N88" t="n">
        <v>41.35</v>
      </c>
      <c r="O88" t="n">
        <v>24931.18</v>
      </c>
      <c r="P88" t="n">
        <v>259.02</v>
      </c>
      <c r="Q88" t="n">
        <v>608.77</v>
      </c>
      <c r="R88" t="n">
        <v>52.85</v>
      </c>
      <c r="S88" t="n">
        <v>46.36</v>
      </c>
      <c r="T88" t="n">
        <v>2920.19</v>
      </c>
      <c r="U88" t="n">
        <v>0.88</v>
      </c>
      <c r="V88" t="n">
        <v>0.9</v>
      </c>
      <c r="W88" t="n">
        <v>9.199999999999999</v>
      </c>
      <c r="X88" t="n">
        <v>0.18</v>
      </c>
      <c r="Y88" t="n">
        <v>1</v>
      </c>
      <c r="Z88" t="n">
        <v>10</v>
      </c>
      <c r="AA88" t="n">
        <v>887.0648696585863</v>
      </c>
      <c r="AB88" t="n">
        <v>1213.72128920695</v>
      </c>
      <c r="AC88" t="n">
        <v>1097.885432833566</v>
      </c>
      <c r="AD88" t="n">
        <v>887064.8696585863</v>
      </c>
      <c r="AE88" t="n">
        <v>1213721.28920695</v>
      </c>
      <c r="AF88" t="n">
        <v>1.567808277416242e-06</v>
      </c>
      <c r="AG88" t="n">
        <v>22.79513888888889</v>
      </c>
      <c r="AH88" t="n">
        <v>1097885.432833567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3.8079</v>
      </c>
      <c r="E89" t="n">
        <v>26.26</v>
      </c>
      <c r="F89" t="n">
        <v>23.55</v>
      </c>
      <c r="G89" t="n">
        <v>141.3</v>
      </c>
      <c r="H89" t="n">
        <v>2.01</v>
      </c>
      <c r="I89" t="n">
        <v>10</v>
      </c>
      <c r="J89" t="n">
        <v>200.64</v>
      </c>
      <c r="K89" t="n">
        <v>51.39</v>
      </c>
      <c r="L89" t="n">
        <v>22.75</v>
      </c>
      <c r="M89" t="n">
        <v>8</v>
      </c>
      <c r="N89" t="n">
        <v>41.5</v>
      </c>
      <c r="O89" t="n">
        <v>24979.54</v>
      </c>
      <c r="P89" t="n">
        <v>256.74</v>
      </c>
      <c r="Q89" t="n">
        <v>608.78</v>
      </c>
      <c r="R89" t="n">
        <v>52.97</v>
      </c>
      <c r="S89" t="n">
        <v>46.36</v>
      </c>
      <c r="T89" t="n">
        <v>2981.94</v>
      </c>
      <c r="U89" t="n">
        <v>0.88</v>
      </c>
      <c r="V89" t="n">
        <v>0.9</v>
      </c>
      <c r="W89" t="n">
        <v>9.19</v>
      </c>
      <c r="X89" t="n">
        <v>0.18</v>
      </c>
      <c r="Y89" t="n">
        <v>1</v>
      </c>
      <c r="Z89" t="n">
        <v>10</v>
      </c>
      <c r="AA89" t="n">
        <v>883.8341783000377</v>
      </c>
      <c r="AB89" t="n">
        <v>1209.300914762141</v>
      </c>
      <c r="AC89" t="n">
        <v>1093.886932721735</v>
      </c>
      <c r="AD89" t="n">
        <v>883834.1783000377</v>
      </c>
      <c r="AE89" t="n">
        <v>1209300.914762141</v>
      </c>
      <c r="AF89" t="n">
        <v>1.567725936706838e-06</v>
      </c>
      <c r="AG89" t="n">
        <v>22.79513888888889</v>
      </c>
      <c r="AH89" t="n">
        <v>1093886.932721735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3.8156</v>
      </c>
      <c r="E90" t="n">
        <v>26.21</v>
      </c>
      <c r="F90" t="n">
        <v>23.53</v>
      </c>
      <c r="G90" t="n">
        <v>156.87</v>
      </c>
      <c r="H90" t="n">
        <v>2.03</v>
      </c>
      <c r="I90" t="n">
        <v>9</v>
      </c>
      <c r="J90" t="n">
        <v>201.03</v>
      </c>
      <c r="K90" t="n">
        <v>51.39</v>
      </c>
      <c r="L90" t="n">
        <v>23</v>
      </c>
      <c r="M90" t="n">
        <v>7</v>
      </c>
      <c r="N90" t="n">
        <v>41.64</v>
      </c>
      <c r="O90" t="n">
        <v>25027.94</v>
      </c>
      <c r="P90" t="n">
        <v>255.8</v>
      </c>
      <c r="Q90" t="n">
        <v>608.75</v>
      </c>
      <c r="R90" t="n">
        <v>52.46</v>
      </c>
      <c r="S90" t="n">
        <v>46.36</v>
      </c>
      <c r="T90" t="n">
        <v>2735</v>
      </c>
      <c r="U90" t="n">
        <v>0.88</v>
      </c>
      <c r="V90" t="n">
        <v>0.91</v>
      </c>
      <c r="W90" t="n">
        <v>9.19</v>
      </c>
      <c r="X90" t="n">
        <v>0.16</v>
      </c>
      <c r="Y90" t="n">
        <v>1</v>
      </c>
      <c r="Z90" t="n">
        <v>10</v>
      </c>
      <c r="AA90" t="n">
        <v>881.3019274531201</v>
      </c>
      <c r="AB90" t="n">
        <v>1205.836177438365</v>
      </c>
      <c r="AC90" t="n">
        <v>1090.752865065351</v>
      </c>
      <c r="AD90" t="n">
        <v>881301.9274531201</v>
      </c>
      <c r="AE90" t="n">
        <v>1205836.177438365</v>
      </c>
      <c r="AF90" t="n">
        <v>1.570896054018911e-06</v>
      </c>
      <c r="AG90" t="n">
        <v>22.75173611111111</v>
      </c>
      <c r="AH90" t="n">
        <v>1090752.865065351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3.8152</v>
      </c>
      <c r="E91" t="n">
        <v>26.21</v>
      </c>
      <c r="F91" t="n">
        <v>23.53</v>
      </c>
      <c r="G91" t="n">
        <v>156.89</v>
      </c>
      <c r="H91" t="n">
        <v>2.05</v>
      </c>
      <c r="I91" t="n">
        <v>9</v>
      </c>
      <c r="J91" t="n">
        <v>201.42</v>
      </c>
      <c r="K91" t="n">
        <v>51.39</v>
      </c>
      <c r="L91" t="n">
        <v>23.25</v>
      </c>
      <c r="M91" t="n">
        <v>7</v>
      </c>
      <c r="N91" t="n">
        <v>41.78</v>
      </c>
      <c r="O91" t="n">
        <v>25076.39</v>
      </c>
      <c r="P91" t="n">
        <v>256.11</v>
      </c>
      <c r="Q91" t="n">
        <v>608.77</v>
      </c>
      <c r="R91" t="n">
        <v>52.27</v>
      </c>
      <c r="S91" t="n">
        <v>46.36</v>
      </c>
      <c r="T91" t="n">
        <v>2638.76</v>
      </c>
      <c r="U91" t="n">
        <v>0.89</v>
      </c>
      <c r="V91" t="n">
        <v>0.91</v>
      </c>
      <c r="W91" t="n">
        <v>9.199999999999999</v>
      </c>
      <c r="X91" t="n">
        <v>0.16</v>
      </c>
      <c r="Y91" t="n">
        <v>1</v>
      </c>
      <c r="Z91" t="n">
        <v>10</v>
      </c>
      <c r="AA91" t="n">
        <v>881.7988172087739</v>
      </c>
      <c r="AB91" t="n">
        <v>1206.51604392328</v>
      </c>
      <c r="AC91" t="n">
        <v>1091.367846047144</v>
      </c>
      <c r="AD91" t="n">
        <v>881798.8172087739</v>
      </c>
      <c r="AE91" t="n">
        <v>1206516.04392328</v>
      </c>
      <c r="AF91" t="n">
        <v>1.570731372600102e-06</v>
      </c>
      <c r="AG91" t="n">
        <v>22.75173611111111</v>
      </c>
      <c r="AH91" t="n">
        <v>1091367.846047144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3.8152</v>
      </c>
      <c r="E92" t="n">
        <v>26.21</v>
      </c>
      <c r="F92" t="n">
        <v>23.53</v>
      </c>
      <c r="G92" t="n">
        <v>156.89</v>
      </c>
      <c r="H92" t="n">
        <v>2.07</v>
      </c>
      <c r="I92" t="n">
        <v>9</v>
      </c>
      <c r="J92" t="n">
        <v>201.82</v>
      </c>
      <c r="K92" t="n">
        <v>51.39</v>
      </c>
      <c r="L92" t="n">
        <v>23.5</v>
      </c>
      <c r="M92" t="n">
        <v>7</v>
      </c>
      <c r="N92" t="n">
        <v>41.93</v>
      </c>
      <c r="O92" t="n">
        <v>25124.89</v>
      </c>
      <c r="P92" t="n">
        <v>256.1</v>
      </c>
      <c r="Q92" t="n">
        <v>608.76</v>
      </c>
      <c r="R92" t="n">
        <v>52.5</v>
      </c>
      <c r="S92" t="n">
        <v>46.36</v>
      </c>
      <c r="T92" t="n">
        <v>2751.57</v>
      </c>
      <c r="U92" t="n">
        <v>0.88</v>
      </c>
      <c r="V92" t="n">
        <v>0.91</v>
      </c>
      <c r="W92" t="n">
        <v>9.19</v>
      </c>
      <c r="X92" t="n">
        <v>0.16</v>
      </c>
      <c r="Y92" t="n">
        <v>1</v>
      </c>
      <c r="Z92" t="n">
        <v>10</v>
      </c>
      <c r="AA92" t="n">
        <v>881.7845533207288</v>
      </c>
      <c r="AB92" t="n">
        <v>1206.496527442378</v>
      </c>
      <c r="AC92" t="n">
        <v>1091.350192191788</v>
      </c>
      <c r="AD92" t="n">
        <v>881784.5533207288</v>
      </c>
      <c r="AE92" t="n">
        <v>1206496.527442378</v>
      </c>
      <c r="AF92" t="n">
        <v>1.570731372600102e-06</v>
      </c>
      <c r="AG92" t="n">
        <v>22.75173611111111</v>
      </c>
      <c r="AH92" t="n">
        <v>1091350.192191788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3.8147</v>
      </c>
      <c r="E93" t="n">
        <v>26.21</v>
      </c>
      <c r="F93" t="n">
        <v>23.54</v>
      </c>
      <c r="G93" t="n">
        <v>156.91</v>
      </c>
      <c r="H93" t="n">
        <v>2.09</v>
      </c>
      <c r="I93" t="n">
        <v>9</v>
      </c>
      <c r="J93" t="n">
        <v>202.21</v>
      </c>
      <c r="K93" t="n">
        <v>51.39</v>
      </c>
      <c r="L93" t="n">
        <v>23.75</v>
      </c>
      <c r="M93" t="n">
        <v>6</v>
      </c>
      <c r="N93" t="n">
        <v>42.07</v>
      </c>
      <c r="O93" t="n">
        <v>25173.44</v>
      </c>
      <c r="P93" t="n">
        <v>255.75</v>
      </c>
      <c r="Q93" t="n">
        <v>608.77</v>
      </c>
      <c r="R93" t="n">
        <v>52.43</v>
      </c>
      <c r="S93" t="n">
        <v>46.36</v>
      </c>
      <c r="T93" t="n">
        <v>2719.95</v>
      </c>
      <c r="U93" t="n">
        <v>0.88</v>
      </c>
      <c r="V93" t="n">
        <v>0.91</v>
      </c>
      <c r="W93" t="n">
        <v>9.199999999999999</v>
      </c>
      <c r="X93" t="n">
        <v>0.17</v>
      </c>
      <c r="Y93" t="n">
        <v>1</v>
      </c>
      <c r="Z93" t="n">
        <v>10</v>
      </c>
      <c r="AA93" t="n">
        <v>881.4204430834641</v>
      </c>
      <c r="AB93" t="n">
        <v>1205.998335752342</v>
      </c>
      <c r="AC93" t="n">
        <v>1090.899547217433</v>
      </c>
      <c r="AD93" t="n">
        <v>881420.4430834641</v>
      </c>
      <c r="AE93" t="n">
        <v>1205998.335752342</v>
      </c>
      <c r="AF93" t="n">
        <v>1.570525520826591e-06</v>
      </c>
      <c r="AG93" t="n">
        <v>22.75173611111111</v>
      </c>
      <c r="AH93" t="n">
        <v>1090899.547217433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3.8156</v>
      </c>
      <c r="E94" t="n">
        <v>26.21</v>
      </c>
      <c r="F94" t="n">
        <v>23.53</v>
      </c>
      <c r="G94" t="n">
        <v>156.87</v>
      </c>
      <c r="H94" t="n">
        <v>2.1</v>
      </c>
      <c r="I94" t="n">
        <v>9</v>
      </c>
      <c r="J94" t="n">
        <v>202.61</v>
      </c>
      <c r="K94" t="n">
        <v>51.39</v>
      </c>
      <c r="L94" t="n">
        <v>24</v>
      </c>
      <c r="M94" t="n">
        <v>6</v>
      </c>
      <c r="N94" t="n">
        <v>42.21</v>
      </c>
      <c r="O94" t="n">
        <v>25222.04</v>
      </c>
      <c r="P94" t="n">
        <v>255.32</v>
      </c>
      <c r="Q94" t="n">
        <v>608.75</v>
      </c>
      <c r="R94" t="n">
        <v>52.34</v>
      </c>
      <c r="S94" t="n">
        <v>46.36</v>
      </c>
      <c r="T94" t="n">
        <v>2672.51</v>
      </c>
      <c r="U94" t="n">
        <v>0.89</v>
      </c>
      <c r="V94" t="n">
        <v>0.91</v>
      </c>
      <c r="W94" t="n">
        <v>9.19</v>
      </c>
      <c r="X94" t="n">
        <v>0.16</v>
      </c>
      <c r="Y94" t="n">
        <v>1</v>
      </c>
      <c r="Z94" t="n">
        <v>10</v>
      </c>
      <c r="AA94" t="n">
        <v>880.6173326024701</v>
      </c>
      <c r="AB94" t="n">
        <v>1204.899484561513</v>
      </c>
      <c r="AC94" t="n">
        <v>1089.905568842009</v>
      </c>
      <c r="AD94" t="n">
        <v>880617.3326024702</v>
      </c>
      <c r="AE94" t="n">
        <v>1204899.484561513</v>
      </c>
      <c r="AF94" t="n">
        <v>1.570896054018911e-06</v>
      </c>
      <c r="AG94" t="n">
        <v>22.75173611111111</v>
      </c>
      <c r="AH94" t="n">
        <v>1089905.568842009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3.8158</v>
      </c>
      <c r="E95" t="n">
        <v>26.21</v>
      </c>
      <c r="F95" t="n">
        <v>23.53</v>
      </c>
      <c r="G95" t="n">
        <v>156.86</v>
      </c>
      <c r="H95" t="n">
        <v>2.12</v>
      </c>
      <c r="I95" t="n">
        <v>9</v>
      </c>
      <c r="J95" t="n">
        <v>203</v>
      </c>
      <c r="K95" t="n">
        <v>51.39</v>
      </c>
      <c r="L95" t="n">
        <v>24.25</v>
      </c>
      <c r="M95" t="n">
        <v>7</v>
      </c>
      <c r="N95" t="n">
        <v>42.36</v>
      </c>
      <c r="O95" t="n">
        <v>25270.81</v>
      </c>
      <c r="P95" t="n">
        <v>255.02</v>
      </c>
      <c r="Q95" t="n">
        <v>608.76</v>
      </c>
      <c r="R95" t="n">
        <v>52.34</v>
      </c>
      <c r="S95" t="n">
        <v>46.36</v>
      </c>
      <c r="T95" t="n">
        <v>2671.65</v>
      </c>
      <c r="U95" t="n">
        <v>0.89</v>
      </c>
      <c r="V95" t="n">
        <v>0.91</v>
      </c>
      <c r="W95" t="n">
        <v>9.19</v>
      </c>
      <c r="X95" t="n">
        <v>0.16</v>
      </c>
      <c r="Y95" t="n">
        <v>1</v>
      </c>
      <c r="Z95" t="n">
        <v>10</v>
      </c>
      <c r="AA95" t="n">
        <v>880.1621688173859</v>
      </c>
      <c r="AB95" t="n">
        <v>1204.276709390351</v>
      </c>
      <c r="AC95" t="n">
        <v>1089.342230459113</v>
      </c>
      <c r="AD95" t="n">
        <v>880162.1688173859</v>
      </c>
      <c r="AE95" t="n">
        <v>1204276.709390351</v>
      </c>
      <c r="AF95" t="n">
        <v>1.570978394728315e-06</v>
      </c>
      <c r="AG95" t="n">
        <v>22.75173611111111</v>
      </c>
      <c r="AH95" t="n">
        <v>1089342.230459113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3.8159</v>
      </c>
      <c r="E96" t="n">
        <v>26.21</v>
      </c>
      <c r="F96" t="n">
        <v>23.53</v>
      </c>
      <c r="G96" t="n">
        <v>156.86</v>
      </c>
      <c r="H96" t="n">
        <v>2.14</v>
      </c>
      <c r="I96" t="n">
        <v>9</v>
      </c>
      <c r="J96" t="n">
        <v>203.4</v>
      </c>
      <c r="K96" t="n">
        <v>51.39</v>
      </c>
      <c r="L96" t="n">
        <v>24.5</v>
      </c>
      <c r="M96" t="n">
        <v>6</v>
      </c>
      <c r="N96" t="n">
        <v>42.5</v>
      </c>
      <c r="O96" t="n">
        <v>25319.51</v>
      </c>
      <c r="P96" t="n">
        <v>254.89</v>
      </c>
      <c r="Q96" t="n">
        <v>608.75</v>
      </c>
      <c r="R96" t="n">
        <v>52.23</v>
      </c>
      <c r="S96" t="n">
        <v>46.36</v>
      </c>
      <c r="T96" t="n">
        <v>2615.3</v>
      </c>
      <c r="U96" t="n">
        <v>0.89</v>
      </c>
      <c r="V96" t="n">
        <v>0.91</v>
      </c>
      <c r="W96" t="n">
        <v>9.19</v>
      </c>
      <c r="X96" t="n">
        <v>0.16</v>
      </c>
      <c r="Y96" t="n">
        <v>1</v>
      </c>
      <c r="Z96" t="n">
        <v>10</v>
      </c>
      <c r="AA96" t="n">
        <v>879.9631273598413</v>
      </c>
      <c r="AB96" t="n">
        <v>1204.004372087049</v>
      </c>
      <c r="AC96" t="n">
        <v>1089.09588464581</v>
      </c>
      <c r="AD96" t="n">
        <v>879963.1273598414</v>
      </c>
      <c r="AE96" t="n">
        <v>1204004.37208705</v>
      </c>
      <c r="AF96" t="n">
        <v>1.571019565083017e-06</v>
      </c>
      <c r="AG96" t="n">
        <v>22.75173611111111</v>
      </c>
      <c r="AH96" t="n">
        <v>1089095.88464581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3.8153</v>
      </c>
      <c r="E97" t="n">
        <v>26.21</v>
      </c>
      <c r="F97" t="n">
        <v>23.53</v>
      </c>
      <c r="G97" t="n">
        <v>156.88</v>
      </c>
      <c r="H97" t="n">
        <v>2.16</v>
      </c>
      <c r="I97" t="n">
        <v>9</v>
      </c>
      <c r="J97" t="n">
        <v>203.79</v>
      </c>
      <c r="K97" t="n">
        <v>51.39</v>
      </c>
      <c r="L97" t="n">
        <v>24.75</v>
      </c>
      <c r="M97" t="n">
        <v>5</v>
      </c>
      <c r="N97" t="n">
        <v>42.65</v>
      </c>
      <c r="O97" t="n">
        <v>25368.26</v>
      </c>
      <c r="P97" t="n">
        <v>254.44</v>
      </c>
      <c r="Q97" t="n">
        <v>608.79</v>
      </c>
      <c r="R97" t="n">
        <v>52.31</v>
      </c>
      <c r="S97" t="n">
        <v>46.36</v>
      </c>
      <c r="T97" t="n">
        <v>2658.51</v>
      </c>
      <c r="U97" t="n">
        <v>0.89</v>
      </c>
      <c r="V97" t="n">
        <v>0.91</v>
      </c>
      <c r="W97" t="n">
        <v>9.199999999999999</v>
      </c>
      <c r="X97" t="n">
        <v>0.16</v>
      </c>
      <c r="Y97" t="n">
        <v>1</v>
      </c>
      <c r="Z97" t="n">
        <v>10</v>
      </c>
      <c r="AA97" t="n">
        <v>879.4031203682108</v>
      </c>
      <c r="AB97" t="n">
        <v>1203.238145815336</v>
      </c>
      <c r="AC97" t="n">
        <v>1088.402785934064</v>
      </c>
      <c r="AD97" t="n">
        <v>879403.1203682108</v>
      </c>
      <c r="AE97" t="n">
        <v>1203238.145815336</v>
      </c>
      <c r="AF97" t="n">
        <v>1.570772542954804e-06</v>
      </c>
      <c r="AG97" t="n">
        <v>22.75173611111111</v>
      </c>
      <c r="AH97" t="n">
        <v>1088402.785934064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3.8146</v>
      </c>
      <c r="E98" t="n">
        <v>26.22</v>
      </c>
      <c r="F98" t="n">
        <v>23.54</v>
      </c>
      <c r="G98" t="n">
        <v>156.92</v>
      </c>
      <c r="H98" t="n">
        <v>2.17</v>
      </c>
      <c r="I98" t="n">
        <v>9</v>
      </c>
      <c r="J98" t="n">
        <v>204.19</v>
      </c>
      <c r="K98" t="n">
        <v>51.39</v>
      </c>
      <c r="L98" t="n">
        <v>25</v>
      </c>
      <c r="M98" t="n">
        <v>3</v>
      </c>
      <c r="N98" t="n">
        <v>42.79</v>
      </c>
      <c r="O98" t="n">
        <v>25417.05</v>
      </c>
      <c r="P98" t="n">
        <v>254.14</v>
      </c>
      <c r="Q98" t="n">
        <v>608.8</v>
      </c>
      <c r="R98" t="n">
        <v>52.55</v>
      </c>
      <c r="S98" t="n">
        <v>46.36</v>
      </c>
      <c r="T98" t="n">
        <v>2777.8</v>
      </c>
      <c r="U98" t="n">
        <v>0.88</v>
      </c>
      <c r="V98" t="n">
        <v>0.91</v>
      </c>
      <c r="W98" t="n">
        <v>9.19</v>
      </c>
      <c r="X98" t="n">
        <v>0.17</v>
      </c>
      <c r="Y98" t="n">
        <v>1</v>
      </c>
      <c r="Z98" t="n">
        <v>10</v>
      </c>
      <c r="AA98" t="n">
        <v>879.137278457753</v>
      </c>
      <c r="AB98" t="n">
        <v>1202.87440918533</v>
      </c>
      <c r="AC98" t="n">
        <v>1088.073763817518</v>
      </c>
      <c r="AD98" t="n">
        <v>879137.278457753</v>
      </c>
      <c r="AE98" t="n">
        <v>1202874.40918533</v>
      </c>
      <c r="AF98" t="n">
        <v>1.570484350471888e-06</v>
      </c>
      <c r="AG98" t="n">
        <v>22.76041666666667</v>
      </c>
      <c r="AH98" t="n">
        <v>1088073.763817518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3.8134</v>
      </c>
      <c r="E99" t="n">
        <v>26.22</v>
      </c>
      <c r="F99" t="n">
        <v>23.55</v>
      </c>
      <c r="G99" t="n">
        <v>156.97</v>
      </c>
      <c r="H99" t="n">
        <v>2.19</v>
      </c>
      <c r="I99" t="n">
        <v>9</v>
      </c>
      <c r="J99" t="n">
        <v>204.58</v>
      </c>
      <c r="K99" t="n">
        <v>51.39</v>
      </c>
      <c r="L99" t="n">
        <v>25.25</v>
      </c>
      <c r="M99" t="n">
        <v>2</v>
      </c>
      <c r="N99" t="n">
        <v>42.94</v>
      </c>
      <c r="O99" t="n">
        <v>25465.9</v>
      </c>
      <c r="P99" t="n">
        <v>253.86</v>
      </c>
      <c r="Q99" t="n">
        <v>608.8</v>
      </c>
      <c r="R99" t="n">
        <v>52.7</v>
      </c>
      <c r="S99" t="n">
        <v>46.36</v>
      </c>
      <c r="T99" t="n">
        <v>2850.94</v>
      </c>
      <c r="U99" t="n">
        <v>0.88</v>
      </c>
      <c r="V99" t="n">
        <v>0.9</v>
      </c>
      <c r="W99" t="n">
        <v>9.199999999999999</v>
      </c>
      <c r="X99" t="n">
        <v>0.17</v>
      </c>
      <c r="Y99" t="n">
        <v>1</v>
      </c>
      <c r="Z99" t="n">
        <v>10</v>
      </c>
      <c r="AA99" t="n">
        <v>878.9679803263971</v>
      </c>
      <c r="AB99" t="n">
        <v>1202.642768013103</v>
      </c>
      <c r="AC99" t="n">
        <v>1087.864230153657</v>
      </c>
      <c r="AD99" t="n">
        <v>878967.9803263971</v>
      </c>
      <c r="AE99" t="n">
        <v>1202642.768013102</v>
      </c>
      <c r="AF99" t="n">
        <v>1.569990306215461e-06</v>
      </c>
      <c r="AG99" t="n">
        <v>22.76041666666667</v>
      </c>
      <c r="AH99" t="n">
        <v>1087864.230153657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3.8132</v>
      </c>
      <c r="E100" t="n">
        <v>26.22</v>
      </c>
      <c r="F100" t="n">
        <v>23.55</v>
      </c>
      <c r="G100" t="n">
        <v>156.98</v>
      </c>
      <c r="H100" t="n">
        <v>2.21</v>
      </c>
      <c r="I100" t="n">
        <v>9</v>
      </c>
      <c r="J100" t="n">
        <v>204.98</v>
      </c>
      <c r="K100" t="n">
        <v>51.39</v>
      </c>
      <c r="L100" t="n">
        <v>25.5</v>
      </c>
      <c r="M100" t="n">
        <v>1</v>
      </c>
      <c r="N100" t="n">
        <v>43.09</v>
      </c>
      <c r="O100" t="n">
        <v>25514.8</v>
      </c>
      <c r="P100" t="n">
        <v>254.08</v>
      </c>
      <c r="Q100" t="n">
        <v>608.8099999999999</v>
      </c>
      <c r="R100" t="n">
        <v>52.67</v>
      </c>
      <c r="S100" t="n">
        <v>46.36</v>
      </c>
      <c r="T100" t="n">
        <v>2836.57</v>
      </c>
      <c r="U100" t="n">
        <v>0.88</v>
      </c>
      <c r="V100" t="n">
        <v>0.9</v>
      </c>
      <c r="W100" t="n">
        <v>9.199999999999999</v>
      </c>
      <c r="X100" t="n">
        <v>0.18</v>
      </c>
      <c r="Y100" t="n">
        <v>1</v>
      </c>
      <c r="Z100" t="n">
        <v>10</v>
      </c>
      <c r="AA100" t="n">
        <v>879.3091969988277</v>
      </c>
      <c r="AB100" t="n">
        <v>1203.109635717739</v>
      </c>
      <c r="AC100" t="n">
        <v>1088.286540659816</v>
      </c>
      <c r="AD100" t="n">
        <v>879309.1969988277</v>
      </c>
      <c r="AE100" t="n">
        <v>1203109.635717739</v>
      </c>
      <c r="AF100" t="n">
        <v>1.569907965506057e-06</v>
      </c>
      <c r="AG100" t="n">
        <v>22.76041666666667</v>
      </c>
      <c r="AH100" t="n">
        <v>1088286.540659816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3.8132</v>
      </c>
      <c r="E101" t="n">
        <v>26.22</v>
      </c>
      <c r="F101" t="n">
        <v>23.55</v>
      </c>
      <c r="G101" t="n">
        <v>156.98</v>
      </c>
      <c r="H101" t="n">
        <v>2.23</v>
      </c>
      <c r="I101" t="n">
        <v>9</v>
      </c>
      <c r="J101" t="n">
        <v>205.38</v>
      </c>
      <c r="K101" t="n">
        <v>51.39</v>
      </c>
      <c r="L101" t="n">
        <v>25.75</v>
      </c>
      <c r="M101" t="n">
        <v>1</v>
      </c>
      <c r="N101" t="n">
        <v>43.23</v>
      </c>
      <c r="O101" t="n">
        <v>25563.75</v>
      </c>
      <c r="P101" t="n">
        <v>254.26</v>
      </c>
      <c r="Q101" t="n">
        <v>608.8200000000001</v>
      </c>
      <c r="R101" t="n">
        <v>52.68</v>
      </c>
      <c r="S101" t="n">
        <v>46.36</v>
      </c>
      <c r="T101" t="n">
        <v>2840.27</v>
      </c>
      <c r="U101" t="n">
        <v>0.88</v>
      </c>
      <c r="V101" t="n">
        <v>0.9</v>
      </c>
      <c r="W101" t="n">
        <v>9.199999999999999</v>
      </c>
      <c r="X101" t="n">
        <v>0.18</v>
      </c>
      <c r="Y101" t="n">
        <v>1</v>
      </c>
      <c r="Z101" t="n">
        <v>10</v>
      </c>
      <c r="AA101" t="n">
        <v>879.5660816474307</v>
      </c>
      <c r="AB101" t="n">
        <v>1203.461116626909</v>
      </c>
      <c r="AC101" t="n">
        <v>1088.604476724321</v>
      </c>
      <c r="AD101" t="n">
        <v>879566.0816474307</v>
      </c>
      <c r="AE101" t="n">
        <v>1203461.116626909</v>
      </c>
      <c r="AF101" t="n">
        <v>1.569907965506057e-06</v>
      </c>
      <c r="AG101" t="n">
        <v>22.76041666666667</v>
      </c>
      <c r="AH101" t="n">
        <v>1088604.476724321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3.813</v>
      </c>
      <c r="E102" t="n">
        <v>26.23</v>
      </c>
      <c r="F102" t="n">
        <v>23.55</v>
      </c>
      <c r="G102" t="n">
        <v>156.99</v>
      </c>
      <c r="H102" t="n">
        <v>2.24</v>
      </c>
      <c r="I102" t="n">
        <v>9</v>
      </c>
      <c r="J102" t="n">
        <v>205.77</v>
      </c>
      <c r="K102" t="n">
        <v>51.39</v>
      </c>
      <c r="L102" t="n">
        <v>26</v>
      </c>
      <c r="M102" t="n">
        <v>0</v>
      </c>
      <c r="N102" t="n">
        <v>43.38</v>
      </c>
      <c r="O102" t="n">
        <v>25612.75</v>
      </c>
      <c r="P102" t="n">
        <v>254.58</v>
      </c>
      <c r="Q102" t="n">
        <v>608.83</v>
      </c>
      <c r="R102" t="n">
        <v>52.66</v>
      </c>
      <c r="S102" t="n">
        <v>46.36</v>
      </c>
      <c r="T102" t="n">
        <v>2831.38</v>
      </c>
      <c r="U102" t="n">
        <v>0.88</v>
      </c>
      <c r="V102" t="n">
        <v>0.9</v>
      </c>
      <c r="W102" t="n">
        <v>9.199999999999999</v>
      </c>
      <c r="X102" t="n">
        <v>0.18</v>
      </c>
      <c r="Y102" t="n">
        <v>1</v>
      </c>
      <c r="Z102" t="n">
        <v>10</v>
      </c>
      <c r="AA102" t="n">
        <v>880.0500687684041</v>
      </c>
      <c r="AB102" t="n">
        <v>1204.123329157829</v>
      </c>
      <c r="AC102" t="n">
        <v>1089.203488620712</v>
      </c>
      <c r="AD102" t="n">
        <v>880050.0687684041</v>
      </c>
      <c r="AE102" t="n">
        <v>1204123.329157829</v>
      </c>
      <c r="AF102" t="n">
        <v>1.569825624796652e-06</v>
      </c>
      <c r="AG102" t="n">
        <v>22.76909722222222</v>
      </c>
      <c r="AH102" t="n">
        <v>1089203.488620712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3.5189</v>
      </c>
      <c r="E2" t="n">
        <v>28.42</v>
      </c>
      <c r="F2" t="n">
        <v>25.42</v>
      </c>
      <c r="G2" t="n">
        <v>14.96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100</v>
      </c>
      <c r="N2" t="n">
        <v>5.51</v>
      </c>
      <c r="O2" t="n">
        <v>6564.78</v>
      </c>
      <c r="P2" t="n">
        <v>140.67</v>
      </c>
      <c r="Q2" t="n">
        <v>609.16</v>
      </c>
      <c r="R2" t="n">
        <v>110.83</v>
      </c>
      <c r="S2" t="n">
        <v>46.36</v>
      </c>
      <c r="T2" t="n">
        <v>31452.03</v>
      </c>
      <c r="U2" t="n">
        <v>0.42</v>
      </c>
      <c r="V2" t="n">
        <v>0.84</v>
      </c>
      <c r="W2" t="n">
        <v>9.35</v>
      </c>
      <c r="X2" t="n">
        <v>2.04</v>
      </c>
      <c r="Y2" t="n">
        <v>1</v>
      </c>
      <c r="Z2" t="n">
        <v>10</v>
      </c>
      <c r="AA2" t="n">
        <v>651.102867096822</v>
      </c>
      <c r="AB2" t="n">
        <v>890.8676673930862</v>
      </c>
      <c r="AC2" t="n">
        <v>805.8445075577133</v>
      </c>
      <c r="AD2" t="n">
        <v>651102.867096822</v>
      </c>
      <c r="AE2" t="n">
        <v>890867.6673930862</v>
      </c>
      <c r="AF2" t="n">
        <v>2.020171085279608e-06</v>
      </c>
      <c r="AG2" t="n">
        <v>24.67013888888889</v>
      </c>
      <c r="AH2" t="n">
        <v>805844.5075577133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3.6148</v>
      </c>
      <c r="E3" t="n">
        <v>27.66</v>
      </c>
      <c r="F3" t="n">
        <v>24.95</v>
      </c>
      <c r="G3" t="n">
        <v>18.95</v>
      </c>
      <c r="H3" t="n">
        <v>0.42</v>
      </c>
      <c r="I3" t="n">
        <v>79</v>
      </c>
      <c r="J3" t="n">
        <v>51.62</v>
      </c>
      <c r="K3" t="n">
        <v>24.83</v>
      </c>
      <c r="L3" t="n">
        <v>1.25</v>
      </c>
      <c r="M3" t="n">
        <v>77</v>
      </c>
      <c r="N3" t="n">
        <v>5.54</v>
      </c>
      <c r="O3" t="n">
        <v>6599.8</v>
      </c>
      <c r="P3" t="n">
        <v>135.81</v>
      </c>
      <c r="Q3" t="n">
        <v>609.13</v>
      </c>
      <c r="R3" t="n">
        <v>96.2</v>
      </c>
      <c r="S3" t="n">
        <v>46.36</v>
      </c>
      <c r="T3" t="n">
        <v>24250.77</v>
      </c>
      <c r="U3" t="n">
        <v>0.48</v>
      </c>
      <c r="V3" t="n">
        <v>0.85</v>
      </c>
      <c r="W3" t="n">
        <v>9.31</v>
      </c>
      <c r="X3" t="n">
        <v>1.57</v>
      </c>
      <c r="Y3" t="n">
        <v>1</v>
      </c>
      <c r="Z3" t="n">
        <v>10</v>
      </c>
      <c r="AA3" t="n">
        <v>624.8293896830814</v>
      </c>
      <c r="AB3" t="n">
        <v>854.9191364915882</v>
      </c>
      <c r="AC3" t="n">
        <v>773.3268539913744</v>
      </c>
      <c r="AD3" t="n">
        <v>624829.3896830814</v>
      </c>
      <c r="AE3" t="n">
        <v>854919.1364915882</v>
      </c>
      <c r="AF3" t="n">
        <v>2.075226473917624e-06</v>
      </c>
      <c r="AG3" t="n">
        <v>24.01041666666667</v>
      </c>
      <c r="AH3" t="n">
        <v>773326.8539913744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3.6804</v>
      </c>
      <c r="E4" t="n">
        <v>27.17</v>
      </c>
      <c r="F4" t="n">
        <v>24.64</v>
      </c>
      <c r="G4" t="n">
        <v>23.1</v>
      </c>
      <c r="H4" t="n">
        <v>0.5</v>
      </c>
      <c r="I4" t="n">
        <v>64</v>
      </c>
      <c r="J4" t="n">
        <v>51.9</v>
      </c>
      <c r="K4" t="n">
        <v>24.83</v>
      </c>
      <c r="L4" t="n">
        <v>1.5</v>
      </c>
      <c r="M4" t="n">
        <v>62</v>
      </c>
      <c r="N4" t="n">
        <v>5.57</v>
      </c>
      <c r="O4" t="n">
        <v>6634.84</v>
      </c>
      <c r="P4" t="n">
        <v>131.75</v>
      </c>
      <c r="Q4" t="n">
        <v>608.9400000000001</v>
      </c>
      <c r="R4" t="n">
        <v>86.52</v>
      </c>
      <c r="S4" t="n">
        <v>46.36</v>
      </c>
      <c r="T4" t="n">
        <v>19490.04</v>
      </c>
      <c r="U4" t="n">
        <v>0.54</v>
      </c>
      <c r="V4" t="n">
        <v>0.86</v>
      </c>
      <c r="W4" t="n">
        <v>9.289999999999999</v>
      </c>
      <c r="X4" t="n">
        <v>1.26</v>
      </c>
      <c r="Y4" t="n">
        <v>1</v>
      </c>
      <c r="Z4" t="n">
        <v>10</v>
      </c>
      <c r="AA4" t="n">
        <v>603.6211956420584</v>
      </c>
      <c r="AB4" t="n">
        <v>825.9011497651737</v>
      </c>
      <c r="AC4" t="n">
        <v>747.0783031911287</v>
      </c>
      <c r="AD4" t="n">
        <v>603621.1956420584</v>
      </c>
      <c r="AE4" t="n">
        <v>825901.1497651737</v>
      </c>
      <c r="AF4" t="n">
        <v>2.11288688574926e-06</v>
      </c>
      <c r="AG4" t="n">
        <v>23.58506944444444</v>
      </c>
      <c r="AH4" t="n">
        <v>747078.3031911288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3.7244</v>
      </c>
      <c r="E5" t="n">
        <v>26.85</v>
      </c>
      <c r="F5" t="n">
        <v>24.44</v>
      </c>
      <c r="G5" t="n">
        <v>27.16</v>
      </c>
      <c r="H5" t="n">
        <v>0.58</v>
      </c>
      <c r="I5" t="n">
        <v>54</v>
      </c>
      <c r="J5" t="n">
        <v>52.19</v>
      </c>
      <c r="K5" t="n">
        <v>24.83</v>
      </c>
      <c r="L5" t="n">
        <v>1.75</v>
      </c>
      <c r="M5" t="n">
        <v>52</v>
      </c>
      <c r="N5" t="n">
        <v>5.61</v>
      </c>
      <c r="O5" t="n">
        <v>6670.02</v>
      </c>
      <c r="P5" t="n">
        <v>128.34</v>
      </c>
      <c r="Q5" t="n">
        <v>608.98</v>
      </c>
      <c r="R5" t="n">
        <v>80.5</v>
      </c>
      <c r="S5" t="n">
        <v>46.36</v>
      </c>
      <c r="T5" t="n">
        <v>16525.99</v>
      </c>
      <c r="U5" t="n">
        <v>0.58</v>
      </c>
      <c r="V5" t="n">
        <v>0.87</v>
      </c>
      <c r="W5" t="n">
        <v>9.27</v>
      </c>
      <c r="X5" t="n">
        <v>1.07</v>
      </c>
      <c r="Y5" t="n">
        <v>1</v>
      </c>
      <c r="Z5" t="n">
        <v>10</v>
      </c>
      <c r="AA5" t="n">
        <v>594.2807216923536</v>
      </c>
      <c r="AB5" t="n">
        <v>813.1211012345597</v>
      </c>
      <c r="AC5" t="n">
        <v>735.5179645553657</v>
      </c>
      <c r="AD5" t="n">
        <v>594280.7216923536</v>
      </c>
      <c r="AE5" t="n">
        <v>813121.1012345597</v>
      </c>
      <c r="AF5" t="n">
        <v>2.138146918075357e-06</v>
      </c>
      <c r="AG5" t="n">
        <v>23.30729166666667</v>
      </c>
      <c r="AH5" t="n">
        <v>735517.9645553656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3.762</v>
      </c>
      <c r="E6" t="n">
        <v>26.58</v>
      </c>
      <c r="F6" t="n">
        <v>24.27</v>
      </c>
      <c r="G6" t="n">
        <v>31.66</v>
      </c>
      <c r="H6" t="n">
        <v>0.66</v>
      </c>
      <c r="I6" t="n">
        <v>46</v>
      </c>
      <c r="J6" t="n">
        <v>52.47</v>
      </c>
      <c r="K6" t="n">
        <v>24.83</v>
      </c>
      <c r="L6" t="n">
        <v>2</v>
      </c>
      <c r="M6" t="n">
        <v>44</v>
      </c>
      <c r="N6" t="n">
        <v>5.64</v>
      </c>
      <c r="O6" t="n">
        <v>6705.1</v>
      </c>
      <c r="P6" t="n">
        <v>124.98</v>
      </c>
      <c r="Q6" t="n">
        <v>608.9</v>
      </c>
      <c r="R6" t="n">
        <v>75.39</v>
      </c>
      <c r="S6" t="n">
        <v>46.36</v>
      </c>
      <c r="T6" t="n">
        <v>14012.79</v>
      </c>
      <c r="U6" t="n">
        <v>0.61</v>
      </c>
      <c r="V6" t="n">
        <v>0.88</v>
      </c>
      <c r="W6" t="n">
        <v>9.25</v>
      </c>
      <c r="X6" t="n">
        <v>0.9</v>
      </c>
      <c r="Y6" t="n">
        <v>1</v>
      </c>
      <c r="Z6" t="n">
        <v>10</v>
      </c>
      <c r="AA6" t="n">
        <v>577.5260823661091</v>
      </c>
      <c r="AB6" t="n">
        <v>790.1966645458722</v>
      </c>
      <c r="AC6" t="n">
        <v>714.7814039295976</v>
      </c>
      <c r="AD6" t="n">
        <v>577526.0823661091</v>
      </c>
      <c r="AE6" t="n">
        <v>790196.6645458721</v>
      </c>
      <c r="AF6" t="n">
        <v>2.159732763881294e-06</v>
      </c>
      <c r="AG6" t="n">
        <v>23.07291666666667</v>
      </c>
      <c r="AH6" t="n">
        <v>714781.4039295976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3.7866</v>
      </c>
      <c r="E7" t="n">
        <v>26.41</v>
      </c>
      <c r="F7" t="n">
        <v>24.17</v>
      </c>
      <c r="G7" t="n">
        <v>36.26</v>
      </c>
      <c r="H7" t="n">
        <v>0.74</v>
      </c>
      <c r="I7" t="n">
        <v>40</v>
      </c>
      <c r="J7" t="n">
        <v>52.75</v>
      </c>
      <c r="K7" t="n">
        <v>24.83</v>
      </c>
      <c r="L7" t="n">
        <v>2.25</v>
      </c>
      <c r="M7" t="n">
        <v>38</v>
      </c>
      <c r="N7" t="n">
        <v>5.68</v>
      </c>
      <c r="O7" t="n">
        <v>6740.19</v>
      </c>
      <c r="P7" t="n">
        <v>122</v>
      </c>
      <c r="Q7" t="n">
        <v>608.95</v>
      </c>
      <c r="R7" t="n">
        <v>72.19</v>
      </c>
      <c r="S7" t="n">
        <v>46.36</v>
      </c>
      <c r="T7" t="n">
        <v>12443.93</v>
      </c>
      <c r="U7" t="n">
        <v>0.64</v>
      </c>
      <c r="V7" t="n">
        <v>0.88</v>
      </c>
      <c r="W7" t="n">
        <v>9.24</v>
      </c>
      <c r="X7" t="n">
        <v>0.8</v>
      </c>
      <c r="Y7" t="n">
        <v>1</v>
      </c>
      <c r="Z7" t="n">
        <v>10</v>
      </c>
      <c r="AA7" t="n">
        <v>570.9279820024632</v>
      </c>
      <c r="AB7" t="n">
        <v>781.1688525406877</v>
      </c>
      <c r="AC7" t="n">
        <v>706.6151936315742</v>
      </c>
      <c r="AD7" t="n">
        <v>570927.9820024632</v>
      </c>
      <c r="AE7" t="n">
        <v>781168.8525406877</v>
      </c>
      <c r="AF7" t="n">
        <v>2.173855418318158e-06</v>
      </c>
      <c r="AG7" t="n">
        <v>22.92534722222222</v>
      </c>
      <c r="AH7" t="n">
        <v>706615.1936315743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3.8078</v>
      </c>
      <c r="E8" t="n">
        <v>26.26</v>
      </c>
      <c r="F8" t="n">
        <v>24.07</v>
      </c>
      <c r="G8" t="n">
        <v>40.12</v>
      </c>
      <c r="H8" t="n">
        <v>0.82</v>
      </c>
      <c r="I8" t="n">
        <v>36</v>
      </c>
      <c r="J8" t="n">
        <v>53.04</v>
      </c>
      <c r="K8" t="n">
        <v>24.83</v>
      </c>
      <c r="L8" t="n">
        <v>2.5</v>
      </c>
      <c r="M8" t="n">
        <v>31</v>
      </c>
      <c r="N8" t="n">
        <v>5.71</v>
      </c>
      <c r="O8" t="n">
        <v>6775.31</v>
      </c>
      <c r="P8" t="n">
        <v>118.96</v>
      </c>
      <c r="Q8" t="n">
        <v>609.05</v>
      </c>
      <c r="R8" t="n">
        <v>69.29000000000001</v>
      </c>
      <c r="S8" t="n">
        <v>46.36</v>
      </c>
      <c r="T8" t="n">
        <v>11012.74</v>
      </c>
      <c r="U8" t="n">
        <v>0.67</v>
      </c>
      <c r="V8" t="n">
        <v>0.89</v>
      </c>
      <c r="W8" t="n">
        <v>9.23</v>
      </c>
      <c r="X8" t="n">
        <v>0.7</v>
      </c>
      <c r="Y8" t="n">
        <v>1</v>
      </c>
      <c r="Z8" t="n">
        <v>10</v>
      </c>
      <c r="AA8" t="n">
        <v>564.729529166705</v>
      </c>
      <c r="AB8" t="n">
        <v>772.6878559143638</v>
      </c>
      <c r="AC8" t="n">
        <v>698.9436114201131</v>
      </c>
      <c r="AD8" t="n">
        <v>564729.529166705</v>
      </c>
      <c r="AE8" t="n">
        <v>772687.8559143638</v>
      </c>
      <c r="AF8" t="n">
        <v>2.186026161166186e-06</v>
      </c>
      <c r="AG8" t="n">
        <v>22.79513888888889</v>
      </c>
      <c r="AH8" t="n">
        <v>698943.6114201131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3.8167</v>
      </c>
      <c r="E9" t="n">
        <v>26.2</v>
      </c>
      <c r="F9" t="n">
        <v>24.05</v>
      </c>
      <c r="G9" t="n">
        <v>43.73</v>
      </c>
      <c r="H9" t="n">
        <v>0.89</v>
      </c>
      <c r="I9" t="n">
        <v>33</v>
      </c>
      <c r="J9" t="n">
        <v>53.32</v>
      </c>
      <c r="K9" t="n">
        <v>24.83</v>
      </c>
      <c r="L9" t="n">
        <v>2.75</v>
      </c>
      <c r="M9" t="n">
        <v>9</v>
      </c>
      <c r="N9" t="n">
        <v>5.75</v>
      </c>
      <c r="O9" t="n">
        <v>6810.44</v>
      </c>
      <c r="P9" t="n">
        <v>117.06</v>
      </c>
      <c r="Q9" t="n">
        <v>609</v>
      </c>
      <c r="R9" t="n">
        <v>67.45999999999999</v>
      </c>
      <c r="S9" t="n">
        <v>46.36</v>
      </c>
      <c r="T9" t="n">
        <v>10112.01</v>
      </c>
      <c r="U9" t="n">
        <v>0.6899999999999999</v>
      </c>
      <c r="V9" t="n">
        <v>0.89</v>
      </c>
      <c r="W9" t="n">
        <v>9.26</v>
      </c>
      <c r="X9" t="n">
        <v>0.68</v>
      </c>
      <c r="Y9" t="n">
        <v>1</v>
      </c>
      <c r="Z9" t="n">
        <v>10</v>
      </c>
      <c r="AA9" t="n">
        <v>561.3402640351819</v>
      </c>
      <c r="AB9" t="n">
        <v>768.0505138375894</v>
      </c>
      <c r="AC9" t="n">
        <v>694.7488507625956</v>
      </c>
      <c r="AD9" t="n">
        <v>561340.264035182</v>
      </c>
      <c r="AE9" t="n">
        <v>768050.5138375894</v>
      </c>
      <c r="AF9" t="n">
        <v>2.191135576795783e-06</v>
      </c>
      <c r="AG9" t="n">
        <v>22.74305555555556</v>
      </c>
      <c r="AH9" t="n">
        <v>694748.8507625955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3.8211</v>
      </c>
      <c r="E10" t="n">
        <v>26.17</v>
      </c>
      <c r="F10" t="n">
        <v>24.03</v>
      </c>
      <c r="G10" t="n">
        <v>45.06</v>
      </c>
      <c r="H10" t="n">
        <v>0.97</v>
      </c>
      <c r="I10" t="n">
        <v>32</v>
      </c>
      <c r="J10" t="n">
        <v>53.61</v>
      </c>
      <c r="K10" t="n">
        <v>24.83</v>
      </c>
      <c r="L10" t="n">
        <v>3</v>
      </c>
      <c r="M10" t="n">
        <v>1</v>
      </c>
      <c r="N10" t="n">
        <v>5.78</v>
      </c>
      <c r="O10" t="n">
        <v>6845.59</v>
      </c>
      <c r="P10" t="n">
        <v>116.86</v>
      </c>
      <c r="Q10" t="n">
        <v>609.02</v>
      </c>
      <c r="R10" t="n">
        <v>66.61</v>
      </c>
      <c r="S10" t="n">
        <v>46.36</v>
      </c>
      <c r="T10" t="n">
        <v>9692.42</v>
      </c>
      <c r="U10" t="n">
        <v>0.7</v>
      </c>
      <c r="V10" t="n">
        <v>0.89</v>
      </c>
      <c r="W10" t="n">
        <v>9.27</v>
      </c>
      <c r="X10" t="n">
        <v>0.66</v>
      </c>
      <c r="Y10" t="n">
        <v>1</v>
      </c>
      <c r="Z10" t="n">
        <v>10</v>
      </c>
      <c r="AA10" t="n">
        <v>560.6858593858406</v>
      </c>
      <c r="AB10" t="n">
        <v>767.155128526065</v>
      </c>
      <c r="AC10" t="n">
        <v>693.9389197685219</v>
      </c>
      <c r="AD10" t="n">
        <v>560685.8593858406</v>
      </c>
      <c r="AE10" t="n">
        <v>767155.128526065</v>
      </c>
      <c r="AF10" t="n">
        <v>2.193661580028393e-06</v>
      </c>
      <c r="AG10" t="n">
        <v>22.71701388888889</v>
      </c>
      <c r="AH10" t="n">
        <v>693938.9197685219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3.821</v>
      </c>
      <c r="E11" t="n">
        <v>26.17</v>
      </c>
      <c r="F11" t="n">
        <v>24.03</v>
      </c>
      <c r="G11" t="n">
        <v>45.06</v>
      </c>
      <c r="H11" t="n">
        <v>1.04</v>
      </c>
      <c r="I11" t="n">
        <v>32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117.42</v>
      </c>
      <c r="Q11" t="n">
        <v>609.08</v>
      </c>
      <c r="R11" t="n">
        <v>66.59999999999999</v>
      </c>
      <c r="S11" t="n">
        <v>46.36</v>
      </c>
      <c r="T11" t="n">
        <v>9688.07</v>
      </c>
      <c r="U11" t="n">
        <v>0.7</v>
      </c>
      <c r="V11" t="n">
        <v>0.89</v>
      </c>
      <c r="W11" t="n">
        <v>9.27</v>
      </c>
      <c r="X11" t="n">
        <v>0.66</v>
      </c>
      <c r="Y11" t="n">
        <v>1</v>
      </c>
      <c r="Z11" t="n">
        <v>10</v>
      </c>
      <c r="AA11" t="n">
        <v>561.4901176059972</v>
      </c>
      <c r="AB11" t="n">
        <v>768.2555501042517</v>
      </c>
      <c r="AC11" t="n">
        <v>694.9343186557379</v>
      </c>
      <c r="AD11" t="n">
        <v>561490.1176059971</v>
      </c>
      <c r="AE11" t="n">
        <v>768255.5501042517</v>
      </c>
      <c r="AF11" t="n">
        <v>2.193604170864015e-06</v>
      </c>
      <c r="AG11" t="n">
        <v>22.71701388888889</v>
      </c>
      <c r="AH11" t="n">
        <v>694934.3186557379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2.0391</v>
      </c>
      <c r="E2" t="n">
        <v>49.04</v>
      </c>
      <c r="F2" t="n">
        <v>30.52</v>
      </c>
      <c r="G2" t="n">
        <v>5.28</v>
      </c>
      <c r="H2" t="n">
        <v>0.08</v>
      </c>
      <c r="I2" t="n">
        <v>347</v>
      </c>
      <c r="J2" t="n">
        <v>232.68</v>
      </c>
      <c r="K2" t="n">
        <v>57.72</v>
      </c>
      <c r="L2" t="n">
        <v>1</v>
      </c>
      <c r="M2" t="n">
        <v>345</v>
      </c>
      <c r="N2" t="n">
        <v>53.95</v>
      </c>
      <c r="O2" t="n">
        <v>28931.02</v>
      </c>
      <c r="P2" t="n">
        <v>483.06</v>
      </c>
      <c r="Q2" t="n">
        <v>610.5</v>
      </c>
      <c r="R2" t="n">
        <v>269.52</v>
      </c>
      <c r="S2" t="n">
        <v>46.36</v>
      </c>
      <c r="T2" t="n">
        <v>109573.75</v>
      </c>
      <c r="U2" t="n">
        <v>0.17</v>
      </c>
      <c r="V2" t="n">
        <v>0.7</v>
      </c>
      <c r="W2" t="n">
        <v>9.75</v>
      </c>
      <c r="X2" t="n">
        <v>7.12</v>
      </c>
      <c r="Y2" t="n">
        <v>1</v>
      </c>
      <c r="Z2" t="n">
        <v>10</v>
      </c>
      <c r="AA2" t="n">
        <v>2427.717638632681</v>
      </c>
      <c r="AB2" t="n">
        <v>3321.710376520665</v>
      </c>
      <c r="AC2" t="n">
        <v>3004.691000235201</v>
      </c>
      <c r="AD2" t="n">
        <v>2427717.638632681</v>
      </c>
      <c r="AE2" t="n">
        <v>3321710.376520665</v>
      </c>
      <c r="AF2" t="n">
        <v>7.663383111084352e-07</v>
      </c>
      <c r="AG2" t="n">
        <v>42.56944444444444</v>
      </c>
      <c r="AH2" t="n">
        <v>3004691.000235201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2.3096</v>
      </c>
      <c r="E3" t="n">
        <v>43.3</v>
      </c>
      <c r="F3" t="n">
        <v>28.7</v>
      </c>
      <c r="G3" t="n">
        <v>6.6</v>
      </c>
      <c r="H3" t="n">
        <v>0.1</v>
      </c>
      <c r="I3" t="n">
        <v>261</v>
      </c>
      <c r="J3" t="n">
        <v>233.1</v>
      </c>
      <c r="K3" t="n">
        <v>57.72</v>
      </c>
      <c r="L3" t="n">
        <v>1.25</v>
      </c>
      <c r="M3" t="n">
        <v>259</v>
      </c>
      <c r="N3" t="n">
        <v>54.13</v>
      </c>
      <c r="O3" t="n">
        <v>28983.75</v>
      </c>
      <c r="P3" t="n">
        <v>454.12</v>
      </c>
      <c r="Q3" t="n">
        <v>609.75</v>
      </c>
      <c r="R3" t="n">
        <v>212.64</v>
      </c>
      <c r="S3" t="n">
        <v>46.36</v>
      </c>
      <c r="T3" t="n">
        <v>81564.14999999999</v>
      </c>
      <c r="U3" t="n">
        <v>0.22</v>
      </c>
      <c r="V3" t="n">
        <v>0.74</v>
      </c>
      <c r="W3" t="n">
        <v>9.6</v>
      </c>
      <c r="X3" t="n">
        <v>5.3</v>
      </c>
      <c r="Y3" t="n">
        <v>1</v>
      </c>
      <c r="Z3" t="n">
        <v>10</v>
      </c>
      <c r="AA3" t="n">
        <v>2048.246423105617</v>
      </c>
      <c r="AB3" t="n">
        <v>2802.501118347844</v>
      </c>
      <c r="AC3" t="n">
        <v>2535.034344947749</v>
      </c>
      <c r="AD3" t="n">
        <v>2048246.423105617</v>
      </c>
      <c r="AE3" t="n">
        <v>2802501.118347844</v>
      </c>
      <c r="AF3" t="n">
        <v>8.67998118452279e-07</v>
      </c>
      <c r="AG3" t="n">
        <v>37.58680555555556</v>
      </c>
      <c r="AH3" t="n">
        <v>2535034.344947749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2.5052</v>
      </c>
      <c r="E4" t="n">
        <v>39.92</v>
      </c>
      <c r="F4" t="n">
        <v>27.64</v>
      </c>
      <c r="G4" t="n">
        <v>7.9</v>
      </c>
      <c r="H4" t="n">
        <v>0.11</v>
      </c>
      <c r="I4" t="n">
        <v>210</v>
      </c>
      <c r="J4" t="n">
        <v>233.53</v>
      </c>
      <c r="K4" t="n">
        <v>57.72</v>
      </c>
      <c r="L4" t="n">
        <v>1.5</v>
      </c>
      <c r="M4" t="n">
        <v>208</v>
      </c>
      <c r="N4" t="n">
        <v>54.31</v>
      </c>
      <c r="O4" t="n">
        <v>29036.54</v>
      </c>
      <c r="P4" t="n">
        <v>437.3</v>
      </c>
      <c r="Q4" t="n">
        <v>609.49</v>
      </c>
      <c r="R4" t="n">
        <v>179.78</v>
      </c>
      <c r="S4" t="n">
        <v>46.36</v>
      </c>
      <c r="T4" t="n">
        <v>65386.48</v>
      </c>
      <c r="U4" t="n">
        <v>0.26</v>
      </c>
      <c r="V4" t="n">
        <v>0.77</v>
      </c>
      <c r="W4" t="n">
        <v>9.52</v>
      </c>
      <c r="X4" t="n">
        <v>4.25</v>
      </c>
      <c r="Y4" t="n">
        <v>1</v>
      </c>
      <c r="Z4" t="n">
        <v>10</v>
      </c>
      <c r="AA4" t="n">
        <v>1844.254471837046</v>
      </c>
      <c r="AB4" t="n">
        <v>2523.390331132447</v>
      </c>
      <c r="AC4" t="n">
        <v>2282.561499529739</v>
      </c>
      <c r="AD4" t="n">
        <v>1844254.471837046</v>
      </c>
      <c r="AE4" t="n">
        <v>2523390.331132447</v>
      </c>
      <c r="AF4" t="n">
        <v>9.415088700842783e-07</v>
      </c>
      <c r="AG4" t="n">
        <v>34.65277777777778</v>
      </c>
      <c r="AH4" t="n">
        <v>2282561.499529739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2.6603</v>
      </c>
      <c r="E5" t="n">
        <v>37.59</v>
      </c>
      <c r="F5" t="n">
        <v>26.91</v>
      </c>
      <c r="G5" t="n">
        <v>9.23</v>
      </c>
      <c r="H5" t="n">
        <v>0.13</v>
      </c>
      <c r="I5" t="n">
        <v>175</v>
      </c>
      <c r="J5" t="n">
        <v>233.96</v>
      </c>
      <c r="K5" t="n">
        <v>57.72</v>
      </c>
      <c r="L5" t="n">
        <v>1.75</v>
      </c>
      <c r="M5" t="n">
        <v>173</v>
      </c>
      <c r="N5" t="n">
        <v>54.49</v>
      </c>
      <c r="O5" t="n">
        <v>29089.39</v>
      </c>
      <c r="P5" t="n">
        <v>425.51</v>
      </c>
      <c r="Q5" t="n">
        <v>609.65</v>
      </c>
      <c r="R5" t="n">
        <v>156.94</v>
      </c>
      <c r="S5" t="n">
        <v>46.36</v>
      </c>
      <c r="T5" t="n">
        <v>54141.49</v>
      </c>
      <c r="U5" t="n">
        <v>0.3</v>
      </c>
      <c r="V5" t="n">
        <v>0.79</v>
      </c>
      <c r="W5" t="n">
        <v>9.470000000000001</v>
      </c>
      <c r="X5" t="n">
        <v>3.52</v>
      </c>
      <c r="Y5" t="n">
        <v>1</v>
      </c>
      <c r="Z5" t="n">
        <v>10</v>
      </c>
      <c r="AA5" t="n">
        <v>1705.632383357688</v>
      </c>
      <c r="AB5" t="n">
        <v>2333.721474100063</v>
      </c>
      <c r="AC5" t="n">
        <v>2110.994372010613</v>
      </c>
      <c r="AD5" t="n">
        <v>1705632.383357689</v>
      </c>
      <c r="AE5" t="n">
        <v>2333721.474100063</v>
      </c>
      <c r="AF5" t="n">
        <v>9.997988372525967e-07</v>
      </c>
      <c r="AG5" t="n">
        <v>32.63020833333334</v>
      </c>
      <c r="AH5" t="n">
        <v>2110994.372010613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2.777</v>
      </c>
      <c r="E6" t="n">
        <v>36.01</v>
      </c>
      <c r="F6" t="n">
        <v>26.42</v>
      </c>
      <c r="G6" t="n">
        <v>10.5</v>
      </c>
      <c r="H6" t="n">
        <v>0.15</v>
      </c>
      <c r="I6" t="n">
        <v>151</v>
      </c>
      <c r="J6" t="n">
        <v>234.39</v>
      </c>
      <c r="K6" t="n">
        <v>57.72</v>
      </c>
      <c r="L6" t="n">
        <v>2</v>
      </c>
      <c r="M6" t="n">
        <v>149</v>
      </c>
      <c r="N6" t="n">
        <v>54.67</v>
      </c>
      <c r="O6" t="n">
        <v>29142.31</v>
      </c>
      <c r="P6" t="n">
        <v>417.62</v>
      </c>
      <c r="Q6" t="n">
        <v>609.27</v>
      </c>
      <c r="R6" t="n">
        <v>141.99</v>
      </c>
      <c r="S6" t="n">
        <v>46.36</v>
      </c>
      <c r="T6" t="n">
        <v>46789.27</v>
      </c>
      <c r="U6" t="n">
        <v>0.33</v>
      </c>
      <c r="V6" t="n">
        <v>0.8100000000000001</v>
      </c>
      <c r="W6" t="n">
        <v>9.42</v>
      </c>
      <c r="X6" t="n">
        <v>3.04</v>
      </c>
      <c r="Y6" t="n">
        <v>1</v>
      </c>
      <c r="Z6" t="n">
        <v>10</v>
      </c>
      <c r="AA6" t="n">
        <v>1614.419938026152</v>
      </c>
      <c r="AB6" t="n">
        <v>2208.920582388367</v>
      </c>
      <c r="AC6" t="n">
        <v>1998.104302244729</v>
      </c>
      <c r="AD6" t="n">
        <v>1614419.938026152</v>
      </c>
      <c r="AE6" t="n">
        <v>2208920.582388367</v>
      </c>
      <c r="AF6" t="n">
        <v>1.043657245818314e-06</v>
      </c>
      <c r="AG6" t="n">
        <v>31.25868055555556</v>
      </c>
      <c r="AH6" t="n">
        <v>1998104.302244729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2.8792</v>
      </c>
      <c r="E7" t="n">
        <v>34.73</v>
      </c>
      <c r="F7" t="n">
        <v>26.01</v>
      </c>
      <c r="G7" t="n">
        <v>11.82</v>
      </c>
      <c r="H7" t="n">
        <v>0.17</v>
      </c>
      <c r="I7" t="n">
        <v>132</v>
      </c>
      <c r="J7" t="n">
        <v>234.82</v>
      </c>
      <c r="K7" t="n">
        <v>57.72</v>
      </c>
      <c r="L7" t="n">
        <v>2.25</v>
      </c>
      <c r="M7" t="n">
        <v>130</v>
      </c>
      <c r="N7" t="n">
        <v>54.85</v>
      </c>
      <c r="O7" t="n">
        <v>29195.29</v>
      </c>
      <c r="P7" t="n">
        <v>410.86</v>
      </c>
      <c r="Q7" t="n">
        <v>609.45</v>
      </c>
      <c r="R7" t="n">
        <v>129.67</v>
      </c>
      <c r="S7" t="n">
        <v>46.36</v>
      </c>
      <c r="T7" t="n">
        <v>40724.35</v>
      </c>
      <c r="U7" t="n">
        <v>0.36</v>
      </c>
      <c r="V7" t="n">
        <v>0.82</v>
      </c>
      <c r="W7" t="n">
        <v>9.380000000000001</v>
      </c>
      <c r="X7" t="n">
        <v>2.62</v>
      </c>
      <c r="Y7" t="n">
        <v>1</v>
      </c>
      <c r="Z7" t="n">
        <v>10</v>
      </c>
      <c r="AA7" t="n">
        <v>1537.144496537489</v>
      </c>
      <c r="AB7" t="n">
        <v>2103.188914191705</v>
      </c>
      <c r="AC7" t="n">
        <v>1902.463516065429</v>
      </c>
      <c r="AD7" t="n">
        <v>1537144.496537488</v>
      </c>
      <c r="AE7" t="n">
        <v>2103188.914191705</v>
      </c>
      <c r="AF7" t="n">
        <v>1.082066237724195e-06</v>
      </c>
      <c r="AG7" t="n">
        <v>30.14756944444444</v>
      </c>
      <c r="AH7" t="n">
        <v>1902463.516065429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2.9549</v>
      </c>
      <c r="E8" t="n">
        <v>33.84</v>
      </c>
      <c r="F8" t="n">
        <v>25.76</v>
      </c>
      <c r="G8" t="n">
        <v>13.1</v>
      </c>
      <c r="H8" t="n">
        <v>0.19</v>
      </c>
      <c r="I8" t="n">
        <v>118</v>
      </c>
      <c r="J8" t="n">
        <v>235.25</v>
      </c>
      <c r="K8" t="n">
        <v>57.72</v>
      </c>
      <c r="L8" t="n">
        <v>2.5</v>
      </c>
      <c r="M8" t="n">
        <v>116</v>
      </c>
      <c r="N8" t="n">
        <v>55.03</v>
      </c>
      <c r="O8" t="n">
        <v>29248.33</v>
      </c>
      <c r="P8" t="n">
        <v>406.64</v>
      </c>
      <c r="Q8" t="n">
        <v>609.29</v>
      </c>
      <c r="R8" t="n">
        <v>120.73</v>
      </c>
      <c r="S8" t="n">
        <v>46.36</v>
      </c>
      <c r="T8" t="n">
        <v>36320.41</v>
      </c>
      <c r="U8" t="n">
        <v>0.38</v>
      </c>
      <c r="V8" t="n">
        <v>0.83</v>
      </c>
      <c r="W8" t="n">
        <v>9.390000000000001</v>
      </c>
      <c r="X8" t="n">
        <v>2.38</v>
      </c>
      <c r="Y8" t="n">
        <v>1</v>
      </c>
      <c r="Z8" t="n">
        <v>10</v>
      </c>
      <c r="AA8" t="n">
        <v>1489.360300777156</v>
      </c>
      <c r="AB8" t="n">
        <v>2037.808469462483</v>
      </c>
      <c r="AC8" t="n">
        <v>1843.322889219133</v>
      </c>
      <c r="AD8" t="n">
        <v>1489360.300777156</v>
      </c>
      <c r="AE8" t="n">
        <v>2037808.469462483</v>
      </c>
      <c r="AF8" t="n">
        <v>1.110515950906927e-06</v>
      </c>
      <c r="AG8" t="n">
        <v>29.375</v>
      </c>
      <c r="AH8" t="n">
        <v>1843322.889219133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3.0251</v>
      </c>
      <c r="E9" t="n">
        <v>33.06</v>
      </c>
      <c r="F9" t="n">
        <v>25.52</v>
      </c>
      <c r="G9" t="n">
        <v>14.44</v>
      </c>
      <c r="H9" t="n">
        <v>0.21</v>
      </c>
      <c r="I9" t="n">
        <v>106</v>
      </c>
      <c r="J9" t="n">
        <v>235.68</v>
      </c>
      <c r="K9" t="n">
        <v>57.72</v>
      </c>
      <c r="L9" t="n">
        <v>2.75</v>
      </c>
      <c r="M9" t="n">
        <v>104</v>
      </c>
      <c r="N9" t="n">
        <v>55.21</v>
      </c>
      <c r="O9" t="n">
        <v>29301.44</v>
      </c>
      <c r="P9" t="n">
        <v>402.57</v>
      </c>
      <c r="Q9" t="n">
        <v>609.3099999999999</v>
      </c>
      <c r="R9" t="n">
        <v>113.36</v>
      </c>
      <c r="S9" t="n">
        <v>46.36</v>
      </c>
      <c r="T9" t="n">
        <v>32699.7</v>
      </c>
      <c r="U9" t="n">
        <v>0.41</v>
      </c>
      <c r="V9" t="n">
        <v>0.84</v>
      </c>
      <c r="W9" t="n">
        <v>9.369999999999999</v>
      </c>
      <c r="X9" t="n">
        <v>2.14</v>
      </c>
      <c r="Y9" t="n">
        <v>1</v>
      </c>
      <c r="Z9" t="n">
        <v>10</v>
      </c>
      <c r="AA9" t="n">
        <v>1445.718790090313</v>
      </c>
      <c r="AB9" t="n">
        <v>1978.096229213176</v>
      </c>
      <c r="AC9" t="n">
        <v>1789.309501372565</v>
      </c>
      <c r="AD9" t="n">
        <v>1445718.790090313</v>
      </c>
      <c r="AE9" t="n">
        <v>1978096.229213176</v>
      </c>
      <c r="AF9" t="n">
        <v>1.136898643977308e-06</v>
      </c>
      <c r="AG9" t="n">
        <v>28.69791666666667</v>
      </c>
      <c r="AH9" t="n">
        <v>1789309.501372565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3.0821</v>
      </c>
      <c r="E10" t="n">
        <v>32.45</v>
      </c>
      <c r="F10" t="n">
        <v>25.32</v>
      </c>
      <c r="G10" t="n">
        <v>15.66</v>
      </c>
      <c r="H10" t="n">
        <v>0.23</v>
      </c>
      <c r="I10" t="n">
        <v>97</v>
      </c>
      <c r="J10" t="n">
        <v>236.11</v>
      </c>
      <c r="K10" t="n">
        <v>57.72</v>
      </c>
      <c r="L10" t="n">
        <v>3</v>
      </c>
      <c r="M10" t="n">
        <v>95</v>
      </c>
      <c r="N10" t="n">
        <v>55.39</v>
      </c>
      <c r="O10" t="n">
        <v>29354.61</v>
      </c>
      <c r="P10" t="n">
        <v>399.21</v>
      </c>
      <c r="Q10" t="n">
        <v>609.21</v>
      </c>
      <c r="R10" t="n">
        <v>107.46</v>
      </c>
      <c r="S10" t="n">
        <v>46.36</v>
      </c>
      <c r="T10" t="n">
        <v>29790.33</v>
      </c>
      <c r="U10" t="n">
        <v>0.43</v>
      </c>
      <c r="V10" t="n">
        <v>0.84</v>
      </c>
      <c r="W10" t="n">
        <v>9.34</v>
      </c>
      <c r="X10" t="n">
        <v>1.94</v>
      </c>
      <c r="Y10" t="n">
        <v>1</v>
      </c>
      <c r="Z10" t="n">
        <v>10</v>
      </c>
      <c r="AA10" t="n">
        <v>1409.228623364522</v>
      </c>
      <c r="AB10" t="n">
        <v>1928.168773266408</v>
      </c>
      <c r="AC10" t="n">
        <v>1744.147051747732</v>
      </c>
      <c r="AD10" t="n">
        <v>1409228.623364522</v>
      </c>
      <c r="AE10" t="n">
        <v>1928168.773266408</v>
      </c>
      <c r="AF10" t="n">
        <v>1.158320488778043e-06</v>
      </c>
      <c r="AG10" t="n">
        <v>28.16840277777778</v>
      </c>
      <c r="AH10" t="n">
        <v>1744147.051747732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3.1331</v>
      </c>
      <c r="E11" t="n">
        <v>31.92</v>
      </c>
      <c r="F11" t="n">
        <v>25.15</v>
      </c>
      <c r="G11" t="n">
        <v>16.96</v>
      </c>
      <c r="H11" t="n">
        <v>0.24</v>
      </c>
      <c r="I11" t="n">
        <v>89</v>
      </c>
      <c r="J11" t="n">
        <v>236.54</v>
      </c>
      <c r="K11" t="n">
        <v>57.72</v>
      </c>
      <c r="L11" t="n">
        <v>3.25</v>
      </c>
      <c r="M11" t="n">
        <v>87</v>
      </c>
      <c r="N11" t="n">
        <v>55.57</v>
      </c>
      <c r="O11" t="n">
        <v>29407.85</v>
      </c>
      <c r="P11" t="n">
        <v>396.41</v>
      </c>
      <c r="Q11" t="n">
        <v>609.16</v>
      </c>
      <c r="R11" t="n">
        <v>102.26</v>
      </c>
      <c r="S11" t="n">
        <v>46.36</v>
      </c>
      <c r="T11" t="n">
        <v>27234.17</v>
      </c>
      <c r="U11" t="n">
        <v>0.45</v>
      </c>
      <c r="V11" t="n">
        <v>0.85</v>
      </c>
      <c r="W11" t="n">
        <v>9.33</v>
      </c>
      <c r="X11" t="n">
        <v>1.77</v>
      </c>
      <c r="Y11" t="n">
        <v>1</v>
      </c>
      <c r="Z11" t="n">
        <v>10</v>
      </c>
      <c r="AA11" t="n">
        <v>1376.690322849328</v>
      </c>
      <c r="AB11" t="n">
        <v>1883.648435013013</v>
      </c>
      <c r="AC11" t="n">
        <v>1703.875672092553</v>
      </c>
      <c r="AD11" t="n">
        <v>1376690.322849328</v>
      </c>
      <c r="AE11" t="n">
        <v>1883648.435013013</v>
      </c>
      <c r="AF11" t="n">
        <v>1.177487402547123e-06</v>
      </c>
      <c r="AG11" t="n">
        <v>27.70833333333333</v>
      </c>
      <c r="AH11" t="n">
        <v>1703875.672092553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3.1794</v>
      </c>
      <c r="E12" t="n">
        <v>31.45</v>
      </c>
      <c r="F12" t="n">
        <v>25.01</v>
      </c>
      <c r="G12" t="n">
        <v>18.3</v>
      </c>
      <c r="H12" t="n">
        <v>0.26</v>
      </c>
      <c r="I12" t="n">
        <v>82</v>
      </c>
      <c r="J12" t="n">
        <v>236.98</v>
      </c>
      <c r="K12" t="n">
        <v>57.72</v>
      </c>
      <c r="L12" t="n">
        <v>3.5</v>
      </c>
      <c r="M12" t="n">
        <v>80</v>
      </c>
      <c r="N12" t="n">
        <v>55.75</v>
      </c>
      <c r="O12" t="n">
        <v>29461.15</v>
      </c>
      <c r="P12" t="n">
        <v>393.84</v>
      </c>
      <c r="Q12" t="n">
        <v>609.0599999999999</v>
      </c>
      <c r="R12" t="n">
        <v>98.31999999999999</v>
      </c>
      <c r="S12" t="n">
        <v>46.36</v>
      </c>
      <c r="T12" t="n">
        <v>25298.75</v>
      </c>
      <c r="U12" t="n">
        <v>0.47</v>
      </c>
      <c r="V12" t="n">
        <v>0.85</v>
      </c>
      <c r="W12" t="n">
        <v>9.300000000000001</v>
      </c>
      <c r="X12" t="n">
        <v>1.63</v>
      </c>
      <c r="Y12" t="n">
        <v>1</v>
      </c>
      <c r="Z12" t="n">
        <v>10</v>
      </c>
      <c r="AA12" t="n">
        <v>1357.385993344638</v>
      </c>
      <c r="AB12" t="n">
        <v>1857.235399737784</v>
      </c>
      <c r="AC12" t="n">
        <v>1679.983459833064</v>
      </c>
      <c r="AD12" t="n">
        <v>1357385.993344638</v>
      </c>
      <c r="AE12" t="n">
        <v>1857235.399737784</v>
      </c>
      <c r="AF12" t="n">
        <v>1.194887953674738e-06</v>
      </c>
      <c r="AG12" t="n">
        <v>27.30034722222222</v>
      </c>
      <c r="AH12" t="n">
        <v>1679983.459833064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3.221</v>
      </c>
      <c r="E13" t="n">
        <v>31.05</v>
      </c>
      <c r="F13" t="n">
        <v>24.88</v>
      </c>
      <c r="G13" t="n">
        <v>19.64</v>
      </c>
      <c r="H13" t="n">
        <v>0.28</v>
      </c>
      <c r="I13" t="n">
        <v>76</v>
      </c>
      <c r="J13" t="n">
        <v>237.41</v>
      </c>
      <c r="K13" t="n">
        <v>57.72</v>
      </c>
      <c r="L13" t="n">
        <v>3.75</v>
      </c>
      <c r="M13" t="n">
        <v>74</v>
      </c>
      <c r="N13" t="n">
        <v>55.93</v>
      </c>
      <c r="O13" t="n">
        <v>29514.51</v>
      </c>
      <c r="P13" t="n">
        <v>391.49</v>
      </c>
      <c r="Q13" t="n">
        <v>609.1900000000001</v>
      </c>
      <c r="R13" t="n">
        <v>93.91</v>
      </c>
      <c r="S13" t="n">
        <v>46.36</v>
      </c>
      <c r="T13" t="n">
        <v>23120.96</v>
      </c>
      <c r="U13" t="n">
        <v>0.49</v>
      </c>
      <c r="V13" t="n">
        <v>0.86</v>
      </c>
      <c r="W13" t="n">
        <v>9.300000000000001</v>
      </c>
      <c r="X13" t="n">
        <v>1.5</v>
      </c>
      <c r="Y13" t="n">
        <v>1</v>
      </c>
      <c r="Z13" t="n">
        <v>10</v>
      </c>
      <c r="AA13" t="n">
        <v>1329.854801951017</v>
      </c>
      <c r="AB13" t="n">
        <v>1819.56600908259</v>
      </c>
      <c r="AC13" t="n">
        <v>1645.90918295268</v>
      </c>
      <c r="AD13" t="n">
        <v>1329854.801951017</v>
      </c>
      <c r="AE13" t="n">
        <v>1819566.00908259</v>
      </c>
      <c r="AF13" t="n">
        <v>1.21052214216089e-06</v>
      </c>
      <c r="AG13" t="n">
        <v>26.953125</v>
      </c>
      <c r="AH13" t="n">
        <v>1645909.18295268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3.254</v>
      </c>
      <c r="E14" t="n">
        <v>30.73</v>
      </c>
      <c r="F14" t="n">
        <v>24.79</v>
      </c>
      <c r="G14" t="n">
        <v>20.95</v>
      </c>
      <c r="H14" t="n">
        <v>0.3</v>
      </c>
      <c r="I14" t="n">
        <v>71</v>
      </c>
      <c r="J14" t="n">
        <v>237.84</v>
      </c>
      <c r="K14" t="n">
        <v>57.72</v>
      </c>
      <c r="L14" t="n">
        <v>4</v>
      </c>
      <c r="M14" t="n">
        <v>69</v>
      </c>
      <c r="N14" t="n">
        <v>56.12</v>
      </c>
      <c r="O14" t="n">
        <v>29567.95</v>
      </c>
      <c r="P14" t="n">
        <v>389.85</v>
      </c>
      <c r="Q14" t="n">
        <v>608.89</v>
      </c>
      <c r="R14" t="n">
        <v>90.87</v>
      </c>
      <c r="S14" t="n">
        <v>46.36</v>
      </c>
      <c r="T14" t="n">
        <v>21629.07</v>
      </c>
      <c r="U14" t="n">
        <v>0.51</v>
      </c>
      <c r="V14" t="n">
        <v>0.86</v>
      </c>
      <c r="W14" t="n">
        <v>9.300000000000001</v>
      </c>
      <c r="X14" t="n">
        <v>1.41</v>
      </c>
      <c r="Y14" t="n">
        <v>1</v>
      </c>
      <c r="Z14" t="n">
        <v>10</v>
      </c>
      <c r="AA14" t="n">
        <v>1317.303373687629</v>
      </c>
      <c r="AB14" t="n">
        <v>1802.392591202688</v>
      </c>
      <c r="AC14" t="n">
        <v>1630.374771972192</v>
      </c>
      <c r="AD14" t="n">
        <v>1317303.373687629</v>
      </c>
      <c r="AE14" t="n">
        <v>1802392.591202688</v>
      </c>
      <c r="AF14" t="n">
        <v>1.222924262835e-06</v>
      </c>
      <c r="AG14" t="n">
        <v>26.67534722222222</v>
      </c>
      <c r="AH14" t="n">
        <v>1630374.771972192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3.283</v>
      </c>
      <c r="E15" t="n">
        <v>30.46</v>
      </c>
      <c r="F15" t="n">
        <v>24.7</v>
      </c>
      <c r="G15" t="n">
        <v>22.12</v>
      </c>
      <c r="H15" t="n">
        <v>0.32</v>
      </c>
      <c r="I15" t="n">
        <v>67</v>
      </c>
      <c r="J15" t="n">
        <v>238.28</v>
      </c>
      <c r="K15" t="n">
        <v>57.72</v>
      </c>
      <c r="L15" t="n">
        <v>4.25</v>
      </c>
      <c r="M15" t="n">
        <v>65</v>
      </c>
      <c r="N15" t="n">
        <v>56.3</v>
      </c>
      <c r="O15" t="n">
        <v>29621.44</v>
      </c>
      <c r="P15" t="n">
        <v>388.11</v>
      </c>
      <c r="Q15" t="n">
        <v>609</v>
      </c>
      <c r="R15" t="n">
        <v>88.39</v>
      </c>
      <c r="S15" t="n">
        <v>46.36</v>
      </c>
      <c r="T15" t="n">
        <v>20405.32</v>
      </c>
      <c r="U15" t="n">
        <v>0.52</v>
      </c>
      <c r="V15" t="n">
        <v>0.86</v>
      </c>
      <c r="W15" t="n">
        <v>9.289999999999999</v>
      </c>
      <c r="X15" t="n">
        <v>1.32</v>
      </c>
      <c r="Y15" t="n">
        <v>1</v>
      </c>
      <c r="Z15" t="n">
        <v>10</v>
      </c>
      <c r="AA15" t="n">
        <v>1305.718553479502</v>
      </c>
      <c r="AB15" t="n">
        <v>1786.541729107731</v>
      </c>
      <c r="AC15" t="n">
        <v>1616.036693908753</v>
      </c>
      <c r="AD15" t="n">
        <v>1305718.553479502</v>
      </c>
      <c r="AE15" t="n">
        <v>1786541.729107731</v>
      </c>
      <c r="AF15" t="n">
        <v>1.233823096154673e-06</v>
      </c>
      <c r="AG15" t="n">
        <v>26.44097222222222</v>
      </c>
      <c r="AH15" t="n">
        <v>1616036.693908753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3.3098</v>
      </c>
      <c r="E16" t="n">
        <v>30.21</v>
      </c>
      <c r="F16" t="n">
        <v>24.63</v>
      </c>
      <c r="G16" t="n">
        <v>23.46</v>
      </c>
      <c r="H16" t="n">
        <v>0.34</v>
      </c>
      <c r="I16" t="n">
        <v>63</v>
      </c>
      <c r="J16" t="n">
        <v>238.71</v>
      </c>
      <c r="K16" t="n">
        <v>57.72</v>
      </c>
      <c r="L16" t="n">
        <v>4.5</v>
      </c>
      <c r="M16" t="n">
        <v>61</v>
      </c>
      <c r="N16" t="n">
        <v>56.49</v>
      </c>
      <c r="O16" t="n">
        <v>29675.01</v>
      </c>
      <c r="P16" t="n">
        <v>386.9</v>
      </c>
      <c r="Q16" t="n">
        <v>609.08</v>
      </c>
      <c r="R16" t="n">
        <v>86.34999999999999</v>
      </c>
      <c r="S16" t="n">
        <v>46.36</v>
      </c>
      <c r="T16" t="n">
        <v>19408.56</v>
      </c>
      <c r="U16" t="n">
        <v>0.54</v>
      </c>
      <c r="V16" t="n">
        <v>0.87</v>
      </c>
      <c r="W16" t="n">
        <v>9.279999999999999</v>
      </c>
      <c r="X16" t="n">
        <v>1.26</v>
      </c>
      <c r="Y16" t="n">
        <v>1</v>
      </c>
      <c r="Z16" t="n">
        <v>10</v>
      </c>
      <c r="AA16" t="n">
        <v>1285.58790682021</v>
      </c>
      <c r="AB16" t="n">
        <v>1758.998090247037</v>
      </c>
      <c r="AC16" t="n">
        <v>1591.121781283184</v>
      </c>
      <c r="AD16" t="n">
        <v>1285587.90682021</v>
      </c>
      <c r="AE16" t="n">
        <v>1758998.090247037</v>
      </c>
      <c r="AF16" t="n">
        <v>1.243895121429405e-06</v>
      </c>
      <c r="AG16" t="n">
        <v>26.22395833333333</v>
      </c>
      <c r="AH16" t="n">
        <v>1591121.781283184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3.3406</v>
      </c>
      <c r="E17" t="n">
        <v>29.93</v>
      </c>
      <c r="F17" t="n">
        <v>24.54</v>
      </c>
      <c r="G17" t="n">
        <v>24.95</v>
      </c>
      <c r="H17" t="n">
        <v>0.35</v>
      </c>
      <c r="I17" t="n">
        <v>59</v>
      </c>
      <c r="J17" t="n">
        <v>239.14</v>
      </c>
      <c r="K17" t="n">
        <v>57.72</v>
      </c>
      <c r="L17" t="n">
        <v>4.75</v>
      </c>
      <c r="M17" t="n">
        <v>57</v>
      </c>
      <c r="N17" t="n">
        <v>56.67</v>
      </c>
      <c r="O17" t="n">
        <v>29728.63</v>
      </c>
      <c r="P17" t="n">
        <v>385.18</v>
      </c>
      <c r="Q17" t="n">
        <v>609</v>
      </c>
      <c r="R17" t="n">
        <v>83.20999999999999</v>
      </c>
      <c r="S17" t="n">
        <v>46.36</v>
      </c>
      <c r="T17" t="n">
        <v>17859.43</v>
      </c>
      <c r="U17" t="n">
        <v>0.5600000000000001</v>
      </c>
      <c r="V17" t="n">
        <v>0.87</v>
      </c>
      <c r="W17" t="n">
        <v>9.279999999999999</v>
      </c>
      <c r="X17" t="n">
        <v>1.16</v>
      </c>
      <c r="Y17" t="n">
        <v>1</v>
      </c>
      <c r="Z17" t="n">
        <v>10</v>
      </c>
      <c r="AA17" t="n">
        <v>1273.954825979369</v>
      </c>
      <c r="AB17" t="n">
        <v>1743.081195825292</v>
      </c>
      <c r="AC17" t="n">
        <v>1576.723972925549</v>
      </c>
      <c r="AD17" t="n">
        <v>1273954.825979369</v>
      </c>
      <c r="AE17" t="n">
        <v>1743081.195825292</v>
      </c>
      <c r="AF17" t="n">
        <v>1.255470434058574e-06</v>
      </c>
      <c r="AG17" t="n">
        <v>25.98090277777778</v>
      </c>
      <c r="AH17" t="n">
        <v>1576723.972925549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3.3629</v>
      </c>
      <c r="E18" t="n">
        <v>29.74</v>
      </c>
      <c r="F18" t="n">
        <v>24.48</v>
      </c>
      <c r="G18" t="n">
        <v>26.23</v>
      </c>
      <c r="H18" t="n">
        <v>0.37</v>
      </c>
      <c r="I18" t="n">
        <v>56</v>
      </c>
      <c r="J18" t="n">
        <v>239.58</v>
      </c>
      <c r="K18" t="n">
        <v>57.72</v>
      </c>
      <c r="L18" t="n">
        <v>5</v>
      </c>
      <c r="M18" t="n">
        <v>54</v>
      </c>
      <c r="N18" t="n">
        <v>56.86</v>
      </c>
      <c r="O18" t="n">
        <v>29782.33</v>
      </c>
      <c r="P18" t="n">
        <v>383.95</v>
      </c>
      <c r="Q18" t="n">
        <v>608.95</v>
      </c>
      <c r="R18" t="n">
        <v>81.44</v>
      </c>
      <c r="S18" t="n">
        <v>46.36</v>
      </c>
      <c r="T18" t="n">
        <v>16989.79</v>
      </c>
      <c r="U18" t="n">
        <v>0.57</v>
      </c>
      <c r="V18" t="n">
        <v>0.87</v>
      </c>
      <c r="W18" t="n">
        <v>9.27</v>
      </c>
      <c r="X18" t="n">
        <v>1.1</v>
      </c>
      <c r="Y18" t="n">
        <v>1</v>
      </c>
      <c r="Z18" t="n">
        <v>10</v>
      </c>
      <c r="AA18" t="n">
        <v>1265.856437982681</v>
      </c>
      <c r="AB18" t="n">
        <v>1732.000624092561</v>
      </c>
      <c r="AC18" t="n">
        <v>1566.700915407309</v>
      </c>
      <c r="AD18" t="n">
        <v>1265856.437982681</v>
      </c>
      <c r="AE18" t="n">
        <v>1732000.624092561</v>
      </c>
      <c r="AF18" t="n">
        <v>1.263851261059564e-06</v>
      </c>
      <c r="AG18" t="n">
        <v>25.81597222222222</v>
      </c>
      <c r="AH18" t="n">
        <v>1566700.915407309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3.3764</v>
      </c>
      <c r="E19" t="n">
        <v>29.62</v>
      </c>
      <c r="F19" t="n">
        <v>24.45</v>
      </c>
      <c r="G19" t="n">
        <v>27.16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383.19</v>
      </c>
      <c r="Q19" t="n">
        <v>608.96</v>
      </c>
      <c r="R19" t="n">
        <v>80.64</v>
      </c>
      <c r="S19" t="n">
        <v>46.36</v>
      </c>
      <c r="T19" t="n">
        <v>16595.35</v>
      </c>
      <c r="U19" t="n">
        <v>0.57</v>
      </c>
      <c r="V19" t="n">
        <v>0.87</v>
      </c>
      <c r="W19" t="n">
        <v>9.27</v>
      </c>
      <c r="X19" t="n">
        <v>1.07</v>
      </c>
      <c r="Y19" t="n">
        <v>1</v>
      </c>
      <c r="Z19" t="n">
        <v>10</v>
      </c>
      <c r="AA19" t="n">
        <v>1250.504822338961</v>
      </c>
      <c r="AB19" t="n">
        <v>1710.995866303339</v>
      </c>
      <c r="AC19" t="n">
        <v>1547.700822221128</v>
      </c>
      <c r="AD19" t="n">
        <v>1250504.822338961</v>
      </c>
      <c r="AE19" t="n">
        <v>1710995.866303339</v>
      </c>
      <c r="AF19" t="n">
        <v>1.268924855880791e-06</v>
      </c>
      <c r="AG19" t="n">
        <v>25.71180555555556</v>
      </c>
      <c r="AH19" t="n">
        <v>1547700.822221128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3.4013</v>
      </c>
      <c r="E20" t="n">
        <v>29.4</v>
      </c>
      <c r="F20" t="n">
        <v>24.37</v>
      </c>
      <c r="G20" t="n">
        <v>28.67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381.82</v>
      </c>
      <c r="Q20" t="n">
        <v>608.9400000000001</v>
      </c>
      <c r="R20" t="n">
        <v>78.17</v>
      </c>
      <c r="S20" t="n">
        <v>46.36</v>
      </c>
      <c r="T20" t="n">
        <v>15376.55</v>
      </c>
      <c r="U20" t="n">
        <v>0.59</v>
      </c>
      <c r="V20" t="n">
        <v>0.87</v>
      </c>
      <c r="W20" t="n">
        <v>9.26</v>
      </c>
      <c r="X20" t="n">
        <v>0.99</v>
      </c>
      <c r="Y20" t="n">
        <v>1</v>
      </c>
      <c r="Z20" t="n">
        <v>10</v>
      </c>
      <c r="AA20" t="n">
        <v>1241.552491216175</v>
      </c>
      <c r="AB20" t="n">
        <v>1698.746891912168</v>
      </c>
      <c r="AC20" t="n">
        <v>1536.620872754308</v>
      </c>
      <c r="AD20" t="n">
        <v>1241552.491216175</v>
      </c>
      <c r="AE20" t="n">
        <v>1698746.891912168</v>
      </c>
      <c r="AF20" t="n">
        <v>1.278282819662165e-06</v>
      </c>
      <c r="AG20" t="n">
        <v>25.52083333333333</v>
      </c>
      <c r="AH20" t="n">
        <v>1536620.872754308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3.4158</v>
      </c>
      <c r="E21" t="n">
        <v>29.28</v>
      </c>
      <c r="F21" t="n">
        <v>24.33</v>
      </c>
      <c r="G21" t="n">
        <v>29.8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380.99</v>
      </c>
      <c r="Q21" t="n">
        <v>609.0599999999999</v>
      </c>
      <c r="R21" t="n">
        <v>77.13</v>
      </c>
      <c r="S21" t="n">
        <v>46.36</v>
      </c>
      <c r="T21" t="n">
        <v>14866.34</v>
      </c>
      <c r="U21" t="n">
        <v>0.6</v>
      </c>
      <c r="V21" t="n">
        <v>0.88</v>
      </c>
      <c r="W21" t="n">
        <v>9.26</v>
      </c>
      <c r="X21" t="n">
        <v>0.96</v>
      </c>
      <c r="Y21" t="n">
        <v>1</v>
      </c>
      <c r="Z21" t="n">
        <v>10</v>
      </c>
      <c r="AA21" t="n">
        <v>1236.23392274191</v>
      </c>
      <c r="AB21" t="n">
        <v>1691.469791886998</v>
      </c>
      <c r="AC21" t="n">
        <v>1530.038288942065</v>
      </c>
      <c r="AD21" t="n">
        <v>1236233.92274191</v>
      </c>
      <c r="AE21" t="n">
        <v>1691469.791886998</v>
      </c>
      <c r="AF21" t="n">
        <v>1.283732236322001e-06</v>
      </c>
      <c r="AG21" t="n">
        <v>25.41666666666667</v>
      </c>
      <c r="AH21" t="n">
        <v>1530038.288942065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3.43</v>
      </c>
      <c r="E22" t="n">
        <v>29.15</v>
      </c>
      <c r="F22" t="n">
        <v>24.3</v>
      </c>
      <c r="G22" t="n">
        <v>31.03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380.13</v>
      </c>
      <c r="Q22" t="n">
        <v>608.9299999999999</v>
      </c>
      <c r="R22" t="n">
        <v>76.18000000000001</v>
      </c>
      <c r="S22" t="n">
        <v>46.36</v>
      </c>
      <c r="T22" t="n">
        <v>14400.91</v>
      </c>
      <c r="U22" t="n">
        <v>0.61</v>
      </c>
      <c r="V22" t="n">
        <v>0.88</v>
      </c>
      <c r="W22" t="n">
        <v>9.26</v>
      </c>
      <c r="X22" t="n">
        <v>0.93</v>
      </c>
      <c r="Y22" t="n">
        <v>1</v>
      </c>
      <c r="Z22" t="n">
        <v>10</v>
      </c>
      <c r="AA22" t="n">
        <v>1231.238031588445</v>
      </c>
      <c r="AB22" t="n">
        <v>1684.634193207664</v>
      </c>
      <c r="AC22" t="n">
        <v>1523.855070206864</v>
      </c>
      <c r="AD22" t="n">
        <v>1231238.031588445</v>
      </c>
      <c r="AE22" t="n">
        <v>1684634.193207664</v>
      </c>
      <c r="AF22" t="n">
        <v>1.289068906430255e-06</v>
      </c>
      <c r="AG22" t="n">
        <v>25.30381944444444</v>
      </c>
      <c r="AH22" t="n">
        <v>1523855.070206865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3.4458</v>
      </c>
      <c r="E23" t="n">
        <v>29.02</v>
      </c>
      <c r="F23" t="n">
        <v>24.26</v>
      </c>
      <c r="G23" t="n">
        <v>32.35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379.22</v>
      </c>
      <c r="Q23" t="n">
        <v>609.02</v>
      </c>
      <c r="R23" t="n">
        <v>74.88</v>
      </c>
      <c r="S23" t="n">
        <v>46.36</v>
      </c>
      <c r="T23" t="n">
        <v>13763.68</v>
      </c>
      <c r="U23" t="n">
        <v>0.62</v>
      </c>
      <c r="V23" t="n">
        <v>0.88</v>
      </c>
      <c r="W23" t="n">
        <v>9.25</v>
      </c>
      <c r="X23" t="n">
        <v>0.89</v>
      </c>
      <c r="Y23" t="n">
        <v>1</v>
      </c>
      <c r="Z23" t="n">
        <v>10</v>
      </c>
      <c r="AA23" t="n">
        <v>1225.745488348316</v>
      </c>
      <c r="AB23" t="n">
        <v>1677.119053232614</v>
      </c>
      <c r="AC23" t="n">
        <v>1517.057164643468</v>
      </c>
      <c r="AD23" t="n">
        <v>1225745.488348316</v>
      </c>
      <c r="AE23" t="n">
        <v>1677119.053232614</v>
      </c>
      <c r="AF23" t="n">
        <v>1.295006891480284e-06</v>
      </c>
      <c r="AG23" t="n">
        <v>25.19097222222222</v>
      </c>
      <c r="AH23" t="n">
        <v>1517057.164643468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3.4624</v>
      </c>
      <c r="E24" t="n">
        <v>28.88</v>
      </c>
      <c r="F24" t="n">
        <v>24.21</v>
      </c>
      <c r="G24" t="n">
        <v>33.79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378.36</v>
      </c>
      <c r="Q24" t="n">
        <v>608.91</v>
      </c>
      <c r="R24" t="n">
        <v>73.72</v>
      </c>
      <c r="S24" t="n">
        <v>46.36</v>
      </c>
      <c r="T24" t="n">
        <v>13190.6</v>
      </c>
      <c r="U24" t="n">
        <v>0.63</v>
      </c>
      <c r="V24" t="n">
        <v>0.88</v>
      </c>
      <c r="W24" t="n">
        <v>9.24</v>
      </c>
      <c r="X24" t="n">
        <v>0.84</v>
      </c>
      <c r="Y24" t="n">
        <v>1</v>
      </c>
      <c r="Z24" t="n">
        <v>10</v>
      </c>
      <c r="AA24" t="n">
        <v>1209.581483536117</v>
      </c>
      <c r="AB24" t="n">
        <v>1655.002748742999</v>
      </c>
      <c r="AC24" t="n">
        <v>1497.051609213913</v>
      </c>
      <c r="AD24" t="n">
        <v>1209581.483536117</v>
      </c>
      <c r="AE24" t="n">
        <v>1655002.748742999</v>
      </c>
      <c r="AF24" t="n">
        <v>1.3012455340012e-06</v>
      </c>
      <c r="AG24" t="n">
        <v>25.06944444444444</v>
      </c>
      <c r="AH24" t="n">
        <v>1497051.609213913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3.477</v>
      </c>
      <c r="E25" t="n">
        <v>28.76</v>
      </c>
      <c r="F25" t="n">
        <v>24.18</v>
      </c>
      <c r="G25" t="n">
        <v>35.39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377.38</v>
      </c>
      <c r="Q25" t="n">
        <v>608.9299999999999</v>
      </c>
      <c r="R25" t="n">
        <v>72.42</v>
      </c>
      <c r="S25" t="n">
        <v>46.36</v>
      </c>
      <c r="T25" t="n">
        <v>12554.57</v>
      </c>
      <c r="U25" t="n">
        <v>0.64</v>
      </c>
      <c r="V25" t="n">
        <v>0.88</v>
      </c>
      <c r="W25" t="n">
        <v>9.25</v>
      </c>
      <c r="X25" t="n">
        <v>0.8100000000000001</v>
      </c>
      <c r="Y25" t="n">
        <v>1</v>
      </c>
      <c r="Z25" t="n">
        <v>10</v>
      </c>
      <c r="AA25" t="n">
        <v>1204.268609572161</v>
      </c>
      <c r="AB25" t="n">
        <v>1647.733440198058</v>
      </c>
      <c r="AC25" t="n">
        <v>1490.476073273963</v>
      </c>
      <c r="AD25" t="n">
        <v>1204268.609572161</v>
      </c>
      <c r="AE25" t="n">
        <v>1647733.440198058</v>
      </c>
      <c r="AF25" t="n">
        <v>1.306732532844897e-06</v>
      </c>
      <c r="AG25" t="n">
        <v>24.96527777777778</v>
      </c>
      <c r="AH25" t="n">
        <v>1490476.073273963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3.4851</v>
      </c>
      <c r="E26" t="n">
        <v>28.69</v>
      </c>
      <c r="F26" t="n">
        <v>24.16</v>
      </c>
      <c r="G26" t="n">
        <v>36.24</v>
      </c>
      <c r="H26" t="n">
        <v>0.51</v>
      </c>
      <c r="I26" t="n">
        <v>40</v>
      </c>
      <c r="J26" t="n">
        <v>243.08</v>
      </c>
      <c r="K26" t="n">
        <v>57.72</v>
      </c>
      <c r="L26" t="n">
        <v>7</v>
      </c>
      <c r="M26" t="n">
        <v>38</v>
      </c>
      <c r="N26" t="n">
        <v>58.36</v>
      </c>
      <c r="O26" t="n">
        <v>30214.44</v>
      </c>
      <c r="P26" t="n">
        <v>377</v>
      </c>
      <c r="Q26" t="n">
        <v>608.98</v>
      </c>
      <c r="R26" t="n">
        <v>71.76000000000001</v>
      </c>
      <c r="S26" t="n">
        <v>46.36</v>
      </c>
      <c r="T26" t="n">
        <v>12227.75</v>
      </c>
      <c r="U26" t="n">
        <v>0.65</v>
      </c>
      <c r="V26" t="n">
        <v>0.88</v>
      </c>
      <c r="W26" t="n">
        <v>9.24</v>
      </c>
      <c r="X26" t="n">
        <v>0.79</v>
      </c>
      <c r="Y26" t="n">
        <v>1</v>
      </c>
      <c r="Z26" t="n">
        <v>10</v>
      </c>
      <c r="AA26" t="n">
        <v>1201.66172318413</v>
      </c>
      <c r="AB26" t="n">
        <v>1644.166583234244</v>
      </c>
      <c r="AC26" t="n">
        <v>1487.24963213266</v>
      </c>
      <c r="AD26" t="n">
        <v>1201661.72318413</v>
      </c>
      <c r="AE26" t="n">
        <v>1644166.583234244</v>
      </c>
      <c r="AF26" t="n">
        <v>1.309776689737633e-06</v>
      </c>
      <c r="AG26" t="n">
        <v>24.90451388888889</v>
      </c>
      <c r="AH26" t="n">
        <v>1487249.63213266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3.4945</v>
      </c>
      <c r="E27" t="n">
        <v>28.62</v>
      </c>
      <c r="F27" t="n">
        <v>24.13</v>
      </c>
      <c r="G27" t="n">
        <v>37.12</v>
      </c>
      <c r="H27" t="n">
        <v>0.53</v>
      </c>
      <c r="I27" t="n">
        <v>39</v>
      </c>
      <c r="J27" t="n">
        <v>243.52</v>
      </c>
      <c r="K27" t="n">
        <v>57.72</v>
      </c>
      <c r="L27" t="n">
        <v>7.25</v>
      </c>
      <c r="M27" t="n">
        <v>37</v>
      </c>
      <c r="N27" t="n">
        <v>58.55</v>
      </c>
      <c r="O27" t="n">
        <v>30268.74</v>
      </c>
      <c r="P27" t="n">
        <v>376.05</v>
      </c>
      <c r="Q27" t="n">
        <v>608.92</v>
      </c>
      <c r="R27" t="n">
        <v>71.16</v>
      </c>
      <c r="S27" t="n">
        <v>46.36</v>
      </c>
      <c r="T27" t="n">
        <v>11934.47</v>
      </c>
      <c r="U27" t="n">
        <v>0.65</v>
      </c>
      <c r="V27" t="n">
        <v>0.88</v>
      </c>
      <c r="W27" t="n">
        <v>9.23</v>
      </c>
      <c r="X27" t="n">
        <v>0.76</v>
      </c>
      <c r="Y27" t="n">
        <v>1</v>
      </c>
      <c r="Z27" t="n">
        <v>10</v>
      </c>
      <c r="AA27" t="n">
        <v>1197.802070711498</v>
      </c>
      <c r="AB27" t="n">
        <v>1638.885636445339</v>
      </c>
      <c r="AC27" t="n">
        <v>1482.472691493432</v>
      </c>
      <c r="AD27" t="n">
        <v>1197802.070711498</v>
      </c>
      <c r="AE27" t="n">
        <v>1638885.636445339</v>
      </c>
      <c r="AF27" t="n">
        <v>1.313309415020561e-06</v>
      </c>
      <c r="AG27" t="n">
        <v>24.84375</v>
      </c>
      <c r="AH27" t="n">
        <v>1482472.691493432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3.5085</v>
      </c>
      <c r="E28" t="n">
        <v>28.5</v>
      </c>
      <c r="F28" t="n">
        <v>24.11</v>
      </c>
      <c r="G28" t="n">
        <v>39.09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375.58</v>
      </c>
      <c r="Q28" t="n">
        <v>608.89</v>
      </c>
      <c r="R28" t="n">
        <v>69.79000000000001</v>
      </c>
      <c r="S28" t="n">
        <v>46.36</v>
      </c>
      <c r="T28" t="n">
        <v>11257.71</v>
      </c>
      <c r="U28" t="n">
        <v>0.66</v>
      </c>
      <c r="V28" t="n">
        <v>0.88</v>
      </c>
      <c r="W28" t="n">
        <v>9.25</v>
      </c>
      <c r="X28" t="n">
        <v>0.74</v>
      </c>
      <c r="Y28" t="n">
        <v>1</v>
      </c>
      <c r="Z28" t="n">
        <v>10</v>
      </c>
      <c r="AA28" t="n">
        <v>1193.763395653693</v>
      </c>
      <c r="AB28" t="n">
        <v>1633.359743057481</v>
      </c>
      <c r="AC28" t="n">
        <v>1477.474181614872</v>
      </c>
      <c r="AD28" t="n">
        <v>1193763.395653693</v>
      </c>
      <c r="AE28" t="n">
        <v>1633359.743057481</v>
      </c>
      <c r="AF28" t="n">
        <v>1.318570920761093e-06</v>
      </c>
      <c r="AG28" t="n">
        <v>24.73958333333333</v>
      </c>
      <c r="AH28" t="n">
        <v>1477474.181614872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3.5167</v>
      </c>
      <c r="E29" t="n">
        <v>28.44</v>
      </c>
      <c r="F29" t="n">
        <v>24.09</v>
      </c>
      <c r="G29" t="n">
        <v>40.15</v>
      </c>
      <c r="H29" t="n">
        <v>0.5600000000000001</v>
      </c>
      <c r="I29" t="n">
        <v>36</v>
      </c>
      <c r="J29" t="n">
        <v>244.41</v>
      </c>
      <c r="K29" t="n">
        <v>57.72</v>
      </c>
      <c r="L29" t="n">
        <v>7.75</v>
      </c>
      <c r="M29" t="n">
        <v>34</v>
      </c>
      <c r="N29" t="n">
        <v>58.93</v>
      </c>
      <c r="O29" t="n">
        <v>30377.55</v>
      </c>
      <c r="P29" t="n">
        <v>375</v>
      </c>
      <c r="Q29" t="n">
        <v>608.88</v>
      </c>
      <c r="R29" t="n">
        <v>69.55</v>
      </c>
      <c r="S29" t="n">
        <v>46.36</v>
      </c>
      <c r="T29" t="n">
        <v>11141.25</v>
      </c>
      <c r="U29" t="n">
        <v>0.67</v>
      </c>
      <c r="V29" t="n">
        <v>0.88</v>
      </c>
      <c r="W29" t="n">
        <v>9.24</v>
      </c>
      <c r="X29" t="n">
        <v>0.71</v>
      </c>
      <c r="Y29" t="n">
        <v>1</v>
      </c>
      <c r="Z29" t="n">
        <v>10</v>
      </c>
      <c r="AA29" t="n">
        <v>1190.872356139744</v>
      </c>
      <c r="AB29" t="n">
        <v>1629.404095250835</v>
      </c>
      <c r="AC29" t="n">
        <v>1473.896055283105</v>
      </c>
      <c r="AD29" t="n">
        <v>1190872.356139744</v>
      </c>
      <c r="AE29" t="n">
        <v>1629404.095250835</v>
      </c>
      <c r="AF29" t="n">
        <v>1.32165265983769e-06</v>
      </c>
      <c r="AG29" t="n">
        <v>24.6875</v>
      </c>
      <c r="AH29" t="n">
        <v>1473896.055283105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3.5266</v>
      </c>
      <c r="E30" t="n">
        <v>28.36</v>
      </c>
      <c r="F30" t="n">
        <v>24.05</v>
      </c>
      <c r="G30" t="n">
        <v>41.23</v>
      </c>
      <c r="H30" t="n">
        <v>0.58</v>
      </c>
      <c r="I30" t="n">
        <v>35</v>
      </c>
      <c r="J30" t="n">
        <v>244.85</v>
      </c>
      <c r="K30" t="n">
        <v>57.72</v>
      </c>
      <c r="L30" t="n">
        <v>8</v>
      </c>
      <c r="M30" t="n">
        <v>33</v>
      </c>
      <c r="N30" t="n">
        <v>59.12</v>
      </c>
      <c r="O30" t="n">
        <v>30432.06</v>
      </c>
      <c r="P30" t="n">
        <v>374.32</v>
      </c>
      <c r="Q30" t="n">
        <v>608.79</v>
      </c>
      <c r="R30" t="n">
        <v>68.68000000000001</v>
      </c>
      <c r="S30" t="n">
        <v>46.36</v>
      </c>
      <c r="T30" t="n">
        <v>10710.1</v>
      </c>
      <c r="U30" t="n">
        <v>0.68</v>
      </c>
      <c r="V30" t="n">
        <v>0.89</v>
      </c>
      <c r="W30" t="n">
        <v>9.23</v>
      </c>
      <c r="X30" t="n">
        <v>0.68</v>
      </c>
      <c r="Y30" t="n">
        <v>1</v>
      </c>
      <c r="Z30" t="n">
        <v>10</v>
      </c>
      <c r="AA30" t="n">
        <v>1187.299591110807</v>
      </c>
      <c r="AB30" t="n">
        <v>1624.515680518974</v>
      </c>
      <c r="AC30" t="n">
        <v>1469.47418399232</v>
      </c>
      <c r="AD30" t="n">
        <v>1187299.591110807</v>
      </c>
      <c r="AE30" t="n">
        <v>1624515.680518975</v>
      </c>
      <c r="AF30" t="n">
        <v>1.325373296039924e-06</v>
      </c>
      <c r="AG30" t="n">
        <v>24.61805555555556</v>
      </c>
      <c r="AH30" t="n">
        <v>1469474.18399232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3.5355</v>
      </c>
      <c r="E31" t="n">
        <v>28.28</v>
      </c>
      <c r="F31" t="n">
        <v>24.03</v>
      </c>
      <c r="G31" t="n">
        <v>42.4</v>
      </c>
      <c r="H31" t="n">
        <v>0.6</v>
      </c>
      <c r="I31" t="n">
        <v>34</v>
      </c>
      <c r="J31" t="n">
        <v>245.29</v>
      </c>
      <c r="K31" t="n">
        <v>57.72</v>
      </c>
      <c r="L31" t="n">
        <v>8.25</v>
      </c>
      <c r="M31" t="n">
        <v>32</v>
      </c>
      <c r="N31" t="n">
        <v>59.32</v>
      </c>
      <c r="O31" t="n">
        <v>30486.64</v>
      </c>
      <c r="P31" t="n">
        <v>373.5</v>
      </c>
      <c r="Q31" t="n">
        <v>608.92</v>
      </c>
      <c r="R31" t="n">
        <v>67.92</v>
      </c>
      <c r="S31" t="n">
        <v>46.36</v>
      </c>
      <c r="T31" t="n">
        <v>10339.35</v>
      </c>
      <c r="U31" t="n">
        <v>0.68</v>
      </c>
      <c r="V31" t="n">
        <v>0.89</v>
      </c>
      <c r="W31" t="n">
        <v>9.23</v>
      </c>
      <c r="X31" t="n">
        <v>0.65</v>
      </c>
      <c r="Y31" t="n">
        <v>1</v>
      </c>
      <c r="Z31" t="n">
        <v>10</v>
      </c>
      <c r="AA31" t="n">
        <v>1183.915634995914</v>
      </c>
      <c r="AB31" t="n">
        <v>1619.885602472971</v>
      </c>
      <c r="AC31" t="n">
        <v>1465.285994096672</v>
      </c>
      <c r="AD31" t="n">
        <v>1183915.634995914</v>
      </c>
      <c r="AE31" t="n">
        <v>1619885.602472971</v>
      </c>
      <c r="AF31" t="n">
        <v>1.328718110403547e-06</v>
      </c>
      <c r="AG31" t="n">
        <v>24.54861111111111</v>
      </c>
      <c r="AH31" t="n">
        <v>1465285.994096672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3.543</v>
      </c>
      <c r="E32" t="n">
        <v>28.22</v>
      </c>
      <c r="F32" t="n">
        <v>24.01</v>
      </c>
      <c r="G32" t="n">
        <v>43.66</v>
      </c>
      <c r="H32" t="n">
        <v>0.62</v>
      </c>
      <c r="I32" t="n">
        <v>33</v>
      </c>
      <c r="J32" t="n">
        <v>245.73</v>
      </c>
      <c r="K32" t="n">
        <v>57.72</v>
      </c>
      <c r="L32" t="n">
        <v>8.5</v>
      </c>
      <c r="M32" t="n">
        <v>31</v>
      </c>
      <c r="N32" t="n">
        <v>59.51</v>
      </c>
      <c r="O32" t="n">
        <v>30541.29</v>
      </c>
      <c r="P32" t="n">
        <v>373.1</v>
      </c>
      <c r="Q32" t="n">
        <v>608.97</v>
      </c>
      <c r="R32" t="n">
        <v>67.06999999999999</v>
      </c>
      <c r="S32" t="n">
        <v>46.36</v>
      </c>
      <c r="T32" t="n">
        <v>9916.780000000001</v>
      </c>
      <c r="U32" t="n">
        <v>0.6899999999999999</v>
      </c>
      <c r="V32" t="n">
        <v>0.89</v>
      </c>
      <c r="W32" t="n">
        <v>9.24</v>
      </c>
      <c r="X32" t="n">
        <v>0.64</v>
      </c>
      <c r="Y32" t="n">
        <v>1</v>
      </c>
      <c r="Z32" t="n">
        <v>10</v>
      </c>
      <c r="AA32" t="n">
        <v>1181.327602230306</v>
      </c>
      <c r="AB32" t="n">
        <v>1616.344541867118</v>
      </c>
      <c r="AC32" t="n">
        <v>1462.082887345132</v>
      </c>
      <c r="AD32" t="n">
        <v>1181327.602230306</v>
      </c>
      <c r="AE32" t="n">
        <v>1616344.541867118</v>
      </c>
      <c r="AF32" t="n">
        <v>1.331536774193118e-06</v>
      </c>
      <c r="AG32" t="n">
        <v>24.49652777777778</v>
      </c>
      <c r="AH32" t="n">
        <v>1462082.887345132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3.551</v>
      </c>
      <c r="E33" t="n">
        <v>28.16</v>
      </c>
      <c r="F33" t="n">
        <v>23.99</v>
      </c>
      <c r="G33" t="n">
        <v>44.99</v>
      </c>
      <c r="H33" t="n">
        <v>0.63</v>
      </c>
      <c r="I33" t="n">
        <v>32</v>
      </c>
      <c r="J33" t="n">
        <v>246.18</v>
      </c>
      <c r="K33" t="n">
        <v>57.72</v>
      </c>
      <c r="L33" t="n">
        <v>8.75</v>
      </c>
      <c r="M33" t="n">
        <v>30</v>
      </c>
      <c r="N33" t="n">
        <v>59.7</v>
      </c>
      <c r="O33" t="n">
        <v>30596.01</v>
      </c>
      <c r="P33" t="n">
        <v>372.51</v>
      </c>
      <c r="Q33" t="n">
        <v>608.9</v>
      </c>
      <c r="R33" t="n">
        <v>66.86</v>
      </c>
      <c r="S33" t="n">
        <v>46.36</v>
      </c>
      <c r="T33" t="n">
        <v>9818.870000000001</v>
      </c>
      <c r="U33" t="n">
        <v>0.6899999999999999</v>
      </c>
      <c r="V33" t="n">
        <v>0.89</v>
      </c>
      <c r="W33" t="n">
        <v>9.220000000000001</v>
      </c>
      <c r="X33" t="n">
        <v>0.62</v>
      </c>
      <c r="Y33" t="n">
        <v>1</v>
      </c>
      <c r="Z33" t="n">
        <v>10</v>
      </c>
      <c r="AA33" t="n">
        <v>1178.520928679097</v>
      </c>
      <c r="AB33" t="n">
        <v>1612.504327292655</v>
      </c>
      <c r="AC33" t="n">
        <v>1458.609177459881</v>
      </c>
      <c r="AD33" t="n">
        <v>1178520.928679097</v>
      </c>
      <c r="AE33" t="n">
        <v>1612504.327292656</v>
      </c>
      <c r="AF33" t="n">
        <v>1.334543348901993e-06</v>
      </c>
      <c r="AG33" t="n">
        <v>24.44444444444444</v>
      </c>
      <c r="AH33" t="n">
        <v>1458609.177459881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3.5597</v>
      </c>
      <c r="E34" t="n">
        <v>28.09</v>
      </c>
      <c r="F34" t="n">
        <v>23.97</v>
      </c>
      <c r="G34" t="n">
        <v>46.4</v>
      </c>
      <c r="H34" t="n">
        <v>0.65</v>
      </c>
      <c r="I34" t="n">
        <v>31</v>
      </c>
      <c r="J34" t="n">
        <v>246.62</v>
      </c>
      <c r="K34" t="n">
        <v>57.72</v>
      </c>
      <c r="L34" t="n">
        <v>9</v>
      </c>
      <c r="M34" t="n">
        <v>29</v>
      </c>
      <c r="N34" t="n">
        <v>59.9</v>
      </c>
      <c r="O34" t="n">
        <v>30650.8</v>
      </c>
      <c r="P34" t="n">
        <v>372.09</v>
      </c>
      <c r="Q34" t="n">
        <v>608.89</v>
      </c>
      <c r="R34" t="n">
        <v>65.79000000000001</v>
      </c>
      <c r="S34" t="n">
        <v>46.36</v>
      </c>
      <c r="T34" t="n">
        <v>9286.940000000001</v>
      </c>
      <c r="U34" t="n">
        <v>0.7</v>
      </c>
      <c r="V34" t="n">
        <v>0.89</v>
      </c>
      <c r="W34" t="n">
        <v>9.23</v>
      </c>
      <c r="X34" t="n">
        <v>0.6</v>
      </c>
      <c r="Y34" t="n">
        <v>1</v>
      </c>
      <c r="Z34" t="n">
        <v>10</v>
      </c>
      <c r="AA34" t="n">
        <v>1165.305204932537</v>
      </c>
      <c r="AB34" t="n">
        <v>1594.421991026028</v>
      </c>
      <c r="AC34" t="n">
        <v>1442.252593987823</v>
      </c>
      <c r="AD34" t="n">
        <v>1165305.204932536</v>
      </c>
      <c r="AE34" t="n">
        <v>1594421.991026028</v>
      </c>
      <c r="AF34" t="n">
        <v>1.337812998897895e-06</v>
      </c>
      <c r="AG34" t="n">
        <v>24.38368055555556</v>
      </c>
      <c r="AH34" t="n">
        <v>1442252.593987823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3.5677</v>
      </c>
      <c r="E35" t="n">
        <v>28.03</v>
      </c>
      <c r="F35" t="n">
        <v>23.95</v>
      </c>
      <c r="G35" t="n">
        <v>47.91</v>
      </c>
      <c r="H35" t="n">
        <v>0.67</v>
      </c>
      <c r="I35" t="n">
        <v>30</v>
      </c>
      <c r="J35" t="n">
        <v>247.07</v>
      </c>
      <c r="K35" t="n">
        <v>57.72</v>
      </c>
      <c r="L35" t="n">
        <v>9.25</v>
      </c>
      <c r="M35" t="n">
        <v>28</v>
      </c>
      <c r="N35" t="n">
        <v>60.09</v>
      </c>
      <c r="O35" t="n">
        <v>30705.66</v>
      </c>
      <c r="P35" t="n">
        <v>371.4</v>
      </c>
      <c r="Q35" t="n">
        <v>608.9</v>
      </c>
      <c r="R35" t="n">
        <v>65.45</v>
      </c>
      <c r="S35" t="n">
        <v>46.36</v>
      </c>
      <c r="T35" t="n">
        <v>9120.48</v>
      </c>
      <c r="U35" t="n">
        <v>0.71</v>
      </c>
      <c r="V35" t="n">
        <v>0.89</v>
      </c>
      <c r="W35" t="n">
        <v>9.23</v>
      </c>
      <c r="X35" t="n">
        <v>0.58</v>
      </c>
      <c r="Y35" t="n">
        <v>1</v>
      </c>
      <c r="Z35" t="n">
        <v>10</v>
      </c>
      <c r="AA35" t="n">
        <v>1162.371448644074</v>
      </c>
      <c r="AB35" t="n">
        <v>1590.407896243961</v>
      </c>
      <c r="AC35" t="n">
        <v>1438.621598777939</v>
      </c>
      <c r="AD35" t="n">
        <v>1162371.448644074</v>
      </c>
      <c r="AE35" t="n">
        <v>1590407.896243961</v>
      </c>
      <c r="AF35" t="n">
        <v>1.34081957360677e-06</v>
      </c>
      <c r="AG35" t="n">
        <v>24.33159722222222</v>
      </c>
      <c r="AH35" t="n">
        <v>1438621.598777939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3.5759</v>
      </c>
      <c r="E36" t="n">
        <v>27.97</v>
      </c>
      <c r="F36" t="n">
        <v>23.94</v>
      </c>
      <c r="G36" t="n">
        <v>49.52</v>
      </c>
      <c r="H36" t="n">
        <v>0.68</v>
      </c>
      <c r="I36" t="n">
        <v>29</v>
      </c>
      <c r="J36" t="n">
        <v>247.51</v>
      </c>
      <c r="K36" t="n">
        <v>57.72</v>
      </c>
      <c r="L36" t="n">
        <v>9.5</v>
      </c>
      <c r="M36" t="n">
        <v>27</v>
      </c>
      <c r="N36" t="n">
        <v>60.29</v>
      </c>
      <c r="O36" t="n">
        <v>30760.6</v>
      </c>
      <c r="P36" t="n">
        <v>370.84</v>
      </c>
      <c r="Q36" t="n">
        <v>608.9</v>
      </c>
      <c r="R36" t="n">
        <v>64.72</v>
      </c>
      <c r="S36" t="n">
        <v>46.36</v>
      </c>
      <c r="T36" t="n">
        <v>8760.74</v>
      </c>
      <c r="U36" t="n">
        <v>0.72</v>
      </c>
      <c r="V36" t="n">
        <v>0.89</v>
      </c>
      <c r="W36" t="n">
        <v>9.23</v>
      </c>
      <c r="X36" t="n">
        <v>0.5600000000000001</v>
      </c>
      <c r="Y36" t="n">
        <v>1</v>
      </c>
      <c r="Z36" t="n">
        <v>10</v>
      </c>
      <c r="AA36" t="n">
        <v>1159.687966557595</v>
      </c>
      <c r="AB36" t="n">
        <v>1586.736237666366</v>
      </c>
      <c r="AC36" t="n">
        <v>1435.300358141784</v>
      </c>
      <c r="AD36" t="n">
        <v>1159687.966557595</v>
      </c>
      <c r="AE36" t="n">
        <v>1586736.237666366</v>
      </c>
      <c r="AF36" t="n">
        <v>1.343901312683367e-06</v>
      </c>
      <c r="AG36" t="n">
        <v>24.27951388888889</v>
      </c>
      <c r="AH36" t="n">
        <v>1435300.358141784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3.5762</v>
      </c>
      <c r="E37" t="n">
        <v>27.96</v>
      </c>
      <c r="F37" t="n">
        <v>23.93</v>
      </c>
      <c r="G37" t="n">
        <v>49.52</v>
      </c>
      <c r="H37" t="n">
        <v>0.7</v>
      </c>
      <c r="I37" t="n">
        <v>29</v>
      </c>
      <c r="J37" t="n">
        <v>247.96</v>
      </c>
      <c r="K37" t="n">
        <v>57.72</v>
      </c>
      <c r="L37" t="n">
        <v>9.75</v>
      </c>
      <c r="M37" t="n">
        <v>27</v>
      </c>
      <c r="N37" t="n">
        <v>60.48</v>
      </c>
      <c r="O37" t="n">
        <v>30815.6</v>
      </c>
      <c r="P37" t="n">
        <v>370.58</v>
      </c>
      <c r="Q37" t="n">
        <v>608.87</v>
      </c>
      <c r="R37" t="n">
        <v>64.48999999999999</v>
      </c>
      <c r="S37" t="n">
        <v>46.36</v>
      </c>
      <c r="T37" t="n">
        <v>8645.07</v>
      </c>
      <c r="U37" t="n">
        <v>0.72</v>
      </c>
      <c r="V37" t="n">
        <v>0.89</v>
      </c>
      <c r="W37" t="n">
        <v>9.23</v>
      </c>
      <c r="X37" t="n">
        <v>0.5600000000000001</v>
      </c>
      <c r="Y37" t="n">
        <v>1</v>
      </c>
      <c r="Z37" t="n">
        <v>10</v>
      </c>
      <c r="AA37" t="n">
        <v>1159.14674118289</v>
      </c>
      <c r="AB37" t="n">
        <v>1585.995709231517</v>
      </c>
      <c r="AC37" t="n">
        <v>1434.630504701418</v>
      </c>
      <c r="AD37" t="n">
        <v>1159146.74118289</v>
      </c>
      <c r="AE37" t="n">
        <v>1585995.709231517</v>
      </c>
      <c r="AF37" t="n">
        <v>1.34401405923495e-06</v>
      </c>
      <c r="AG37" t="n">
        <v>24.27083333333333</v>
      </c>
      <c r="AH37" t="n">
        <v>1434630.504701418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3.5853</v>
      </c>
      <c r="E38" t="n">
        <v>27.89</v>
      </c>
      <c r="F38" t="n">
        <v>23.91</v>
      </c>
      <c r="G38" t="n">
        <v>51.23</v>
      </c>
      <c r="H38" t="n">
        <v>0.72</v>
      </c>
      <c r="I38" t="n">
        <v>28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370.01</v>
      </c>
      <c r="Q38" t="n">
        <v>608.9299999999999</v>
      </c>
      <c r="R38" t="n">
        <v>64.23</v>
      </c>
      <c r="S38" t="n">
        <v>46.36</v>
      </c>
      <c r="T38" t="n">
        <v>8521.059999999999</v>
      </c>
      <c r="U38" t="n">
        <v>0.72</v>
      </c>
      <c r="V38" t="n">
        <v>0.89</v>
      </c>
      <c r="W38" t="n">
        <v>9.220000000000001</v>
      </c>
      <c r="X38" t="n">
        <v>0.53</v>
      </c>
      <c r="Y38" t="n">
        <v>1</v>
      </c>
      <c r="Z38" t="n">
        <v>10</v>
      </c>
      <c r="AA38" t="n">
        <v>1156.190194539155</v>
      </c>
      <c r="AB38" t="n">
        <v>1581.950431679927</v>
      </c>
      <c r="AC38" t="n">
        <v>1430.971302761769</v>
      </c>
      <c r="AD38" t="n">
        <v>1156190.194539155</v>
      </c>
      <c r="AE38" t="n">
        <v>1581950.431679927</v>
      </c>
      <c r="AF38" t="n">
        <v>1.347434037966296e-06</v>
      </c>
      <c r="AG38" t="n">
        <v>24.21006944444444</v>
      </c>
      <c r="AH38" t="n">
        <v>1430971.302761769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3.5942</v>
      </c>
      <c r="E39" t="n">
        <v>27.82</v>
      </c>
      <c r="F39" t="n">
        <v>23.88</v>
      </c>
      <c r="G39" t="n">
        <v>53.08</v>
      </c>
      <c r="H39" t="n">
        <v>0.73</v>
      </c>
      <c r="I39" t="n">
        <v>27</v>
      </c>
      <c r="J39" t="n">
        <v>248.85</v>
      </c>
      <c r="K39" t="n">
        <v>57.72</v>
      </c>
      <c r="L39" t="n">
        <v>10.25</v>
      </c>
      <c r="M39" t="n">
        <v>25</v>
      </c>
      <c r="N39" t="n">
        <v>60.88</v>
      </c>
      <c r="O39" t="n">
        <v>30925.82</v>
      </c>
      <c r="P39" t="n">
        <v>369.43</v>
      </c>
      <c r="Q39" t="n">
        <v>608.83</v>
      </c>
      <c r="R39" t="n">
        <v>63.19</v>
      </c>
      <c r="S39" t="n">
        <v>46.36</v>
      </c>
      <c r="T39" t="n">
        <v>8009.98</v>
      </c>
      <c r="U39" t="n">
        <v>0.73</v>
      </c>
      <c r="V39" t="n">
        <v>0.89</v>
      </c>
      <c r="W39" t="n">
        <v>9.220000000000001</v>
      </c>
      <c r="X39" t="n">
        <v>0.51</v>
      </c>
      <c r="Y39" t="n">
        <v>1</v>
      </c>
      <c r="Z39" t="n">
        <v>10</v>
      </c>
      <c r="AA39" t="n">
        <v>1153.194025155953</v>
      </c>
      <c r="AB39" t="n">
        <v>1577.850940548165</v>
      </c>
      <c r="AC39" t="n">
        <v>1427.26306130995</v>
      </c>
      <c r="AD39" t="n">
        <v>1153194.025155953</v>
      </c>
      <c r="AE39" t="n">
        <v>1577850.940548165</v>
      </c>
      <c r="AF39" t="n">
        <v>1.350778852329919e-06</v>
      </c>
      <c r="AG39" t="n">
        <v>24.14930555555556</v>
      </c>
      <c r="AH39" t="n">
        <v>1427263.06130995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3.5951</v>
      </c>
      <c r="E40" t="n">
        <v>27.82</v>
      </c>
      <c r="F40" t="n">
        <v>23.88</v>
      </c>
      <c r="G40" t="n">
        <v>53.06</v>
      </c>
      <c r="H40" t="n">
        <v>0.75</v>
      </c>
      <c r="I40" t="n">
        <v>27</v>
      </c>
      <c r="J40" t="n">
        <v>249.3</v>
      </c>
      <c r="K40" t="n">
        <v>57.72</v>
      </c>
      <c r="L40" t="n">
        <v>10.5</v>
      </c>
      <c r="M40" t="n">
        <v>25</v>
      </c>
      <c r="N40" t="n">
        <v>61.07</v>
      </c>
      <c r="O40" t="n">
        <v>30981.04</v>
      </c>
      <c r="P40" t="n">
        <v>369.06</v>
      </c>
      <c r="Q40" t="n">
        <v>608.84</v>
      </c>
      <c r="R40" t="n">
        <v>62.97</v>
      </c>
      <c r="S40" t="n">
        <v>46.36</v>
      </c>
      <c r="T40" t="n">
        <v>7897.03</v>
      </c>
      <c r="U40" t="n">
        <v>0.74</v>
      </c>
      <c r="V40" t="n">
        <v>0.89</v>
      </c>
      <c r="W40" t="n">
        <v>9.220000000000001</v>
      </c>
      <c r="X40" t="n">
        <v>0.5</v>
      </c>
      <c r="Y40" t="n">
        <v>1</v>
      </c>
      <c r="Z40" t="n">
        <v>10</v>
      </c>
      <c r="AA40" t="n">
        <v>1152.445261979203</v>
      </c>
      <c r="AB40" t="n">
        <v>1576.826449736635</v>
      </c>
      <c r="AC40" t="n">
        <v>1426.336346463592</v>
      </c>
      <c r="AD40" t="n">
        <v>1152445.261979203</v>
      </c>
      <c r="AE40" t="n">
        <v>1576826.449736635</v>
      </c>
      <c r="AF40" t="n">
        <v>1.351117091984667e-06</v>
      </c>
      <c r="AG40" t="n">
        <v>24.14930555555556</v>
      </c>
      <c r="AH40" t="n">
        <v>1426336.346463592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3.6015</v>
      </c>
      <c r="E41" t="n">
        <v>27.77</v>
      </c>
      <c r="F41" t="n">
        <v>23.87</v>
      </c>
      <c r="G41" t="n">
        <v>55.09</v>
      </c>
      <c r="H41" t="n">
        <v>0.77</v>
      </c>
      <c r="I41" t="n">
        <v>26</v>
      </c>
      <c r="J41" t="n">
        <v>249.75</v>
      </c>
      <c r="K41" t="n">
        <v>57.72</v>
      </c>
      <c r="L41" t="n">
        <v>10.75</v>
      </c>
      <c r="M41" t="n">
        <v>24</v>
      </c>
      <c r="N41" t="n">
        <v>61.27</v>
      </c>
      <c r="O41" t="n">
        <v>31036.33</v>
      </c>
      <c r="P41" t="n">
        <v>368.53</v>
      </c>
      <c r="Q41" t="n">
        <v>608.9</v>
      </c>
      <c r="R41" t="n">
        <v>63.03</v>
      </c>
      <c r="S41" t="n">
        <v>46.36</v>
      </c>
      <c r="T41" t="n">
        <v>7933.61</v>
      </c>
      <c r="U41" t="n">
        <v>0.74</v>
      </c>
      <c r="V41" t="n">
        <v>0.89</v>
      </c>
      <c r="W41" t="n">
        <v>9.220000000000001</v>
      </c>
      <c r="X41" t="n">
        <v>0.5</v>
      </c>
      <c r="Y41" t="n">
        <v>1</v>
      </c>
      <c r="Z41" t="n">
        <v>10</v>
      </c>
      <c r="AA41" t="n">
        <v>1150.225117532394</v>
      </c>
      <c r="AB41" t="n">
        <v>1573.788750158651</v>
      </c>
      <c r="AC41" t="n">
        <v>1423.588560669893</v>
      </c>
      <c r="AD41" t="n">
        <v>1150225.117532394</v>
      </c>
      <c r="AE41" t="n">
        <v>1573788.750158651</v>
      </c>
      <c r="AF41" t="n">
        <v>1.353522351751768e-06</v>
      </c>
      <c r="AG41" t="n">
        <v>24.10590277777778</v>
      </c>
      <c r="AH41" t="n">
        <v>1423588.560669892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3.6091</v>
      </c>
      <c r="E42" t="n">
        <v>27.71</v>
      </c>
      <c r="F42" t="n">
        <v>23.86</v>
      </c>
      <c r="G42" t="n">
        <v>57.26</v>
      </c>
      <c r="H42" t="n">
        <v>0.78</v>
      </c>
      <c r="I42" t="n">
        <v>25</v>
      </c>
      <c r="J42" t="n">
        <v>250.2</v>
      </c>
      <c r="K42" t="n">
        <v>57.72</v>
      </c>
      <c r="L42" t="n">
        <v>11</v>
      </c>
      <c r="M42" t="n">
        <v>23</v>
      </c>
      <c r="N42" t="n">
        <v>61.47</v>
      </c>
      <c r="O42" t="n">
        <v>31091.69</v>
      </c>
      <c r="P42" t="n">
        <v>368.19</v>
      </c>
      <c r="Q42" t="n">
        <v>608.88</v>
      </c>
      <c r="R42" t="n">
        <v>62.48</v>
      </c>
      <c r="S42" t="n">
        <v>46.36</v>
      </c>
      <c r="T42" t="n">
        <v>7663.84</v>
      </c>
      <c r="U42" t="n">
        <v>0.74</v>
      </c>
      <c r="V42" t="n">
        <v>0.89</v>
      </c>
      <c r="W42" t="n">
        <v>9.220000000000001</v>
      </c>
      <c r="X42" t="n">
        <v>0.49</v>
      </c>
      <c r="Y42" t="n">
        <v>1</v>
      </c>
      <c r="Z42" t="n">
        <v>10</v>
      </c>
      <c r="AA42" t="n">
        <v>1148.050453972745</v>
      </c>
      <c r="AB42" t="n">
        <v>1570.813279536954</v>
      </c>
      <c r="AC42" t="n">
        <v>1420.897064788231</v>
      </c>
      <c r="AD42" t="n">
        <v>1148050.453972745</v>
      </c>
      <c r="AE42" t="n">
        <v>1570813.279536954</v>
      </c>
      <c r="AF42" t="n">
        <v>1.356378597725199e-06</v>
      </c>
      <c r="AG42" t="n">
        <v>24.05381944444444</v>
      </c>
      <c r="AH42" t="n">
        <v>1420897.064788231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3.6111</v>
      </c>
      <c r="E43" t="n">
        <v>27.69</v>
      </c>
      <c r="F43" t="n">
        <v>23.84</v>
      </c>
      <c r="G43" t="n">
        <v>57.23</v>
      </c>
      <c r="H43" t="n">
        <v>0.8</v>
      </c>
      <c r="I43" t="n">
        <v>25</v>
      </c>
      <c r="J43" t="n">
        <v>250.65</v>
      </c>
      <c r="K43" t="n">
        <v>57.72</v>
      </c>
      <c r="L43" t="n">
        <v>11.25</v>
      </c>
      <c r="M43" t="n">
        <v>23</v>
      </c>
      <c r="N43" t="n">
        <v>61.67</v>
      </c>
      <c r="O43" t="n">
        <v>31147.12</v>
      </c>
      <c r="P43" t="n">
        <v>367.85</v>
      </c>
      <c r="Q43" t="n">
        <v>608.77</v>
      </c>
      <c r="R43" t="n">
        <v>62.17</v>
      </c>
      <c r="S43" t="n">
        <v>46.36</v>
      </c>
      <c r="T43" t="n">
        <v>7505.4</v>
      </c>
      <c r="U43" t="n">
        <v>0.75</v>
      </c>
      <c r="V43" t="n">
        <v>0.89</v>
      </c>
      <c r="W43" t="n">
        <v>9.220000000000001</v>
      </c>
      <c r="X43" t="n">
        <v>0.47</v>
      </c>
      <c r="Y43" t="n">
        <v>1</v>
      </c>
      <c r="Z43" t="n">
        <v>10</v>
      </c>
      <c r="AA43" t="n">
        <v>1146.961439161487</v>
      </c>
      <c r="AB43" t="n">
        <v>1569.323241428248</v>
      </c>
      <c r="AC43" t="n">
        <v>1419.549233825338</v>
      </c>
      <c r="AD43" t="n">
        <v>1146961.439161487</v>
      </c>
      <c r="AE43" t="n">
        <v>1569323.241428248</v>
      </c>
      <c r="AF43" t="n">
        <v>1.357130241402418e-06</v>
      </c>
      <c r="AG43" t="n">
        <v>24.03645833333333</v>
      </c>
      <c r="AH43" t="n">
        <v>1419549.233825338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3.6201</v>
      </c>
      <c r="E44" t="n">
        <v>27.62</v>
      </c>
      <c r="F44" t="n">
        <v>23.82</v>
      </c>
      <c r="G44" t="n">
        <v>59.55</v>
      </c>
      <c r="H44" t="n">
        <v>0.8100000000000001</v>
      </c>
      <c r="I44" t="n">
        <v>24</v>
      </c>
      <c r="J44" t="n">
        <v>251.1</v>
      </c>
      <c r="K44" t="n">
        <v>57.72</v>
      </c>
      <c r="L44" t="n">
        <v>11.5</v>
      </c>
      <c r="M44" t="n">
        <v>22</v>
      </c>
      <c r="N44" t="n">
        <v>61.87</v>
      </c>
      <c r="O44" t="n">
        <v>31202.63</v>
      </c>
      <c r="P44" t="n">
        <v>367.04</v>
      </c>
      <c r="Q44" t="n">
        <v>608.8200000000001</v>
      </c>
      <c r="R44" t="n">
        <v>61.3</v>
      </c>
      <c r="S44" t="n">
        <v>46.36</v>
      </c>
      <c r="T44" t="n">
        <v>7078.68</v>
      </c>
      <c r="U44" t="n">
        <v>0.76</v>
      </c>
      <c r="V44" t="n">
        <v>0.89</v>
      </c>
      <c r="W44" t="n">
        <v>9.220000000000001</v>
      </c>
      <c r="X44" t="n">
        <v>0.45</v>
      </c>
      <c r="Y44" t="n">
        <v>1</v>
      </c>
      <c r="Z44" t="n">
        <v>10</v>
      </c>
      <c r="AA44" t="n">
        <v>1143.55321786208</v>
      </c>
      <c r="AB44" t="n">
        <v>1564.659962686288</v>
      </c>
      <c r="AC44" t="n">
        <v>1415.331011861558</v>
      </c>
      <c r="AD44" t="n">
        <v>1143553.21786208</v>
      </c>
      <c r="AE44" t="n">
        <v>1564659.962686288</v>
      </c>
      <c r="AF44" t="n">
        <v>1.360512637949902e-06</v>
      </c>
      <c r="AG44" t="n">
        <v>23.97569444444444</v>
      </c>
      <c r="AH44" t="n">
        <v>1415331.011861558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3.618</v>
      </c>
      <c r="E45" t="n">
        <v>27.64</v>
      </c>
      <c r="F45" t="n">
        <v>23.84</v>
      </c>
      <c r="G45" t="n">
        <v>59.59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367.3</v>
      </c>
      <c r="Q45" t="n">
        <v>608.83</v>
      </c>
      <c r="R45" t="n">
        <v>61.9</v>
      </c>
      <c r="S45" t="n">
        <v>46.36</v>
      </c>
      <c r="T45" t="n">
        <v>7376.33</v>
      </c>
      <c r="U45" t="n">
        <v>0.75</v>
      </c>
      <c r="V45" t="n">
        <v>0.89</v>
      </c>
      <c r="W45" t="n">
        <v>9.220000000000001</v>
      </c>
      <c r="X45" t="n">
        <v>0.46</v>
      </c>
      <c r="Y45" t="n">
        <v>1</v>
      </c>
      <c r="Z45" t="n">
        <v>10</v>
      </c>
      <c r="AA45" t="n">
        <v>1144.538004218545</v>
      </c>
      <c r="AB45" t="n">
        <v>1566.007390824911</v>
      </c>
      <c r="AC45" t="n">
        <v>1416.549843349758</v>
      </c>
      <c r="AD45" t="n">
        <v>1144538.004218546</v>
      </c>
      <c r="AE45" t="n">
        <v>1566007.390824911</v>
      </c>
      <c r="AF45" t="n">
        <v>1.359723412088823e-06</v>
      </c>
      <c r="AG45" t="n">
        <v>23.99305555555556</v>
      </c>
      <c r="AH45" t="n">
        <v>1416549.843349758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3.628</v>
      </c>
      <c r="E46" t="n">
        <v>27.56</v>
      </c>
      <c r="F46" t="n">
        <v>23.81</v>
      </c>
      <c r="G46" t="n">
        <v>62.1</v>
      </c>
      <c r="H46" t="n">
        <v>0.85</v>
      </c>
      <c r="I46" t="n">
        <v>23</v>
      </c>
      <c r="J46" t="n">
        <v>252</v>
      </c>
      <c r="K46" t="n">
        <v>57.72</v>
      </c>
      <c r="L46" t="n">
        <v>12</v>
      </c>
      <c r="M46" t="n">
        <v>21</v>
      </c>
      <c r="N46" t="n">
        <v>62.27</v>
      </c>
      <c r="O46" t="n">
        <v>31313.87</v>
      </c>
      <c r="P46" t="n">
        <v>366.22</v>
      </c>
      <c r="Q46" t="n">
        <v>608.8200000000001</v>
      </c>
      <c r="R46" t="n">
        <v>60.93</v>
      </c>
      <c r="S46" t="n">
        <v>46.36</v>
      </c>
      <c r="T46" t="n">
        <v>6895.55</v>
      </c>
      <c r="U46" t="n">
        <v>0.76</v>
      </c>
      <c r="V46" t="n">
        <v>0.9</v>
      </c>
      <c r="W46" t="n">
        <v>9.210000000000001</v>
      </c>
      <c r="X46" t="n">
        <v>0.43</v>
      </c>
      <c r="Y46" t="n">
        <v>1</v>
      </c>
      <c r="Z46" t="n">
        <v>10</v>
      </c>
      <c r="AA46" t="n">
        <v>1140.621965021317</v>
      </c>
      <c r="AB46" t="n">
        <v>1560.649293231806</v>
      </c>
      <c r="AC46" t="n">
        <v>1411.703115070802</v>
      </c>
      <c r="AD46" t="n">
        <v>1140621.965021317</v>
      </c>
      <c r="AE46" t="n">
        <v>1560649.293231806</v>
      </c>
      <c r="AF46" t="n">
        <v>1.363481630474917e-06</v>
      </c>
      <c r="AG46" t="n">
        <v>23.92361111111111</v>
      </c>
      <c r="AH46" t="n">
        <v>1411703.115070802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3.6265</v>
      </c>
      <c r="E47" t="n">
        <v>27.57</v>
      </c>
      <c r="F47" t="n">
        <v>23.82</v>
      </c>
      <c r="G47" t="n">
        <v>62.13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366.36</v>
      </c>
      <c r="Q47" t="n">
        <v>608.79</v>
      </c>
      <c r="R47" t="n">
        <v>61.26</v>
      </c>
      <c r="S47" t="n">
        <v>46.36</v>
      </c>
      <c r="T47" t="n">
        <v>7060.47</v>
      </c>
      <c r="U47" t="n">
        <v>0.76</v>
      </c>
      <c r="V47" t="n">
        <v>0.89</v>
      </c>
      <c r="W47" t="n">
        <v>9.210000000000001</v>
      </c>
      <c r="X47" t="n">
        <v>0.45</v>
      </c>
      <c r="Y47" t="n">
        <v>1</v>
      </c>
      <c r="Z47" t="n">
        <v>10</v>
      </c>
      <c r="AA47" t="n">
        <v>1141.219349977043</v>
      </c>
      <c r="AB47" t="n">
        <v>1561.466661682995</v>
      </c>
      <c r="AC47" t="n">
        <v>1412.442475024193</v>
      </c>
      <c r="AD47" t="n">
        <v>1141219.349977043</v>
      </c>
      <c r="AE47" t="n">
        <v>1561466.661682995</v>
      </c>
      <c r="AF47" t="n">
        <v>1.362917897717003e-06</v>
      </c>
      <c r="AG47" t="n">
        <v>23.93229166666667</v>
      </c>
      <c r="AH47" t="n">
        <v>1412442.475024193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3.6353</v>
      </c>
      <c r="E48" t="n">
        <v>27.51</v>
      </c>
      <c r="F48" t="n">
        <v>23.8</v>
      </c>
      <c r="G48" t="n">
        <v>64.90000000000001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20</v>
      </c>
      <c r="N48" t="n">
        <v>62.68</v>
      </c>
      <c r="O48" t="n">
        <v>31425.4</v>
      </c>
      <c r="P48" t="n">
        <v>365.52</v>
      </c>
      <c r="Q48" t="n">
        <v>608.92</v>
      </c>
      <c r="R48" t="n">
        <v>60.41</v>
      </c>
      <c r="S48" t="n">
        <v>46.36</v>
      </c>
      <c r="T48" t="n">
        <v>6643.92</v>
      </c>
      <c r="U48" t="n">
        <v>0.77</v>
      </c>
      <c r="V48" t="n">
        <v>0.9</v>
      </c>
      <c r="W48" t="n">
        <v>9.220000000000001</v>
      </c>
      <c r="X48" t="n">
        <v>0.42</v>
      </c>
      <c r="Y48" t="n">
        <v>1</v>
      </c>
      <c r="Z48" t="n">
        <v>10</v>
      </c>
      <c r="AA48" t="n">
        <v>1138.004959993688</v>
      </c>
      <c r="AB48" t="n">
        <v>1557.068591498892</v>
      </c>
      <c r="AC48" t="n">
        <v>1408.464150485731</v>
      </c>
      <c r="AD48" t="n">
        <v>1138004.959993688</v>
      </c>
      <c r="AE48" t="n">
        <v>1557068.591498892</v>
      </c>
      <c r="AF48" t="n">
        <v>1.366225129896766e-06</v>
      </c>
      <c r="AG48" t="n">
        <v>23.88020833333333</v>
      </c>
      <c r="AH48" t="n">
        <v>1408464.150485731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3.6371</v>
      </c>
      <c r="E49" t="n">
        <v>27.49</v>
      </c>
      <c r="F49" t="n">
        <v>23.78</v>
      </c>
      <c r="G49" t="n">
        <v>64.86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20</v>
      </c>
      <c r="N49" t="n">
        <v>62.88</v>
      </c>
      <c r="O49" t="n">
        <v>31481.28</v>
      </c>
      <c r="P49" t="n">
        <v>365.38</v>
      </c>
      <c r="Q49" t="n">
        <v>608.77</v>
      </c>
      <c r="R49" t="n">
        <v>60.39</v>
      </c>
      <c r="S49" t="n">
        <v>46.36</v>
      </c>
      <c r="T49" t="n">
        <v>6634.01</v>
      </c>
      <c r="U49" t="n">
        <v>0.77</v>
      </c>
      <c r="V49" t="n">
        <v>0.9</v>
      </c>
      <c r="W49" t="n">
        <v>9.210000000000001</v>
      </c>
      <c r="X49" t="n">
        <v>0.41</v>
      </c>
      <c r="Y49" t="n">
        <v>1</v>
      </c>
      <c r="Z49" t="n">
        <v>10</v>
      </c>
      <c r="AA49" t="n">
        <v>1137.269027996301</v>
      </c>
      <c r="AB49" t="n">
        <v>1556.061656873037</v>
      </c>
      <c r="AC49" t="n">
        <v>1407.553316287326</v>
      </c>
      <c r="AD49" t="n">
        <v>1137269.0279963</v>
      </c>
      <c r="AE49" t="n">
        <v>1556061.656873037</v>
      </c>
      <c r="AF49" t="n">
        <v>1.366901609206262e-06</v>
      </c>
      <c r="AG49" t="n">
        <v>23.86284722222222</v>
      </c>
      <c r="AH49" t="n">
        <v>1407553.316287326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3.6342</v>
      </c>
      <c r="E50" t="n">
        <v>27.52</v>
      </c>
      <c r="F50" t="n">
        <v>23.81</v>
      </c>
      <c r="G50" t="n">
        <v>64.92</v>
      </c>
      <c r="H50" t="n">
        <v>0.91</v>
      </c>
      <c r="I50" t="n">
        <v>22</v>
      </c>
      <c r="J50" t="n">
        <v>253.81</v>
      </c>
      <c r="K50" t="n">
        <v>57.72</v>
      </c>
      <c r="L50" t="n">
        <v>13</v>
      </c>
      <c r="M50" t="n">
        <v>20</v>
      </c>
      <c r="N50" t="n">
        <v>63.08</v>
      </c>
      <c r="O50" t="n">
        <v>31537.23</v>
      </c>
      <c r="P50" t="n">
        <v>365.2</v>
      </c>
      <c r="Q50" t="n">
        <v>608.88</v>
      </c>
      <c r="R50" t="n">
        <v>60.79</v>
      </c>
      <c r="S50" t="n">
        <v>46.36</v>
      </c>
      <c r="T50" t="n">
        <v>6831</v>
      </c>
      <c r="U50" t="n">
        <v>0.76</v>
      </c>
      <c r="V50" t="n">
        <v>0.9</v>
      </c>
      <c r="W50" t="n">
        <v>9.220000000000001</v>
      </c>
      <c r="X50" t="n">
        <v>0.43</v>
      </c>
      <c r="Y50" t="n">
        <v>1</v>
      </c>
      <c r="Z50" t="n">
        <v>10</v>
      </c>
      <c r="AA50" t="n">
        <v>1137.829875213826</v>
      </c>
      <c r="AB50" t="n">
        <v>1556.829032778889</v>
      </c>
      <c r="AC50" t="n">
        <v>1408.247454913742</v>
      </c>
      <c r="AD50" t="n">
        <v>1137829.875213826</v>
      </c>
      <c r="AE50" t="n">
        <v>1556829.032778889</v>
      </c>
      <c r="AF50" t="n">
        <v>1.365811725874295e-06</v>
      </c>
      <c r="AG50" t="n">
        <v>23.88888888888889</v>
      </c>
      <c r="AH50" t="n">
        <v>1408247.454913742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3.6427</v>
      </c>
      <c r="E51" t="n">
        <v>27.45</v>
      </c>
      <c r="F51" t="n">
        <v>23.79</v>
      </c>
      <c r="G51" t="n">
        <v>67.95999999999999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19</v>
      </c>
      <c r="N51" t="n">
        <v>63.29</v>
      </c>
      <c r="O51" t="n">
        <v>31593.26</v>
      </c>
      <c r="P51" t="n">
        <v>364.92</v>
      </c>
      <c r="Q51" t="n">
        <v>608.8099999999999</v>
      </c>
      <c r="R51" t="n">
        <v>60.18</v>
      </c>
      <c r="S51" t="n">
        <v>46.36</v>
      </c>
      <c r="T51" t="n">
        <v>6531.84</v>
      </c>
      <c r="U51" t="n">
        <v>0.77</v>
      </c>
      <c r="V51" t="n">
        <v>0.9</v>
      </c>
      <c r="W51" t="n">
        <v>9.220000000000001</v>
      </c>
      <c r="X51" t="n">
        <v>0.41</v>
      </c>
      <c r="Y51" t="n">
        <v>1</v>
      </c>
      <c r="Z51" t="n">
        <v>10</v>
      </c>
      <c r="AA51" t="n">
        <v>1135.527630215315</v>
      </c>
      <c r="AB51" t="n">
        <v>1553.678999604045</v>
      </c>
      <c r="AC51" t="n">
        <v>1405.398056484006</v>
      </c>
      <c r="AD51" t="n">
        <v>1135527.630215315</v>
      </c>
      <c r="AE51" t="n">
        <v>1553678.999604045</v>
      </c>
      <c r="AF51" t="n">
        <v>1.369006211502475e-06</v>
      </c>
      <c r="AG51" t="n">
        <v>23.828125</v>
      </c>
      <c r="AH51" t="n">
        <v>1405398.056484006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3.6451</v>
      </c>
      <c r="E52" t="n">
        <v>27.43</v>
      </c>
      <c r="F52" t="n">
        <v>23.77</v>
      </c>
      <c r="G52" t="n">
        <v>67.91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19</v>
      </c>
      <c r="N52" t="n">
        <v>63.49</v>
      </c>
      <c r="O52" t="n">
        <v>31649.36</v>
      </c>
      <c r="P52" t="n">
        <v>364.34</v>
      </c>
      <c r="Q52" t="n">
        <v>608.8200000000001</v>
      </c>
      <c r="R52" t="n">
        <v>59.76</v>
      </c>
      <c r="S52" t="n">
        <v>46.36</v>
      </c>
      <c r="T52" t="n">
        <v>6321.7</v>
      </c>
      <c r="U52" t="n">
        <v>0.78</v>
      </c>
      <c r="V52" t="n">
        <v>0.9</v>
      </c>
      <c r="W52" t="n">
        <v>9.210000000000001</v>
      </c>
      <c r="X52" t="n">
        <v>0.4</v>
      </c>
      <c r="Y52" t="n">
        <v>1</v>
      </c>
      <c r="Z52" t="n">
        <v>10</v>
      </c>
      <c r="AA52" t="n">
        <v>1134.016451030504</v>
      </c>
      <c r="AB52" t="n">
        <v>1551.611337574866</v>
      </c>
      <c r="AC52" t="n">
        <v>1403.527729216909</v>
      </c>
      <c r="AD52" t="n">
        <v>1134016.451030503</v>
      </c>
      <c r="AE52" t="n">
        <v>1551611.337574865</v>
      </c>
      <c r="AF52" t="n">
        <v>1.369908183915138e-06</v>
      </c>
      <c r="AG52" t="n">
        <v>23.81076388888889</v>
      </c>
      <c r="AH52" t="n">
        <v>1403527.729216909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3.654</v>
      </c>
      <c r="E53" t="n">
        <v>27.37</v>
      </c>
      <c r="F53" t="n">
        <v>23.75</v>
      </c>
      <c r="G53" t="n">
        <v>71.23999999999999</v>
      </c>
      <c r="H53" t="n">
        <v>0.96</v>
      </c>
      <c r="I53" t="n">
        <v>20</v>
      </c>
      <c r="J53" t="n">
        <v>255.17</v>
      </c>
      <c r="K53" t="n">
        <v>57.72</v>
      </c>
      <c r="L53" t="n">
        <v>13.75</v>
      </c>
      <c r="M53" t="n">
        <v>18</v>
      </c>
      <c r="N53" t="n">
        <v>63.7</v>
      </c>
      <c r="O53" t="n">
        <v>31705.54</v>
      </c>
      <c r="P53" t="n">
        <v>363.81</v>
      </c>
      <c r="Q53" t="n">
        <v>608.88</v>
      </c>
      <c r="R53" t="n">
        <v>58.86</v>
      </c>
      <c r="S53" t="n">
        <v>46.36</v>
      </c>
      <c r="T53" t="n">
        <v>5879.74</v>
      </c>
      <c r="U53" t="n">
        <v>0.79</v>
      </c>
      <c r="V53" t="n">
        <v>0.9</v>
      </c>
      <c r="W53" t="n">
        <v>9.210000000000001</v>
      </c>
      <c r="X53" t="n">
        <v>0.37</v>
      </c>
      <c r="Y53" t="n">
        <v>1</v>
      </c>
      <c r="Z53" t="n">
        <v>10</v>
      </c>
      <c r="AA53" t="n">
        <v>1120.746457202205</v>
      </c>
      <c r="AB53" t="n">
        <v>1533.454746588177</v>
      </c>
      <c r="AC53" t="n">
        <v>1387.103977791055</v>
      </c>
      <c r="AD53" t="n">
        <v>1120746.457202205</v>
      </c>
      <c r="AE53" t="n">
        <v>1533454.746588177</v>
      </c>
      <c r="AF53" t="n">
        <v>1.373252998278762e-06</v>
      </c>
      <c r="AG53" t="n">
        <v>23.75868055555556</v>
      </c>
      <c r="AH53" t="n">
        <v>1387103.977791055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3.6543</v>
      </c>
      <c r="E54" t="n">
        <v>27.36</v>
      </c>
      <c r="F54" t="n">
        <v>23.75</v>
      </c>
      <c r="G54" t="n">
        <v>71.23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18</v>
      </c>
      <c r="N54" t="n">
        <v>63.91</v>
      </c>
      <c r="O54" t="n">
        <v>31761.8</v>
      </c>
      <c r="P54" t="n">
        <v>363.6</v>
      </c>
      <c r="Q54" t="n">
        <v>608.87</v>
      </c>
      <c r="R54" t="n">
        <v>59.14</v>
      </c>
      <c r="S54" t="n">
        <v>46.36</v>
      </c>
      <c r="T54" t="n">
        <v>6016.27</v>
      </c>
      <c r="U54" t="n">
        <v>0.78</v>
      </c>
      <c r="V54" t="n">
        <v>0.9</v>
      </c>
      <c r="W54" t="n">
        <v>9.199999999999999</v>
      </c>
      <c r="X54" t="n">
        <v>0.37</v>
      </c>
      <c r="Y54" t="n">
        <v>1</v>
      </c>
      <c r="Z54" t="n">
        <v>10</v>
      </c>
      <c r="AA54" t="n">
        <v>1120.37363465258</v>
      </c>
      <c r="AB54" t="n">
        <v>1532.944634328011</v>
      </c>
      <c r="AC54" t="n">
        <v>1386.642549929052</v>
      </c>
      <c r="AD54" t="n">
        <v>1120373.63465258</v>
      </c>
      <c r="AE54" t="n">
        <v>1532944.634328011</v>
      </c>
      <c r="AF54" t="n">
        <v>1.373365744830344e-06</v>
      </c>
      <c r="AG54" t="n">
        <v>23.75</v>
      </c>
      <c r="AH54" t="n">
        <v>1386642.549929052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3.6536</v>
      </c>
      <c r="E55" t="n">
        <v>27.37</v>
      </c>
      <c r="F55" t="n">
        <v>23.75</v>
      </c>
      <c r="G55" t="n">
        <v>71.25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18</v>
      </c>
      <c r="N55" t="n">
        <v>64.11</v>
      </c>
      <c r="O55" t="n">
        <v>31818.13</v>
      </c>
      <c r="P55" t="n">
        <v>363.36</v>
      </c>
      <c r="Q55" t="n">
        <v>608.89</v>
      </c>
      <c r="R55" t="n">
        <v>58.98</v>
      </c>
      <c r="S55" t="n">
        <v>46.36</v>
      </c>
      <c r="T55" t="n">
        <v>5938.18</v>
      </c>
      <c r="U55" t="n">
        <v>0.79</v>
      </c>
      <c r="V55" t="n">
        <v>0.9</v>
      </c>
      <c r="W55" t="n">
        <v>9.210000000000001</v>
      </c>
      <c r="X55" t="n">
        <v>0.38</v>
      </c>
      <c r="Y55" t="n">
        <v>1</v>
      </c>
      <c r="Z55" t="n">
        <v>10</v>
      </c>
      <c r="AA55" t="n">
        <v>1120.156329885835</v>
      </c>
      <c r="AB55" t="n">
        <v>1532.647308359341</v>
      </c>
      <c r="AC55" t="n">
        <v>1386.373600333532</v>
      </c>
      <c r="AD55" t="n">
        <v>1120156.329885835</v>
      </c>
      <c r="AE55" t="n">
        <v>1532647.308359341</v>
      </c>
      <c r="AF55" t="n">
        <v>1.373102669543318e-06</v>
      </c>
      <c r="AG55" t="n">
        <v>23.75868055555556</v>
      </c>
      <c r="AH55" t="n">
        <v>1386373.600333532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3.6626</v>
      </c>
      <c r="E56" t="n">
        <v>27.3</v>
      </c>
      <c r="F56" t="n">
        <v>23.73</v>
      </c>
      <c r="G56" t="n">
        <v>74.93000000000001</v>
      </c>
      <c r="H56" t="n">
        <v>1.01</v>
      </c>
      <c r="I56" t="n">
        <v>19</v>
      </c>
      <c r="J56" t="n">
        <v>256.54</v>
      </c>
      <c r="K56" t="n">
        <v>57.72</v>
      </c>
      <c r="L56" t="n">
        <v>14.5</v>
      </c>
      <c r="M56" t="n">
        <v>17</v>
      </c>
      <c r="N56" t="n">
        <v>64.31999999999999</v>
      </c>
      <c r="O56" t="n">
        <v>31874.54</v>
      </c>
      <c r="P56" t="n">
        <v>362.96</v>
      </c>
      <c r="Q56" t="n">
        <v>608.78</v>
      </c>
      <c r="R56" t="n">
        <v>58.32</v>
      </c>
      <c r="S56" t="n">
        <v>46.36</v>
      </c>
      <c r="T56" t="n">
        <v>5614.6</v>
      </c>
      <c r="U56" t="n">
        <v>0.79</v>
      </c>
      <c r="V56" t="n">
        <v>0.9</v>
      </c>
      <c r="W56" t="n">
        <v>9.210000000000001</v>
      </c>
      <c r="X56" t="n">
        <v>0.36</v>
      </c>
      <c r="Y56" t="n">
        <v>1</v>
      </c>
      <c r="Z56" t="n">
        <v>10</v>
      </c>
      <c r="AA56" t="n">
        <v>1117.605025821062</v>
      </c>
      <c r="AB56" t="n">
        <v>1529.156501582326</v>
      </c>
      <c r="AC56" t="n">
        <v>1383.215951255938</v>
      </c>
      <c r="AD56" t="n">
        <v>1117605.025821062</v>
      </c>
      <c r="AE56" t="n">
        <v>1529156.501582326</v>
      </c>
      <c r="AF56" t="n">
        <v>1.376485066090802e-06</v>
      </c>
      <c r="AG56" t="n">
        <v>23.69791666666667</v>
      </c>
      <c r="AH56" t="n">
        <v>1383215.951255938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3.661</v>
      </c>
      <c r="E57" t="n">
        <v>27.31</v>
      </c>
      <c r="F57" t="n">
        <v>23.74</v>
      </c>
      <c r="G57" t="n">
        <v>74.97</v>
      </c>
      <c r="H57" t="n">
        <v>1.02</v>
      </c>
      <c r="I57" t="n">
        <v>19</v>
      </c>
      <c r="J57" t="n">
        <v>257</v>
      </c>
      <c r="K57" t="n">
        <v>57.72</v>
      </c>
      <c r="L57" t="n">
        <v>14.75</v>
      </c>
      <c r="M57" t="n">
        <v>17</v>
      </c>
      <c r="N57" t="n">
        <v>64.53</v>
      </c>
      <c r="O57" t="n">
        <v>31931.15</v>
      </c>
      <c r="P57" t="n">
        <v>363.24</v>
      </c>
      <c r="Q57" t="n">
        <v>608.8099999999999</v>
      </c>
      <c r="R57" t="n">
        <v>58.69</v>
      </c>
      <c r="S57" t="n">
        <v>46.36</v>
      </c>
      <c r="T57" t="n">
        <v>5796.14</v>
      </c>
      <c r="U57" t="n">
        <v>0.79</v>
      </c>
      <c r="V57" t="n">
        <v>0.9</v>
      </c>
      <c r="W57" t="n">
        <v>9.210000000000001</v>
      </c>
      <c r="X57" t="n">
        <v>0.37</v>
      </c>
      <c r="Y57" t="n">
        <v>1</v>
      </c>
      <c r="Z57" t="n">
        <v>10</v>
      </c>
      <c r="AA57" t="n">
        <v>1118.419679115129</v>
      </c>
      <c r="AB57" t="n">
        <v>1530.271146159235</v>
      </c>
      <c r="AC57" t="n">
        <v>1384.22421571884</v>
      </c>
      <c r="AD57" t="n">
        <v>1118419.679115129</v>
      </c>
      <c r="AE57" t="n">
        <v>1530271.146159235</v>
      </c>
      <c r="AF57" t="n">
        <v>1.375883751149027e-06</v>
      </c>
      <c r="AG57" t="n">
        <v>23.70659722222222</v>
      </c>
      <c r="AH57" t="n">
        <v>1384224.21571884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3.661</v>
      </c>
      <c r="E58" t="n">
        <v>27.31</v>
      </c>
      <c r="F58" t="n">
        <v>23.74</v>
      </c>
      <c r="G58" t="n">
        <v>74.97</v>
      </c>
      <c r="H58" t="n">
        <v>1.04</v>
      </c>
      <c r="I58" t="n">
        <v>19</v>
      </c>
      <c r="J58" t="n">
        <v>257.46</v>
      </c>
      <c r="K58" t="n">
        <v>57.72</v>
      </c>
      <c r="L58" t="n">
        <v>15</v>
      </c>
      <c r="M58" t="n">
        <v>17</v>
      </c>
      <c r="N58" t="n">
        <v>64.73999999999999</v>
      </c>
      <c r="O58" t="n">
        <v>31987.71</v>
      </c>
      <c r="P58" t="n">
        <v>362.57</v>
      </c>
      <c r="Q58" t="n">
        <v>608.8200000000001</v>
      </c>
      <c r="R58" t="n">
        <v>58.66</v>
      </c>
      <c r="S58" t="n">
        <v>46.36</v>
      </c>
      <c r="T58" t="n">
        <v>5781.38</v>
      </c>
      <c r="U58" t="n">
        <v>0.79</v>
      </c>
      <c r="V58" t="n">
        <v>0.9</v>
      </c>
      <c r="W58" t="n">
        <v>9.210000000000001</v>
      </c>
      <c r="X58" t="n">
        <v>0.37</v>
      </c>
      <c r="Y58" t="n">
        <v>1</v>
      </c>
      <c r="Z58" t="n">
        <v>10</v>
      </c>
      <c r="AA58" t="n">
        <v>1117.423745698067</v>
      </c>
      <c r="AB58" t="n">
        <v>1528.90846612053</v>
      </c>
      <c r="AC58" t="n">
        <v>1382.991587950495</v>
      </c>
      <c r="AD58" t="n">
        <v>1117423.745698067</v>
      </c>
      <c r="AE58" t="n">
        <v>1528908.46612053</v>
      </c>
      <c r="AF58" t="n">
        <v>1.375883751149027e-06</v>
      </c>
      <c r="AG58" t="n">
        <v>23.70659722222222</v>
      </c>
      <c r="AH58" t="n">
        <v>1382991.587950495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3.6717</v>
      </c>
      <c r="E59" t="n">
        <v>27.24</v>
      </c>
      <c r="F59" t="n">
        <v>23.71</v>
      </c>
      <c r="G59" t="n">
        <v>79.02</v>
      </c>
      <c r="H59" t="n">
        <v>1.05</v>
      </c>
      <c r="I59" t="n">
        <v>18</v>
      </c>
      <c r="J59" t="n">
        <v>257.92</v>
      </c>
      <c r="K59" t="n">
        <v>57.72</v>
      </c>
      <c r="L59" t="n">
        <v>15.25</v>
      </c>
      <c r="M59" t="n">
        <v>16</v>
      </c>
      <c r="N59" t="n">
        <v>64.95</v>
      </c>
      <c r="O59" t="n">
        <v>32044.35</v>
      </c>
      <c r="P59" t="n">
        <v>361.41</v>
      </c>
      <c r="Q59" t="n">
        <v>608.9299999999999</v>
      </c>
      <c r="R59" t="n">
        <v>57.92</v>
      </c>
      <c r="S59" t="n">
        <v>46.36</v>
      </c>
      <c r="T59" t="n">
        <v>5415.69</v>
      </c>
      <c r="U59" t="n">
        <v>0.8</v>
      </c>
      <c r="V59" t="n">
        <v>0.9</v>
      </c>
      <c r="W59" t="n">
        <v>9.199999999999999</v>
      </c>
      <c r="X59" t="n">
        <v>0.33</v>
      </c>
      <c r="Y59" t="n">
        <v>1</v>
      </c>
      <c r="Z59" t="n">
        <v>10</v>
      </c>
      <c r="AA59" t="n">
        <v>1113.341992134232</v>
      </c>
      <c r="AB59" t="n">
        <v>1523.323630820233</v>
      </c>
      <c r="AC59" t="n">
        <v>1377.939761492893</v>
      </c>
      <c r="AD59" t="n">
        <v>1113341.992134232</v>
      </c>
      <c r="AE59" t="n">
        <v>1523323.630820233</v>
      </c>
      <c r="AF59" t="n">
        <v>1.379905044822148e-06</v>
      </c>
      <c r="AG59" t="n">
        <v>23.64583333333333</v>
      </c>
      <c r="AH59" t="n">
        <v>1377939.761492893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3.6717</v>
      </c>
      <c r="E60" t="n">
        <v>27.24</v>
      </c>
      <c r="F60" t="n">
        <v>23.71</v>
      </c>
      <c r="G60" t="n">
        <v>79.02</v>
      </c>
      <c r="H60" t="n">
        <v>1.07</v>
      </c>
      <c r="I60" t="n">
        <v>18</v>
      </c>
      <c r="J60" t="n">
        <v>258.38</v>
      </c>
      <c r="K60" t="n">
        <v>57.72</v>
      </c>
      <c r="L60" t="n">
        <v>15.5</v>
      </c>
      <c r="M60" t="n">
        <v>16</v>
      </c>
      <c r="N60" t="n">
        <v>65.16</v>
      </c>
      <c r="O60" t="n">
        <v>32101.07</v>
      </c>
      <c r="P60" t="n">
        <v>361.99</v>
      </c>
      <c r="Q60" t="n">
        <v>608.78</v>
      </c>
      <c r="R60" t="n">
        <v>57.74</v>
      </c>
      <c r="S60" t="n">
        <v>46.36</v>
      </c>
      <c r="T60" t="n">
        <v>5327.75</v>
      </c>
      <c r="U60" t="n">
        <v>0.8</v>
      </c>
      <c r="V60" t="n">
        <v>0.9</v>
      </c>
      <c r="W60" t="n">
        <v>9.210000000000001</v>
      </c>
      <c r="X60" t="n">
        <v>0.34</v>
      </c>
      <c r="Y60" t="n">
        <v>1</v>
      </c>
      <c r="Z60" t="n">
        <v>10</v>
      </c>
      <c r="AA60" t="n">
        <v>1114.201630985129</v>
      </c>
      <c r="AB60" t="n">
        <v>1524.499826620619</v>
      </c>
      <c r="AC60" t="n">
        <v>1379.003702816892</v>
      </c>
      <c r="AD60" t="n">
        <v>1114201.630985128</v>
      </c>
      <c r="AE60" t="n">
        <v>1524499.826620619</v>
      </c>
      <c r="AF60" t="n">
        <v>1.379905044822148e-06</v>
      </c>
      <c r="AG60" t="n">
        <v>23.64583333333333</v>
      </c>
      <c r="AH60" t="n">
        <v>1379003.702816891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3.6743</v>
      </c>
      <c r="E61" t="n">
        <v>27.22</v>
      </c>
      <c r="F61" t="n">
        <v>23.69</v>
      </c>
      <c r="G61" t="n">
        <v>78.95999999999999</v>
      </c>
      <c r="H61" t="n">
        <v>1.08</v>
      </c>
      <c r="I61" t="n">
        <v>18</v>
      </c>
      <c r="J61" t="n">
        <v>258.84</v>
      </c>
      <c r="K61" t="n">
        <v>57.72</v>
      </c>
      <c r="L61" t="n">
        <v>15.75</v>
      </c>
      <c r="M61" t="n">
        <v>16</v>
      </c>
      <c r="N61" t="n">
        <v>65.37</v>
      </c>
      <c r="O61" t="n">
        <v>32157.87</v>
      </c>
      <c r="P61" t="n">
        <v>361.26</v>
      </c>
      <c r="Q61" t="n">
        <v>608.75</v>
      </c>
      <c r="R61" t="n">
        <v>57.19</v>
      </c>
      <c r="S61" t="n">
        <v>46.36</v>
      </c>
      <c r="T61" t="n">
        <v>5052.52</v>
      </c>
      <c r="U61" t="n">
        <v>0.8100000000000001</v>
      </c>
      <c r="V61" t="n">
        <v>0.9</v>
      </c>
      <c r="W61" t="n">
        <v>9.199999999999999</v>
      </c>
      <c r="X61" t="n">
        <v>0.32</v>
      </c>
      <c r="Y61" t="n">
        <v>1</v>
      </c>
      <c r="Z61" t="n">
        <v>10</v>
      </c>
      <c r="AA61" t="n">
        <v>1112.447862343555</v>
      </c>
      <c r="AB61" t="n">
        <v>1522.100242994406</v>
      </c>
      <c r="AC61" t="n">
        <v>1376.833132084127</v>
      </c>
      <c r="AD61" t="n">
        <v>1112447.862343555</v>
      </c>
      <c r="AE61" t="n">
        <v>1522100.242994406</v>
      </c>
      <c r="AF61" t="n">
        <v>1.380882181602532e-06</v>
      </c>
      <c r="AG61" t="n">
        <v>23.62847222222222</v>
      </c>
      <c r="AH61" t="n">
        <v>1376833.132084127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3.6722</v>
      </c>
      <c r="E62" t="n">
        <v>27.23</v>
      </c>
      <c r="F62" t="n">
        <v>23.7</v>
      </c>
      <c r="G62" t="n">
        <v>79.01000000000001</v>
      </c>
      <c r="H62" t="n">
        <v>1.1</v>
      </c>
      <c r="I62" t="n">
        <v>18</v>
      </c>
      <c r="J62" t="n">
        <v>259.3</v>
      </c>
      <c r="K62" t="n">
        <v>57.72</v>
      </c>
      <c r="L62" t="n">
        <v>16</v>
      </c>
      <c r="M62" t="n">
        <v>16</v>
      </c>
      <c r="N62" t="n">
        <v>65.58</v>
      </c>
      <c r="O62" t="n">
        <v>32214.75</v>
      </c>
      <c r="P62" t="n">
        <v>360.65</v>
      </c>
      <c r="Q62" t="n">
        <v>608.77</v>
      </c>
      <c r="R62" t="n">
        <v>57.75</v>
      </c>
      <c r="S62" t="n">
        <v>46.36</v>
      </c>
      <c r="T62" t="n">
        <v>5334.62</v>
      </c>
      <c r="U62" t="n">
        <v>0.8</v>
      </c>
      <c r="V62" t="n">
        <v>0.9</v>
      </c>
      <c r="W62" t="n">
        <v>9.210000000000001</v>
      </c>
      <c r="X62" t="n">
        <v>0.33</v>
      </c>
      <c r="Y62" t="n">
        <v>1</v>
      </c>
      <c r="Z62" t="n">
        <v>10</v>
      </c>
      <c r="AA62" t="n">
        <v>1112.037397789894</v>
      </c>
      <c r="AB62" t="n">
        <v>1521.538627283669</v>
      </c>
      <c r="AC62" t="n">
        <v>1376.325116188591</v>
      </c>
      <c r="AD62" t="n">
        <v>1112037.397789894</v>
      </c>
      <c r="AE62" t="n">
        <v>1521538.627283669</v>
      </c>
      <c r="AF62" t="n">
        <v>1.380092955741453e-06</v>
      </c>
      <c r="AG62" t="n">
        <v>23.63715277777778</v>
      </c>
      <c r="AH62" t="n">
        <v>1376325.116188591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3.6817</v>
      </c>
      <c r="E63" t="n">
        <v>27.16</v>
      </c>
      <c r="F63" t="n">
        <v>23.68</v>
      </c>
      <c r="G63" t="n">
        <v>83.56999999999999</v>
      </c>
      <c r="H63" t="n">
        <v>1.11</v>
      </c>
      <c r="I63" t="n">
        <v>17</v>
      </c>
      <c r="J63" t="n">
        <v>259.76</v>
      </c>
      <c r="K63" t="n">
        <v>57.72</v>
      </c>
      <c r="L63" t="n">
        <v>16.25</v>
      </c>
      <c r="M63" t="n">
        <v>15</v>
      </c>
      <c r="N63" t="n">
        <v>65.79000000000001</v>
      </c>
      <c r="O63" t="n">
        <v>32271.71</v>
      </c>
      <c r="P63" t="n">
        <v>360.03</v>
      </c>
      <c r="Q63" t="n">
        <v>608.8200000000001</v>
      </c>
      <c r="R63" t="n">
        <v>56.91</v>
      </c>
      <c r="S63" t="n">
        <v>46.36</v>
      </c>
      <c r="T63" t="n">
        <v>4916.41</v>
      </c>
      <c r="U63" t="n">
        <v>0.8100000000000001</v>
      </c>
      <c r="V63" t="n">
        <v>0.9</v>
      </c>
      <c r="W63" t="n">
        <v>9.199999999999999</v>
      </c>
      <c r="X63" t="n">
        <v>0.31</v>
      </c>
      <c r="Y63" t="n">
        <v>1</v>
      </c>
      <c r="Z63" t="n">
        <v>10</v>
      </c>
      <c r="AA63" t="n">
        <v>1109.095766892794</v>
      </c>
      <c r="AB63" t="n">
        <v>1517.513758114661</v>
      </c>
      <c r="AC63" t="n">
        <v>1372.684374884133</v>
      </c>
      <c r="AD63" t="n">
        <v>1109095.766892794</v>
      </c>
      <c r="AE63" t="n">
        <v>1517513.75811466</v>
      </c>
      <c r="AF63" t="n">
        <v>1.383663263208242e-06</v>
      </c>
      <c r="AG63" t="n">
        <v>23.57638888888889</v>
      </c>
      <c r="AH63" t="n">
        <v>1372684.374884133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3.6811</v>
      </c>
      <c r="E64" t="n">
        <v>27.17</v>
      </c>
      <c r="F64" t="n">
        <v>23.68</v>
      </c>
      <c r="G64" t="n">
        <v>83.58</v>
      </c>
      <c r="H64" t="n">
        <v>1.13</v>
      </c>
      <c r="I64" t="n">
        <v>17</v>
      </c>
      <c r="J64" t="n">
        <v>260.23</v>
      </c>
      <c r="K64" t="n">
        <v>57.72</v>
      </c>
      <c r="L64" t="n">
        <v>16.5</v>
      </c>
      <c r="M64" t="n">
        <v>15</v>
      </c>
      <c r="N64" t="n">
        <v>66</v>
      </c>
      <c r="O64" t="n">
        <v>32328.74</v>
      </c>
      <c r="P64" t="n">
        <v>360.44</v>
      </c>
      <c r="Q64" t="n">
        <v>608.84</v>
      </c>
      <c r="R64" t="n">
        <v>57.06</v>
      </c>
      <c r="S64" t="n">
        <v>46.36</v>
      </c>
      <c r="T64" t="n">
        <v>4994.29</v>
      </c>
      <c r="U64" t="n">
        <v>0.8100000000000001</v>
      </c>
      <c r="V64" t="n">
        <v>0.9</v>
      </c>
      <c r="W64" t="n">
        <v>9.199999999999999</v>
      </c>
      <c r="X64" t="n">
        <v>0.31</v>
      </c>
      <c r="Y64" t="n">
        <v>1</v>
      </c>
      <c r="Z64" t="n">
        <v>10</v>
      </c>
      <c r="AA64" t="n">
        <v>1109.819300859905</v>
      </c>
      <c r="AB64" t="n">
        <v>1518.503729208527</v>
      </c>
      <c r="AC64" t="n">
        <v>1373.579864526234</v>
      </c>
      <c r="AD64" t="n">
        <v>1109819.300859905</v>
      </c>
      <c r="AE64" t="n">
        <v>1518503.729208527</v>
      </c>
      <c r="AF64" t="n">
        <v>1.383437770105076e-06</v>
      </c>
      <c r="AG64" t="n">
        <v>23.58506944444444</v>
      </c>
      <c r="AH64" t="n">
        <v>1373579.864526234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3.6796</v>
      </c>
      <c r="E65" t="n">
        <v>27.18</v>
      </c>
      <c r="F65" t="n">
        <v>23.69</v>
      </c>
      <c r="G65" t="n">
        <v>83.62</v>
      </c>
      <c r="H65" t="n">
        <v>1.14</v>
      </c>
      <c r="I65" t="n">
        <v>17</v>
      </c>
      <c r="J65" t="n">
        <v>260.69</v>
      </c>
      <c r="K65" t="n">
        <v>57.72</v>
      </c>
      <c r="L65" t="n">
        <v>16.75</v>
      </c>
      <c r="M65" t="n">
        <v>15</v>
      </c>
      <c r="N65" t="n">
        <v>66.20999999999999</v>
      </c>
      <c r="O65" t="n">
        <v>32385.86</v>
      </c>
      <c r="P65" t="n">
        <v>360.41</v>
      </c>
      <c r="Q65" t="n">
        <v>608.8200000000001</v>
      </c>
      <c r="R65" t="n">
        <v>57.47</v>
      </c>
      <c r="S65" t="n">
        <v>46.36</v>
      </c>
      <c r="T65" t="n">
        <v>5199.53</v>
      </c>
      <c r="U65" t="n">
        <v>0.8100000000000001</v>
      </c>
      <c r="V65" t="n">
        <v>0.9</v>
      </c>
      <c r="W65" t="n">
        <v>9.199999999999999</v>
      </c>
      <c r="X65" t="n">
        <v>0.32</v>
      </c>
      <c r="Y65" t="n">
        <v>1</v>
      </c>
      <c r="Z65" t="n">
        <v>10</v>
      </c>
      <c r="AA65" t="n">
        <v>1110.14837903729</v>
      </c>
      <c r="AB65" t="n">
        <v>1518.953988488731</v>
      </c>
      <c r="AC65" t="n">
        <v>1373.987151692678</v>
      </c>
      <c r="AD65" t="n">
        <v>1110148.37903729</v>
      </c>
      <c r="AE65" t="n">
        <v>1518953.988488731</v>
      </c>
      <c r="AF65" t="n">
        <v>1.382874037347162e-06</v>
      </c>
      <c r="AG65" t="n">
        <v>23.59375</v>
      </c>
      <c r="AH65" t="n">
        <v>1373987.151692678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3.6792</v>
      </c>
      <c r="E66" t="n">
        <v>27.18</v>
      </c>
      <c r="F66" t="n">
        <v>23.7</v>
      </c>
      <c r="G66" t="n">
        <v>83.63</v>
      </c>
      <c r="H66" t="n">
        <v>1.16</v>
      </c>
      <c r="I66" t="n">
        <v>17</v>
      </c>
      <c r="J66" t="n">
        <v>261.15</v>
      </c>
      <c r="K66" t="n">
        <v>57.72</v>
      </c>
      <c r="L66" t="n">
        <v>17</v>
      </c>
      <c r="M66" t="n">
        <v>15</v>
      </c>
      <c r="N66" t="n">
        <v>66.43000000000001</v>
      </c>
      <c r="O66" t="n">
        <v>32443.05</v>
      </c>
      <c r="P66" t="n">
        <v>359.96</v>
      </c>
      <c r="Q66" t="n">
        <v>608.86</v>
      </c>
      <c r="R66" t="n">
        <v>57.4</v>
      </c>
      <c r="S66" t="n">
        <v>46.36</v>
      </c>
      <c r="T66" t="n">
        <v>5163.99</v>
      </c>
      <c r="U66" t="n">
        <v>0.8100000000000001</v>
      </c>
      <c r="V66" t="n">
        <v>0.9</v>
      </c>
      <c r="W66" t="n">
        <v>9.210000000000001</v>
      </c>
      <c r="X66" t="n">
        <v>0.32</v>
      </c>
      <c r="Y66" t="n">
        <v>1</v>
      </c>
      <c r="Z66" t="n">
        <v>10</v>
      </c>
      <c r="AA66" t="n">
        <v>1109.640721513512</v>
      </c>
      <c r="AB66" t="n">
        <v>1518.259389068428</v>
      </c>
      <c r="AC66" t="n">
        <v>1373.358843866173</v>
      </c>
      <c r="AD66" t="n">
        <v>1109640.721513512</v>
      </c>
      <c r="AE66" t="n">
        <v>1518259.389068428</v>
      </c>
      <c r="AF66" t="n">
        <v>1.382723708611718e-06</v>
      </c>
      <c r="AG66" t="n">
        <v>23.59375</v>
      </c>
      <c r="AH66" t="n">
        <v>1373358.843866173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3.6905</v>
      </c>
      <c r="E67" t="n">
        <v>27.1</v>
      </c>
      <c r="F67" t="n">
        <v>23.66</v>
      </c>
      <c r="G67" t="n">
        <v>88.72</v>
      </c>
      <c r="H67" t="n">
        <v>1.17</v>
      </c>
      <c r="I67" t="n">
        <v>16</v>
      </c>
      <c r="J67" t="n">
        <v>261.62</v>
      </c>
      <c r="K67" t="n">
        <v>57.72</v>
      </c>
      <c r="L67" t="n">
        <v>17.25</v>
      </c>
      <c r="M67" t="n">
        <v>14</v>
      </c>
      <c r="N67" t="n">
        <v>66.64</v>
      </c>
      <c r="O67" t="n">
        <v>32500.33</v>
      </c>
      <c r="P67" t="n">
        <v>359.24</v>
      </c>
      <c r="Q67" t="n">
        <v>608.84</v>
      </c>
      <c r="R67" t="n">
        <v>56.42</v>
      </c>
      <c r="S67" t="n">
        <v>46.36</v>
      </c>
      <c r="T67" t="n">
        <v>4676.05</v>
      </c>
      <c r="U67" t="n">
        <v>0.82</v>
      </c>
      <c r="V67" t="n">
        <v>0.9</v>
      </c>
      <c r="W67" t="n">
        <v>9.199999999999999</v>
      </c>
      <c r="X67" t="n">
        <v>0.29</v>
      </c>
      <c r="Y67" t="n">
        <v>1</v>
      </c>
      <c r="Z67" t="n">
        <v>10</v>
      </c>
      <c r="AA67" t="n">
        <v>1106.054672438423</v>
      </c>
      <c r="AB67" t="n">
        <v>1513.352798518571</v>
      </c>
      <c r="AC67" t="n">
        <v>1368.920531431951</v>
      </c>
      <c r="AD67" t="n">
        <v>1106054.672438423</v>
      </c>
      <c r="AE67" t="n">
        <v>1513352.798518571</v>
      </c>
      <c r="AF67" t="n">
        <v>1.386970495388005e-06</v>
      </c>
      <c r="AG67" t="n">
        <v>23.52430555555556</v>
      </c>
      <c r="AH67" t="n">
        <v>1368920.531431951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3.6889</v>
      </c>
      <c r="E68" t="n">
        <v>27.11</v>
      </c>
      <c r="F68" t="n">
        <v>23.67</v>
      </c>
      <c r="G68" t="n">
        <v>88.76000000000001</v>
      </c>
      <c r="H68" t="n">
        <v>1.19</v>
      </c>
      <c r="I68" t="n">
        <v>16</v>
      </c>
      <c r="J68" t="n">
        <v>262.08</v>
      </c>
      <c r="K68" t="n">
        <v>57.72</v>
      </c>
      <c r="L68" t="n">
        <v>17.5</v>
      </c>
      <c r="M68" t="n">
        <v>14</v>
      </c>
      <c r="N68" t="n">
        <v>66.86</v>
      </c>
      <c r="O68" t="n">
        <v>32557.69</v>
      </c>
      <c r="P68" t="n">
        <v>359.49</v>
      </c>
      <c r="Q68" t="n">
        <v>608.8200000000001</v>
      </c>
      <c r="R68" t="n">
        <v>56.78</v>
      </c>
      <c r="S68" t="n">
        <v>46.36</v>
      </c>
      <c r="T68" t="n">
        <v>4855.4</v>
      </c>
      <c r="U68" t="n">
        <v>0.82</v>
      </c>
      <c r="V68" t="n">
        <v>0.9</v>
      </c>
      <c r="W68" t="n">
        <v>9.199999999999999</v>
      </c>
      <c r="X68" t="n">
        <v>0.3</v>
      </c>
      <c r="Y68" t="n">
        <v>1</v>
      </c>
      <c r="Z68" t="n">
        <v>10</v>
      </c>
      <c r="AA68" t="n">
        <v>1106.813897786672</v>
      </c>
      <c r="AB68" t="n">
        <v>1514.391604134705</v>
      </c>
      <c r="AC68" t="n">
        <v>1369.860194898054</v>
      </c>
      <c r="AD68" t="n">
        <v>1106813.897786672</v>
      </c>
      <c r="AE68" t="n">
        <v>1514391.604134705</v>
      </c>
      <c r="AF68" t="n">
        <v>1.386369180446229e-06</v>
      </c>
      <c r="AG68" t="n">
        <v>23.53298611111111</v>
      </c>
      <c r="AH68" t="n">
        <v>1369860.194898054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3.6866</v>
      </c>
      <c r="E69" t="n">
        <v>27.12</v>
      </c>
      <c r="F69" t="n">
        <v>23.69</v>
      </c>
      <c r="G69" t="n">
        <v>88.83</v>
      </c>
      <c r="H69" t="n">
        <v>1.2</v>
      </c>
      <c r="I69" t="n">
        <v>16</v>
      </c>
      <c r="J69" t="n">
        <v>262.55</v>
      </c>
      <c r="K69" t="n">
        <v>57.72</v>
      </c>
      <c r="L69" t="n">
        <v>17.75</v>
      </c>
      <c r="M69" t="n">
        <v>14</v>
      </c>
      <c r="N69" t="n">
        <v>67.06999999999999</v>
      </c>
      <c r="O69" t="n">
        <v>32615.12</v>
      </c>
      <c r="P69" t="n">
        <v>359.3</v>
      </c>
      <c r="Q69" t="n">
        <v>608.8</v>
      </c>
      <c r="R69" t="n">
        <v>57.32</v>
      </c>
      <c r="S69" t="n">
        <v>46.36</v>
      </c>
      <c r="T69" t="n">
        <v>5128.33</v>
      </c>
      <c r="U69" t="n">
        <v>0.8100000000000001</v>
      </c>
      <c r="V69" t="n">
        <v>0.9</v>
      </c>
      <c r="W69" t="n">
        <v>9.199999999999999</v>
      </c>
      <c r="X69" t="n">
        <v>0.32</v>
      </c>
      <c r="Y69" t="n">
        <v>1</v>
      </c>
      <c r="Z69" t="n">
        <v>10</v>
      </c>
      <c r="AA69" t="n">
        <v>1107.14011917104</v>
      </c>
      <c r="AB69" t="n">
        <v>1514.837954624668</v>
      </c>
      <c r="AC69" t="n">
        <v>1370.263946323712</v>
      </c>
      <c r="AD69" t="n">
        <v>1107140.11917104</v>
      </c>
      <c r="AE69" t="n">
        <v>1514837.954624668</v>
      </c>
      <c r="AF69" t="n">
        <v>1.385504790217428e-06</v>
      </c>
      <c r="AG69" t="n">
        <v>23.54166666666667</v>
      </c>
      <c r="AH69" t="n">
        <v>1370263.946323712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3.6851</v>
      </c>
      <c r="E70" t="n">
        <v>27.14</v>
      </c>
      <c r="F70" t="n">
        <v>23.7</v>
      </c>
      <c r="G70" t="n">
        <v>88.87</v>
      </c>
      <c r="H70" t="n">
        <v>1.22</v>
      </c>
      <c r="I70" t="n">
        <v>16</v>
      </c>
      <c r="J70" t="n">
        <v>263.01</v>
      </c>
      <c r="K70" t="n">
        <v>57.72</v>
      </c>
      <c r="L70" t="n">
        <v>18</v>
      </c>
      <c r="M70" t="n">
        <v>14</v>
      </c>
      <c r="N70" t="n">
        <v>67.29000000000001</v>
      </c>
      <c r="O70" t="n">
        <v>32672.64</v>
      </c>
      <c r="P70" t="n">
        <v>358.97</v>
      </c>
      <c r="Q70" t="n">
        <v>608.8099999999999</v>
      </c>
      <c r="R70" t="n">
        <v>57.47</v>
      </c>
      <c r="S70" t="n">
        <v>46.36</v>
      </c>
      <c r="T70" t="n">
        <v>5201.57</v>
      </c>
      <c r="U70" t="n">
        <v>0.8100000000000001</v>
      </c>
      <c r="V70" t="n">
        <v>0.9</v>
      </c>
      <c r="W70" t="n">
        <v>9.210000000000001</v>
      </c>
      <c r="X70" t="n">
        <v>0.33</v>
      </c>
      <c r="Y70" t="n">
        <v>1</v>
      </c>
      <c r="Z70" t="n">
        <v>10</v>
      </c>
      <c r="AA70" t="n">
        <v>1107.024591700656</v>
      </c>
      <c r="AB70" t="n">
        <v>1514.679884842976</v>
      </c>
      <c r="AC70" t="n">
        <v>1370.120962500132</v>
      </c>
      <c r="AD70" t="n">
        <v>1107024.591700656</v>
      </c>
      <c r="AE70" t="n">
        <v>1514679.884842976</v>
      </c>
      <c r="AF70" t="n">
        <v>1.384941057459514e-06</v>
      </c>
      <c r="AG70" t="n">
        <v>23.55902777777778</v>
      </c>
      <c r="AH70" t="n">
        <v>1370120.962500132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3.6857</v>
      </c>
      <c r="E71" t="n">
        <v>27.13</v>
      </c>
      <c r="F71" t="n">
        <v>23.69</v>
      </c>
      <c r="G71" t="n">
        <v>88.84999999999999</v>
      </c>
      <c r="H71" t="n">
        <v>1.23</v>
      </c>
      <c r="I71" t="n">
        <v>16</v>
      </c>
      <c r="J71" t="n">
        <v>263.48</v>
      </c>
      <c r="K71" t="n">
        <v>57.72</v>
      </c>
      <c r="L71" t="n">
        <v>18.25</v>
      </c>
      <c r="M71" t="n">
        <v>14</v>
      </c>
      <c r="N71" t="n">
        <v>67.51000000000001</v>
      </c>
      <c r="O71" t="n">
        <v>32730.24</v>
      </c>
      <c r="P71" t="n">
        <v>358.1</v>
      </c>
      <c r="Q71" t="n">
        <v>608.78</v>
      </c>
      <c r="R71" t="n">
        <v>57.47</v>
      </c>
      <c r="S71" t="n">
        <v>46.36</v>
      </c>
      <c r="T71" t="n">
        <v>5202.62</v>
      </c>
      <c r="U71" t="n">
        <v>0.8100000000000001</v>
      </c>
      <c r="V71" t="n">
        <v>0.9</v>
      </c>
      <c r="W71" t="n">
        <v>9.210000000000001</v>
      </c>
      <c r="X71" t="n">
        <v>0.32</v>
      </c>
      <c r="Y71" t="n">
        <v>1</v>
      </c>
      <c r="Z71" t="n">
        <v>10</v>
      </c>
      <c r="AA71" t="n">
        <v>1105.543729461491</v>
      </c>
      <c r="AB71" t="n">
        <v>1512.653703796321</v>
      </c>
      <c r="AC71" t="n">
        <v>1368.288157328807</v>
      </c>
      <c r="AD71" t="n">
        <v>1105543.729461492</v>
      </c>
      <c r="AE71" t="n">
        <v>1512653.703796321</v>
      </c>
      <c r="AF71" t="n">
        <v>1.385166550562679e-06</v>
      </c>
      <c r="AG71" t="n">
        <v>23.55034722222222</v>
      </c>
      <c r="AH71" t="n">
        <v>1368288.157328807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3.6972</v>
      </c>
      <c r="E72" t="n">
        <v>27.05</v>
      </c>
      <c r="F72" t="n">
        <v>23.66</v>
      </c>
      <c r="G72" t="n">
        <v>94.62</v>
      </c>
      <c r="H72" t="n">
        <v>1.25</v>
      </c>
      <c r="I72" t="n">
        <v>15</v>
      </c>
      <c r="J72" t="n">
        <v>263.95</v>
      </c>
      <c r="K72" t="n">
        <v>57.72</v>
      </c>
      <c r="L72" t="n">
        <v>18.5</v>
      </c>
      <c r="M72" t="n">
        <v>13</v>
      </c>
      <c r="N72" t="n">
        <v>67.72</v>
      </c>
      <c r="O72" t="n">
        <v>32787.92</v>
      </c>
      <c r="P72" t="n">
        <v>358.07</v>
      </c>
      <c r="Q72" t="n">
        <v>608.8</v>
      </c>
      <c r="R72" t="n">
        <v>56.13</v>
      </c>
      <c r="S72" t="n">
        <v>46.36</v>
      </c>
      <c r="T72" t="n">
        <v>4539.94</v>
      </c>
      <c r="U72" t="n">
        <v>0.83</v>
      </c>
      <c r="V72" t="n">
        <v>0.9</v>
      </c>
      <c r="W72" t="n">
        <v>9.199999999999999</v>
      </c>
      <c r="X72" t="n">
        <v>0.28</v>
      </c>
      <c r="Y72" t="n">
        <v>1</v>
      </c>
      <c r="Z72" t="n">
        <v>10</v>
      </c>
      <c r="AA72" t="n">
        <v>1102.862083650645</v>
      </c>
      <c r="AB72" t="n">
        <v>1508.984557692058</v>
      </c>
      <c r="AC72" t="n">
        <v>1364.969189379055</v>
      </c>
      <c r="AD72" t="n">
        <v>1102862.083650645</v>
      </c>
      <c r="AE72" t="n">
        <v>1508984.557692058</v>
      </c>
      <c r="AF72" t="n">
        <v>1.389488501706688e-06</v>
      </c>
      <c r="AG72" t="n">
        <v>23.48090277777778</v>
      </c>
      <c r="AH72" t="n">
        <v>1364969.189379055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3.6996</v>
      </c>
      <c r="E73" t="n">
        <v>27.03</v>
      </c>
      <c r="F73" t="n">
        <v>23.64</v>
      </c>
      <c r="G73" t="n">
        <v>94.55</v>
      </c>
      <c r="H73" t="n">
        <v>1.26</v>
      </c>
      <c r="I73" t="n">
        <v>15</v>
      </c>
      <c r="J73" t="n">
        <v>264.42</v>
      </c>
      <c r="K73" t="n">
        <v>57.72</v>
      </c>
      <c r="L73" t="n">
        <v>18.75</v>
      </c>
      <c r="M73" t="n">
        <v>13</v>
      </c>
      <c r="N73" t="n">
        <v>67.94</v>
      </c>
      <c r="O73" t="n">
        <v>32845.69</v>
      </c>
      <c r="P73" t="n">
        <v>357.78</v>
      </c>
      <c r="Q73" t="n">
        <v>608.83</v>
      </c>
      <c r="R73" t="n">
        <v>55.64</v>
      </c>
      <c r="S73" t="n">
        <v>46.36</v>
      </c>
      <c r="T73" t="n">
        <v>4294.19</v>
      </c>
      <c r="U73" t="n">
        <v>0.83</v>
      </c>
      <c r="V73" t="n">
        <v>0.9</v>
      </c>
      <c r="W73" t="n">
        <v>9.199999999999999</v>
      </c>
      <c r="X73" t="n">
        <v>0.27</v>
      </c>
      <c r="Y73" t="n">
        <v>1</v>
      </c>
      <c r="Z73" t="n">
        <v>10</v>
      </c>
      <c r="AA73" t="n">
        <v>1101.813992579401</v>
      </c>
      <c r="AB73" t="n">
        <v>1507.550513249867</v>
      </c>
      <c r="AC73" t="n">
        <v>1363.672008125733</v>
      </c>
      <c r="AD73" t="n">
        <v>1101813.992579401</v>
      </c>
      <c r="AE73" t="n">
        <v>1507550.513249867</v>
      </c>
      <c r="AF73" t="n">
        <v>1.39039047411935e-06</v>
      </c>
      <c r="AG73" t="n">
        <v>23.46354166666667</v>
      </c>
      <c r="AH73" t="n">
        <v>1363672.008125733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3.6974</v>
      </c>
      <c r="E74" t="n">
        <v>27.05</v>
      </c>
      <c r="F74" t="n">
        <v>23.65</v>
      </c>
      <c r="G74" t="n">
        <v>94.61</v>
      </c>
      <c r="H74" t="n">
        <v>1.28</v>
      </c>
      <c r="I74" t="n">
        <v>15</v>
      </c>
      <c r="J74" t="n">
        <v>264.89</v>
      </c>
      <c r="K74" t="n">
        <v>57.72</v>
      </c>
      <c r="L74" t="n">
        <v>19</v>
      </c>
      <c r="M74" t="n">
        <v>13</v>
      </c>
      <c r="N74" t="n">
        <v>68.16</v>
      </c>
      <c r="O74" t="n">
        <v>32903.54</v>
      </c>
      <c r="P74" t="n">
        <v>358.07</v>
      </c>
      <c r="Q74" t="n">
        <v>608.79</v>
      </c>
      <c r="R74" t="n">
        <v>56.3</v>
      </c>
      <c r="S74" t="n">
        <v>46.36</v>
      </c>
      <c r="T74" t="n">
        <v>4622.72</v>
      </c>
      <c r="U74" t="n">
        <v>0.82</v>
      </c>
      <c r="V74" t="n">
        <v>0.9</v>
      </c>
      <c r="W74" t="n">
        <v>9.199999999999999</v>
      </c>
      <c r="X74" t="n">
        <v>0.28</v>
      </c>
      <c r="Y74" t="n">
        <v>1</v>
      </c>
      <c r="Z74" t="n">
        <v>10</v>
      </c>
      <c r="AA74" t="n">
        <v>1102.744323015436</v>
      </c>
      <c r="AB74" t="n">
        <v>1508.823432395732</v>
      </c>
      <c r="AC74" t="n">
        <v>1364.82344165487</v>
      </c>
      <c r="AD74" t="n">
        <v>1102744.323015436</v>
      </c>
      <c r="AE74" t="n">
        <v>1508823.432395732</v>
      </c>
      <c r="AF74" t="n">
        <v>1.389563666074409e-06</v>
      </c>
      <c r="AG74" t="n">
        <v>23.48090277777778</v>
      </c>
      <c r="AH74" t="n">
        <v>1364823.44165487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3.6968</v>
      </c>
      <c r="E75" t="n">
        <v>27.05</v>
      </c>
      <c r="F75" t="n">
        <v>23.66</v>
      </c>
      <c r="G75" t="n">
        <v>94.63</v>
      </c>
      <c r="H75" t="n">
        <v>1.29</v>
      </c>
      <c r="I75" t="n">
        <v>15</v>
      </c>
      <c r="J75" t="n">
        <v>265.36</v>
      </c>
      <c r="K75" t="n">
        <v>57.72</v>
      </c>
      <c r="L75" t="n">
        <v>19.25</v>
      </c>
      <c r="M75" t="n">
        <v>13</v>
      </c>
      <c r="N75" t="n">
        <v>68.38</v>
      </c>
      <c r="O75" t="n">
        <v>32961.47</v>
      </c>
      <c r="P75" t="n">
        <v>357.42</v>
      </c>
      <c r="Q75" t="n">
        <v>608.84</v>
      </c>
      <c r="R75" t="n">
        <v>56.32</v>
      </c>
      <c r="S75" t="n">
        <v>46.36</v>
      </c>
      <c r="T75" t="n">
        <v>4634.26</v>
      </c>
      <c r="U75" t="n">
        <v>0.82</v>
      </c>
      <c r="V75" t="n">
        <v>0.9</v>
      </c>
      <c r="W75" t="n">
        <v>9.199999999999999</v>
      </c>
      <c r="X75" t="n">
        <v>0.29</v>
      </c>
      <c r="Y75" t="n">
        <v>1</v>
      </c>
      <c r="Z75" t="n">
        <v>10</v>
      </c>
      <c r="AA75" t="n">
        <v>1101.982521221241</v>
      </c>
      <c r="AB75" t="n">
        <v>1507.781101572591</v>
      </c>
      <c r="AC75" t="n">
        <v>1363.880589422569</v>
      </c>
      <c r="AD75" t="n">
        <v>1101982.521221241</v>
      </c>
      <c r="AE75" t="n">
        <v>1507781.101572591</v>
      </c>
      <c r="AF75" t="n">
        <v>1.389338172971244e-06</v>
      </c>
      <c r="AG75" t="n">
        <v>23.48090277777778</v>
      </c>
      <c r="AH75" t="n">
        <v>1363880.589422569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3.6974</v>
      </c>
      <c r="E76" t="n">
        <v>27.05</v>
      </c>
      <c r="F76" t="n">
        <v>23.65</v>
      </c>
      <c r="G76" t="n">
        <v>94.61</v>
      </c>
      <c r="H76" t="n">
        <v>1.31</v>
      </c>
      <c r="I76" t="n">
        <v>15</v>
      </c>
      <c r="J76" t="n">
        <v>265.83</v>
      </c>
      <c r="K76" t="n">
        <v>57.72</v>
      </c>
      <c r="L76" t="n">
        <v>19.5</v>
      </c>
      <c r="M76" t="n">
        <v>13</v>
      </c>
      <c r="N76" t="n">
        <v>68.59999999999999</v>
      </c>
      <c r="O76" t="n">
        <v>33019.48</v>
      </c>
      <c r="P76" t="n">
        <v>356.4</v>
      </c>
      <c r="Q76" t="n">
        <v>608.8200000000001</v>
      </c>
      <c r="R76" t="n">
        <v>56.17</v>
      </c>
      <c r="S76" t="n">
        <v>46.36</v>
      </c>
      <c r="T76" t="n">
        <v>4558.98</v>
      </c>
      <c r="U76" t="n">
        <v>0.83</v>
      </c>
      <c r="V76" t="n">
        <v>0.9</v>
      </c>
      <c r="W76" t="n">
        <v>9.199999999999999</v>
      </c>
      <c r="X76" t="n">
        <v>0.28</v>
      </c>
      <c r="Y76" t="n">
        <v>1</v>
      </c>
      <c r="Z76" t="n">
        <v>10</v>
      </c>
      <c r="AA76" t="n">
        <v>1100.2863604453</v>
      </c>
      <c r="AB76" t="n">
        <v>1505.460339569616</v>
      </c>
      <c r="AC76" t="n">
        <v>1361.781317687949</v>
      </c>
      <c r="AD76" t="n">
        <v>1100286.3604453</v>
      </c>
      <c r="AE76" t="n">
        <v>1505460.339569616</v>
      </c>
      <c r="AF76" t="n">
        <v>1.389563666074409e-06</v>
      </c>
      <c r="AG76" t="n">
        <v>23.48090277777778</v>
      </c>
      <c r="AH76" t="n">
        <v>1361781.317687949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3.7077</v>
      </c>
      <c r="E77" t="n">
        <v>26.97</v>
      </c>
      <c r="F77" t="n">
        <v>23.62</v>
      </c>
      <c r="G77" t="n">
        <v>101.25</v>
      </c>
      <c r="H77" t="n">
        <v>1.32</v>
      </c>
      <c r="I77" t="n">
        <v>14</v>
      </c>
      <c r="J77" t="n">
        <v>266.3</v>
      </c>
      <c r="K77" t="n">
        <v>57.72</v>
      </c>
      <c r="L77" t="n">
        <v>19.75</v>
      </c>
      <c r="M77" t="n">
        <v>12</v>
      </c>
      <c r="N77" t="n">
        <v>68.81999999999999</v>
      </c>
      <c r="O77" t="n">
        <v>33077.58</v>
      </c>
      <c r="P77" t="n">
        <v>356.11</v>
      </c>
      <c r="Q77" t="n">
        <v>608.87</v>
      </c>
      <c r="R77" t="n">
        <v>55.2</v>
      </c>
      <c r="S77" t="n">
        <v>46.36</v>
      </c>
      <c r="T77" t="n">
        <v>4079.43</v>
      </c>
      <c r="U77" t="n">
        <v>0.84</v>
      </c>
      <c r="V77" t="n">
        <v>0.9</v>
      </c>
      <c r="W77" t="n">
        <v>9.199999999999999</v>
      </c>
      <c r="X77" t="n">
        <v>0.25</v>
      </c>
      <c r="Y77" t="n">
        <v>1</v>
      </c>
      <c r="Z77" t="n">
        <v>10</v>
      </c>
      <c r="AA77" t="n">
        <v>1097.646921027009</v>
      </c>
      <c r="AB77" t="n">
        <v>1501.848942113661</v>
      </c>
      <c r="AC77" t="n">
        <v>1358.514586936561</v>
      </c>
      <c r="AD77" t="n">
        <v>1097646.921027009</v>
      </c>
      <c r="AE77" t="n">
        <v>1501848.942113661</v>
      </c>
      <c r="AF77" t="n">
        <v>1.393434631012086e-06</v>
      </c>
      <c r="AG77" t="n">
        <v>23.41145833333333</v>
      </c>
      <c r="AH77" t="n">
        <v>1358514.586936561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3.707</v>
      </c>
      <c r="E78" t="n">
        <v>26.98</v>
      </c>
      <c r="F78" t="n">
        <v>23.63</v>
      </c>
      <c r="G78" t="n">
        <v>101.27</v>
      </c>
      <c r="H78" t="n">
        <v>1.33</v>
      </c>
      <c r="I78" t="n">
        <v>14</v>
      </c>
      <c r="J78" t="n">
        <v>266.77</v>
      </c>
      <c r="K78" t="n">
        <v>57.72</v>
      </c>
      <c r="L78" t="n">
        <v>20</v>
      </c>
      <c r="M78" t="n">
        <v>12</v>
      </c>
      <c r="N78" t="n">
        <v>69.05</v>
      </c>
      <c r="O78" t="n">
        <v>33135.76</v>
      </c>
      <c r="P78" t="n">
        <v>356.64</v>
      </c>
      <c r="Q78" t="n">
        <v>608.8</v>
      </c>
      <c r="R78" t="n">
        <v>55.2</v>
      </c>
      <c r="S78" t="n">
        <v>46.36</v>
      </c>
      <c r="T78" t="n">
        <v>4077.29</v>
      </c>
      <c r="U78" t="n">
        <v>0.84</v>
      </c>
      <c r="V78" t="n">
        <v>0.9</v>
      </c>
      <c r="W78" t="n">
        <v>9.210000000000001</v>
      </c>
      <c r="X78" t="n">
        <v>0.26</v>
      </c>
      <c r="Y78" t="n">
        <v>1</v>
      </c>
      <c r="Z78" t="n">
        <v>10</v>
      </c>
      <c r="AA78" t="n">
        <v>1098.63778397512</v>
      </c>
      <c r="AB78" t="n">
        <v>1503.204684513056</v>
      </c>
      <c r="AC78" t="n">
        <v>1359.740939184154</v>
      </c>
      <c r="AD78" t="n">
        <v>1098637.78397512</v>
      </c>
      <c r="AE78" t="n">
        <v>1503204.684513055</v>
      </c>
      <c r="AF78" t="n">
        <v>1.39317155572506e-06</v>
      </c>
      <c r="AG78" t="n">
        <v>23.42013888888889</v>
      </c>
      <c r="AH78" t="n">
        <v>1359740.939184154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3.7086</v>
      </c>
      <c r="E79" t="n">
        <v>26.96</v>
      </c>
      <c r="F79" t="n">
        <v>23.62</v>
      </c>
      <c r="G79" t="n">
        <v>101.22</v>
      </c>
      <c r="H79" t="n">
        <v>1.35</v>
      </c>
      <c r="I79" t="n">
        <v>14</v>
      </c>
      <c r="J79" t="n">
        <v>267.24</v>
      </c>
      <c r="K79" t="n">
        <v>57.72</v>
      </c>
      <c r="L79" t="n">
        <v>20.25</v>
      </c>
      <c r="M79" t="n">
        <v>12</v>
      </c>
      <c r="N79" t="n">
        <v>69.27</v>
      </c>
      <c r="O79" t="n">
        <v>33194.02</v>
      </c>
      <c r="P79" t="n">
        <v>356.06</v>
      </c>
      <c r="Q79" t="n">
        <v>608.79</v>
      </c>
      <c r="R79" t="n">
        <v>54.85</v>
      </c>
      <c r="S79" t="n">
        <v>46.36</v>
      </c>
      <c r="T79" t="n">
        <v>3900.41</v>
      </c>
      <c r="U79" t="n">
        <v>0.85</v>
      </c>
      <c r="V79" t="n">
        <v>0.9</v>
      </c>
      <c r="W79" t="n">
        <v>9.199999999999999</v>
      </c>
      <c r="X79" t="n">
        <v>0.25</v>
      </c>
      <c r="Y79" t="n">
        <v>1</v>
      </c>
      <c r="Z79" t="n">
        <v>10</v>
      </c>
      <c r="AA79" t="n">
        <v>1097.401479536725</v>
      </c>
      <c r="AB79" t="n">
        <v>1501.513118238539</v>
      </c>
      <c r="AC79" t="n">
        <v>1358.21081362075</v>
      </c>
      <c r="AD79" t="n">
        <v>1097401.479536725</v>
      </c>
      <c r="AE79" t="n">
        <v>1501513.118238539</v>
      </c>
      <c r="AF79" t="n">
        <v>1.393772870666835e-06</v>
      </c>
      <c r="AG79" t="n">
        <v>23.40277777777778</v>
      </c>
      <c r="AH79" t="n">
        <v>1358210.81362075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3.7091</v>
      </c>
      <c r="E80" t="n">
        <v>26.96</v>
      </c>
      <c r="F80" t="n">
        <v>23.61</v>
      </c>
      <c r="G80" t="n">
        <v>101.2</v>
      </c>
      <c r="H80" t="n">
        <v>1.36</v>
      </c>
      <c r="I80" t="n">
        <v>14</v>
      </c>
      <c r="J80" t="n">
        <v>267.71</v>
      </c>
      <c r="K80" t="n">
        <v>57.72</v>
      </c>
      <c r="L80" t="n">
        <v>20.5</v>
      </c>
      <c r="M80" t="n">
        <v>12</v>
      </c>
      <c r="N80" t="n">
        <v>69.48999999999999</v>
      </c>
      <c r="O80" t="n">
        <v>33252.37</v>
      </c>
      <c r="P80" t="n">
        <v>355.89</v>
      </c>
      <c r="Q80" t="n">
        <v>608.78</v>
      </c>
      <c r="R80" t="n">
        <v>54.9</v>
      </c>
      <c r="S80" t="n">
        <v>46.36</v>
      </c>
      <c r="T80" t="n">
        <v>3927.94</v>
      </c>
      <c r="U80" t="n">
        <v>0.84</v>
      </c>
      <c r="V80" t="n">
        <v>0.9</v>
      </c>
      <c r="W80" t="n">
        <v>9.199999999999999</v>
      </c>
      <c r="X80" t="n">
        <v>0.24</v>
      </c>
      <c r="Y80" t="n">
        <v>1</v>
      </c>
      <c r="Z80" t="n">
        <v>10</v>
      </c>
      <c r="AA80" t="n">
        <v>1096.977632555901</v>
      </c>
      <c r="AB80" t="n">
        <v>1500.933192100568</v>
      </c>
      <c r="AC80" t="n">
        <v>1357.686234819454</v>
      </c>
      <c r="AD80" t="n">
        <v>1096977.632555901</v>
      </c>
      <c r="AE80" t="n">
        <v>1500933.192100568</v>
      </c>
      <c r="AF80" t="n">
        <v>1.393960781586139e-06</v>
      </c>
      <c r="AG80" t="n">
        <v>23.40277777777778</v>
      </c>
      <c r="AH80" t="n">
        <v>1357686.234819454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3.7063</v>
      </c>
      <c r="E81" t="n">
        <v>26.98</v>
      </c>
      <c r="F81" t="n">
        <v>23.63</v>
      </c>
      <c r="G81" t="n">
        <v>101.29</v>
      </c>
      <c r="H81" t="n">
        <v>1.38</v>
      </c>
      <c r="I81" t="n">
        <v>14</v>
      </c>
      <c r="J81" t="n">
        <v>268.19</v>
      </c>
      <c r="K81" t="n">
        <v>57.72</v>
      </c>
      <c r="L81" t="n">
        <v>20.75</v>
      </c>
      <c r="M81" t="n">
        <v>12</v>
      </c>
      <c r="N81" t="n">
        <v>69.70999999999999</v>
      </c>
      <c r="O81" t="n">
        <v>33310.81</v>
      </c>
      <c r="P81" t="n">
        <v>355.57</v>
      </c>
      <c r="Q81" t="n">
        <v>608.8099999999999</v>
      </c>
      <c r="R81" t="n">
        <v>55.46</v>
      </c>
      <c r="S81" t="n">
        <v>46.36</v>
      </c>
      <c r="T81" t="n">
        <v>4206.09</v>
      </c>
      <c r="U81" t="n">
        <v>0.84</v>
      </c>
      <c r="V81" t="n">
        <v>0.9</v>
      </c>
      <c r="W81" t="n">
        <v>9.199999999999999</v>
      </c>
      <c r="X81" t="n">
        <v>0.26</v>
      </c>
      <c r="Y81" t="n">
        <v>1</v>
      </c>
      <c r="Z81" t="n">
        <v>10</v>
      </c>
      <c r="AA81" t="n">
        <v>1097.200807479076</v>
      </c>
      <c r="AB81" t="n">
        <v>1501.238549876238</v>
      </c>
      <c r="AC81" t="n">
        <v>1357.962449677588</v>
      </c>
      <c r="AD81" t="n">
        <v>1097200.807479076</v>
      </c>
      <c r="AE81" t="n">
        <v>1501238.549876238</v>
      </c>
      <c r="AF81" t="n">
        <v>1.392908480438033e-06</v>
      </c>
      <c r="AG81" t="n">
        <v>23.42013888888889</v>
      </c>
      <c r="AH81" t="n">
        <v>1357962.449677588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3.7059</v>
      </c>
      <c r="E82" t="n">
        <v>26.98</v>
      </c>
      <c r="F82" t="n">
        <v>23.64</v>
      </c>
      <c r="G82" t="n">
        <v>101.3</v>
      </c>
      <c r="H82" t="n">
        <v>1.39</v>
      </c>
      <c r="I82" t="n">
        <v>14</v>
      </c>
      <c r="J82" t="n">
        <v>268.66</v>
      </c>
      <c r="K82" t="n">
        <v>57.72</v>
      </c>
      <c r="L82" t="n">
        <v>21</v>
      </c>
      <c r="M82" t="n">
        <v>12</v>
      </c>
      <c r="N82" t="n">
        <v>69.94</v>
      </c>
      <c r="O82" t="n">
        <v>33369.33</v>
      </c>
      <c r="P82" t="n">
        <v>355.03</v>
      </c>
      <c r="Q82" t="n">
        <v>608.8099999999999</v>
      </c>
      <c r="R82" t="n">
        <v>55.63</v>
      </c>
      <c r="S82" t="n">
        <v>46.36</v>
      </c>
      <c r="T82" t="n">
        <v>4290.21</v>
      </c>
      <c r="U82" t="n">
        <v>0.83</v>
      </c>
      <c r="V82" t="n">
        <v>0.9</v>
      </c>
      <c r="W82" t="n">
        <v>9.199999999999999</v>
      </c>
      <c r="X82" t="n">
        <v>0.27</v>
      </c>
      <c r="Y82" t="n">
        <v>1</v>
      </c>
      <c r="Z82" t="n">
        <v>10</v>
      </c>
      <c r="AA82" t="n">
        <v>1096.563267171929</v>
      </c>
      <c r="AB82" t="n">
        <v>1500.366239101707</v>
      </c>
      <c r="AC82" t="n">
        <v>1357.173391019082</v>
      </c>
      <c r="AD82" t="n">
        <v>1096563.267171929</v>
      </c>
      <c r="AE82" t="n">
        <v>1500366.239101707</v>
      </c>
      <c r="AF82" t="n">
        <v>1.392758151702589e-06</v>
      </c>
      <c r="AG82" t="n">
        <v>23.42013888888889</v>
      </c>
      <c r="AH82" t="n">
        <v>1357173.391019082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3.7159</v>
      </c>
      <c r="E83" t="n">
        <v>26.91</v>
      </c>
      <c r="F83" t="n">
        <v>23.61</v>
      </c>
      <c r="G83" t="n">
        <v>108.97</v>
      </c>
      <c r="H83" t="n">
        <v>1.41</v>
      </c>
      <c r="I83" t="n">
        <v>13</v>
      </c>
      <c r="J83" t="n">
        <v>269.14</v>
      </c>
      <c r="K83" t="n">
        <v>57.72</v>
      </c>
      <c r="L83" t="n">
        <v>21.25</v>
      </c>
      <c r="M83" t="n">
        <v>11</v>
      </c>
      <c r="N83" t="n">
        <v>70.16</v>
      </c>
      <c r="O83" t="n">
        <v>33427.94</v>
      </c>
      <c r="P83" t="n">
        <v>354.7</v>
      </c>
      <c r="Q83" t="n">
        <v>608.79</v>
      </c>
      <c r="R83" t="n">
        <v>54.77</v>
      </c>
      <c r="S83" t="n">
        <v>46.36</v>
      </c>
      <c r="T83" t="n">
        <v>3868.98</v>
      </c>
      <c r="U83" t="n">
        <v>0.85</v>
      </c>
      <c r="V83" t="n">
        <v>0.9</v>
      </c>
      <c r="W83" t="n">
        <v>9.199999999999999</v>
      </c>
      <c r="X83" t="n">
        <v>0.24</v>
      </c>
      <c r="Y83" t="n">
        <v>1</v>
      </c>
      <c r="Z83" t="n">
        <v>10</v>
      </c>
      <c r="AA83" t="n">
        <v>1093.938549163242</v>
      </c>
      <c r="AB83" t="n">
        <v>1496.774984127836</v>
      </c>
      <c r="AC83" t="n">
        <v>1353.924880379559</v>
      </c>
      <c r="AD83" t="n">
        <v>1093938.549163242</v>
      </c>
      <c r="AE83" t="n">
        <v>1496774.984127836</v>
      </c>
      <c r="AF83" t="n">
        <v>1.396516370088683e-06</v>
      </c>
      <c r="AG83" t="n">
        <v>23.359375</v>
      </c>
      <c r="AH83" t="n">
        <v>1353924.880379559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3.7152</v>
      </c>
      <c r="E84" t="n">
        <v>26.92</v>
      </c>
      <c r="F84" t="n">
        <v>23.62</v>
      </c>
      <c r="G84" t="n">
        <v>108.99</v>
      </c>
      <c r="H84" t="n">
        <v>1.42</v>
      </c>
      <c r="I84" t="n">
        <v>13</v>
      </c>
      <c r="J84" t="n">
        <v>269.61</v>
      </c>
      <c r="K84" t="n">
        <v>57.72</v>
      </c>
      <c r="L84" t="n">
        <v>21.5</v>
      </c>
      <c r="M84" t="n">
        <v>11</v>
      </c>
      <c r="N84" t="n">
        <v>70.39</v>
      </c>
      <c r="O84" t="n">
        <v>33486.63</v>
      </c>
      <c r="P84" t="n">
        <v>355.18</v>
      </c>
      <c r="Q84" t="n">
        <v>608.8099999999999</v>
      </c>
      <c r="R84" t="n">
        <v>54.82</v>
      </c>
      <c r="S84" t="n">
        <v>46.36</v>
      </c>
      <c r="T84" t="n">
        <v>3891.93</v>
      </c>
      <c r="U84" t="n">
        <v>0.85</v>
      </c>
      <c r="V84" t="n">
        <v>0.9</v>
      </c>
      <c r="W84" t="n">
        <v>9.199999999999999</v>
      </c>
      <c r="X84" t="n">
        <v>0.24</v>
      </c>
      <c r="Y84" t="n">
        <v>1</v>
      </c>
      <c r="Z84" t="n">
        <v>10</v>
      </c>
      <c r="AA84" t="n">
        <v>1094.853287309237</v>
      </c>
      <c r="AB84" t="n">
        <v>1498.026569214584</v>
      </c>
      <c r="AC84" t="n">
        <v>1355.057015942239</v>
      </c>
      <c r="AD84" t="n">
        <v>1094853.287309237</v>
      </c>
      <c r="AE84" t="n">
        <v>1498026.569214584</v>
      </c>
      <c r="AF84" t="n">
        <v>1.396253294801657e-06</v>
      </c>
      <c r="AG84" t="n">
        <v>23.36805555555556</v>
      </c>
      <c r="AH84" t="n">
        <v>1355057.015942239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3.7155</v>
      </c>
      <c r="E85" t="n">
        <v>26.91</v>
      </c>
      <c r="F85" t="n">
        <v>23.61</v>
      </c>
      <c r="G85" t="n">
        <v>108.98</v>
      </c>
      <c r="H85" t="n">
        <v>1.43</v>
      </c>
      <c r="I85" t="n">
        <v>13</v>
      </c>
      <c r="J85" t="n">
        <v>270.09</v>
      </c>
      <c r="K85" t="n">
        <v>57.72</v>
      </c>
      <c r="L85" t="n">
        <v>21.75</v>
      </c>
      <c r="M85" t="n">
        <v>11</v>
      </c>
      <c r="N85" t="n">
        <v>70.62</v>
      </c>
      <c r="O85" t="n">
        <v>33545.41</v>
      </c>
      <c r="P85" t="n">
        <v>354.72</v>
      </c>
      <c r="Q85" t="n">
        <v>608.8</v>
      </c>
      <c r="R85" t="n">
        <v>54.87</v>
      </c>
      <c r="S85" t="n">
        <v>46.36</v>
      </c>
      <c r="T85" t="n">
        <v>3915.82</v>
      </c>
      <c r="U85" t="n">
        <v>0.84</v>
      </c>
      <c r="V85" t="n">
        <v>0.9</v>
      </c>
      <c r="W85" t="n">
        <v>9.199999999999999</v>
      </c>
      <c r="X85" t="n">
        <v>0.24</v>
      </c>
      <c r="Y85" t="n">
        <v>1</v>
      </c>
      <c r="Z85" t="n">
        <v>10</v>
      </c>
      <c r="AA85" t="n">
        <v>1094.043777648519</v>
      </c>
      <c r="AB85" t="n">
        <v>1496.918962383745</v>
      </c>
      <c r="AC85" t="n">
        <v>1354.055117552799</v>
      </c>
      <c r="AD85" t="n">
        <v>1094043.777648519</v>
      </c>
      <c r="AE85" t="n">
        <v>1496918.962383745</v>
      </c>
      <c r="AF85" t="n">
        <v>1.39636604135324e-06</v>
      </c>
      <c r="AG85" t="n">
        <v>23.359375</v>
      </c>
      <c r="AH85" t="n">
        <v>1354055.117552799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3.7161</v>
      </c>
      <c r="E86" t="n">
        <v>26.91</v>
      </c>
      <c r="F86" t="n">
        <v>23.61</v>
      </c>
      <c r="G86" t="n">
        <v>108.97</v>
      </c>
      <c r="H86" t="n">
        <v>1.45</v>
      </c>
      <c r="I86" t="n">
        <v>13</v>
      </c>
      <c r="J86" t="n">
        <v>270.57</v>
      </c>
      <c r="K86" t="n">
        <v>57.72</v>
      </c>
      <c r="L86" t="n">
        <v>22</v>
      </c>
      <c r="M86" t="n">
        <v>11</v>
      </c>
      <c r="N86" t="n">
        <v>70.84</v>
      </c>
      <c r="O86" t="n">
        <v>33604.28</v>
      </c>
      <c r="P86" t="n">
        <v>354.59</v>
      </c>
      <c r="Q86" t="n">
        <v>608.78</v>
      </c>
      <c r="R86" t="n">
        <v>54.79</v>
      </c>
      <c r="S86" t="n">
        <v>46.36</v>
      </c>
      <c r="T86" t="n">
        <v>3876.45</v>
      </c>
      <c r="U86" t="n">
        <v>0.85</v>
      </c>
      <c r="V86" t="n">
        <v>0.9</v>
      </c>
      <c r="W86" t="n">
        <v>9.199999999999999</v>
      </c>
      <c r="X86" t="n">
        <v>0.24</v>
      </c>
      <c r="Y86" t="n">
        <v>1</v>
      </c>
      <c r="Z86" t="n">
        <v>10</v>
      </c>
      <c r="AA86" t="n">
        <v>1093.739500678213</v>
      </c>
      <c r="AB86" t="n">
        <v>1496.502637209219</v>
      </c>
      <c r="AC86" t="n">
        <v>1353.678525868613</v>
      </c>
      <c r="AD86" t="n">
        <v>1093739.500678213</v>
      </c>
      <c r="AE86" t="n">
        <v>1496502.637209219</v>
      </c>
      <c r="AF86" t="n">
        <v>1.396591534456405e-06</v>
      </c>
      <c r="AG86" t="n">
        <v>23.359375</v>
      </c>
      <c r="AH86" t="n">
        <v>1353678.525868613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3.7161</v>
      </c>
      <c r="E87" t="n">
        <v>26.91</v>
      </c>
      <c r="F87" t="n">
        <v>23.61</v>
      </c>
      <c r="G87" t="n">
        <v>108.97</v>
      </c>
      <c r="H87" t="n">
        <v>1.46</v>
      </c>
      <c r="I87" t="n">
        <v>13</v>
      </c>
      <c r="J87" t="n">
        <v>271.05</v>
      </c>
      <c r="K87" t="n">
        <v>57.72</v>
      </c>
      <c r="L87" t="n">
        <v>22.25</v>
      </c>
      <c r="M87" t="n">
        <v>11</v>
      </c>
      <c r="N87" t="n">
        <v>71.06999999999999</v>
      </c>
      <c r="O87" t="n">
        <v>33663.24</v>
      </c>
      <c r="P87" t="n">
        <v>354.43</v>
      </c>
      <c r="Q87" t="n">
        <v>608.8099999999999</v>
      </c>
      <c r="R87" t="n">
        <v>54.69</v>
      </c>
      <c r="S87" t="n">
        <v>46.36</v>
      </c>
      <c r="T87" t="n">
        <v>3829.43</v>
      </c>
      <c r="U87" t="n">
        <v>0.85</v>
      </c>
      <c r="V87" t="n">
        <v>0.9</v>
      </c>
      <c r="W87" t="n">
        <v>9.199999999999999</v>
      </c>
      <c r="X87" t="n">
        <v>0.24</v>
      </c>
      <c r="Y87" t="n">
        <v>1</v>
      </c>
      <c r="Z87" t="n">
        <v>10</v>
      </c>
      <c r="AA87" t="n">
        <v>1093.505192298268</v>
      </c>
      <c r="AB87" t="n">
        <v>1496.182046146822</v>
      </c>
      <c r="AC87" t="n">
        <v>1353.388531567259</v>
      </c>
      <c r="AD87" t="n">
        <v>1093505.192298268</v>
      </c>
      <c r="AE87" t="n">
        <v>1496182.046146822</v>
      </c>
      <c r="AF87" t="n">
        <v>1.396591534456405e-06</v>
      </c>
      <c r="AG87" t="n">
        <v>23.359375</v>
      </c>
      <c r="AH87" t="n">
        <v>1353388.531567259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3.7153</v>
      </c>
      <c r="E88" t="n">
        <v>26.92</v>
      </c>
      <c r="F88" t="n">
        <v>23.61</v>
      </c>
      <c r="G88" t="n">
        <v>108.99</v>
      </c>
      <c r="H88" t="n">
        <v>1.47</v>
      </c>
      <c r="I88" t="n">
        <v>13</v>
      </c>
      <c r="J88" t="n">
        <v>271.52</v>
      </c>
      <c r="K88" t="n">
        <v>57.72</v>
      </c>
      <c r="L88" t="n">
        <v>22.5</v>
      </c>
      <c r="M88" t="n">
        <v>11</v>
      </c>
      <c r="N88" t="n">
        <v>71.3</v>
      </c>
      <c r="O88" t="n">
        <v>33722.28</v>
      </c>
      <c r="P88" t="n">
        <v>353.73</v>
      </c>
      <c r="Q88" t="n">
        <v>608.77</v>
      </c>
      <c r="R88" t="n">
        <v>55.05</v>
      </c>
      <c r="S88" t="n">
        <v>46.36</v>
      </c>
      <c r="T88" t="n">
        <v>4008.06</v>
      </c>
      <c r="U88" t="n">
        <v>0.84</v>
      </c>
      <c r="V88" t="n">
        <v>0.9</v>
      </c>
      <c r="W88" t="n">
        <v>9.199999999999999</v>
      </c>
      <c r="X88" t="n">
        <v>0.24</v>
      </c>
      <c r="Y88" t="n">
        <v>1</v>
      </c>
      <c r="Z88" t="n">
        <v>10</v>
      </c>
      <c r="AA88" t="n">
        <v>1092.631657684388</v>
      </c>
      <c r="AB88" t="n">
        <v>1494.986837550484</v>
      </c>
      <c r="AC88" t="n">
        <v>1352.30739200187</v>
      </c>
      <c r="AD88" t="n">
        <v>1092631.657684388</v>
      </c>
      <c r="AE88" t="n">
        <v>1494986.837550484</v>
      </c>
      <c r="AF88" t="n">
        <v>1.396290876985518e-06</v>
      </c>
      <c r="AG88" t="n">
        <v>23.36805555555556</v>
      </c>
      <c r="AH88" t="n">
        <v>1352307.39200187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3.7166</v>
      </c>
      <c r="E89" t="n">
        <v>26.91</v>
      </c>
      <c r="F89" t="n">
        <v>23.61</v>
      </c>
      <c r="G89" t="n">
        <v>108.95</v>
      </c>
      <c r="H89" t="n">
        <v>1.49</v>
      </c>
      <c r="I89" t="n">
        <v>13</v>
      </c>
      <c r="J89" t="n">
        <v>272</v>
      </c>
      <c r="K89" t="n">
        <v>57.72</v>
      </c>
      <c r="L89" t="n">
        <v>22.75</v>
      </c>
      <c r="M89" t="n">
        <v>11</v>
      </c>
      <c r="N89" t="n">
        <v>71.53</v>
      </c>
      <c r="O89" t="n">
        <v>33781.41</v>
      </c>
      <c r="P89" t="n">
        <v>352.93</v>
      </c>
      <c r="Q89" t="n">
        <v>608.79</v>
      </c>
      <c r="R89" t="n">
        <v>54.86</v>
      </c>
      <c r="S89" t="n">
        <v>46.36</v>
      </c>
      <c r="T89" t="n">
        <v>3914.45</v>
      </c>
      <c r="U89" t="n">
        <v>0.84</v>
      </c>
      <c r="V89" t="n">
        <v>0.9</v>
      </c>
      <c r="W89" t="n">
        <v>9.19</v>
      </c>
      <c r="X89" t="n">
        <v>0.23</v>
      </c>
      <c r="Y89" t="n">
        <v>1</v>
      </c>
      <c r="Z89" t="n">
        <v>10</v>
      </c>
      <c r="AA89" t="n">
        <v>1091.214014137008</v>
      </c>
      <c r="AB89" t="n">
        <v>1493.047155106939</v>
      </c>
      <c r="AC89" t="n">
        <v>1350.552830128375</v>
      </c>
      <c r="AD89" t="n">
        <v>1091214.014137008</v>
      </c>
      <c r="AE89" t="n">
        <v>1493047.155106939</v>
      </c>
      <c r="AF89" t="n">
        <v>1.39677944537571e-06</v>
      </c>
      <c r="AG89" t="n">
        <v>23.359375</v>
      </c>
      <c r="AH89" t="n">
        <v>1350552.830128375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3.7259</v>
      </c>
      <c r="E90" t="n">
        <v>26.84</v>
      </c>
      <c r="F90" t="n">
        <v>23.58</v>
      </c>
      <c r="G90" t="n">
        <v>117.92</v>
      </c>
      <c r="H90" t="n">
        <v>1.5</v>
      </c>
      <c r="I90" t="n">
        <v>12</v>
      </c>
      <c r="J90" t="n">
        <v>272.49</v>
      </c>
      <c r="K90" t="n">
        <v>57.72</v>
      </c>
      <c r="L90" t="n">
        <v>23</v>
      </c>
      <c r="M90" t="n">
        <v>10</v>
      </c>
      <c r="N90" t="n">
        <v>71.76000000000001</v>
      </c>
      <c r="O90" t="n">
        <v>33840.76</v>
      </c>
      <c r="P90" t="n">
        <v>352.15</v>
      </c>
      <c r="Q90" t="n">
        <v>608.77</v>
      </c>
      <c r="R90" t="n">
        <v>53.92</v>
      </c>
      <c r="S90" t="n">
        <v>46.36</v>
      </c>
      <c r="T90" t="n">
        <v>3448.03</v>
      </c>
      <c r="U90" t="n">
        <v>0.86</v>
      </c>
      <c r="V90" t="n">
        <v>0.9</v>
      </c>
      <c r="W90" t="n">
        <v>9.199999999999999</v>
      </c>
      <c r="X90" t="n">
        <v>0.21</v>
      </c>
      <c r="Y90" t="n">
        <v>1</v>
      </c>
      <c r="Z90" t="n">
        <v>10</v>
      </c>
      <c r="AA90" t="n">
        <v>1088.08544240057</v>
      </c>
      <c r="AB90" t="n">
        <v>1488.766505234302</v>
      </c>
      <c r="AC90" t="n">
        <v>1346.680719471653</v>
      </c>
      <c r="AD90" t="n">
        <v>1088085.44240057</v>
      </c>
      <c r="AE90" t="n">
        <v>1488766.505234302</v>
      </c>
      <c r="AF90" t="n">
        <v>1.400274588474778e-06</v>
      </c>
      <c r="AG90" t="n">
        <v>23.29861111111111</v>
      </c>
      <c r="AH90" t="n">
        <v>1346680.719471653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3.7255</v>
      </c>
      <c r="E91" t="n">
        <v>26.84</v>
      </c>
      <c r="F91" t="n">
        <v>23.59</v>
      </c>
      <c r="G91" t="n">
        <v>117.93</v>
      </c>
      <c r="H91" t="n">
        <v>1.52</v>
      </c>
      <c r="I91" t="n">
        <v>12</v>
      </c>
      <c r="J91" t="n">
        <v>272.97</v>
      </c>
      <c r="K91" t="n">
        <v>57.72</v>
      </c>
      <c r="L91" t="n">
        <v>23.25</v>
      </c>
      <c r="M91" t="n">
        <v>10</v>
      </c>
      <c r="N91" t="n">
        <v>71.98999999999999</v>
      </c>
      <c r="O91" t="n">
        <v>33900.07</v>
      </c>
      <c r="P91" t="n">
        <v>352.52</v>
      </c>
      <c r="Q91" t="n">
        <v>608.8200000000001</v>
      </c>
      <c r="R91" t="n">
        <v>54.09</v>
      </c>
      <c r="S91" t="n">
        <v>46.36</v>
      </c>
      <c r="T91" t="n">
        <v>3531.68</v>
      </c>
      <c r="U91" t="n">
        <v>0.86</v>
      </c>
      <c r="V91" t="n">
        <v>0.9</v>
      </c>
      <c r="W91" t="n">
        <v>9.199999999999999</v>
      </c>
      <c r="X91" t="n">
        <v>0.22</v>
      </c>
      <c r="Y91" t="n">
        <v>1</v>
      </c>
      <c r="Z91" t="n">
        <v>10</v>
      </c>
      <c r="AA91" t="n">
        <v>1088.779544004555</v>
      </c>
      <c r="AB91" t="n">
        <v>1489.716205670476</v>
      </c>
      <c r="AC91" t="n">
        <v>1347.539781831111</v>
      </c>
      <c r="AD91" t="n">
        <v>1088779.544004555</v>
      </c>
      <c r="AE91" t="n">
        <v>1489716.205670476</v>
      </c>
      <c r="AF91" t="n">
        <v>1.400124259739334e-06</v>
      </c>
      <c r="AG91" t="n">
        <v>23.29861111111111</v>
      </c>
      <c r="AH91" t="n">
        <v>1347539.781831111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3.7238</v>
      </c>
      <c r="E92" t="n">
        <v>26.85</v>
      </c>
      <c r="F92" t="n">
        <v>23.6</v>
      </c>
      <c r="G92" t="n">
        <v>117.99</v>
      </c>
      <c r="H92" t="n">
        <v>1.53</v>
      </c>
      <c r="I92" t="n">
        <v>12</v>
      </c>
      <c r="J92" t="n">
        <v>273.45</v>
      </c>
      <c r="K92" t="n">
        <v>57.72</v>
      </c>
      <c r="L92" t="n">
        <v>23.5</v>
      </c>
      <c r="M92" t="n">
        <v>10</v>
      </c>
      <c r="N92" t="n">
        <v>72.22</v>
      </c>
      <c r="O92" t="n">
        <v>33959.47</v>
      </c>
      <c r="P92" t="n">
        <v>352.7</v>
      </c>
      <c r="Q92" t="n">
        <v>608.8099999999999</v>
      </c>
      <c r="R92" t="n">
        <v>54.39</v>
      </c>
      <c r="S92" t="n">
        <v>46.36</v>
      </c>
      <c r="T92" t="n">
        <v>3684.21</v>
      </c>
      <c r="U92" t="n">
        <v>0.85</v>
      </c>
      <c r="V92" t="n">
        <v>0.9</v>
      </c>
      <c r="W92" t="n">
        <v>9.199999999999999</v>
      </c>
      <c r="X92" t="n">
        <v>0.23</v>
      </c>
      <c r="Y92" t="n">
        <v>1</v>
      </c>
      <c r="Z92" t="n">
        <v>10</v>
      </c>
      <c r="AA92" t="n">
        <v>1089.440809498247</v>
      </c>
      <c r="AB92" t="n">
        <v>1490.620978291919</v>
      </c>
      <c r="AC92" t="n">
        <v>1348.35820422342</v>
      </c>
      <c r="AD92" t="n">
        <v>1089440.809498247</v>
      </c>
      <c r="AE92" t="n">
        <v>1490620.978291919</v>
      </c>
      <c r="AF92" t="n">
        <v>1.399485362613698e-06</v>
      </c>
      <c r="AG92" t="n">
        <v>23.30729166666667</v>
      </c>
      <c r="AH92" t="n">
        <v>1348358.20422342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3.7252</v>
      </c>
      <c r="E93" t="n">
        <v>26.84</v>
      </c>
      <c r="F93" t="n">
        <v>23.59</v>
      </c>
      <c r="G93" t="n">
        <v>117.94</v>
      </c>
      <c r="H93" t="n">
        <v>1.54</v>
      </c>
      <c r="I93" t="n">
        <v>12</v>
      </c>
      <c r="J93" t="n">
        <v>273.93</v>
      </c>
      <c r="K93" t="n">
        <v>57.72</v>
      </c>
      <c r="L93" t="n">
        <v>23.75</v>
      </c>
      <c r="M93" t="n">
        <v>10</v>
      </c>
      <c r="N93" t="n">
        <v>72.45999999999999</v>
      </c>
      <c r="O93" t="n">
        <v>34018.96</v>
      </c>
      <c r="P93" t="n">
        <v>352.54</v>
      </c>
      <c r="Q93" t="n">
        <v>608.76</v>
      </c>
      <c r="R93" t="n">
        <v>54.16</v>
      </c>
      <c r="S93" t="n">
        <v>46.36</v>
      </c>
      <c r="T93" t="n">
        <v>3568.81</v>
      </c>
      <c r="U93" t="n">
        <v>0.86</v>
      </c>
      <c r="V93" t="n">
        <v>0.9</v>
      </c>
      <c r="W93" t="n">
        <v>9.199999999999999</v>
      </c>
      <c r="X93" t="n">
        <v>0.22</v>
      </c>
      <c r="Y93" t="n">
        <v>1</v>
      </c>
      <c r="Z93" t="n">
        <v>10</v>
      </c>
      <c r="AA93" t="n">
        <v>1088.865148648352</v>
      </c>
      <c r="AB93" t="n">
        <v>1489.833333720729</v>
      </c>
      <c r="AC93" t="n">
        <v>1347.645731344638</v>
      </c>
      <c r="AD93" t="n">
        <v>1088865.148648352</v>
      </c>
      <c r="AE93" t="n">
        <v>1489833.333720729</v>
      </c>
      <c r="AF93" t="n">
        <v>1.400011513187751e-06</v>
      </c>
      <c r="AG93" t="n">
        <v>23.29861111111111</v>
      </c>
      <c r="AH93" t="n">
        <v>1347645.731344638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3.725</v>
      </c>
      <c r="E94" t="n">
        <v>26.85</v>
      </c>
      <c r="F94" t="n">
        <v>23.59</v>
      </c>
      <c r="G94" t="n">
        <v>117.95</v>
      </c>
      <c r="H94" t="n">
        <v>1.56</v>
      </c>
      <c r="I94" t="n">
        <v>12</v>
      </c>
      <c r="J94" t="n">
        <v>274.41</v>
      </c>
      <c r="K94" t="n">
        <v>57.72</v>
      </c>
      <c r="L94" t="n">
        <v>24</v>
      </c>
      <c r="M94" t="n">
        <v>10</v>
      </c>
      <c r="N94" t="n">
        <v>72.69</v>
      </c>
      <c r="O94" t="n">
        <v>34078.55</v>
      </c>
      <c r="P94" t="n">
        <v>352.48</v>
      </c>
      <c r="Q94" t="n">
        <v>608.9</v>
      </c>
      <c r="R94" t="n">
        <v>54.21</v>
      </c>
      <c r="S94" t="n">
        <v>46.36</v>
      </c>
      <c r="T94" t="n">
        <v>3592.58</v>
      </c>
      <c r="U94" t="n">
        <v>0.86</v>
      </c>
      <c r="V94" t="n">
        <v>0.9</v>
      </c>
      <c r="W94" t="n">
        <v>9.199999999999999</v>
      </c>
      <c r="X94" t="n">
        <v>0.22</v>
      </c>
      <c r="Y94" t="n">
        <v>1</v>
      </c>
      <c r="Z94" t="n">
        <v>10</v>
      </c>
      <c r="AA94" t="n">
        <v>1088.815091316469</v>
      </c>
      <c r="AB94" t="n">
        <v>1489.764843070872</v>
      </c>
      <c r="AC94" t="n">
        <v>1347.583777346277</v>
      </c>
      <c r="AD94" t="n">
        <v>1088815.091316469</v>
      </c>
      <c r="AE94" t="n">
        <v>1489764.843070872</v>
      </c>
      <c r="AF94" t="n">
        <v>1.399936348820029e-06</v>
      </c>
      <c r="AG94" t="n">
        <v>23.30729166666667</v>
      </c>
      <c r="AH94" t="n">
        <v>1347583.777346277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3.7242</v>
      </c>
      <c r="E95" t="n">
        <v>26.85</v>
      </c>
      <c r="F95" t="n">
        <v>23.6</v>
      </c>
      <c r="G95" t="n">
        <v>117.98</v>
      </c>
      <c r="H95" t="n">
        <v>1.57</v>
      </c>
      <c r="I95" t="n">
        <v>12</v>
      </c>
      <c r="J95" t="n">
        <v>274.9</v>
      </c>
      <c r="K95" t="n">
        <v>57.72</v>
      </c>
      <c r="L95" t="n">
        <v>24.25</v>
      </c>
      <c r="M95" t="n">
        <v>10</v>
      </c>
      <c r="N95" t="n">
        <v>72.92</v>
      </c>
      <c r="O95" t="n">
        <v>34138.22</v>
      </c>
      <c r="P95" t="n">
        <v>352.52</v>
      </c>
      <c r="Q95" t="n">
        <v>608.78</v>
      </c>
      <c r="R95" t="n">
        <v>54.37</v>
      </c>
      <c r="S95" t="n">
        <v>46.36</v>
      </c>
      <c r="T95" t="n">
        <v>3671.63</v>
      </c>
      <c r="U95" t="n">
        <v>0.85</v>
      </c>
      <c r="V95" t="n">
        <v>0.9</v>
      </c>
      <c r="W95" t="n">
        <v>9.199999999999999</v>
      </c>
      <c r="X95" t="n">
        <v>0.22</v>
      </c>
      <c r="Y95" t="n">
        <v>1</v>
      </c>
      <c r="Z95" t="n">
        <v>10</v>
      </c>
      <c r="AA95" t="n">
        <v>1089.1025111491</v>
      </c>
      <c r="AB95" t="n">
        <v>1490.158103565946</v>
      </c>
      <c r="AC95" t="n">
        <v>1347.939505611645</v>
      </c>
      <c r="AD95" t="n">
        <v>1089102.5111491</v>
      </c>
      <c r="AE95" t="n">
        <v>1490158.103565946</v>
      </c>
      <c r="AF95" t="n">
        <v>1.399635691349142e-06</v>
      </c>
      <c r="AG95" t="n">
        <v>23.30729166666667</v>
      </c>
      <c r="AH95" t="n">
        <v>1347939.505611646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3.7238</v>
      </c>
      <c r="E96" t="n">
        <v>26.85</v>
      </c>
      <c r="F96" t="n">
        <v>23.6</v>
      </c>
      <c r="G96" t="n">
        <v>117.99</v>
      </c>
      <c r="H96" t="n">
        <v>1.58</v>
      </c>
      <c r="I96" t="n">
        <v>12</v>
      </c>
      <c r="J96" t="n">
        <v>275.38</v>
      </c>
      <c r="K96" t="n">
        <v>57.72</v>
      </c>
      <c r="L96" t="n">
        <v>24.5</v>
      </c>
      <c r="M96" t="n">
        <v>10</v>
      </c>
      <c r="N96" t="n">
        <v>73.16</v>
      </c>
      <c r="O96" t="n">
        <v>34197.98</v>
      </c>
      <c r="P96" t="n">
        <v>352.22</v>
      </c>
      <c r="Q96" t="n">
        <v>608.76</v>
      </c>
      <c r="R96" t="n">
        <v>54.33</v>
      </c>
      <c r="S96" t="n">
        <v>46.36</v>
      </c>
      <c r="T96" t="n">
        <v>3654.64</v>
      </c>
      <c r="U96" t="n">
        <v>0.85</v>
      </c>
      <c r="V96" t="n">
        <v>0.9</v>
      </c>
      <c r="W96" t="n">
        <v>9.199999999999999</v>
      </c>
      <c r="X96" t="n">
        <v>0.23</v>
      </c>
      <c r="Y96" t="n">
        <v>1</v>
      </c>
      <c r="Z96" t="n">
        <v>10</v>
      </c>
      <c r="AA96" t="n">
        <v>1088.739337853116</v>
      </c>
      <c r="AB96" t="n">
        <v>1489.661193840306</v>
      </c>
      <c r="AC96" t="n">
        <v>1347.490020252803</v>
      </c>
      <c r="AD96" t="n">
        <v>1088739.337853116</v>
      </c>
      <c r="AE96" t="n">
        <v>1489661.193840306</v>
      </c>
      <c r="AF96" t="n">
        <v>1.399485362613698e-06</v>
      </c>
      <c r="AG96" t="n">
        <v>23.30729166666667</v>
      </c>
      <c r="AH96" t="n">
        <v>1347490.020252803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3.723</v>
      </c>
      <c r="E97" t="n">
        <v>26.86</v>
      </c>
      <c r="F97" t="n">
        <v>23.6</v>
      </c>
      <c r="G97" t="n">
        <v>118.02</v>
      </c>
      <c r="H97" t="n">
        <v>1.6</v>
      </c>
      <c r="I97" t="n">
        <v>12</v>
      </c>
      <c r="J97" t="n">
        <v>275.87</v>
      </c>
      <c r="K97" t="n">
        <v>57.72</v>
      </c>
      <c r="L97" t="n">
        <v>24.75</v>
      </c>
      <c r="M97" t="n">
        <v>10</v>
      </c>
      <c r="N97" t="n">
        <v>73.39</v>
      </c>
      <c r="O97" t="n">
        <v>34257.84</v>
      </c>
      <c r="P97" t="n">
        <v>351.6</v>
      </c>
      <c r="Q97" t="n">
        <v>608.78</v>
      </c>
      <c r="R97" t="n">
        <v>54.7</v>
      </c>
      <c r="S97" t="n">
        <v>46.36</v>
      </c>
      <c r="T97" t="n">
        <v>3835.77</v>
      </c>
      <c r="U97" t="n">
        <v>0.85</v>
      </c>
      <c r="V97" t="n">
        <v>0.9</v>
      </c>
      <c r="W97" t="n">
        <v>9.199999999999999</v>
      </c>
      <c r="X97" t="n">
        <v>0.23</v>
      </c>
      <c r="Y97" t="n">
        <v>1</v>
      </c>
      <c r="Z97" t="n">
        <v>10</v>
      </c>
      <c r="AA97" t="n">
        <v>1087.983522878862</v>
      </c>
      <c r="AB97" t="n">
        <v>1488.627054448328</v>
      </c>
      <c r="AC97" t="n">
        <v>1346.554577672972</v>
      </c>
      <c r="AD97" t="n">
        <v>1087983.522878862</v>
      </c>
      <c r="AE97" t="n">
        <v>1488627.054448328</v>
      </c>
      <c r="AF97" t="n">
        <v>1.39918470514281e-06</v>
      </c>
      <c r="AG97" t="n">
        <v>23.31597222222222</v>
      </c>
      <c r="AH97" t="n">
        <v>1346554.577672972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3.7229</v>
      </c>
      <c r="E98" t="n">
        <v>26.86</v>
      </c>
      <c r="F98" t="n">
        <v>23.61</v>
      </c>
      <c r="G98" t="n">
        <v>118.03</v>
      </c>
      <c r="H98" t="n">
        <v>1.61</v>
      </c>
      <c r="I98" t="n">
        <v>12</v>
      </c>
      <c r="J98" t="n">
        <v>276.35</v>
      </c>
      <c r="K98" t="n">
        <v>57.72</v>
      </c>
      <c r="L98" t="n">
        <v>25</v>
      </c>
      <c r="M98" t="n">
        <v>10</v>
      </c>
      <c r="N98" t="n">
        <v>73.63</v>
      </c>
      <c r="O98" t="n">
        <v>34317.79</v>
      </c>
      <c r="P98" t="n">
        <v>350.68</v>
      </c>
      <c r="Q98" t="n">
        <v>608.8</v>
      </c>
      <c r="R98" t="n">
        <v>54.47</v>
      </c>
      <c r="S98" t="n">
        <v>46.36</v>
      </c>
      <c r="T98" t="n">
        <v>3724.49</v>
      </c>
      <c r="U98" t="n">
        <v>0.85</v>
      </c>
      <c r="V98" t="n">
        <v>0.9</v>
      </c>
      <c r="W98" t="n">
        <v>9.199999999999999</v>
      </c>
      <c r="X98" t="n">
        <v>0.23</v>
      </c>
      <c r="Y98" t="n">
        <v>1</v>
      </c>
      <c r="Z98" t="n">
        <v>10</v>
      </c>
      <c r="AA98" t="n">
        <v>1086.736079156244</v>
      </c>
      <c r="AB98" t="n">
        <v>1486.920246913709</v>
      </c>
      <c r="AC98" t="n">
        <v>1345.010665453938</v>
      </c>
      <c r="AD98" t="n">
        <v>1086736.079156244</v>
      </c>
      <c r="AE98" t="n">
        <v>1486920.246913709</v>
      </c>
      <c r="AF98" t="n">
        <v>1.399147122958949e-06</v>
      </c>
      <c r="AG98" t="n">
        <v>23.31597222222222</v>
      </c>
      <c r="AH98" t="n">
        <v>1345010.665453938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3.7354</v>
      </c>
      <c r="E99" t="n">
        <v>26.77</v>
      </c>
      <c r="F99" t="n">
        <v>23.56</v>
      </c>
      <c r="G99" t="n">
        <v>128.52</v>
      </c>
      <c r="H99" t="n">
        <v>1.62</v>
      </c>
      <c r="I99" t="n">
        <v>11</v>
      </c>
      <c r="J99" t="n">
        <v>276.84</v>
      </c>
      <c r="K99" t="n">
        <v>57.72</v>
      </c>
      <c r="L99" t="n">
        <v>25.25</v>
      </c>
      <c r="M99" t="n">
        <v>9</v>
      </c>
      <c r="N99" t="n">
        <v>73.87</v>
      </c>
      <c r="O99" t="n">
        <v>34377.83</v>
      </c>
      <c r="P99" t="n">
        <v>350.3</v>
      </c>
      <c r="Q99" t="n">
        <v>608.78</v>
      </c>
      <c r="R99" t="n">
        <v>53.37</v>
      </c>
      <c r="S99" t="n">
        <v>46.36</v>
      </c>
      <c r="T99" t="n">
        <v>3175.82</v>
      </c>
      <c r="U99" t="n">
        <v>0.87</v>
      </c>
      <c r="V99" t="n">
        <v>0.9</v>
      </c>
      <c r="W99" t="n">
        <v>9.19</v>
      </c>
      <c r="X99" t="n">
        <v>0.19</v>
      </c>
      <c r="Y99" t="n">
        <v>1</v>
      </c>
      <c r="Z99" t="n">
        <v>10</v>
      </c>
      <c r="AA99" t="n">
        <v>1083.454642871491</v>
      </c>
      <c r="AB99" t="n">
        <v>1482.430441022159</v>
      </c>
      <c r="AC99" t="n">
        <v>1340.949360335195</v>
      </c>
      <c r="AD99" t="n">
        <v>1083454.642871491</v>
      </c>
      <c r="AE99" t="n">
        <v>1482430.441022159</v>
      </c>
      <c r="AF99" t="n">
        <v>1.403844895941567e-06</v>
      </c>
      <c r="AG99" t="n">
        <v>23.23784722222222</v>
      </c>
      <c r="AH99" t="n">
        <v>1340949.360335195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3.7341</v>
      </c>
      <c r="E100" t="n">
        <v>26.78</v>
      </c>
      <c r="F100" t="n">
        <v>23.57</v>
      </c>
      <c r="G100" t="n">
        <v>128.57</v>
      </c>
      <c r="H100" t="n">
        <v>1.64</v>
      </c>
      <c r="I100" t="n">
        <v>11</v>
      </c>
      <c r="J100" t="n">
        <v>277.33</v>
      </c>
      <c r="K100" t="n">
        <v>57.72</v>
      </c>
      <c r="L100" t="n">
        <v>25.5</v>
      </c>
      <c r="M100" t="n">
        <v>9</v>
      </c>
      <c r="N100" t="n">
        <v>74.09999999999999</v>
      </c>
      <c r="O100" t="n">
        <v>34437.96</v>
      </c>
      <c r="P100" t="n">
        <v>350.67</v>
      </c>
      <c r="Q100" t="n">
        <v>608.76</v>
      </c>
      <c r="R100" t="n">
        <v>53.52</v>
      </c>
      <c r="S100" t="n">
        <v>46.36</v>
      </c>
      <c r="T100" t="n">
        <v>3253.35</v>
      </c>
      <c r="U100" t="n">
        <v>0.87</v>
      </c>
      <c r="V100" t="n">
        <v>0.9</v>
      </c>
      <c r="W100" t="n">
        <v>9.199999999999999</v>
      </c>
      <c r="X100" t="n">
        <v>0.2</v>
      </c>
      <c r="Y100" t="n">
        <v>1</v>
      </c>
      <c r="Z100" t="n">
        <v>10</v>
      </c>
      <c r="AA100" t="n">
        <v>1084.314126157427</v>
      </c>
      <c r="AB100" t="n">
        <v>1483.606423971703</v>
      </c>
      <c r="AC100" t="n">
        <v>1342.013109122537</v>
      </c>
      <c r="AD100" t="n">
        <v>1084314.126157427</v>
      </c>
      <c r="AE100" t="n">
        <v>1483606.423971704</v>
      </c>
      <c r="AF100" t="n">
        <v>1.403356327551375e-06</v>
      </c>
      <c r="AG100" t="n">
        <v>23.24652777777778</v>
      </c>
      <c r="AH100" t="n">
        <v>1342013.109122537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3.7342</v>
      </c>
      <c r="E101" t="n">
        <v>26.78</v>
      </c>
      <c r="F101" t="n">
        <v>23.57</v>
      </c>
      <c r="G101" t="n">
        <v>128.56</v>
      </c>
      <c r="H101" t="n">
        <v>1.65</v>
      </c>
      <c r="I101" t="n">
        <v>11</v>
      </c>
      <c r="J101" t="n">
        <v>277.82</v>
      </c>
      <c r="K101" t="n">
        <v>57.72</v>
      </c>
      <c r="L101" t="n">
        <v>25.75</v>
      </c>
      <c r="M101" t="n">
        <v>9</v>
      </c>
      <c r="N101" t="n">
        <v>74.34</v>
      </c>
      <c r="O101" t="n">
        <v>34498.19</v>
      </c>
      <c r="P101" t="n">
        <v>350.96</v>
      </c>
      <c r="Q101" t="n">
        <v>608.75</v>
      </c>
      <c r="R101" t="n">
        <v>53.61</v>
      </c>
      <c r="S101" t="n">
        <v>46.36</v>
      </c>
      <c r="T101" t="n">
        <v>3296.19</v>
      </c>
      <c r="U101" t="n">
        <v>0.86</v>
      </c>
      <c r="V101" t="n">
        <v>0.9</v>
      </c>
      <c r="W101" t="n">
        <v>9.19</v>
      </c>
      <c r="X101" t="n">
        <v>0.2</v>
      </c>
      <c r="Y101" t="n">
        <v>1</v>
      </c>
      <c r="Z101" t="n">
        <v>10</v>
      </c>
      <c r="AA101" t="n">
        <v>1084.718120616828</v>
      </c>
      <c r="AB101" t="n">
        <v>1484.159187014033</v>
      </c>
      <c r="AC101" t="n">
        <v>1342.513117235914</v>
      </c>
      <c r="AD101" t="n">
        <v>1084718.120616828</v>
      </c>
      <c r="AE101" t="n">
        <v>1484159.187014033</v>
      </c>
      <c r="AF101" t="n">
        <v>1.403393909735236e-06</v>
      </c>
      <c r="AG101" t="n">
        <v>23.24652777777778</v>
      </c>
      <c r="AH101" t="n">
        <v>1342513.117235914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3.7347</v>
      </c>
      <c r="E102" t="n">
        <v>26.78</v>
      </c>
      <c r="F102" t="n">
        <v>23.57</v>
      </c>
      <c r="G102" t="n">
        <v>128.54</v>
      </c>
      <c r="H102" t="n">
        <v>1.66</v>
      </c>
      <c r="I102" t="n">
        <v>11</v>
      </c>
      <c r="J102" t="n">
        <v>278.31</v>
      </c>
      <c r="K102" t="n">
        <v>57.72</v>
      </c>
      <c r="L102" t="n">
        <v>26</v>
      </c>
      <c r="M102" t="n">
        <v>9</v>
      </c>
      <c r="N102" t="n">
        <v>74.58</v>
      </c>
      <c r="O102" t="n">
        <v>34558.51</v>
      </c>
      <c r="P102" t="n">
        <v>350.76</v>
      </c>
      <c r="Q102" t="n">
        <v>608.8</v>
      </c>
      <c r="R102" t="n">
        <v>53.41</v>
      </c>
      <c r="S102" t="n">
        <v>46.36</v>
      </c>
      <c r="T102" t="n">
        <v>3199.97</v>
      </c>
      <c r="U102" t="n">
        <v>0.87</v>
      </c>
      <c r="V102" t="n">
        <v>0.9</v>
      </c>
      <c r="W102" t="n">
        <v>9.199999999999999</v>
      </c>
      <c r="X102" t="n">
        <v>0.2</v>
      </c>
      <c r="Y102" t="n">
        <v>1</v>
      </c>
      <c r="Z102" t="n">
        <v>10</v>
      </c>
      <c r="AA102" t="n">
        <v>1084.333497198279</v>
      </c>
      <c r="AB102" t="n">
        <v>1483.632928284387</v>
      </c>
      <c r="AC102" t="n">
        <v>1342.037083900817</v>
      </c>
      <c r="AD102" t="n">
        <v>1084333.497198279</v>
      </c>
      <c r="AE102" t="n">
        <v>1483632.928284387</v>
      </c>
      <c r="AF102" t="n">
        <v>1.40358182065454e-06</v>
      </c>
      <c r="AG102" t="n">
        <v>23.24652777777778</v>
      </c>
      <c r="AH102" t="n">
        <v>1342037.083900817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3.7339</v>
      </c>
      <c r="E103" t="n">
        <v>26.78</v>
      </c>
      <c r="F103" t="n">
        <v>23.57</v>
      </c>
      <c r="G103" t="n">
        <v>128.57</v>
      </c>
      <c r="H103" t="n">
        <v>1.68</v>
      </c>
      <c r="I103" t="n">
        <v>11</v>
      </c>
      <c r="J103" t="n">
        <v>278.79</v>
      </c>
      <c r="K103" t="n">
        <v>57.72</v>
      </c>
      <c r="L103" t="n">
        <v>26.25</v>
      </c>
      <c r="M103" t="n">
        <v>9</v>
      </c>
      <c r="N103" t="n">
        <v>74.81999999999999</v>
      </c>
      <c r="O103" t="n">
        <v>34618.92</v>
      </c>
      <c r="P103" t="n">
        <v>350.64</v>
      </c>
      <c r="Q103" t="n">
        <v>608.76</v>
      </c>
      <c r="R103" t="n">
        <v>53.58</v>
      </c>
      <c r="S103" t="n">
        <v>46.36</v>
      </c>
      <c r="T103" t="n">
        <v>3284.95</v>
      </c>
      <c r="U103" t="n">
        <v>0.87</v>
      </c>
      <c r="V103" t="n">
        <v>0.9</v>
      </c>
      <c r="W103" t="n">
        <v>9.199999999999999</v>
      </c>
      <c r="X103" t="n">
        <v>0.2</v>
      </c>
      <c r="Y103" t="n">
        <v>1</v>
      </c>
      <c r="Z103" t="n">
        <v>10</v>
      </c>
      <c r="AA103" t="n">
        <v>1084.307667760375</v>
      </c>
      <c r="AB103" t="n">
        <v>1483.597587307931</v>
      </c>
      <c r="AC103" t="n">
        <v>1342.005115817553</v>
      </c>
      <c r="AD103" t="n">
        <v>1084307.667760375</v>
      </c>
      <c r="AE103" t="n">
        <v>1483597.587307931</v>
      </c>
      <c r="AF103" t="n">
        <v>1.403281163183653e-06</v>
      </c>
      <c r="AG103" t="n">
        <v>23.24652777777778</v>
      </c>
      <c r="AH103" t="n">
        <v>1342005.115817553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3.7341</v>
      </c>
      <c r="E104" t="n">
        <v>26.78</v>
      </c>
      <c r="F104" t="n">
        <v>23.57</v>
      </c>
      <c r="G104" t="n">
        <v>128.56</v>
      </c>
      <c r="H104" t="n">
        <v>1.69</v>
      </c>
      <c r="I104" t="n">
        <v>11</v>
      </c>
      <c r="J104" t="n">
        <v>279.29</v>
      </c>
      <c r="K104" t="n">
        <v>57.72</v>
      </c>
      <c r="L104" t="n">
        <v>26.5</v>
      </c>
      <c r="M104" t="n">
        <v>9</v>
      </c>
      <c r="N104" t="n">
        <v>75.06</v>
      </c>
      <c r="O104" t="n">
        <v>34679.43</v>
      </c>
      <c r="P104" t="n">
        <v>350.19</v>
      </c>
      <c r="Q104" t="n">
        <v>608.84</v>
      </c>
      <c r="R104" t="n">
        <v>53.57</v>
      </c>
      <c r="S104" t="n">
        <v>46.36</v>
      </c>
      <c r="T104" t="n">
        <v>3277.87</v>
      </c>
      <c r="U104" t="n">
        <v>0.87</v>
      </c>
      <c r="V104" t="n">
        <v>0.9</v>
      </c>
      <c r="W104" t="n">
        <v>9.199999999999999</v>
      </c>
      <c r="X104" t="n">
        <v>0.2</v>
      </c>
      <c r="Y104" t="n">
        <v>1</v>
      </c>
      <c r="Z104" t="n">
        <v>10</v>
      </c>
      <c r="AA104" t="n">
        <v>1083.614589425112</v>
      </c>
      <c r="AB104" t="n">
        <v>1482.649286953167</v>
      </c>
      <c r="AC104" t="n">
        <v>1341.147319917699</v>
      </c>
      <c r="AD104" t="n">
        <v>1083614.589425112</v>
      </c>
      <c r="AE104" t="n">
        <v>1482649.286953167</v>
      </c>
      <c r="AF104" t="n">
        <v>1.403356327551375e-06</v>
      </c>
      <c r="AG104" t="n">
        <v>23.24652777777778</v>
      </c>
      <c r="AH104" t="n">
        <v>1341147.319917699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3.7341</v>
      </c>
      <c r="E105" t="n">
        <v>26.78</v>
      </c>
      <c r="F105" t="n">
        <v>23.57</v>
      </c>
      <c r="G105" t="n">
        <v>128.56</v>
      </c>
      <c r="H105" t="n">
        <v>1.7</v>
      </c>
      <c r="I105" t="n">
        <v>11</v>
      </c>
      <c r="J105" t="n">
        <v>279.78</v>
      </c>
      <c r="K105" t="n">
        <v>57.72</v>
      </c>
      <c r="L105" t="n">
        <v>26.75</v>
      </c>
      <c r="M105" t="n">
        <v>9</v>
      </c>
      <c r="N105" t="n">
        <v>75.3</v>
      </c>
      <c r="O105" t="n">
        <v>34740.03</v>
      </c>
      <c r="P105" t="n">
        <v>349.5</v>
      </c>
      <c r="Q105" t="n">
        <v>608.78</v>
      </c>
      <c r="R105" t="n">
        <v>53.55</v>
      </c>
      <c r="S105" t="n">
        <v>46.36</v>
      </c>
      <c r="T105" t="n">
        <v>3269.61</v>
      </c>
      <c r="U105" t="n">
        <v>0.87</v>
      </c>
      <c r="V105" t="n">
        <v>0.9</v>
      </c>
      <c r="W105" t="n">
        <v>9.199999999999999</v>
      </c>
      <c r="X105" t="n">
        <v>0.2</v>
      </c>
      <c r="Y105" t="n">
        <v>1</v>
      </c>
      <c r="Z105" t="n">
        <v>10</v>
      </c>
      <c r="AA105" t="n">
        <v>1082.609005372408</v>
      </c>
      <c r="AB105" t="n">
        <v>1481.27340248902</v>
      </c>
      <c r="AC105" t="n">
        <v>1339.902747935745</v>
      </c>
      <c r="AD105" t="n">
        <v>1082609.005372408</v>
      </c>
      <c r="AE105" t="n">
        <v>1481273.40248902</v>
      </c>
      <c r="AF105" t="n">
        <v>1.403356327551375e-06</v>
      </c>
      <c r="AG105" t="n">
        <v>23.24652777777778</v>
      </c>
      <c r="AH105" t="n">
        <v>1339902.747935745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3.735</v>
      </c>
      <c r="E106" t="n">
        <v>26.77</v>
      </c>
      <c r="F106" t="n">
        <v>23.56</v>
      </c>
      <c r="G106" t="n">
        <v>128.53</v>
      </c>
      <c r="H106" t="n">
        <v>1.72</v>
      </c>
      <c r="I106" t="n">
        <v>11</v>
      </c>
      <c r="J106" t="n">
        <v>280.27</v>
      </c>
      <c r="K106" t="n">
        <v>57.72</v>
      </c>
      <c r="L106" t="n">
        <v>27</v>
      </c>
      <c r="M106" t="n">
        <v>9</v>
      </c>
      <c r="N106" t="n">
        <v>75.54000000000001</v>
      </c>
      <c r="O106" t="n">
        <v>34800.73</v>
      </c>
      <c r="P106" t="n">
        <v>348.96</v>
      </c>
      <c r="Q106" t="n">
        <v>608.8</v>
      </c>
      <c r="R106" t="n">
        <v>53.36</v>
      </c>
      <c r="S106" t="n">
        <v>46.36</v>
      </c>
      <c r="T106" t="n">
        <v>3170.74</v>
      </c>
      <c r="U106" t="n">
        <v>0.87</v>
      </c>
      <c r="V106" t="n">
        <v>0.9</v>
      </c>
      <c r="W106" t="n">
        <v>9.199999999999999</v>
      </c>
      <c r="X106" t="n">
        <v>0.19</v>
      </c>
      <c r="Y106" t="n">
        <v>1</v>
      </c>
      <c r="Z106" t="n">
        <v>10</v>
      </c>
      <c r="AA106" t="n">
        <v>1081.576656050465</v>
      </c>
      <c r="AB106" t="n">
        <v>1479.860896602699</v>
      </c>
      <c r="AC106" t="n">
        <v>1338.62504962875</v>
      </c>
      <c r="AD106" t="n">
        <v>1081576.656050465</v>
      </c>
      <c r="AE106" t="n">
        <v>1479860.896602699</v>
      </c>
      <c r="AF106" t="n">
        <v>1.403694567206123e-06</v>
      </c>
      <c r="AG106" t="n">
        <v>23.23784722222222</v>
      </c>
      <c r="AH106" t="n">
        <v>1338625.04962875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3.7353</v>
      </c>
      <c r="E107" t="n">
        <v>26.77</v>
      </c>
      <c r="F107" t="n">
        <v>23.56</v>
      </c>
      <c r="G107" t="n">
        <v>128.52</v>
      </c>
      <c r="H107" t="n">
        <v>1.73</v>
      </c>
      <c r="I107" t="n">
        <v>11</v>
      </c>
      <c r="J107" t="n">
        <v>280.76</v>
      </c>
      <c r="K107" t="n">
        <v>57.72</v>
      </c>
      <c r="L107" t="n">
        <v>27.25</v>
      </c>
      <c r="M107" t="n">
        <v>9</v>
      </c>
      <c r="N107" t="n">
        <v>75.79000000000001</v>
      </c>
      <c r="O107" t="n">
        <v>34861.53</v>
      </c>
      <c r="P107" t="n">
        <v>348.25</v>
      </c>
      <c r="Q107" t="n">
        <v>608.76</v>
      </c>
      <c r="R107" t="n">
        <v>53.38</v>
      </c>
      <c r="S107" t="n">
        <v>46.36</v>
      </c>
      <c r="T107" t="n">
        <v>3183.19</v>
      </c>
      <c r="U107" t="n">
        <v>0.87</v>
      </c>
      <c r="V107" t="n">
        <v>0.9</v>
      </c>
      <c r="W107" t="n">
        <v>9.19</v>
      </c>
      <c r="X107" t="n">
        <v>0.19</v>
      </c>
      <c r="Y107" t="n">
        <v>1</v>
      </c>
      <c r="Z107" t="n">
        <v>10</v>
      </c>
      <c r="AA107" t="n">
        <v>1080.486600375181</v>
      </c>
      <c r="AB107" t="n">
        <v>1478.369434337914</v>
      </c>
      <c r="AC107" t="n">
        <v>1337.275930429236</v>
      </c>
      <c r="AD107" t="n">
        <v>1080486.600375181</v>
      </c>
      <c r="AE107" t="n">
        <v>1478369.434337914</v>
      </c>
      <c r="AF107" t="n">
        <v>1.403807313757706e-06</v>
      </c>
      <c r="AG107" t="n">
        <v>23.23784722222222</v>
      </c>
      <c r="AH107" t="n">
        <v>1337275.930429236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3.7342</v>
      </c>
      <c r="E108" t="n">
        <v>26.78</v>
      </c>
      <c r="F108" t="n">
        <v>23.57</v>
      </c>
      <c r="G108" t="n">
        <v>128.56</v>
      </c>
      <c r="H108" t="n">
        <v>1.74</v>
      </c>
      <c r="I108" t="n">
        <v>11</v>
      </c>
      <c r="J108" t="n">
        <v>281.26</v>
      </c>
      <c r="K108" t="n">
        <v>57.72</v>
      </c>
      <c r="L108" t="n">
        <v>27.5</v>
      </c>
      <c r="M108" t="n">
        <v>9</v>
      </c>
      <c r="N108" t="n">
        <v>76.03</v>
      </c>
      <c r="O108" t="n">
        <v>34922.42</v>
      </c>
      <c r="P108" t="n">
        <v>347.81</v>
      </c>
      <c r="Q108" t="n">
        <v>608.86</v>
      </c>
      <c r="R108" t="n">
        <v>53.54</v>
      </c>
      <c r="S108" t="n">
        <v>46.36</v>
      </c>
      <c r="T108" t="n">
        <v>3262.91</v>
      </c>
      <c r="U108" t="n">
        <v>0.87</v>
      </c>
      <c r="V108" t="n">
        <v>0.9</v>
      </c>
      <c r="W108" t="n">
        <v>9.199999999999999</v>
      </c>
      <c r="X108" t="n">
        <v>0.2</v>
      </c>
      <c r="Y108" t="n">
        <v>1</v>
      </c>
      <c r="Z108" t="n">
        <v>10</v>
      </c>
      <c r="AA108" t="n">
        <v>1080.127533747908</v>
      </c>
      <c r="AB108" t="n">
        <v>1477.878143537577</v>
      </c>
      <c r="AC108" t="n">
        <v>1336.831527733352</v>
      </c>
      <c r="AD108" t="n">
        <v>1080127.533747908</v>
      </c>
      <c r="AE108" t="n">
        <v>1477878.143537577</v>
      </c>
      <c r="AF108" t="n">
        <v>1.403393909735236e-06</v>
      </c>
      <c r="AG108" t="n">
        <v>23.24652777777778</v>
      </c>
      <c r="AH108" t="n">
        <v>1336831.527733352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3.7436</v>
      </c>
      <c r="E109" t="n">
        <v>26.71</v>
      </c>
      <c r="F109" t="n">
        <v>23.55</v>
      </c>
      <c r="G109" t="n">
        <v>141.28</v>
      </c>
      <c r="H109" t="n">
        <v>1.75</v>
      </c>
      <c r="I109" t="n">
        <v>10</v>
      </c>
      <c r="J109" t="n">
        <v>281.75</v>
      </c>
      <c r="K109" t="n">
        <v>57.72</v>
      </c>
      <c r="L109" t="n">
        <v>27.75</v>
      </c>
      <c r="M109" t="n">
        <v>8</v>
      </c>
      <c r="N109" t="n">
        <v>76.28</v>
      </c>
      <c r="O109" t="n">
        <v>34983.41</v>
      </c>
      <c r="P109" t="n">
        <v>347.67</v>
      </c>
      <c r="Q109" t="n">
        <v>608.8099999999999</v>
      </c>
      <c r="R109" t="n">
        <v>52.93</v>
      </c>
      <c r="S109" t="n">
        <v>46.36</v>
      </c>
      <c r="T109" t="n">
        <v>2962.54</v>
      </c>
      <c r="U109" t="n">
        <v>0.88</v>
      </c>
      <c r="V109" t="n">
        <v>0.9</v>
      </c>
      <c r="W109" t="n">
        <v>9.19</v>
      </c>
      <c r="X109" t="n">
        <v>0.18</v>
      </c>
      <c r="Y109" t="n">
        <v>1</v>
      </c>
      <c r="Z109" t="n">
        <v>10</v>
      </c>
      <c r="AA109" t="n">
        <v>1078.031319925829</v>
      </c>
      <c r="AB109" t="n">
        <v>1475.010011307781</v>
      </c>
      <c r="AC109" t="n">
        <v>1334.237126018119</v>
      </c>
      <c r="AD109" t="n">
        <v>1078031.319925829</v>
      </c>
      <c r="AE109" t="n">
        <v>1475010.011307782</v>
      </c>
      <c r="AF109" t="n">
        <v>1.406926635018164e-06</v>
      </c>
      <c r="AG109" t="n">
        <v>23.18576388888889</v>
      </c>
      <c r="AH109" t="n">
        <v>1334237.126018119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3.7434</v>
      </c>
      <c r="E110" t="n">
        <v>26.71</v>
      </c>
      <c r="F110" t="n">
        <v>23.55</v>
      </c>
      <c r="G110" t="n">
        <v>141.3</v>
      </c>
      <c r="H110" t="n">
        <v>1.77</v>
      </c>
      <c r="I110" t="n">
        <v>10</v>
      </c>
      <c r="J110" t="n">
        <v>282.25</v>
      </c>
      <c r="K110" t="n">
        <v>57.72</v>
      </c>
      <c r="L110" t="n">
        <v>28</v>
      </c>
      <c r="M110" t="n">
        <v>8</v>
      </c>
      <c r="N110" t="n">
        <v>76.52</v>
      </c>
      <c r="O110" t="n">
        <v>35044.49</v>
      </c>
      <c r="P110" t="n">
        <v>348.23</v>
      </c>
      <c r="Q110" t="n">
        <v>608.83</v>
      </c>
      <c r="R110" t="n">
        <v>52.96</v>
      </c>
      <c r="S110" t="n">
        <v>46.36</v>
      </c>
      <c r="T110" t="n">
        <v>2976.55</v>
      </c>
      <c r="U110" t="n">
        <v>0.88</v>
      </c>
      <c r="V110" t="n">
        <v>0.9</v>
      </c>
      <c r="W110" t="n">
        <v>9.19</v>
      </c>
      <c r="X110" t="n">
        <v>0.18</v>
      </c>
      <c r="Y110" t="n">
        <v>1</v>
      </c>
      <c r="Z110" t="n">
        <v>10</v>
      </c>
      <c r="AA110" t="n">
        <v>1078.882253297764</v>
      </c>
      <c r="AB110" t="n">
        <v>1476.174295887795</v>
      </c>
      <c r="AC110" t="n">
        <v>1335.290292911899</v>
      </c>
      <c r="AD110" t="n">
        <v>1078882.253297764</v>
      </c>
      <c r="AE110" t="n">
        <v>1476174.295887795</v>
      </c>
      <c r="AF110" t="n">
        <v>1.406851470650442e-06</v>
      </c>
      <c r="AG110" t="n">
        <v>23.18576388888889</v>
      </c>
      <c r="AH110" t="n">
        <v>1335290.292911899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3.7432</v>
      </c>
      <c r="E111" t="n">
        <v>26.72</v>
      </c>
      <c r="F111" t="n">
        <v>23.55</v>
      </c>
      <c r="G111" t="n">
        <v>141.3</v>
      </c>
      <c r="H111" t="n">
        <v>1.78</v>
      </c>
      <c r="I111" t="n">
        <v>10</v>
      </c>
      <c r="J111" t="n">
        <v>282.74</v>
      </c>
      <c r="K111" t="n">
        <v>57.72</v>
      </c>
      <c r="L111" t="n">
        <v>28.25</v>
      </c>
      <c r="M111" t="n">
        <v>8</v>
      </c>
      <c r="N111" t="n">
        <v>76.77</v>
      </c>
      <c r="O111" t="n">
        <v>35105.68</v>
      </c>
      <c r="P111" t="n">
        <v>348.41</v>
      </c>
      <c r="Q111" t="n">
        <v>608.8099999999999</v>
      </c>
      <c r="R111" t="n">
        <v>52.87</v>
      </c>
      <c r="S111" t="n">
        <v>46.36</v>
      </c>
      <c r="T111" t="n">
        <v>2933.98</v>
      </c>
      <c r="U111" t="n">
        <v>0.88</v>
      </c>
      <c r="V111" t="n">
        <v>0.9</v>
      </c>
      <c r="W111" t="n">
        <v>9.199999999999999</v>
      </c>
      <c r="X111" t="n">
        <v>0.18</v>
      </c>
      <c r="Y111" t="n">
        <v>1</v>
      </c>
      <c r="Z111" t="n">
        <v>10</v>
      </c>
      <c r="AA111" t="n">
        <v>1079.180824016864</v>
      </c>
      <c r="AB111" t="n">
        <v>1476.582813517677</v>
      </c>
      <c r="AC111" t="n">
        <v>1335.659822192544</v>
      </c>
      <c r="AD111" t="n">
        <v>1079180.824016864</v>
      </c>
      <c r="AE111" t="n">
        <v>1476582.813517677</v>
      </c>
      <c r="AF111" t="n">
        <v>1.40677630628272e-06</v>
      </c>
      <c r="AG111" t="n">
        <v>23.19444444444444</v>
      </c>
      <c r="AH111" t="n">
        <v>1335659.822192544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3.7433</v>
      </c>
      <c r="E112" t="n">
        <v>26.71</v>
      </c>
      <c r="F112" t="n">
        <v>23.55</v>
      </c>
      <c r="G112" t="n">
        <v>141.3</v>
      </c>
      <c r="H112" t="n">
        <v>1.79</v>
      </c>
      <c r="I112" t="n">
        <v>10</v>
      </c>
      <c r="J112" t="n">
        <v>283.24</v>
      </c>
      <c r="K112" t="n">
        <v>57.72</v>
      </c>
      <c r="L112" t="n">
        <v>28.5</v>
      </c>
      <c r="M112" t="n">
        <v>8</v>
      </c>
      <c r="N112" t="n">
        <v>77.01000000000001</v>
      </c>
      <c r="O112" t="n">
        <v>35166.96</v>
      </c>
      <c r="P112" t="n">
        <v>348.51</v>
      </c>
      <c r="Q112" t="n">
        <v>608.75</v>
      </c>
      <c r="R112" t="n">
        <v>52.93</v>
      </c>
      <c r="S112" t="n">
        <v>46.36</v>
      </c>
      <c r="T112" t="n">
        <v>2964.58</v>
      </c>
      <c r="U112" t="n">
        <v>0.88</v>
      </c>
      <c r="V112" t="n">
        <v>0.9</v>
      </c>
      <c r="W112" t="n">
        <v>9.19</v>
      </c>
      <c r="X112" t="n">
        <v>0.18</v>
      </c>
      <c r="Y112" t="n">
        <v>1</v>
      </c>
      <c r="Z112" t="n">
        <v>10</v>
      </c>
      <c r="AA112" t="n">
        <v>1079.307754081989</v>
      </c>
      <c r="AB112" t="n">
        <v>1476.756484832541</v>
      </c>
      <c r="AC112" t="n">
        <v>1335.816918560866</v>
      </c>
      <c r="AD112" t="n">
        <v>1079307.754081989</v>
      </c>
      <c r="AE112" t="n">
        <v>1476756.484832541</v>
      </c>
      <c r="AF112" t="n">
        <v>1.406813888466581e-06</v>
      </c>
      <c r="AG112" t="n">
        <v>23.18576388888889</v>
      </c>
      <c r="AH112" t="n">
        <v>1335816.918560866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3.743</v>
      </c>
      <c r="E113" t="n">
        <v>26.72</v>
      </c>
      <c r="F113" t="n">
        <v>23.55</v>
      </c>
      <c r="G113" t="n">
        <v>141.31</v>
      </c>
      <c r="H113" t="n">
        <v>1.8</v>
      </c>
      <c r="I113" t="n">
        <v>10</v>
      </c>
      <c r="J113" t="n">
        <v>283.74</v>
      </c>
      <c r="K113" t="n">
        <v>57.72</v>
      </c>
      <c r="L113" t="n">
        <v>28.75</v>
      </c>
      <c r="M113" t="n">
        <v>8</v>
      </c>
      <c r="N113" t="n">
        <v>77.26000000000001</v>
      </c>
      <c r="O113" t="n">
        <v>35228.34</v>
      </c>
      <c r="P113" t="n">
        <v>348.7</v>
      </c>
      <c r="Q113" t="n">
        <v>608.79</v>
      </c>
      <c r="R113" t="n">
        <v>52.98</v>
      </c>
      <c r="S113" t="n">
        <v>46.36</v>
      </c>
      <c r="T113" t="n">
        <v>2989.43</v>
      </c>
      <c r="U113" t="n">
        <v>0.87</v>
      </c>
      <c r="V113" t="n">
        <v>0.9</v>
      </c>
      <c r="W113" t="n">
        <v>9.199999999999999</v>
      </c>
      <c r="X113" t="n">
        <v>0.18</v>
      </c>
      <c r="Y113" t="n">
        <v>1</v>
      </c>
      <c r="Z113" t="n">
        <v>10</v>
      </c>
      <c r="AA113" t="n">
        <v>1079.639355962427</v>
      </c>
      <c r="AB113" t="n">
        <v>1477.210197154598</v>
      </c>
      <c r="AC113" t="n">
        <v>1336.227329215696</v>
      </c>
      <c r="AD113" t="n">
        <v>1079639.355962427</v>
      </c>
      <c r="AE113" t="n">
        <v>1477210.197154598</v>
      </c>
      <c r="AF113" t="n">
        <v>1.406701141914998e-06</v>
      </c>
      <c r="AG113" t="n">
        <v>23.19444444444444</v>
      </c>
      <c r="AH113" t="n">
        <v>1336227.329215696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3.744</v>
      </c>
      <c r="E114" t="n">
        <v>26.71</v>
      </c>
      <c r="F114" t="n">
        <v>23.55</v>
      </c>
      <c r="G114" t="n">
        <v>141.27</v>
      </c>
      <c r="H114" t="n">
        <v>1.82</v>
      </c>
      <c r="I114" t="n">
        <v>10</v>
      </c>
      <c r="J114" t="n">
        <v>284.23</v>
      </c>
      <c r="K114" t="n">
        <v>57.72</v>
      </c>
      <c r="L114" t="n">
        <v>29</v>
      </c>
      <c r="M114" t="n">
        <v>8</v>
      </c>
      <c r="N114" t="n">
        <v>77.51000000000001</v>
      </c>
      <c r="O114" t="n">
        <v>35289.82</v>
      </c>
      <c r="P114" t="n">
        <v>348.84</v>
      </c>
      <c r="Q114" t="n">
        <v>608.77</v>
      </c>
      <c r="R114" t="n">
        <v>52.74</v>
      </c>
      <c r="S114" t="n">
        <v>46.36</v>
      </c>
      <c r="T114" t="n">
        <v>2867.61</v>
      </c>
      <c r="U114" t="n">
        <v>0.88</v>
      </c>
      <c r="V114" t="n">
        <v>0.9</v>
      </c>
      <c r="W114" t="n">
        <v>9.19</v>
      </c>
      <c r="X114" t="n">
        <v>0.17</v>
      </c>
      <c r="Y114" t="n">
        <v>1</v>
      </c>
      <c r="Z114" t="n">
        <v>10</v>
      </c>
      <c r="AA114" t="n">
        <v>1079.658274292637</v>
      </c>
      <c r="AB114" t="n">
        <v>1477.236082048609</v>
      </c>
      <c r="AC114" t="n">
        <v>1336.250743691752</v>
      </c>
      <c r="AD114" t="n">
        <v>1079658.274292637</v>
      </c>
      <c r="AE114" t="n">
        <v>1477236.082048609</v>
      </c>
      <c r="AF114" t="n">
        <v>1.407076963753608e-06</v>
      </c>
      <c r="AG114" t="n">
        <v>23.18576388888889</v>
      </c>
      <c r="AH114" t="n">
        <v>1336250.743691752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3.7438</v>
      </c>
      <c r="E115" t="n">
        <v>26.71</v>
      </c>
      <c r="F115" t="n">
        <v>23.55</v>
      </c>
      <c r="G115" t="n">
        <v>141.28</v>
      </c>
      <c r="H115" t="n">
        <v>1.83</v>
      </c>
      <c r="I115" t="n">
        <v>10</v>
      </c>
      <c r="J115" t="n">
        <v>284.73</v>
      </c>
      <c r="K115" t="n">
        <v>57.72</v>
      </c>
      <c r="L115" t="n">
        <v>29.25</v>
      </c>
      <c r="M115" t="n">
        <v>8</v>
      </c>
      <c r="N115" t="n">
        <v>77.76000000000001</v>
      </c>
      <c r="O115" t="n">
        <v>35351.4</v>
      </c>
      <c r="P115" t="n">
        <v>348.96</v>
      </c>
      <c r="Q115" t="n">
        <v>608.78</v>
      </c>
      <c r="R115" t="n">
        <v>52.79</v>
      </c>
      <c r="S115" t="n">
        <v>46.36</v>
      </c>
      <c r="T115" t="n">
        <v>2890.17</v>
      </c>
      <c r="U115" t="n">
        <v>0.88</v>
      </c>
      <c r="V115" t="n">
        <v>0.9</v>
      </c>
      <c r="W115" t="n">
        <v>9.199999999999999</v>
      </c>
      <c r="X115" t="n">
        <v>0.17</v>
      </c>
      <c r="Y115" t="n">
        <v>1</v>
      </c>
      <c r="Z115" t="n">
        <v>10</v>
      </c>
      <c r="AA115" t="n">
        <v>1079.869623084216</v>
      </c>
      <c r="AB115" t="n">
        <v>1477.525258789299</v>
      </c>
      <c r="AC115" t="n">
        <v>1336.512321810172</v>
      </c>
      <c r="AD115" t="n">
        <v>1079869.623084216</v>
      </c>
      <c r="AE115" t="n">
        <v>1477525.258789299</v>
      </c>
      <c r="AF115" t="n">
        <v>1.407001799385886e-06</v>
      </c>
      <c r="AG115" t="n">
        <v>23.18576388888889</v>
      </c>
      <c r="AH115" t="n">
        <v>1336512.321810172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3.7443</v>
      </c>
      <c r="E116" t="n">
        <v>26.71</v>
      </c>
      <c r="F116" t="n">
        <v>23.54</v>
      </c>
      <c r="G116" t="n">
        <v>141.26</v>
      </c>
      <c r="H116" t="n">
        <v>1.84</v>
      </c>
      <c r="I116" t="n">
        <v>10</v>
      </c>
      <c r="J116" t="n">
        <v>285.23</v>
      </c>
      <c r="K116" t="n">
        <v>57.72</v>
      </c>
      <c r="L116" t="n">
        <v>29.5</v>
      </c>
      <c r="M116" t="n">
        <v>8</v>
      </c>
      <c r="N116" t="n">
        <v>78.01000000000001</v>
      </c>
      <c r="O116" t="n">
        <v>35413.08</v>
      </c>
      <c r="P116" t="n">
        <v>349.03</v>
      </c>
      <c r="Q116" t="n">
        <v>608.8200000000001</v>
      </c>
      <c r="R116" t="n">
        <v>52.7</v>
      </c>
      <c r="S116" t="n">
        <v>46.36</v>
      </c>
      <c r="T116" t="n">
        <v>2848.46</v>
      </c>
      <c r="U116" t="n">
        <v>0.88</v>
      </c>
      <c r="V116" t="n">
        <v>0.91</v>
      </c>
      <c r="W116" t="n">
        <v>9.19</v>
      </c>
      <c r="X116" t="n">
        <v>0.17</v>
      </c>
      <c r="Y116" t="n">
        <v>1</v>
      </c>
      <c r="Z116" t="n">
        <v>10</v>
      </c>
      <c r="AA116" t="n">
        <v>1079.800917357571</v>
      </c>
      <c r="AB116" t="n">
        <v>1477.43125258302</v>
      </c>
      <c r="AC116" t="n">
        <v>1336.427287424283</v>
      </c>
      <c r="AD116" t="n">
        <v>1079800.917357571</v>
      </c>
      <c r="AE116" t="n">
        <v>1477431.25258302</v>
      </c>
      <c r="AF116" t="n">
        <v>1.40718971030519e-06</v>
      </c>
      <c r="AG116" t="n">
        <v>23.18576388888889</v>
      </c>
      <c r="AH116" t="n">
        <v>1336427.287424283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3.7449</v>
      </c>
      <c r="E117" t="n">
        <v>26.7</v>
      </c>
      <c r="F117" t="n">
        <v>23.54</v>
      </c>
      <c r="G117" t="n">
        <v>141.23</v>
      </c>
      <c r="H117" t="n">
        <v>1.85</v>
      </c>
      <c r="I117" t="n">
        <v>10</v>
      </c>
      <c r="J117" t="n">
        <v>285.73</v>
      </c>
      <c r="K117" t="n">
        <v>57.72</v>
      </c>
      <c r="L117" t="n">
        <v>29.75</v>
      </c>
      <c r="M117" t="n">
        <v>8</v>
      </c>
      <c r="N117" t="n">
        <v>78.26000000000001</v>
      </c>
      <c r="O117" t="n">
        <v>35474.86</v>
      </c>
      <c r="P117" t="n">
        <v>348.74</v>
      </c>
      <c r="Q117" t="n">
        <v>608.76</v>
      </c>
      <c r="R117" t="n">
        <v>52.62</v>
      </c>
      <c r="S117" t="n">
        <v>46.36</v>
      </c>
      <c r="T117" t="n">
        <v>2806.32</v>
      </c>
      <c r="U117" t="n">
        <v>0.88</v>
      </c>
      <c r="V117" t="n">
        <v>0.91</v>
      </c>
      <c r="W117" t="n">
        <v>9.19</v>
      </c>
      <c r="X117" t="n">
        <v>0.17</v>
      </c>
      <c r="Y117" t="n">
        <v>1</v>
      </c>
      <c r="Z117" t="n">
        <v>10</v>
      </c>
      <c r="AA117" t="n">
        <v>1079.268755937</v>
      </c>
      <c r="AB117" t="n">
        <v>1476.70312585009</v>
      </c>
      <c r="AC117" t="n">
        <v>1335.768652084811</v>
      </c>
      <c r="AD117" t="n">
        <v>1079268.755937</v>
      </c>
      <c r="AE117" t="n">
        <v>1476703.12585009</v>
      </c>
      <c r="AF117" t="n">
        <v>1.407415203408356e-06</v>
      </c>
      <c r="AG117" t="n">
        <v>23.17708333333333</v>
      </c>
      <c r="AH117" t="n">
        <v>1335768.652084811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3.7447</v>
      </c>
      <c r="E118" t="n">
        <v>26.7</v>
      </c>
      <c r="F118" t="n">
        <v>23.54</v>
      </c>
      <c r="G118" t="n">
        <v>141.24</v>
      </c>
      <c r="H118" t="n">
        <v>1.87</v>
      </c>
      <c r="I118" t="n">
        <v>10</v>
      </c>
      <c r="J118" t="n">
        <v>286.24</v>
      </c>
      <c r="K118" t="n">
        <v>57.72</v>
      </c>
      <c r="L118" t="n">
        <v>30</v>
      </c>
      <c r="M118" t="n">
        <v>8</v>
      </c>
      <c r="N118" t="n">
        <v>78.51000000000001</v>
      </c>
      <c r="O118" t="n">
        <v>35536.74</v>
      </c>
      <c r="P118" t="n">
        <v>348</v>
      </c>
      <c r="Q118" t="n">
        <v>608.76</v>
      </c>
      <c r="R118" t="n">
        <v>52.61</v>
      </c>
      <c r="S118" t="n">
        <v>46.36</v>
      </c>
      <c r="T118" t="n">
        <v>2803.78</v>
      </c>
      <c r="U118" t="n">
        <v>0.88</v>
      </c>
      <c r="V118" t="n">
        <v>0.91</v>
      </c>
      <c r="W118" t="n">
        <v>9.19</v>
      </c>
      <c r="X118" t="n">
        <v>0.17</v>
      </c>
      <c r="Y118" t="n">
        <v>1</v>
      </c>
      <c r="Z118" t="n">
        <v>10</v>
      </c>
      <c r="AA118" t="n">
        <v>1078.230244263077</v>
      </c>
      <c r="AB118" t="n">
        <v>1475.282188361927</v>
      </c>
      <c r="AC118" t="n">
        <v>1334.48332687622</v>
      </c>
      <c r="AD118" t="n">
        <v>1078230.244263077</v>
      </c>
      <c r="AE118" t="n">
        <v>1475282.188361927</v>
      </c>
      <c r="AF118" t="n">
        <v>1.407340039040634e-06</v>
      </c>
      <c r="AG118" t="n">
        <v>23.17708333333333</v>
      </c>
      <c r="AH118" t="n">
        <v>1334483.32687622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3.7432</v>
      </c>
      <c r="E119" t="n">
        <v>26.72</v>
      </c>
      <c r="F119" t="n">
        <v>23.55</v>
      </c>
      <c r="G119" t="n">
        <v>141.3</v>
      </c>
      <c r="H119" t="n">
        <v>1.88</v>
      </c>
      <c r="I119" t="n">
        <v>10</v>
      </c>
      <c r="J119" t="n">
        <v>286.74</v>
      </c>
      <c r="K119" t="n">
        <v>57.72</v>
      </c>
      <c r="L119" t="n">
        <v>30.25</v>
      </c>
      <c r="M119" t="n">
        <v>8</v>
      </c>
      <c r="N119" t="n">
        <v>78.77</v>
      </c>
      <c r="O119" t="n">
        <v>35598.85</v>
      </c>
      <c r="P119" t="n">
        <v>346.94</v>
      </c>
      <c r="Q119" t="n">
        <v>608.8200000000001</v>
      </c>
      <c r="R119" t="n">
        <v>52.87</v>
      </c>
      <c r="S119" t="n">
        <v>46.36</v>
      </c>
      <c r="T119" t="n">
        <v>2930.83</v>
      </c>
      <c r="U119" t="n">
        <v>0.88</v>
      </c>
      <c r="V119" t="n">
        <v>0.9</v>
      </c>
      <c r="W119" t="n">
        <v>9.199999999999999</v>
      </c>
      <c r="X119" t="n">
        <v>0.18</v>
      </c>
      <c r="Y119" t="n">
        <v>1</v>
      </c>
      <c r="Z119" t="n">
        <v>10</v>
      </c>
      <c r="AA119" t="n">
        <v>1077.043700942107</v>
      </c>
      <c r="AB119" t="n">
        <v>1473.658707443579</v>
      </c>
      <c r="AC119" t="n">
        <v>1333.014788698149</v>
      </c>
      <c r="AD119" t="n">
        <v>1077043.700942107</v>
      </c>
      <c r="AE119" t="n">
        <v>1473658.707443579</v>
      </c>
      <c r="AF119" t="n">
        <v>1.40677630628272e-06</v>
      </c>
      <c r="AG119" t="n">
        <v>23.19444444444444</v>
      </c>
      <c r="AH119" t="n">
        <v>1333014.788698149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3.7432</v>
      </c>
      <c r="E120" t="n">
        <v>26.72</v>
      </c>
      <c r="F120" t="n">
        <v>23.55</v>
      </c>
      <c r="G120" t="n">
        <v>141.3</v>
      </c>
      <c r="H120" t="n">
        <v>1.89</v>
      </c>
      <c r="I120" t="n">
        <v>10</v>
      </c>
      <c r="J120" t="n">
        <v>287.24</v>
      </c>
      <c r="K120" t="n">
        <v>57.72</v>
      </c>
      <c r="L120" t="n">
        <v>30.5</v>
      </c>
      <c r="M120" t="n">
        <v>8</v>
      </c>
      <c r="N120" t="n">
        <v>79.02</v>
      </c>
      <c r="O120" t="n">
        <v>35660.94</v>
      </c>
      <c r="P120" t="n">
        <v>346.3</v>
      </c>
      <c r="Q120" t="n">
        <v>608.8</v>
      </c>
      <c r="R120" t="n">
        <v>53.03</v>
      </c>
      <c r="S120" t="n">
        <v>46.36</v>
      </c>
      <c r="T120" t="n">
        <v>3012.19</v>
      </c>
      <c r="U120" t="n">
        <v>0.87</v>
      </c>
      <c r="V120" t="n">
        <v>0.9</v>
      </c>
      <c r="W120" t="n">
        <v>9.19</v>
      </c>
      <c r="X120" t="n">
        <v>0.18</v>
      </c>
      <c r="Y120" t="n">
        <v>1</v>
      </c>
      <c r="Z120" t="n">
        <v>10</v>
      </c>
      <c r="AA120" t="n">
        <v>1076.113252800717</v>
      </c>
      <c r="AB120" t="n">
        <v>1472.385627248054</v>
      </c>
      <c r="AC120" t="n">
        <v>1331.863209489705</v>
      </c>
      <c r="AD120" t="n">
        <v>1076113.252800717</v>
      </c>
      <c r="AE120" t="n">
        <v>1472385.627248054</v>
      </c>
      <c r="AF120" t="n">
        <v>1.40677630628272e-06</v>
      </c>
      <c r="AG120" t="n">
        <v>23.19444444444444</v>
      </c>
      <c r="AH120" t="n">
        <v>1331863.209489706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3.7423</v>
      </c>
      <c r="E121" t="n">
        <v>26.72</v>
      </c>
      <c r="F121" t="n">
        <v>23.56</v>
      </c>
      <c r="G121" t="n">
        <v>141.34</v>
      </c>
      <c r="H121" t="n">
        <v>1.9</v>
      </c>
      <c r="I121" t="n">
        <v>10</v>
      </c>
      <c r="J121" t="n">
        <v>287.75</v>
      </c>
      <c r="K121" t="n">
        <v>57.72</v>
      </c>
      <c r="L121" t="n">
        <v>30.75</v>
      </c>
      <c r="M121" t="n">
        <v>8</v>
      </c>
      <c r="N121" t="n">
        <v>79.27</v>
      </c>
      <c r="O121" t="n">
        <v>35723.13</v>
      </c>
      <c r="P121" t="n">
        <v>344.62</v>
      </c>
      <c r="Q121" t="n">
        <v>608.75</v>
      </c>
      <c r="R121" t="n">
        <v>53.11</v>
      </c>
      <c r="S121" t="n">
        <v>46.36</v>
      </c>
      <c r="T121" t="n">
        <v>3052.91</v>
      </c>
      <c r="U121" t="n">
        <v>0.87</v>
      </c>
      <c r="V121" t="n">
        <v>0.9</v>
      </c>
      <c r="W121" t="n">
        <v>9.199999999999999</v>
      </c>
      <c r="X121" t="n">
        <v>0.19</v>
      </c>
      <c r="Y121" t="n">
        <v>1</v>
      </c>
      <c r="Z121" t="n">
        <v>10</v>
      </c>
      <c r="AA121" t="n">
        <v>1073.913757977077</v>
      </c>
      <c r="AB121" t="n">
        <v>1469.376181395487</v>
      </c>
      <c r="AC121" t="n">
        <v>1329.140980925524</v>
      </c>
      <c r="AD121" t="n">
        <v>1073913.757977078</v>
      </c>
      <c r="AE121" t="n">
        <v>1469376.181395487</v>
      </c>
      <c r="AF121" t="n">
        <v>1.406438066627972e-06</v>
      </c>
      <c r="AG121" t="n">
        <v>23.19444444444444</v>
      </c>
      <c r="AH121" t="n">
        <v>1329140.980925524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3.7515</v>
      </c>
      <c r="E122" t="n">
        <v>26.66</v>
      </c>
      <c r="F122" t="n">
        <v>23.54</v>
      </c>
      <c r="G122" t="n">
        <v>156.91</v>
      </c>
      <c r="H122" t="n">
        <v>1.92</v>
      </c>
      <c r="I122" t="n">
        <v>9</v>
      </c>
      <c r="J122" t="n">
        <v>288.25</v>
      </c>
      <c r="K122" t="n">
        <v>57.72</v>
      </c>
      <c r="L122" t="n">
        <v>31</v>
      </c>
      <c r="M122" t="n">
        <v>7</v>
      </c>
      <c r="N122" t="n">
        <v>79.53</v>
      </c>
      <c r="O122" t="n">
        <v>35785.42</v>
      </c>
      <c r="P122" t="n">
        <v>344.66</v>
      </c>
      <c r="Q122" t="n">
        <v>608.8099999999999</v>
      </c>
      <c r="R122" t="n">
        <v>52.47</v>
      </c>
      <c r="S122" t="n">
        <v>46.36</v>
      </c>
      <c r="T122" t="n">
        <v>2739.23</v>
      </c>
      <c r="U122" t="n">
        <v>0.88</v>
      </c>
      <c r="V122" t="n">
        <v>0.91</v>
      </c>
      <c r="W122" t="n">
        <v>9.199999999999999</v>
      </c>
      <c r="X122" t="n">
        <v>0.17</v>
      </c>
      <c r="Y122" t="n">
        <v>1</v>
      </c>
      <c r="Z122" t="n">
        <v>10</v>
      </c>
      <c r="AA122" t="n">
        <v>1072.135173316163</v>
      </c>
      <c r="AB122" t="n">
        <v>1466.942643396806</v>
      </c>
      <c r="AC122" t="n">
        <v>1326.939696377945</v>
      </c>
      <c r="AD122" t="n">
        <v>1072135.173316163</v>
      </c>
      <c r="AE122" t="n">
        <v>1466942.643396806</v>
      </c>
      <c r="AF122" t="n">
        <v>1.409895627543178e-06</v>
      </c>
      <c r="AG122" t="n">
        <v>23.14236111111111</v>
      </c>
      <c r="AH122" t="n">
        <v>1326939.696377945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3.7526</v>
      </c>
      <c r="E123" t="n">
        <v>26.65</v>
      </c>
      <c r="F123" t="n">
        <v>23.53</v>
      </c>
      <c r="G123" t="n">
        <v>156.86</v>
      </c>
      <c r="H123" t="n">
        <v>1.93</v>
      </c>
      <c r="I123" t="n">
        <v>9</v>
      </c>
      <c r="J123" t="n">
        <v>288.76</v>
      </c>
      <c r="K123" t="n">
        <v>57.72</v>
      </c>
      <c r="L123" t="n">
        <v>31.25</v>
      </c>
      <c r="M123" t="n">
        <v>7</v>
      </c>
      <c r="N123" t="n">
        <v>79.78</v>
      </c>
      <c r="O123" t="n">
        <v>35847.82</v>
      </c>
      <c r="P123" t="n">
        <v>344.94</v>
      </c>
      <c r="Q123" t="n">
        <v>608.8</v>
      </c>
      <c r="R123" t="n">
        <v>52.27</v>
      </c>
      <c r="S123" t="n">
        <v>46.36</v>
      </c>
      <c r="T123" t="n">
        <v>2639.22</v>
      </c>
      <c r="U123" t="n">
        <v>0.89</v>
      </c>
      <c r="V123" t="n">
        <v>0.91</v>
      </c>
      <c r="W123" t="n">
        <v>9.19</v>
      </c>
      <c r="X123" t="n">
        <v>0.16</v>
      </c>
      <c r="Y123" t="n">
        <v>1</v>
      </c>
      <c r="Z123" t="n">
        <v>10</v>
      </c>
      <c r="AA123" t="n">
        <v>1072.262898039985</v>
      </c>
      <c r="AB123" t="n">
        <v>1467.117401998757</v>
      </c>
      <c r="AC123" t="n">
        <v>1327.097776264201</v>
      </c>
      <c r="AD123" t="n">
        <v>1072262.898039985</v>
      </c>
      <c r="AE123" t="n">
        <v>1467117.401998757</v>
      </c>
      <c r="AF123" t="n">
        <v>1.410309031565649e-06</v>
      </c>
      <c r="AG123" t="n">
        <v>23.13368055555556</v>
      </c>
      <c r="AH123" t="n">
        <v>1327097.776264201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3.753</v>
      </c>
      <c r="E124" t="n">
        <v>26.65</v>
      </c>
      <c r="F124" t="n">
        <v>23.53</v>
      </c>
      <c r="G124" t="n">
        <v>156.84</v>
      </c>
      <c r="H124" t="n">
        <v>1.94</v>
      </c>
      <c r="I124" t="n">
        <v>9</v>
      </c>
      <c r="J124" t="n">
        <v>289.27</v>
      </c>
      <c r="K124" t="n">
        <v>57.72</v>
      </c>
      <c r="L124" t="n">
        <v>31.5</v>
      </c>
      <c r="M124" t="n">
        <v>7</v>
      </c>
      <c r="N124" t="n">
        <v>80.04000000000001</v>
      </c>
      <c r="O124" t="n">
        <v>35910.33</v>
      </c>
      <c r="P124" t="n">
        <v>345.1</v>
      </c>
      <c r="Q124" t="n">
        <v>608.79</v>
      </c>
      <c r="R124" t="n">
        <v>52.34</v>
      </c>
      <c r="S124" t="n">
        <v>46.36</v>
      </c>
      <c r="T124" t="n">
        <v>2672.66</v>
      </c>
      <c r="U124" t="n">
        <v>0.89</v>
      </c>
      <c r="V124" t="n">
        <v>0.91</v>
      </c>
      <c r="W124" t="n">
        <v>9.19</v>
      </c>
      <c r="X124" t="n">
        <v>0.16</v>
      </c>
      <c r="Y124" t="n">
        <v>1</v>
      </c>
      <c r="Z124" t="n">
        <v>10</v>
      </c>
      <c r="AA124" t="n">
        <v>1072.42203642673</v>
      </c>
      <c r="AB124" t="n">
        <v>1467.335142160192</v>
      </c>
      <c r="AC124" t="n">
        <v>1327.294735610229</v>
      </c>
      <c r="AD124" t="n">
        <v>1072422.03642673</v>
      </c>
      <c r="AE124" t="n">
        <v>1467335.142160192</v>
      </c>
      <c r="AF124" t="n">
        <v>1.410459360301092e-06</v>
      </c>
      <c r="AG124" t="n">
        <v>23.13368055555556</v>
      </c>
      <c r="AH124" t="n">
        <v>1327294.735610229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3.7514</v>
      </c>
      <c r="E125" t="n">
        <v>26.66</v>
      </c>
      <c r="F125" t="n">
        <v>23.54</v>
      </c>
      <c r="G125" t="n">
        <v>156.92</v>
      </c>
      <c r="H125" t="n">
        <v>1.95</v>
      </c>
      <c r="I125" t="n">
        <v>9</v>
      </c>
      <c r="J125" t="n">
        <v>289.77</v>
      </c>
      <c r="K125" t="n">
        <v>57.72</v>
      </c>
      <c r="L125" t="n">
        <v>31.75</v>
      </c>
      <c r="M125" t="n">
        <v>7</v>
      </c>
      <c r="N125" t="n">
        <v>80.3</v>
      </c>
      <c r="O125" t="n">
        <v>35972.93</v>
      </c>
      <c r="P125" t="n">
        <v>345.55</v>
      </c>
      <c r="Q125" t="n">
        <v>608.8</v>
      </c>
      <c r="R125" t="n">
        <v>52.52</v>
      </c>
      <c r="S125" t="n">
        <v>46.36</v>
      </c>
      <c r="T125" t="n">
        <v>2763.71</v>
      </c>
      <c r="U125" t="n">
        <v>0.88</v>
      </c>
      <c r="V125" t="n">
        <v>0.91</v>
      </c>
      <c r="W125" t="n">
        <v>9.19</v>
      </c>
      <c r="X125" t="n">
        <v>0.17</v>
      </c>
      <c r="Y125" t="n">
        <v>1</v>
      </c>
      <c r="Z125" t="n">
        <v>10</v>
      </c>
      <c r="AA125" t="n">
        <v>1073.444470406165</v>
      </c>
      <c r="AB125" t="n">
        <v>1468.734081437459</v>
      </c>
      <c r="AC125" t="n">
        <v>1328.560162086297</v>
      </c>
      <c r="AD125" t="n">
        <v>1073444.470406165</v>
      </c>
      <c r="AE125" t="n">
        <v>1468734.081437459</v>
      </c>
      <c r="AF125" t="n">
        <v>1.409858045359317e-06</v>
      </c>
      <c r="AG125" t="n">
        <v>23.14236111111111</v>
      </c>
      <c r="AH125" t="n">
        <v>1328560.162086297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3.7517</v>
      </c>
      <c r="E126" t="n">
        <v>26.65</v>
      </c>
      <c r="F126" t="n">
        <v>23.54</v>
      </c>
      <c r="G126" t="n">
        <v>156.9</v>
      </c>
      <c r="H126" t="n">
        <v>1.96</v>
      </c>
      <c r="I126" t="n">
        <v>9</v>
      </c>
      <c r="J126" t="n">
        <v>290.28</v>
      </c>
      <c r="K126" t="n">
        <v>57.72</v>
      </c>
      <c r="L126" t="n">
        <v>32</v>
      </c>
      <c r="M126" t="n">
        <v>7</v>
      </c>
      <c r="N126" t="n">
        <v>80.56</v>
      </c>
      <c r="O126" t="n">
        <v>36035.65</v>
      </c>
      <c r="P126" t="n">
        <v>345.5</v>
      </c>
      <c r="Q126" t="n">
        <v>608.77</v>
      </c>
      <c r="R126" t="n">
        <v>52.61</v>
      </c>
      <c r="S126" t="n">
        <v>46.36</v>
      </c>
      <c r="T126" t="n">
        <v>2805.42</v>
      </c>
      <c r="U126" t="n">
        <v>0.88</v>
      </c>
      <c r="V126" t="n">
        <v>0.91</v>
      </c>
      <c r="W126" t="n">
        <v>9.19</v>
      </c>
      <c r="X126" t="n">
        <v>0.16</v>
      </c>
      <c r="Y126" t="n">
        <v>1</v>
      </c>
      <c r="Z126" t="n">
        <v>10</v>
      </c>
      <c r="AA126" t="n">
        <v>1073.317180736415</v>
      </c>
      <c r="AB126" t="n">
        <v>1468.559918095683</v>
      </c>
      <c r="AC126" t="n">
        <v>1328.402620649421</v>
      </c>
      <c r="AD126" t="n">
        <v>1073317.180736415</v>
      </c>
      <c r="AE126" t="n">
        <v>1468559.918095683</v>
      </c>
      <c r="AF126" t="n">
        <v>1.4099707919109e-06</v>
      </c>
      <c r="AG126" t="n">
        <v>23.13368055555556</v>
      </c>
      <c r="AH126" t="n">
        <v>1328402.620649421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3.7514</v>
      </c>
      <c r="E127" t="n">
        <v>26.66</v>
      </c>
      <c r="F127" t="n">
        <v>23.54</v>
      </c>
      <c r="G127" t="n">
        <v>156.92</v>
      </c>
      <c r="H127" t="n">
        <v>1.97</v>
      </c>
      <c r="I127" t="n">
        <v>9</v>
      </c>
      <c r="J127" t="n">
        <v>290.79</v>
      </c>
      <c r="K127" t="n">
        <v>57.72</v>
      </c>
      <c r="L127" t="n">
        <v>32.25</v>
      </c>
      <c r="M127" t="n">
        <v>7</v>
      </c>
      <c r="N127" t="n">
        <v>80.81999999999999</v>
      </c>
      <c r="O127" t="n">
        <v>36098.46</v>
      </c>
      <c r="P127" t="n">
        <v>345.52</v>
      </c>
      <c r="Q127" t="n">
        <v>608.78</v>
      </c>
      <c r="R127" t="n">
        <v>52.54</v>
      </c>
      <c r="S127" t="n">
        <v>46.36</v>
      </c>
      <c r="T127" t="n">
        <v>2770.78</v>
      </c>
      <c r="U127" t="n">
        <v>0.88</v>
      </c>
      <c r="V127" t="n">
        <v>0.91</v>
      </c>
      <c r="W127" t="n">
        <v>9.19</v>
      </c>
      <c r="X127" t="n">
        <v>0.17</v>
      </c>
      <c r="Y127" t="n">
        <v>1</v>
      </c>
      <c r="Z127" t="n">
        <v>10</v>
      </c>
      <c r="AA127" t="n">
        <v>1073.40095098488</v>
      </c>
      <c r="AB127" t="n">
        <v>1468.674536245315</v>
      </c>
      <c r="AC127" t="n">
        <v>1328.506299803719</v>
      </c>
      <c r="AD127" t="n">
        <v>1073400.95098488</v>
      </c>
      <c r="AE127" t="n">
        <v>1468674.536245315</v>
      </c>
      <c r="AF127" t="n">
        <v>1.409858045359317e-06</v>
      </c>
      <c r="AG127" t="n">
        <v>23.14236111111111</v>
      </c>
      <c r="AH127" t="n">
        <v>1328506.299803719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3.7524</v>
      </c>
      <c r="E128" t="n">
        <v>26.65</v>
      </c>
      <c r="F128" t="n">
        <v>23.53</v>
      </c>
      <c r="G128" t="n">
        <v>156.87</v>
      </c>
      <c r="H128" t="n">
        <v>1.99</v>
      </c>
      <c r="I128" t="n">
        <v>9</v>
      </c>
      <c r="J128" t="n">
        <v>291.3</v>
      </c>
      <c r="K128" t="n">
        <v>57.72</v>
      </c>
      <c r="L128" t="n">
        <v>32.5</v>
      </c>
      <c r="M128" t="n">
        <v>7</v>
      </c>
      <c r="N128" t="n">
        <v>81.08</v>
      </c>
      <c r="O128" t="n">
        <v>36161.39</v>
      </c>
      <c r="P128" t="n">
        <v>345.27</v>
      </c>
      <c r="Q128" t="n">
        <v>608.8</v>
      </c>
      <c r="R128" t="n">
        <v>52.39</v>
      </c>
      <c r="S128" t="n">
        <v>46.36</v>
      </c>
      <c r="T128" t="n">
        <v>2698.79</v>
      </c>
      <c r="U128" t="n">
        <v>0.88</v>
      </c>
      <c r="V128" t="n">
        <v>0.91</v>
      </c>
      <c r="W128" t="n">
        <v>9.19</v>
      </c>
      <c r="X128" t="n">
        <v>0.16</v>
      </c>
      <c r="Y128" t="n">
        <v>1</v>
      </c>
      <c r="Z128" t="n">
        <v>10</v>
      </c>
      <c r="AA128" t="n">
        <v>1072.777923045242</v>
      </c>
      <c r="AB128" t="n">
        <v>1467.822081932249</v>
      </c>
      <c r="AC128" t="n">
        <v>1327.735202533865</v>
      </c>
      <c r="AD128" t="n">
        <v>1072777.923045242</v>
      </c>
      <c r="AE128" t="n">
        <v>1467822.081932249</v>
      </c>
      <c r="AF128" t="n">
        <v>1.410233867197927e-06</v>
      </c>
      <c r="AG128" t="n">
        <v>23.13368055555556</v>
      </c>
      <c r="AH128" t="n">
        <v>1327735.202533865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3.7522</v>
      </c>
      <c r="E129" t="n">
        <v>26.65</v>
      </c>
      <c r="F129" t="n">
        <v>23.53</v>
      </c>
      <c r="G129" t="n">
        <v>156.88</v>
      </c>
      <c r="H129" t="n">
        <v>2</v>
      </c>
      <c r="I129" t="n">
        <v>9</v>
      </c>
      <c r="J129" t="n">
        <v>291.81</v>
      </c>
      <c r="K129" t="n">
        <v>57.72</v>
      </c>
      <c r="L129" t="n">
        <v>32.75</v>
      </c>
      <c r="M129" t="n">
        <v>7</v>
      </c>
      <c r="N129" t="n">
        <v>81.34</v>
      </c>
      <c r="O129" t="n">
        <v>36224.42</v>
      </c>
      <c r="P129" t="n">
        <v>345.39</v>
      </c>
      <c r="Q129" t="n">
        <v>608.76</v>
      </c>
      <c r="R129" t="n">
        <v>52.39</v>
      </c>
      <c r="S129" t="n">
        <v>46.36</v>
      </c>
      <c r="T129" t="n">
        <v>2696.78</v>
      </c>
      <c r="U129" t="n">
        <v>0.88</v>
      </c>
      <c r="V129" t="n">
        <v>0.91</v>
      </c>
      <c r="W129" t="n">
        <v>9.19</v>
      </c>
      <c r="X129" t="n">
        <v>0.16</v>
      </c>
      <c r="Y129" t="n">
        <v>1</v>
      </c>
      <c r="Z129" t="n">
        <v>10</v>
      </c>
      <c r="AA129" t="n">
        <v>1072.988431956191</v>
      </c>
      <c r="AB129" t="n">
        <v>1468.110109511208</v>
      </c>
      <c r="AC129" t="n">
        <v>1327.995741164937</v>
      </c>
      <c r="AD129" t="n">
        <v>1072988.431956191</v>
      </c>
      <c r="AE129" t="n">
        <v>1468110.109511208</v>
      </c>
      <c r="AF129" t="n">
        <v>1.410158702830205e-06</v>
      </c>
      <c r="AG129" t="n">
        <v>23.13368055555556</v>
      </c>
      <c r="AH129" t="n">
        <v>1327995.741164937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3.7526</v>
      </c>
      <c r="E130" t="n">
        <v>26.65</v>
      </c>
      <c r="F130" t="n">
        <v>23.53</v>
      </c>
      <c r="G130" t="n">
        <v>156.86</v>
      </c>
      <c r="H130" t="n">
        <v>2.01</v>
      </c>
      <c r="I130" t="n">
        <v>9</v>
      </c>
      <c r="J130" t="n">
        <v>292.32</v>
      </c>
      <c r="K130" t="n">
        <v>57.72</v>
      </c>
      <c r="L130" t="n">
        <v>33</v>
      </c>
      <c r="M130" t="n">
        <v>7</v>
      </c>
      <c r="N130" t="n">
        <v>81.59999999999999</v>
      </c>
      <c r="O130" t="n">
        <v>36287.56</v>
      </c>
      <c r="P130" t="n">
        <v>345.34</v>
      </c>
      <c r="Q130" t="n">
        <v>608.76</v>
      </c>
      <c r="R130" t="n">
        <v>52.36</v>
      </c>
      <c r="S130" t="n">
        <v>46.36</v>
      </c>
      <c r="T130" t="n">
        <v>2682.78</v>
      </c>
      <c r="U130" t="n">
        <v>0.89</v>
      </c>
      <c r="V130" t="n">
        <v>0.91</v>
      </c>
      <c r="W130" t="n">
        <v>9.19</v>
      </c>
      <c r="X130" t="n">
        <v>0.16</v>
      </c>
      <c r="Y130" t="n">
        <v>1</v>
      </c>
      <c r="Z130" t="n">
        <v>10</v>
      </c>
      <c r="AA130" t="n">
        <v>1072.842971436239</v>
      </c>
      <c r="AB130" t="n">
        <v>1467.911084010544</v>
      </c>
      <c r="AC130" t="n">
        <v>1327.815710378723</v>
      </c>
      <c r="AD130" t="n">
        <v>1072842.971436239</v>
      </c>
      <c r="AE130" t="n">
        <v>1467911.084010544</v>
      </c>
      <c r="AF130" t="n">
        <v>1.410309031565649e-06</v>
      </c>
      <c r="AG130" t="n">
        <v>23.13368055555556</v>
      </c>
      <c r="AH130" t="n">
        <v>1327815.710378723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3.7523</v>
      </c>
      <c r="E131" t="n">
        <v>26.65</v>
      </c>
      <c r="F131" t="n">
        <v>23.53</v>
      </c>
      <c r="G131" t="n">
        <v>156.88</v>
      </c>
      <c r="H131" t="n">
        <v>2.02</v>
      </c>
      <c r="I131" t="n">
        <v>9</v>
      </c>
      <c r="J131" t="n">
        <v>292.84</v>
      </c>
      <c r="K131" t="n">
        <v>57.72</v>
      </c>
      <c r="L131" t="n">
        <v>33.25</v>
      </c>
      <c r="M131" t="n">
        <v>7</v>
      </c>
      <c r="N131" t="n">
        <v>81.86</v>
      </c>
      <c r="O131" t="n">
        <v>36350.81</v>
      </c>
      <c r="P131" t="n">
        <v>345.4</v>
      </c>
      <c r="Q131" t="n">
        <v>608.79</v>
      </c>
      <c r="R131" t="n">
        <v>52.27</v>
      </c>
      <c r="S131" t="n">
        <v>46.36</v>
      </c>
      <c r="T131" t="n">
        <v>2636.46</v>
      </c>
      <c r="U131" t="n">
        <v>0.89</v>
      </c>
      <c r="V131" t="n">
        <v>0.91</v>
      </c>
      <c r="W131" t="n">
        <v>9.199999999999999</v>
      </c>
      <c r="X131" t="n">
        <v>0.16</v>
      </c>
      <c r="Y131" t="n">
        <v>1</v>
      </c>
      <c r="Z131" t="n">
        <v>10</v>
      </c>
      <c r="AA131" t="n">
        <v>1072.984695656045</v>
      </c>
      <c r="AB131" t="n">
        <v>1468.104997340515</v>
      </c>
      <c r="AC131" t="n">
        <v>1327.99111689264</v>
      </c>
      <c r="AD131" t="n">
        <v>1072984.695656046</v>
      </c>
      <c r="AE131" t="n">
        <v>1468104.997340515</v>
      </c>
      <c r="AF131" t="n">
        <v>1.410196285014066e-06</v>
      </c>
      <c r="AG131" t="n">
        <v>23.13368055555556</v>
      </c>
      <c r="AH131" t="n">
        <v>1327991.11689264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3.7524</v>
      </c>
      <c r="E132" t="n">
        <v>26.65</v>
      </c>
      <c r="F132" t="n">
        <v>23.53</v>
      </c>
      <c r="G132" t="n">
        <v>156.87</v>
      </c>
      <c r="H132" t="n">
        <v>2.03</v>
      </c>
      <c r="I132" t="n">
        <v>9</v>
      </c>
      <c r="J132" t="n">
        <v>293.35</v>
      </c>
      <c r="K132" t="n">
        <v>57.72</v>
      </c>
      <c r="L132" t="n">
        <v>33.5</v>
      </c>
      <c r="M132" t="n">
        <v>7</v>
      </c>
      <c r="N132" t="n">
        <v>82.13</v>
      </c>
      <c r="O132" t="n">
        <v>36414.16</v>
      </c>
      <c r="P132" t="n">
        <v>345.21</v>
      </c>
      <c r="Q132" t="n">
        <v>608.79</v>
      </c>
      <c r="R132" t="n">
        <v>52.29</v>
      </c>
      <c r="S132" t="n">
        <v>46.36</v>
      </c>
      <c r="T132" t="n">
        <v>2648.7</v>
      </c>
      <c r="U132" t="n">
        <v>0.89</v>
      </c>
      <c r="V132" t="n">
        <v>0.91</v>
      </c>
      <c r="W132" t="n">
        <v>9.19</v>
      </c>
      <c r="X132" t="n">
        <v>0.16</v>
      </c>
      <c r="Y132" t="n">
        <v>1</v>
      </c>
      <c r="Z132" t="n">
        <v>10</v>
      </c>
      <c r="AA132" t="n">
        <v>1072.690907398184</v>
      </c>
      <c r="AB132" t="n">
        <v>1467.703023285086</v>
      </c>
      <c r="AC132" t="n">
        <v>1327.627506676887</v>
      </c>
      <c r="AD132" t="n">
        <v>1072690.907398184</v>
      </c>
      <c r="AE132" t="n">
        <v>1467703.023285086</v>
      </c>
      <c r="AF132" t="n">
        <v>1.410233867197927e-06</v>
      </c>
      <c r="AG132" t="n">
        <v>23.13368055555556</v>
      </c>
      <c r="AH132" t="n">
        <v>1327627.506676887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3.7516</v>
      </c>
      <c r="E133" t="n">
        <v>26.66</v>
      </c>
      <c r="F133" t="n">
        <v>23.54</v>
      </c>
      <c r="G133" t="n">
        <v>156.91</v>
      </c>
      <c r="H133" t="n">
        <v>2.05</v>
      </c>
      <c r="I133" t="n">
        <v>9</v>
      </c>
      <c r="J133" t="n">
        <v>293.87</v>
      </c>
      <c r="K133" t="n">
        <v>57.72</v>
      </c>
      <c r="L133" t="n">
        <v>33.75</v>
      </c>
      <c r="M133" t="n">
        <v>7</v>
      </c>
      <c r="N133" t="n">
        <v>82.39</v>
      </c>
      <c r="O133" t="n">
        <v>36477.63</v>
      </c>
      <c r="P133" t="n">
        <v>344.72</v>
      </c>
      <c r="Q133" t="n">
        <v>608.8200000000001</v>
      </c>
      <c r="R133" t="n">
        <v>52.55</v>
      </c>
      <c r="S133" t="n">
        <v>46.36</v>
      </c>
      <c r="T133" t="n">
        <v>2775.58</v>
      </c>
      <c r="U133" t="n">
        <v>0.88</v>
      </c>
      <c r="V133" t="n">
        <v>0.91</v>
      </c>
      <c r="W133" t="n">
        <v>9.19</v>
      </c>
      <c r="X133" t="n">
        <v>0.17</v>
      </c>
      <c r="Y133" t="n">
        <v>1</v>
      </c>
      <c r="Z133" t="n">
        <v>10</v>
      </c>
      <c r="AA133" t="n">
        <v>1072.203987564797</v>
      </c>
      <c r="AB133" t="n">
        <v>1467.036798087658</v>
      </c>
      <c r="AC133" t="n">
        <v>1327.024865077249</v>
      </c>
      <c r="AD133" t="n">
        <v>1072203.987564797</v>
      </c>
      <c r="AE133" t="n">
        <v>1467036.798087658</v>
      </c>
      <c r="AF133" t="n">
        <v>1.409933209727039e-06</v>
      </c>
      <c r="AG133" t="n">
        <v>23.14236111111111</v>
      </c>
      <c r="AH133" t="n">
        <v>1327024.865077249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3.7518</v>
      </c>
      <c r="E134" t="n">
        <v>26.65</v>
      </c>
      <c r="F134" t="n">
        <v>23.54</v>
      </c>
      <c r="G134" t="n">
        <v>156.9</v>
      </c>
      <c r="H134" t="n">
        <v>2.06</v>
      </c>
      <c r="I134" t="n">
        <v>9</v>
      </c>
      <c r="J134" t="n">
        <v>294.38</v>
      </c>
      <c r="K134" t="n">
        <v>57.72</v>
      </c>
      <c r="L134" t="n">
        <v>34</v>
      </c>
      <c r="M134" t="n">
        <v>7</v>
      </c>
      <c r="N134" t="n">
        <v>82.66</v>
      </c>
      <c r="O134" t="n">
        <v>36541.2</v>
      </c>
      <c r="P134" t="n">
        <v>344.27</v>
      </c>
      <c r="Q134" t="n">
        <v>608.76</v>
      </c>
      <c r="R134" t="n">
        <v>52.6</v>
      </c>
      <c r="S134" t="n">
        <v>46.36</v>
      </c>
      <c r="T134" t="n">
        <v>2804.62</v>
      </c>
      <c r="U134" t="n">
        <v>0.88</v>
      </c>
      <c r="V134" t="n">
        <v>0.91</v>
      </c>
      <c r="W134" t="n">
        <v>9.19</v>
      </c>
      <c r="X134" t="n">
        <v>0.16</v>
      </c>
      <c r="Y134" t="n">
        <v>1</v>
      </c>
      <c r="Z134" t="n">
        <v>10</v>
      </c>
      <c r="AA134" t="n">
        <v>1071.514824209697</v>
      </c>
      <c r="AB134" t="n">
        <v>1466.093854381468</v>
      </c>
      <c r="AC134" t="n">
        <v>1326.171914594948</v>
      </c>
      <c r="AD134" t="n">
        <v>1071514.824209697</v>
      </c>
      <c r="AE134" t="n">
        <v>1466093.854381468</v>
      </c>
      <c r="AF134" t="n">
        <v>1.410008374094761e-06</v>
      </c>
      <c r="AG134" t="n">
        <v>23.13368055555556</v>
      </c>
      <c r="AH134" t="n">
        <v>1326171.914594948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3.7514</v>
      </c>
      <c r="E135" t="n">
        <v>26.66</v>
      </c>
      <c r="F135" t="n">
        <v>23.54</v>
      </c>
      <c r="G135" t="n">
        <v>156.92</v>
      </c>
      <c r="H135" t="n">
        <v>2.07</v>
      </c>
      <c r="I135" t="n">
        <v>9</v>
      </c>
      <c r="J135" t="n">
        <v>294.9</v>
      </c>
      <c r="K135" t="n">
        <v>57.72</v>
      </c>
      <c r="L135" t="n">
        <v>34.25</v>
      </c>
      <c r="M135" t="n">
        <v>7</v>
      </c>
      <c r="N135" t="n">
        <v>82.92</v>
      </c>
      <c r="O135" t="n">
        <v>36604.89</v>
      </c>
      <c r="P135" t="n">
        <v>343.61</v>
      </c>
      <c r="Q135" t="n">
        <v>608.84</v>
      </c>
      <c r="R135" t="n">
        <v>52.6</v>
      </c>
      <c r="S135" t="n">
        <v>46.36</v>
      </c>
      <c r="T135" t="n">
        <v>2802.1</v>
      </c>
      <c r="U135" t="n">
        <v>0.88</v>
      </c>
      <c r="V135" t="n">
        <v>0.91</v>
      </c>
      <c r="W135" t="n">
        <v>9.19</v>
      </c>
      <c r="X135" t="n">
        <v>0.17</v>
      </c>
      <c r="Y135" t="n">
        <v>1</v>
      </c>
      <c r="Z135" t="n">
        <v>10</v>
      </c>
      <c r="AA135" t="n">
        <v>1070.630214496398</v>
      </c>
      <c r="AB135" t="n">
        <v>1464.883492345507</v>
      </c>
      <c r="AC135" t="n">
        <v>1325.077067812946</v>
      </c>
      <c r="AD135" t="n">
        <v>1070630.214496398</v>
      </c>
      <c r="AE135" t="n">
        <v>1464883.492345507</v>
      </c>
      <c r="AF135" t="n">
        <v>1.409858045359317e-06</v>
      </c>
      <c r="AG135" t="n">
        <v>23.14236111111111</v>
      </c>
      <c r="AH135" t="n">
        <v>1325077.067812946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3.7509</v>
      </c>
      <c r="E136" t="n">
        <v>26.66</v>
      </c>
      <c r="F136" t="n">
        <v>23.54</v>
      </c>
      <c r="G136" t="n">
        <v>156.94</v>
      </c>
      <c r="H136" t="n">
        <v>2.08</v>
      </c>
      <c r="I136" t="n">
        <v>9</v>
      </c>
      <c r="J136" t="n">
        <v>295.41</v>
      </c>
      <c r="K136" t="n">
        <v>57.72</v>
      </c>
      <c r="L136" t="n">
        <v>34.5</v>
      </c>
      <c r="M136" t="n">
        <v>7</v>
      </c>
      <c r="N136" t="n">
        <v>83.19</v>
      </c>
      <c r="O136" t="n">
        <v>36668.68</v>
      </c>
      <c r="P136" t="n">
        <v>343.27</v>
      </c>
      <c r="Q136" t="n">
        <v>608.75</v>
      </c>
      <c r="R136" t="n">
        <v>52.63</v>
      </c>
      <c r="S136" t="n">
        <v>46.36</v>
      </c>
      <c r="T136" t="n">
        <v>2815.83</v>
      </c>
      <c r="U136" t="n">
        <v>0.88</v>
      </c>
      <c r="V136" t="n">
        <v>0.91</v>
      </c>
      <c r="W136" t="n">
        <v>9.199999999999999</v>
      </c>
      <c r="X136" t="n">
        <v>0.17</v>
      </c>
      <c r="Y136" t="n">
        <v>1</v>
      </c>
      <c r="Z136" t="n">
        <v>10</v>
      </c>
      <c r="AA136" t="n">
        <v>1070.227844799002</v>
      </c>
      <c r="AB136" t="n">
        <v>1464.332952374231</v>
      </c>
      <c r="AC136" t="n">
        <v>1324.57907060384</v>
      </c>
      <c r="AD136" t="n">
        <v>1070227.844799002</v>
      </c>
      <c r="AE136" t="n">
        <v>1464332.952374231</v>
      </c>
      <c r="AF136" t="n">
        <v>1.409670134440013e-06</v>
      </c>
      <c r="AG136" t="n">
        <v>23.14236111111111</v>
      </c>
      <c r="AH136" t="n">
        <v>1324579.07060384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3.7508</v>
      </c>
      <c r="E137" t="n">
        <v>26.66</v>
      </c>
      <c r="F137" t="n">
        <v>23.54</v>
      </c>
      <c r="G137" t="n">
        <v>156.95</v>
      </c>
      <c r="H137" t="n">
        <v>2.09</v>
      </c>
      <c r="I137" t="n">
        <v>9</v>
      </c>
      <c r="J137" t="n">
        <v>295.93</v>
      </c>
      <c r="K137" t="n">
        <v>57.72</v>
      </c>
      <c r="L137" t="n">
        <v>34.75</v>
      </c>
      <c r="M137" t="n">
        <v>7</v>
      </c>
      <c r="N137" t="n">
        <v>83.45999999999999</v>
      </c>
      <c r="O137" t="n">
        <v>36732.59</v>
      </c>
      <c r="P137" t="n">
        <v>342.42</v>
      </c>
      <c r="Q137" t="n">
        <v>608.8099999999999</v>
      </c>
      <c r="R137" t="n">
        <v>52.8</v>
      </c>
      <c r="S137" t="n">
        <v>46.36</v>
      </c>
      <c r="T137" t="n">
        <v>2900.58</v>
      </c>
      <c r="U137" t="n">
        <v>0.88</v>
      </c>
      <c r="V137" t="n">
        <v>0.91</v>
      </c>
      <c r="W137" t="n">
        <v>9.19</v>
      </c>
      <c r="X137" t="n">
        <v>0.17</v>
      </c>
      <c r="Y137" t="n">
        <v>1</v>
      </c>
      <c r="Z137" t="n">
        <v>10</v>
      </c>
      <c r="AA137" t="n">
        <v>1069.012770271988</v>
      </c>
      <c r="AB137" t="n">
        <v>1462.670433801066</v>
      </c>
      <c r="AC137" t="n">
        <v>1323.075220469939</v>
      </c>
      <c r="AD137" t="n">
        <v>1069012.770271988</v>
      </c>
      <c r="AE137" t="n">
        <v>1462670.433801066</v>
      </c>
      <c r="AF137" t="n">
        <v>1.409632552256152e-06</v>
      </c>
      <c r="AG137" t="n">
        <v>23.14236111111111</v>
      </c>
      <c r="AH137" t="n">
        <v>1323075.220469939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3.7614</v>
      </c>
      <c r="E138" t="n">
        <v>26.59</v>
      </c>
      <c r="F138" t="n">
        <v>23.51</v>
      </c>
      <c r="G138" t="n">
        <v>176.35</v>
      </c>
      <c r="H138" t="n">
        <v>2.1</v>
      </c>
      <c r="I138" t="n">
        <v>8</v>
      </c>
      <c r="J138" t="n">
        <v>296.45</v>
      </c>
      <c r="K138" t="n">
        <v>57.72</v>
      </c>
      <c r="L138" t="n">
        <v>35</v>
      </c>
      <c r="M138" t="n">
        <v>6</v>
      </c>
      <c r="N138" t="n">
        <v>83.73</v>
      </c>
      <c r="O138" t="n">
        <v>36796.61</v>
      </c>
      <c r="P138" t="n">
        <v>341.54</v>
      </c>
      <c r="Q138" t="n">
        <v>608.75</v>
      </c>
      <c r="R138" t="n">
        <v>51.75</v>
      </c>
      <c r="S138" t="n">
        <v>46.36</v>
      </c>
      <c r="T138" t="n">
        <v>2381.86</v>
      </c>
      <c r="U138" t="n">
        <v>0.9</v>
      </c>
      <c r="V138" t="n">
        <v>0.91</v>
      </c>
      <c r="W138" t="n">
        <v>9.19</v>
      </c>
      <c r="X138" t="n">
        <v>0.14</v>
      </c>
      <c r="Y138" t="n">
        <v>1</v>
      </c>
      <c r="Z138" t="n">
        <v>10</v>
      </c>
      <c r="AA138" t="n">
        <v>1055.057794467546</v>
      </c>
      <c r="AB138" t="n">
        <v>1443.576620255347</v>
      </c>
      <c r="AC138" t="n">
        <v>1305.803693690687</v>
      </c>
      <c r="AD138" t="n">
        <v>1055057.794467546</v>
      </c>
      <c r="AE138" t="n">
        <v>1443576.620255347</v>
      </c>
      <c r="AF138" t="n">
        <v>1.413616263745411e-06</v>
      </c>
      <c r="AG138" t="n">
        <v>23.08159722222222</v>
      </c>
      <c r="AH138" t="n">
        <v>1305803.693690687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3.7615</v>
      </c>
      <c r="E139" t="n">
        <v>26.59</v>
      </c>
      <c r="F139" t="n">
        <v>23.51</v>
      </c>
      <c r="G139" t="n">
        <v>176.34</v>
      </c>
      <c r="H139" t="n">
        <v>2.11</v>
      </c>
      <c r="I139" t="n">
        <v>8</v>
      </c>
      <c r="J139" t="n">
        <v>296.97</v>
      </c>
      <c r="K139" t="n">
        <v>57.72</v>
      </c>
      <c r="L139" t="n">
        <v>35.25</v>
      </c>
      <c r="M139" t="n">
        <v>6</v>
      </c>
      <c r="N139" t="n">
        <v>84</v>
      </c>
      <c r="O139" t="n">
        <v>36860.74</v>
      </c>
      <c r="P139" t="n">
        <v>342.22</v>
      </c>
      <c r="Q139" t="n">
        <v>608.78</v>
      </c>
      <c r="R139" t="n">
        <v>51.78</v>
      </c>
      <c r="S139" t="n">
        <v>46.36</v>
      </c>
      <c r="T139" t="n">
        <v>2396.39</v>
      </c>
      <c r="U139" t="n">
        <v>0.9</v>
      </c>
      <c r="V139" t="n">
        <v>0.91</v>
      </c>
      <c r="W139" t="n">
        <v>9.19</v>
      </c>
      <c r="X139" t="n">
        <v>0.14</v>
      </c>
      <c r="Y139" t="n">
        <v>1</v>
      </c>
      <c r="Z139" t="n">
        <v>10</v>
      </c>
      <c r="AA139" t="n">
        <v>1056.023588030335</v>
      </c>
      <c r="AB139" t="n">
        <v>1444.898061615758</v>
      </c>
      <c r="AC139" t="n">
        <v>1306.999018542316</v>
      </c>
      <c r="AD139" t="n">
        <v>1056023.588030335</v>
      </c>
      <c r="AE139" t="n">
        <v>1444898.061615759</v>
      </c>
      <c r="AF139" t="n">
        <v>1.413653845929272e-06</v>
      </c>
      <c r="AG139" t="n">
        <v>23.08159722222222</v>
      </c>
      <c r="AH139" t="n">
        <v>1306999.018542316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3.7627</v>
      </c>
      <c r="E140" t="n">
        <v>26.58</v>
      </c>
      <c r="F140" t="n">
        <v>23.5</v>
      </c>
      <c r="G140" t="n">
        <v>176.28</v>
      </c>
      <c r="H140" t="n">
        <v>2.13</v>
      </c>
      <c r="I140" t="n">
        <v>8</v>
      </c>
      <c r="J140" t="n">
        <v>297.49</v>
      </c>
      <c r="K140" t="n">
        <v>57.72</v>
      </c>
      <c r="L140" t="n">
        <v>35.5</v>
      </c>
      <c r="M140" t="n">
        <v>6</v>
      </c>
      <c r="N140" t="n">
        <v>84.27</v>
      </c>
      <c r="O140" t="n">
        <v>36924.99</v>
      </c>
      <c r="P140" t="n">
        <v>342.46</v>
      </c>
      <c r="Q140" t="n">
        <v>608.79</v>
      </c>
      <c r="R140" t="n">
        <v>51.47</v>
      </c>
      <c r="S140" t="n">
        <v>46.36</v>
      </c>
      <c r="T140" t="n">
        <v>2241.46</v>
      </c>
      <c r="U140" t="n">
        <v>0.9</v>
      </c>
      <c r="V140" t="n">
        <v>0.91</v>
      </c>
      <c r="W140" t="n">
        <v>9.19</v>
      </c>
      <c r="X140" t="n">
        <v>0.13</v>
      </c>
      <c r="Y140" t="n">
        <v>1</v>
      </c>
      <c r="Z140" t="n">
        <v>10</v>
      </c>
      <c r="AA140" t="n">
        <v>1056.076731837091</v>
      </c>
      <c r="AB140" t="n">
        <v>1444.970775316703</v>
      </c>
      <c r="AC140" t="n">
        <v>1307.064792549696</v>
      </c>
      <c r="AD140" t="n">
        <v>1056076.731837091</v>
      </c>
      <c r="AE140" t="n">
        <v>1444970.775316703</v>
      </c>
      <c r="AF140" t="n">
        <v>1.414104832135604e-06</v>
      </c>
      <c r="AG140" t="n">
        <v>23.07291666666667</v>
      </c>
      <c r="AH140" t="n">
        <v>1307064.792549696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3.7625</v>
      </c>
      <c r="E141" t="n">
        <v>26.58</v>
      </c>
      <c r="F141" t="n">
        <v>23.5</v>
      </c>
      <c r="G141" t="n">
        <v>176.29</v>
      </c>
      <c r="H141" t="n">
        <v>2.14</v>
      </c>
      <c r="I141" t="n">
        <v>8</v>
      </c>
      <c r="J141" t="n">
        <v>298.01</v>
      </c>
      <c r="K141" t="n">
        <v>57.72</v>
      </c>
      <c r="L141" t="n">
        <v>35.75</v>
      </c>
      <c r="M141" t="n">
        <v>6</v>
      </c>
      <c r="N141" t="n">
        <v>84.54000000000001</v>
      </c>
      <c r="O141" t="n">
        <v>36989.35</v>
      </c>
      <c r="P141" t="n">
        <v>342.84</v>
      </c>
      <c r="Q141" t="n">
        <v>608.79</v>
      </c>
      <c r="R141" t="n">
        <v>51.47</v>
      </c>
      <c r="S141" t="n">
        <v>46.36</v>
      </c>
      <c r="T141" t="n">
        <v>2244.3</v>
      </c>
      <c r="U141" t="n">
        <v>0.9</v>
      </c>
      <c r="V141" t="n">
        <v>0.91</v>
      </c>
      <c r="W141" t="n">
        <v>9.19</v>
      </c>
      <c r="X141" t="n">
        <v>0.13</v>
      </c>
      <c r="Y141" t="n">
        <v>1</v>
      </c>
      <c r="Z141" t="n">
        <v>10</v>
      </c>
      <c r="AA141" t="n">
        <v>1056.662392095197</v>
      </c>
      <c r="AB141" t="n">
        <v>1445.77210151935</v>
      </c>
      <c r="AC141" t="n">
        <v>1307.789641304232</v>
      </c>
      <c r="AD141" t="n">
        <v>1056662.392095197</v>
      </c>
      <c r="AE141" t="n">
        <v>1445772.10151935</v>
      </c>
      <c r="AF141" t="n">
        <v>1.414029667767882e-06</v>
      </c>
      <c r="AG141" t="n">
        <v>23.07291666666667</v>
      </c>
      <c r="AH141" t="n">
        <v>1307789.641304232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3.762</v>
      </c>
      <c r="E142" t="n">
        <v>26.58</v>
      </c>
      <c r="F142" t="n">
        <v>23.51</v>
      </c>
      <c r="G142" t="n">
        <v>176.31</v>
      </c>
      <c r="H142" t="n">
        <v>2.15</v>
      </c>
      <c r="I142" t="n">
        <v>8</v>
      </c>
      <c r="J142" t="n">
        <v>298.54</v>
      </c>
      <c r="K142" t="n">
        <v>57.72</v>
      </c>
      <c r="L142" t="n">
        <v>36</v>
      </c>
      <c r="M142" t="n">
        <v>6</v>
      </c>
      <c r="N142" t="n">
        <v>84.81</v>
      </c>
      <c r="O142" t="n">
        <v>37053.82</v>
      </c>
      <c r="P142" t="n">
        <v>343.25</v>
      </c>
      <c r="Q142" t="n">
        <v>608.75</v>
      </c>
      <c r="R142" t="n">
        <v>51.64</v>
      </c>
      <c r="S142" t="n">
        <v>46.36</v>
      </c>
      <c r="T142" t="n">
        <v>2326.62</v>
      </c>
      <c r="U142" t="n">
        <v>0.9</v>
      </c>
      <c r="V142" t="n">
        <v>0.91</v>
      </c>
      <c r="W142" t="n">
        <v>9.19</v>
      </c>
      <c r="X142" t="n">
        <v>0.14</v>
      </c>
      <c r="Y142" t="n">
        <v>1</v>
      </c>
      <c r="Z142" t="n">
        <v>10</v>
      </c>
      <c r="AA142" t="n">
        <v>1057.423438570385</v>
      </c>
      <c r="AB142" t="n">
        <v>1446.813398881703</v>
      </c>
      <c r="AC142" t="n">
        <v>1308.731558707791</v>
      </c>
      <c r="AD142" t="n">
        <v>1057423.438570385</v>
      </c>
      <c r="AE142" t="n">
        <v>1446813.398881703</v>
      </c>
      <c r="AF142" t="n">
        <v>1.413841756848577e-06</v>
      </c>
      <c r="AG142" t="n">
        <v>23.07291666666667</v>
      </c>
      <c r="AH142" t="n">
        <v>1308731.558707791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3.7609</v>
      </c>
      <c r="E143" t="n">
        <v>26.59</v>
      </c>
      <c r="F143" t="n">
        <v>23.52</v>
      </c>
      <c r="G143" t="n">
        <v>176.37</v>
      </c>
      <c r="H143" t="n">
        <v>2.16</v>
      </c>
      <c r="I143" t="n">
        <v>8</v>
      </c>
      <c r="J143" t="n">
        <v>299.06</v>
      </c>
      <c r="K143" t="n">
        <v>57.72</v>
      </c>
      <c r="L143" t="n">
        <v>36.25</v>
      </c>
      <c r="M143" t="n">
        <v>6</v>
      </c>
      <c r="N143" t="n">
        <v>85.09</v>
      </c>
      <c r="O143" t="n">
        <v>37118.41</v>
      </c>
      <c r="P143" t="n">
        <v>343.22</v>
      </c>
      <c r="Q143" t="n">
        <v>608.8</v>
      </c>
      <c r="R143" t="n">
        <v>51.85</v>
      </c>
      <c r="S143" t="n">
        <v>46.36</v>
      </c>
      <c r="T143" t="n">
        <v>2434.74</v>
      </c>
      <c r="U143" t="n">
        <v>0.89</v>
      </c>
      <c r="V143" t="n">
        <v>0.91</v>
      </c>
      <c r="W143" t="n">
        <v>9.19</v>
      </c>
      <c r="X143" t="n">
        <v>0.14</v>
      </c>
      <c r="Y143" t="n">
        <v>1</v>
      </c>
      <c r="Z143" t="n">
        <v>10</v>
      </c>
      <c r="AA143" t="n">
        <v>1057.656518688046</v>
      </c>
      <c r="AB143" t="n">
        <v>1447.132309381456</v>
      </c>
      <c r="AC143" t="n">
        <v>1309.020032837042</v>
      </c>
      <c r="AD143" t="n">
        <v>1057656.518688046</v>
      </c>
      <c r="AE143" t="n">
        <v>1447132.309381456</v>
      </c>
      <c r="AF143" t="n">
        <v>1.413428352826106e-06</v>
      </c>
      <c r="AG143" t="n">
        <v>23.08159722222222</v>
      </c>
      <c r="AH143" t="n">
        <v>1309020.032837042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3.761</v>
      </c>
      <c r="E144" t="n">
        <v>26.59</v>
      </c>
      <c r="F144" t="n">
        <v>23.52</v>
      </c>
      <c r="G144" t="n">
        <v>176.37</v>
      </c>
      <c r="H144" t="n">
        <v>2.17</v>
      </c>
      <c r="I144" t="n">
        <v>8</v>
      </c>
      <c r="J144" t="n">
        <v>299.59</v>
      </c>
      <c r="K144" t="n">
        <v>57.72</v>
      </c>
      <c r="L144" t="n">
        <v>36.5</v>
      </c>
      <c r="M144" t="n">
        <v>6</v>
      </c>
      <c r="N144" t="n">
        <v>85.36</v>
      </c>
      <c r="O144" t="n">
        <v>37183.24</v>
      </c>
      <c r="P144" t="n">
        <v>342.87</v>
      </c>
      <c r="Q144" t="n">
        <v>608.75</v>
      </c>
      <c r="R144" t="n">
        <v>51.94</v>
      </c>
      <c r="S144" t="n">
        <v>46.36</v>
      </c>
      <c r="T144" t="n">
        <v>2476.47</v>
      </c>
      <c r="U144" t="n">
        <v>0.89</v>
      </c>
      <c r="V144" t="n">
        <v>0.91</v>
      </c>
      <c r="W144" t="n">
        <v>9.19</v>
      </c>
      <c r="X144" t="n">
        <v>0.14</v>
      </c>
      <c r="Y144" t="n">
        <v>1</v>
      </c>
      <c r="Z144" t="n">
        <v>10</v>
      </c>
      <c r="AA144" t="n">
        <v>1057.13201863222</v>
      </c>
      <c r="AB144" t="n">
        <v>1446.414665265765</v>
      </c>
      <c r="AC144" t="n">
        <v>1308.370879668533</v>
      </c>
      <c r="AD144" t="n">
        <v>1057132.01863222</v>
      </c>
      <c r="AE144" t="n">
        <v>1446414.665265765</v>
      </c>
      <c r="AF144" t="n">
        <v>1.413465935009968e-06</v>
      </c>
      <c r="AG144" t="n">
        <v>23.08159722222222</v>
      </c>
      <c r="AH144" t="n">
        <v>1308370.879668533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3.7615</v>
      </c>
      <c r="E145" t="n">
        <v>26.58</v>
      </c>
      <c r="F145" t="n">
        <v>23.51</v>
      </c>
      <c r="G145" t="n">
        <v>176.34</v>
      </c>
      <c r="H145" t="n">
        <v>2.18</v>
      </c>
      <c r="I145" t="n">
        <v>8</v>
      </c>
      <c r="J145" t="n">
        <v>300.11</v>
      </c>
      <c r="K145" t="n">
        <v>57.72</v>
      </c>
      <c r="L145" t="n">
        <v>36.75</v>
      </c>
      <c r="M145" t="n">
        <v>6</v>
      </c>
      <c r="N145" t="n">
        <v>85.64</v>
      </c>
      <c r="O145" t="n">
        <v>37248.06</v>
      </c>
      <c r="P145" t="n">
        <v>342.76</v>
      </c>
      <c r="Q145" t="n">
        <v>608.79</v>
      </c>
      <c r="R145" t="n">
        <v>51.67</v>
      </c>
      <c r="S145" t="n">
        <v>46.36</v>
      </c>
      <c r="T145" t="n">
        <v>2340.24</v>
      </c>
      <c r="U145" t="n">
        <v>0.9</v>
      </c>
      <c r="V145" t="n">
        <v>0.91</v>
      </c>
      <c r="W145" t="n">
        <v>9.19</v>
      </c>
      <c r="X145" t="n">
        <v>0.14</v>
      </c>
      <c r="Y145" t="n">
        <v>1</v>
      </c>
      <c r="Z145" t="n">
        <v>10</v>
      </c>
      <c r="AA145" t="n">
        <v>1056.80483424226</v>
      </c>
      <c r="AB145" t="n">
        <v>1445.966997149065</v>
      </c>
      <c r="AC145" t="n">
        <v>1307.965936368585</v>
      </c>
      <c r="AD145" t="n">
        <v>1056804.83424226</v>
      </c>
      <c r="AE145" t="n">
        <v>1445966.997149066</v>
      </c>
      <c r="AF145" t="n">
        <v>1.413653845929272e-06</v>
      </c>
      <c r="AG145" t="n">
        <v>23.07291666666667</v>
      </c>
      <c r="AH145" t="n">
        <v>1307965.936368585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3.7621</v>
      </c>
      <c r="E146" t="n">
        <v>26.58</v>
      </c>
      <c r="F146" t="n">
        <v>23.51</v>
      </c>
      <c r="G146" t="n">
        <v>176.31</v>
      </c>
      <c r="H146" t="n">
        <v>2.19</v>
      </c>
      <c r="I146" t="n">
        <v>8</v>
      </c>
      <c r="J146" t="n">
        <v>300.64</v>
      </c>
      <c r="K146" t="n">
        <v>57.72</v>
      </c>
      <c r="L146" t="n">
        <v>37</v>
      </c>
      <c r="M146" t="n">
        <v>6</v>
      </c>
      <c r="N146" t="n">
        <v>85.91</v>
      </c>
      <c r="O146" t="n">
        <v>37313</v>
      </c>
      <c r="P146" t="n">
        <v>342.53</v>
      </c>
      <c r="Q146" t="n">
        <v>608.76</v>
      </c>
      <c r="R146" t="n">
        <v>51.59</v>
      </c>
      <c r="S146" t="n">
        <v>46.36</v>
      </c>
      <c r="T146" t="n">
        <v>2300.84</v>
      </c>
      <c r="U146" t="n">
        <v>0.9</v>
      </c>
      <c r="V146" t="n">
        <v>0.91</v>
      </c>
      <c r="W146" t="n">
        <v>9.19</v>
      </c>
      <c r="X146" t="n">
        <v>0.14</v>
      </c>
      <c r="Y146" t="n">
        <v>1</v>
      </c>
      <c r="Z146" t="n">
        <v>10</v>
      </c>
      <c r="AA146" t="n">
        <v>1056.363885110422</v>
      </c>
      <c r="AB146" t="n">
        <v>1445.363671093583</v>
      </c>
      <c r="AC146" t="n">
        <v>1307.420190905064</v>
      </c>
      <c r="AD146" t="n">
        <v>1056363.885110423</v>
      </c>
      <c r="AE146" t="n">
        <v>1445363.671093583</v>
      </c>
      <c r="AF146" t="n">
        <v>1.413879339032438e-06</v>
      </c>
      <c r="AG146" t="n">
        <v>23.07291666666667</v>
      </c>
      <c r="AH146" t="n">
        <v>1307420.190905064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3.762</v>
      </c>
      <c r="E147" t="n">
        <v>26.58</v>
      </c>
      <c r="F147" t="n">
        <v>23.51</v>
      </c>
      <c r="G147" t="n">
        <v>176.31</v>
      </c>
      <c r="H147" t="n">
        <v>2.2</v>
      </c>
      <c r="I147" t="n">
        <v>8</v>
      </c>
      <c r="J147" t="n">
        <v>301.17</v>
      </c>
      <c r="K147" t="n">
        <v>57.72</v>
      </c>
      <c r="L147" t="n">
        <v>37.25</v>
      </c>
      <c r="M147" t="n">
        <v>6</v>
      </c>
      <c r="N147" t="n">
        <v>86.19</v>
      </c>
      <c r="O147" t="n">
        <v>37378.06</v>
      </c>
      <c r="P147" t="n">
        <v>342.21</v>
      </c>
      <c r="Q147" t="n">
        <v>608.77</v>
      </c>
      <c r="R147" t="n">
        <v>51.6</v>
      </c>
      <c r="S147" t="n">
        <v>46.36</v>
      </c>
      <c r="T147" t="n">
        <v>2305.89</v>
      </c>
      <c r="U147" t="n">
        <v>0.9</v>
      </c>
      <c r="V147" t="n">
        <v>0.91</v>
      </c>
      <c r="W147" t="n">
        <v>9.19</v>
      </c>
      <c r="X147" t="n">
        <v>0.14</v>
      </c>
      <c r="Y147" t="n">
        <v>1</v>
      </c>
      <c r="Z147" t="n">
        <v>10</v>
      </c>
      <c r="AA147" t="n">
        <v>1055.919016212693</v>
      </c>
      <c r="AB147" t="n">
        <v>1444.754981841478</v>
      </c>
      <c r="AC147" t="n">
        <v>1306.869594100879</v>
      </c>
      <c r="AD147" t="n">
        <v>1055919.016212693</v>
      </c>
      <c r="AE147" t="n">
        <v>1444754.981841478</v>
      </c>
      <c r="AF147" t="n">
        <v>1.413841756848577e-06</v>
      </c>
      <c r="AG147" t="n">
        <v>23.07291666666667</v>
      </c>
      <c r="AH147" t="n">
        <v>1306869.594100879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3.7625</v>
      </c>
      <c r="E148" t="n">
        <v>26.58</v>
      </c>
      <c r="F148" t="n">
        <v>23.5</v>
      </c>
      <c r="G148" t="n">
        <v>176.29</v>
      </c>
      <c r="H148" t="n">
        <v>2.21</v>
      </c>
      <c r="I148" t="n">
        <v>8</v>
      </c>
      <c r="J148" t="n">
        <v>301.69</v>
      </c>
      <c r="K148" t="n">
        <v>57.72</v>
      </c>
      <c r="L148" t="n">
        <v>37.5</v>
      </c>
      <c r="M148" t="n">
        <v>6</v>
      </c>
      <c r="N148" t="n">
        <v>86.47</v>
      </c>
      <c r="O148" t="n">
        <v>37443.23</v>
      </c>
      <c r="P148" t="n">
        <v>341.98</v>
      </c>
      <c r="Q148" t="n">
        <v>608.76</v>
      </c>
      <c r="R148" t="n">
        <v>51.53</v>
      </c>
      <c r="S148" t="n">
        <v>46.36</v>
      </c>
      <c r="T148" t="n">
        <v>2270.69</v>
      </c>
      <c r="U148" t="n">
        <v>0.9</v>
      </c>
      <c r="V148" t="n">
        <v>0.91</v>
      </c>
      <c r="W148" t="n">
        <v>9.19</v>
      </c>
      <c r="X148" t="n">
        <v>0.13</v>
      </c>
      <c r="Y148" t="n">
        <v>1</v>
      </c>
      <c r="Z148" t="n">
        <v>10</v>
      </c>
      <c r="AA148" t="n">
        <v>1055.418515851322</v>
      </c>
      <c r="AB148" t="n">
        <v>1444.070175166532</v>
      </c>
      <c r="AC148" t="n">
        <v>1306.250144413858</v>
      </c>
      <c r="AD148" t="n">
        <v>1055418.515851322</v>
      </c>
      <c r="AE148" t="n">
        <v>1444070.175166532</v>
      </c>
      <c r="AF148" t="n">
        <v>1.414029667767882e-06</v>
      </c>
      <c r="AG148" t="n">
        <v>23.07291666666667</v>
      </c>
      <c r="AH148" t="n">
        <v>1306250.144413858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3.7628</v>
      </c>
      <c r="E149" t="n">
        <v>26.58</v>
      </c>
      <c r="F149" t="n">
        <v>23.5</v>
      </c>
      <c r="G149" t="n">
        <v>176.27</v>
      </c>
      <c r="H149" t="n">
        <v>2.22</v>
      </c>
      <c r="I149" t="n">
        <v>8</v>
      </c>
      <c r="J149" t="n">
        <v>302.22</v>
      </c>
      <c r="K149" t="n">
        <v>57.72</v>
      </c>
      <c r="L149" t="n">
        <v>37.75</v>
      </c>
      <c r="M149" t="n">
        <v>6</v>
      </c>
      <c r="N149" t="n">
        <v>86.75</v>
      </c>
      <c r="O149" t="n">
        <v>37508.53</v>
      </c>
      <c r="P149" t="n">
        <v>341.5</v>
      </c>
      <c r="Q149" t="n">
        <v>608.75</v>
      </c>
      <c r="R149" t="n">
        <v>51.45</v>
      </c>
      <c r="S149" t="n">
        <v>46.36</v>
      </c>
      <c r="T149" t="n">
        <v>2234.89</v>
      </c>
      <c r="U149" t="n">
        <v>0.9</v>
      </c>
      <c r="V149" t="n">
        <v>0.91</v>
      </c>
      <c r="W149" t="n">
        <v>9.19</v>
      </c>
      <c r="X149" t="n">
        <v>0.13</v>
      </c>
      <c r="Y149" t="n">
        <v>1</v>
      </c>
      <c r="Z149" t="n">
        <v>10</v>
      </c>
      <c r="AA149" t="n">
        <v>1054.670310699343</v>
      </c>
      <c r="AB149" t="n">
        <v>1443.046447869113</v>
      </c>
      <c r="AC149" t="n">
        <v>1305.324120212894</v>
      </c>
      <c r="AD149" t="n">
        <v>1054670.310699343</v>
      </c>
      <c r="AE149" t="n">
        <v>1443046.447869113</v>
      </c>
      <c r="AF149" t="n">
        <v>1.414142414319465e-06</v>
      </c>
      <c r="AG149" t="n">
        <v>23.07291666666667</v>
      </c>
      <c r="AH149" t="n">
        <v>1305324.120212894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3.7623</v>
      </c>
      <c r="E150" t="n">
        <v>26.58</v>
      </c>
      <c r="F150" t="n">
        <v>23.51</v>
      </c>
      <c r="G150" t="n">
        <v>176.29</v>
      </c>
      <c r="H150" t="n">
        <v>2.24</v>
      </c>
      <c r="I150" t="n">
        <v>8</v>
      </c>
      <c r="J150" t="n">
        <v>302.75</v>
      </c>
      <c r="K150" t="n">
        <v>57.72</v>
      </c>
      <c r="L150" t="n">
        <v>38</v>
      </c>
      <c r="M150" t="n">
        <v>6</v>
      </c>
      <c r="N150" t="n">
        <v>87.03</v>
      </c>
      <c r="O150" t="n">
        <v>37573.94</v>
      </c>
      <c r="P150" t="n">
        <v>341.57</v>
      </c>
      <c r="Q150" t="n">
        <v>608.79</v>
      </c>
      <c r="R150" t="n">
        <v>51.48</v>
      </c>
      <c r="S150" t="n">
        <v>46.36</v>
      </c>
      <c r="T150" t="n">
        <v>2248.69</v>
      </c>
      <c r="U150" t="n">
        <v>0.9</v>
      </c>
      <c r="V150" t="n">
        <v>0.91</v>
      </c>
      <c r="W150" t="n">
        <v>9.19</v>
      </c>
      <c r="X150" t="n">
        <v>0.13</v>
      </c>
      <c r="Y150" t="n">
        <v>1</v>
      </c>
      <c r="Z150" t="n">
        <v>10</v>
      </c>
      <c r="AA150" t="n">
        <v>1054.939240578988</v>
      </c>
      <c r="AB150" t="n">
        <v>1443.414409594793</v>
      </c>
      <c r="AC150" t="n">
        <v>1305.656964187913</v>
      </c>
      <c r="AD150" t="n">
        <v>1054939.240578988</v>
      </c>
      <c r="AE150" t="n">
        <v>1443414.409594793</v>
      </c>
      <c r="AF150" t="n">
        <v>1.41395450340016e-06</v>
      </c>
      <c r="AG150" t="n">
        <v>23.07291666666667</v>
      </c>
      <c r="AH150" t="n">
        <v>1305656.964187913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3.763</v>
      </c>
      <c r="E151" t="n">
        <v>26.57</v>
      </c>
      <c r="F151" t="n">
        <v>23.5</v>
      </c>
      <c r="G151" t="n">
        <v>176.26</v>
      </c>
      <c r="H151" t="n">
        <v>2.25</v>
      </c>
      <c r="I151" t="n">
        <v>8</v>
      </c>
      <c r="J151" t="n">
        <v>303.29</v>
      </c>
      <c r="K151" t="n">
        <v>57.72</v>
      </c>
      <c r="L151" t="n">
        <v>38.25</v>
      </c>
      <c r="M151" t="n">
        <v>6</v>
      </c>
      <c r="N151" t="n">
        <v>87.31</v>
      </c>
      <c r="O151" t="n">
        <v>37639.48</v>
      </c>
      <c r="P151" t="n">
        <v>341.13</v>
      </c>
      <c r="Q151" t="n">
        <v>608.77</v>
      </c>
      <c r="R151" t="n">
        <v>51.36</v>
      </c>
      <c r="S151" t="n">
        <v>46.36</v>
      </c>
      <c r="T151" t="n">
        <v>2185.43</v>
      </c>
      <c r="U151" t="n">
        <v>0.9</v>
      </c>
      <c r="V151" t="n">
        <v>0.91</v>
      </c>
      <c r="W151" t="n">
        <v>9.19</v>
      </c>
      <c r="X151" t="n">
        <v>0.13</v>
      </c>
      <c r="Y151" t="n">
        <v>1</v>
      </c>
      <c r="Z151" t="n">
        <v>10</v>
      </c>
      <c r="AA151" t="n">
        <v>1054.099264764921</v>
      </c>
      <c r="AB151" t="n">
        <v>1442.26511762887</v>
      </c>
      <c r="AC151" t="n">
        <v>1304.617359034175</v>
      </c>
      <c r="AD151" t="n">
        <v>1054099.264764921</v>
      </c>
      <c r="AE151" t="n">
        <v>1442265.11762887</v>
      </c>
      <c r="AF151" t="n">
        <v>1.414217578687186e-06</v>
      </c>
      <c r="AG151" t="n">
        <v>23.06423611111111</v>
      </c>
      <c r="AH151" t="n">
        <v>1304617.359034176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3.7635</v>
      </c>
      <c r="E152" t="n">
        <v>26.57</v>
      </c>
      <c r="F152" t="n">
        <v>23.5</v>
      </c>
      <c r="G152" t="n">
        <v>176.23</v>
      </c>
      <c r="H152" t="n">
        <v>2.26</v>
      </c>
      <c r="I152" t="n">
        <v>8</v>
      </c>
      <c r="J152" t="n">
        <v>303.82</v>
      </c>
      <c r="K152" t="n">
        <v>57.72</v>
      </c>
      <c r="L152" t="n">
        <v>38.5</v>
      </c>
      <c r="M152" t="n">
        <v>6</v>
      </c>
      <c r="N152" t="n">
        <v>87.59</v>
      </c>
      <c r="O152" t="n">
        <v>37705.13</v>
      </c>
      <c r="P152" t="n">
        <v>340.47</v>
      </c>
      <c r="Q152" t="n">
        <v>608.75</v>
      </c>
      <c r="R152" t="n">
        <v>51.21</v>
      </c>
      <c r="S152" t="n">
        <v>46.36</v>
      </c>
      <c r="T152" t="n">
        <v>2112.76</v>
      </c>
      <c r="U152" t="n">
        <v>0.91</v>
      </c>
      <c r="V152" t="n">
        <v>0.91</v>
      </c>
      <c r="W152" t="n">
        <v>9.19</v>
      </c>
      <c r="X152" t="n">
        <v>0.13</v>
      </c>
      <c r="Y152" t="n">
        <v>1</v>
      </c>
      <c r="Z152" t="n">
        <v>10</v>
      </c>
      <c r="AA152" t="n">
        <v>1053.055101064946</v>
      </c>
      <c r="AB152" t="n">
        <v>1440.836446789311</v>
      </c>
      <c r="AC152" t="n">
        <v>1303.325038534393</v>
      </c>
      <c r="AD152" t="n">
        <v>1053055.101064946</v>
      </c>
      <c r="AE152" t="n">
        <v>1440836.446789311</v>
      </c>
      <c r="AF152" t="n">
        <v>1.414405489606491e-06</v>
      </c>
      <c r="AG152" t="n">
        <v>23.06423611111111</v>
      </c>
      <c r="AH152" t="n">
        <v>1303325.038534393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3.7624</v>
      </c>
      <c r="E153" t="n">
        <v>26.58</v>
      </c>
      <c r="F153" t="n">
        <v>23.51</v>
      </c>
      <c r="G153" t="n">
        <v>176.29</v>
      </c>
      <c r="H153" t="n">
        <v>2.27</v>
      </c>
      <c r="I153" t="n">
        <v>8</v>
      </c>
      <c r="J153" t="n">
        <v>304.35</v>
      </c>
      <c r="K153" t="n">
        <v>57.72</v>
      </c>
      <c r="L153" t="n">
        <v>38.75</v>
      </c>
      <c r="M153" t="n">
        <v>6</v>
      </c>
      <c r="N153" t="n">
        <v>87.88</v>
      </c>
      <c r="O153" t="n">
        <v>37770.91</v>
      </c>
      <c r="P153" t="n">
        <v>340.06</v>
      </c>
      <c r="Q153" t="n">
        <v>608.8</v>
      </c>
      <c r="R153" t="n">
        <v>51.41</v>
      </c>
      <c r="S153" t="n">
        <v>46.36</v>
      </c>
      <c r="T153" t="n">
        <v>2211.64</v>
      </c>
      <c r="U153" t="n">
        <v>0.9</v>
      </c>
      <c r="V153" t="n">
        <v>0.91</v>
      </c>
      <c r="W153" t="n">
        <v>9.19</v>
      </c>
      <c r="X153" t="n">
        <v>0.13</v>
      </c>
      <c r="Y153" t="n">
        <v>1</v>
      </c>
      <c r="Z153" t="n">
        <v>10</v>
      </c>
      <c r="AA153" t="n">
        <v>1052.73717675807</v>
      </c>
      <c r="AB153" t="n">
        <v>1440.401448726814</v>
      </c>
      <c r="AC153" t="n">
        <v>1302.931556076456</v>
      </c>
      <c r="AD153" t="n">
        <v>1052737.17675807</v>
      </c>
      <c r="AE153" t="n">
        <v>1440401.448726814</v>
      </c>
      <c r="AF153" t="n">
        <v>1.413992085584021e-06</v>
      </c>
      <c r="AG153" t="n">
        <v>23.07291666666667</v>
      </c>
      <c r="AH153" t="n">
        <v>1302931.556076456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3.7622</v>
      </c>
      <c r="E154" t="n">
        <v>26.58</v>
      </c>
      <c r="F154" t="n">
        <v>23.51</v>
      </c>
      <c r="G154" t="n">
        <v>176.3</v>
      </c>
      <c r="H154" t="n">
        <v>2.28</v>
      </c>
      <c r="I154" t="n">
        <v>8</v>
      </c>
      <c r="J154" t="n">
        <v>304.89</v>
      </c>
      <c r="K154" t="n">
        <v>57.72</v>
      </c>
      <c r="L154" t="n">
        <v>39</v>
      </c>
      <c r="M154" t="n">
        <v>6</v>
      </c>
      <c r="N154" t="n">
        <v>88.16</v>
      </c>
      <c r="O154" t="n">
        <v>37836.81</v>
      </c>
      <c r="P154" t="n">
        <v>339.26</v>
      </c>
      <c r="Q154" t="n">
        <v>608.83</v>
      </c>
      <c r="R154" t="n">
        <v>51.51</v>
      </c>
      <c r="S154" t="n">
        <v>46.36</v>
      </c>
      <c r="T154" t="n">
        <v>2260.33</v>
      </c>
      <c r="U154" t="n">
        <v>0.9</v>
      </c>
      <c r="V154" t="n">
        <v>0.91</v>
      </c>
      <c r="W154" t="n">
        <v>9.19</v>
      </c>
      <c r="X154" t="n">
        <v>0.14</v>
      </c>
      <c r="Y154" t="n">
        <v>1</v>
      </c>
      <c r="Z154" t="n">
        <v>10</v>
      </c>
      <c r="AA154" t="n">
        <v>1051.615856174661</v>
      </c>
      <c r="AB154" t="n">
        <v>1438.867208435421</v>
      </c>
      <c r="AC154" t="n">
        <v>1301.543741525154</v>
      </c>
      <c r="AD154" t="n">
        <v>1051615.856174661</v>
      </c>
      <c r="AE154" t="n">
        <v>1438867.208435421</v>
      </c>
      <c r="AF154" t="n">
        <v>1.413916921216299e-06</v>
      </c>
      <c r="AG154" t="n">
        <v>23.07291666666667</v>
      </c>
      <c r="AH154" t="n">
        <v>1301543.741525154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3.7627</v>
      </c>
      <c r="E155" t="n">
        <v>26.58</v>
      </c>
      <c r="F155" t="n">
        <v>23.5</v>
      </c>
      <c r="G155" t="n">
        <v>176.28</v>
      </c>
      <c r="H155" t="n">
        <v>2.29</v>
      </c>
      <c r="I155" t="n">
        <v>8</v>
      </c>
      <c r="J155" t="n">
        <v>305.42</v>
      </c>
      <c r="K155" t="n">
        <v>57.72</v>
      </c>
      <c r="L155" t="n">
        <v>39.25</v>
      </c>
      <c r="M155" t="n">
        <v>6</v>
      </c>
      <c r="N155" t="n">
        <v>88.45</v>
      </c>
      <c r="O155" t="n">
        <v>37902.83</v>
      </c>
      <c r="P155" t="n">
        <v>339</v>
      </c>
      <c r="Q155" t="n">
        <v>608.76</v>
      </c>
      <c r="R155" t="n">
        <v>51.45</v>
      </c>
      <c r="S155" t="n">
        <v>46.36</v>
      </c>
      <c r="T155" t="n">
        <v>2233.46</v>
      </c>
      <c r="U155" t="n">
        <v>0.9</v>
      </c>
      <c r="V155" t="n">
        <v>0.91</v>
      </c>
      <c r="W155" t="n">
        <v>9.19</v>
      </c>
      <c r="X155" t="n">
        <v>0.13</v>
      </c>
      <c r="Y155" t="n">
        <v>1</v>
      </c>
      <c r="Z155" t="n">
        <v>10</v>
      </c>
      <c r="AA155" t="n">
        <v>1051.072565509275</v>
      </c>
      <c r="AB155" t="n">
        <v>1438.123854178746</v>
      </c>
      <c r="AC155" t="n">
        <v>1300.871331955432</v>
      </c>
      <c r="AD155" t="n">
        <v>1051072.565509275</v>
      </c>
      <c r="AE155" t="n">
        <v>1438123.854178746</v>
      </c>
      <c r="AF155" t="n">
        <v>1.414104832135604e-06</v>
      </c>
      <c r="AG155" t="n">
        <v>23.07291666666667</v>
      </c>
      <c r="AH155" t="n">
        <v>1300871.331955432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3.7622</v>
      </c>
      <c r="E156" t="n">
        <v>26.58</v>
      </c>
      <c r="F156" t="n">
        <v>23.51</v>
      </c>
      <c r="G156" t="n">
        <v>176.3</v>
      </c>
      <c r="H156" t="n">
        <v>2.3</v>
      </c>
      <c r="I156" t="n">
        <v>8</v>
      </c>
      <c r="J156" t="n">
        <v>305.96</v>
      </c>
      <c r="K156" t="n">
        <v>57.72</v>
      </c>
      <c r="L156" t="n">
        <v>39.5</v>
      </c>
      <c r="M156" t="n">
        <v>6</v>
      </c>
      <c r="N156" t="n">
        <v>88.73</v>
      </c>
      <c r="O156" t="n">
        <v>37968.98</v>
      </c>
      <c r="P156" t="n">
        <v>338.1</v>
      </c>
      <c r="Q156" t="n">
        <v>608.75</v>
      </c>
      <c r="R156" t="n">
        <v>51.69</v>
      </c>
      <c r="S156" t="n">
        <v>46.36</v>
      </c>
      <c r="T156" t="n">
        <v>2352.5</v>
      </c>
      <c r="U156" t="n">
        <v>0.9</v>
      </c>
      <c r="V156" t="n">
        <v>0.91</v>
      </c>
      <c r="W156" t="n">
        <v>9.19</v>
      </c>
      <c r="X156" t="n">
        <v>0.14</v>
      </c>
      <c r="Y156" t="n">
        <v>1</v>
      </c>
      <c r="Z156" t="n">
        <v>10</v>
      </c>
      <c r="AA156" t="n">
        <v>1049.937935825485</v>
      </c>
      <c r="AB156" t="n">
        <v>1436.571403789056</v>
      </c>
      <c r="AC156" t="n">
        <v>1299.467045252056</v>
      </c>
      <c r="AD156" t="n">
        <v>1049937.935825485</v>
      </c>
      <c r="AE156" t="n">
        <v>1436571.403789056</v>
      </c>
      <c r="AF156" t="n">
        <v>1.413916921216299e-06</v>
      </c>
      <c r="AG156" t="n">
        <v>23.07291666666667</v>
      </c>
      <c r="AH156" t="n">
        <v>1299467.045252056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3.7605</v>
      </c>
      <c r="E157" t="n">
        <v>26.59</v>
      </c>
      <c r="F157" t="n">
        <v>23.52</v>
      </c>
      <c r="G157" t="n">
        <v>176.39</v>
      </c>
      <c r="H157" t="n">
        <v>2.31</v>
      </c>
      <c r="I157" t="n">
        <v>8</v>
      </c>
      <c r="J157" t="n">
        <v>306.49</v>
      </c>
      <c r="K157" t="n">
        <v>57.72</v>
      </c>
      <c r="L157" t="n">
        <v>39.75</v>
      </c>
      <c r="M157" t="n">
        <v>6</v>
      </c>
      <c r="N157" t="n">
        <v>89.02</v>
      </c>
      <c r="O157" t="n">
        <v>38035.25</v>
      </c>
      <c r="P157" t="n">
        <v>338.03</v>
      </c>
      <c r="Q157" t="n">
        <v>608.79</v>
      </c>
      <c r="R157" t="n">
        <v>51.83</v>
      </c>
      <c r="S157" t="n">
        <v>46.36</v>
      </c>
      <c r="T157" t="n">
        <v>2422.03</v>
      </c>
      <c r="U157" t="n">
        <v>0.89</v>
      </c>
      <c r="V157" t="n">
        <v>0.91</v>
      </c>
      <c r="W157" t="n">
        <v>9.199999999999999</v>
      </c>
      <c r="X157" t="n">
        <v>0.15</v>
      </c>
      <c r="Y157" t="n">
        <v>1</v>
      </c>
      <c r="Z157" t="n">
        <v>10</v>
      </c>
      <c r="AA157" t="n">
        <v>1050.218165246638</v>
      </c>
      <c r="AB157" t="n">
        <v>1436.954826045928</v>
      </c>
      <c r="AC157" t="n">
        <v>1299.813874226869</v>
      </c>
      <c r="AD157" t="n">
        <v>1050218.165246638</v>
      </c>
      <c r="AE157" t="n">
        <v>1436954.826045928</v>
      </c>
      <c r="AF157" t="n">
        <v>1.413278024090663e-06</v>
      </c>
      <c r="AG157" t="n">
        <v>23.08159722222222</v>
      </c>
      <c r="AH157" t="n">
        <v>1299813.874226869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3.7614</v>
      </c>
      <c r="E158" t="n">
        <v>26.59</v>
      </c>
      <c r="F158" t="n">
        <v>23.51</v>
      </c>
      <c r="G158" t="n">
        <v>176.34</v>
      </c>
      <c r="H158" t="n">
        <v>2.32</v>
      </c>
      <c r="I158" t="n">
        <v>8</v>
      </c>
      <c r="J158" t="n">
        <v>307.03</v>
      </c>
      <c r="K158" t="n">
        <v>57.72</v>
      </c>
      <c r="L158" t="n">
        <v>40</v>
      </c>
      <c r="M158" t="n">
        <v>6</v>
      </c>
      <c r="N158" t="n">
        <v>89.31</v>
      </c>
      <c r="O158" t="n">
        <v>38101.64</v>
      </c>
      <c r="P158" t="n">
        <v>337.04</v>
      </c>
      <c r="Q158" t="n">
        <v>608.76</v>
      </c>
      <c r="R158" t="n">
        <v>51.74</v>
      </c>
      <c r="S158" t="n">
        <v>46.36</v>
      </c>
      <c r="T158" t="n">
        <v>2379.97</v>
      </c>
      <c r="U158" t="n">
        <v>0.9</v>
      </c>
      <c r="V158" t="n">
        <v>0.91</v>
      </c>
      <c r="W158" t="n">
        <v>9.19</v>
      </c>
      <c r="X158" t="n">
        <v>0.14</v>
      </c>
      <c r="Y158" t="n">
        <v>1</v>
      </c>
      <c r="Z158" t="n">
        <v>10</v>
      </c>
      <c r="AA158" t="n">
        <v>1048.547236284074</v>
      </c>
      <c r="AB158" t="n">
        <v>1434.668587323164</v>
      </c>
      <c r="AC158" t="n">
        <v>1297.74583091905</v>
      </c>
      <c r="AD158" t="n">
        <v>1048547.236284074</v>
      </c>
      <c r="AE158" t="n">
        <v>1434668.587323164</v>
      </c>
      <c r="AF158" t="n">
        <v>1.413616263745411e-06</v>
      </c>
      <c r="AG158" t="n">
        <v>23.08159722222222</v>
      </c>
      <c r="AH158" t="n">
        <v>1297745.83091905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1.7549</v>
      </c>
      <c r="E2" t="n">
        <v>56.98</v>
      </c>
      <c r="F2" t="n">
        <v>31.89</v>
      </c>
      <c r="G2" t="n">
        <v>4.65</v>
      </c>
      <c r="H2" t="n">
        <v>0.06</v>
      </c>
      <c r="I2" t="n">
        <v>411</v>
      </c>
      <c r="J2" t="n">
        <v>285.18</v>
      </c>
      <c r="K2" t="n">
        <v>61.2</v>
      </c>
      <c r="L2" t="n">
        <v>1</v>
      </c>
      <c r="M2" t="n">
        <v>409</v>
      </c>
      <c r="N2" t="n">
        <v>77.98</v>
      </c>
      <c r="O2" t="n">
        <v>35406.83</v>
      </c>
      <c r="P2" t="n">
        <v>572.61</v>
      </c>
      <c r="Q2" t="n">
        <v>610.21</v>
      </c>
      <c r="R2" t="n">
        <v>312.53</v>
      </c>
      <c r="S2" t="n">
        <v>46.36</v>
      </c>
      <c r="T2" t="n">
        <v>130757.14</v>
      </c>
      <c r="U2" t="n">
        <v>0.15</v>
      </c>
      <c r="V2" t="n">
        <v>0.67</v>
      </c>
      <c r="W2" t="n">
        <v>9.84</v>
      </c>
      <c r="X2" t="n">
        <v>8.48</v>
      </c>
      <c r="Y2" t="n">
        <v>1</v>
      </c>
      <c r="Z2" t="n">
        <v>10</v>
      </c>
      <c r="AA2" t="n">
        <v>3181.739111847828</v>
      </c>
      <c r="AB2" t="n">
        <v>4353.395821253355</v>
      </c>
      <c r="AC2" t="n">
        <v>3937.91383410218</v>
      </c>
      <c r="AD2" t="n">
        <v>3181739.111847828</v>
      </c>
      <c r="AE2" t="n">
        <v>4353395.821253356</v>
      </c>
      <c r="AF2" t="n">
        <v>6.261923732551654e-07</v>
      </c>
      <c r="AG2" t="n">
        <v>49.46180555555556</v>
      </c>
      <c r="AH2" t="n">
        <v>3937913.83410218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2.0365</v>
      </c>
      <c r="E3" t="n">
        <v>49.1</v>
      </c>
      <c r="F3" t="n">
        <v>29.66</v>
      </c>
      <c r="G3" t="n">
        <v>5.82</v>
      </c>
      <c r="H3" t="n">
        <v>0.08</v>
      </c>
      <c r="I3" t="n">
        <v>306</v>
      </c>
      <c r="J3" t="n">
        <v>285.68</v>
      </c>
      <c r="K3" t="n">
        <v>61.2</v>
      </c>
      <c r="L3" t="n">
        <v>1.25</v>
      </c>
      <c r="M3" t="n">
        <v>304</v>
      </c>
      <c r="N3" t="n">
        <v>78.23999999999999</v>
      </c>
      <c r="O3" t="n">
        <v>35468.6</v>
      </c>
      <c r="P3" t="n">
        <v>532.87</v>
      </c>
      <c r="Q3" t="n">
        <v>610.35</v>
      </c>
      <c r="R3" t="n">
        <v>242.25</v>
      </c>
      <c r="S3" t="n">
        <v>46.36</v>
      </c>
      <c r="T3" t="n">
        <v>96140.67</v>
      </c>
      <c r="U3" t="n">
        <v>0.19</v>
      </c>
      <c r="V3" t="n">
        <v>0.72</v>
      </c>
      <c r="W3" t="n">
        <v>9.69</v>
      </c>
      <c r="X3" t="n">
        <v>6.26</v>
      </c>
      <c r="Y3" t="n">
        <v>1</v>
      </c>
      <c r="Z3" t="n">
        <v>10</v>
      </c>
      <c r="AA3" t="n">
        <v>2605.352563838785</v>
      </c>
      <c r="AB3" t="n">
        <v>3564.758317887485</v>
      </c>
      <c r="AC3" t="n">
        <v>3224.542787197891</v>
      </c>
      <c r="AD3" t="n">
        <v>2605352.563838785</v>
      </c>
      <c r="AE3" t="n">
        <v>3564758.317887485</v>
      </c>
      <c r="AF3" t="n">
        <v>7.266743222600402e-07</v>
      </c>
      <c r="AG3" t="n">
        <v>42.62152777777778</v>
      </c>
      <c r="AH3" t="n">
        <v>3224542.787197891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2.2505</v>
      </c>
      <c r="E4" t="n">
        <v>44.44</v>
      </c>
      <c r="F4" t="n">
        <v>28.34</v>
      </c>
      <c r="G4" t="n">
        <v>6.97</v>
      </c>
      <c r="H4" t="n">
        <v>0.09</v>
      </c>
      <c r="I4" t="n">
        <v>244</v>
      </c>
      <c r="J4" t="n">
        <v>286.19</v>
      </c>
      <c r="K4" t="n">
        <v>61.2</v>
      </c>
      <c r="L4" t="n">
        <v>1.5</v>
      </c>
      <c r="M4" t="n">
        <v>242</v>
      </c>
      <c r="N4" t="n">
        <v>78.48999999999999</v>
      </c>
      <c r="O4" t="n">
        <v>35530.47</v>
      </c>
      <c r="P4" t="n">
        <v>509.11</v>
      </c>
      <c r="Q4" t="n">
        <v>609.78</v>
      </c>
      <c r="R4" t="n">
        <v>201.52</v>
      </c>
      <c r="S4" t="n">
        <v>46.36</v>
      </c>
      <c r="T4" t="n">
        <v>76089.3</v>
      </c>
      <c r="U4" t="n">
        <v>0.23</v>
      </c>
      <c r="V4" t="n">
        <v>0.75</v>
      </c>
      <c r="W4" t="n">
        <v>9.57</v>
      </c>
      <c r="X4" t="n">
        <v>4.94</v>
      </c>
      <c r="Y4" t="n">
        <v>1</v>
      </c>
      <c r="Z4" t="n">
        <v>10</v>
      </c>
      <c r="AA4" t="n">
        <v>2283.766764186116</v>
      </c>
      <c r="AB4" t="n">
        <v>3124.750439438491</v>
      </c>
      <c r="AC4" t="n">
        <v>2826.52864311315</v>
      </c>
      <c r="AD4" t="n">
        <v>2283766.764186116</v>
      </c>
      <c r="AE4" t="n">
        <v>3124750.439438492</v>
      </c>
      <c r="AF4" t="n">
        <v>8.03034894302097e-07</v>
      </c>
      <c r="AG4" t="n">
        <v>38.57638888888889</v>
      </c>
      <c r="AH4" t="n">
        <v>2826528.64311315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2.417</v>
      </c>
      <c r="E5" t="n">
        <v>41.37</v>
      </c>
      <c r="F5" t="n">
        <v>27.49</v>
      </c>
      <c r="G5" t="n">
        <v>8.119999999999999</v>
      </c>
      <c r="H5" t="n">
        <v>0.11</v>
      </c>
      <c r="I5" t="n">
        <v>203</v>
      </c>
      <c r="J5" t="n">
        <v>286.69</v>
      </c>
      <c r="K5" t="n">
        <v>61.2</v>
      </c>
      <c r="L5" t="n">
        <v>1.75</v>
      </c>
      <c r="M5" t="n">
        <v>201</v>
      </c>
      <c r="N5" t="n">
        <v>78.73999999999999</v>
      </c>
      <c r="O5" t="n">
        <v>35592.57</v>
      </c>
      <c r="P5" t="n">
        <v>493.79</v>
      </c>
      <c r="Q5" t="n">
        <v>609.83</v>
      </c>
      <c r="R5" t="n">
        <v>175.25</v>
      </c>
      <c r="S5" t="n">
        <v>46.36</v>
      </c>
      <c r="T5" t="n">
        <v>63157.21</v>
      </c>
      <c r="U5" t="n">
        <v>0.26</v>
      </c>
      <c r="V5" t="n">
        <v>0.78</v>
      </c>
      <c r="W5" t="n">
        <v>9.49</v>
      </c>
      <c r="X5" t="n">
        <v>4.09</v>
      </c>
      <c r="Y5" t="n">
        <v>1</v>
      </c>
      <c r="Z5" t="n">
        <v>10</v>
      </c>
      <c r="AA5" t="n">
        <v>2081.538739473481</v>
      </c>
      <c r="AB5" t="n">
        <v>2848.053134355695</v>
      </c>
      <c r="AC5" t="n">
        <v>2576.238940480466</v>
      </c>
      <c r="AD5" t="n">
        <v>2081538.739473481</v>
      </c>
      <c r="AE5" t="n">
        <v>2848053.134355695</v>
      </c>
      <c r="AF5" t="n">
        <v>8.624462739516409e-07</v>
      </c>
      <c r="AG5" t="n">
        <v>35.91145833333334</v>
      </c>
      <c r="AH5" t="n">
        <v>2576238.940480466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2.5494</v>
      </c>
      <c r="E6" t="n">
        <v>39.22</v>
      </c>
      <c r="F6" t="n">
        <v>26.9</v>
      </c>
      <c r="G6" t="n">
        <v>9.279999999999999</v>
      </c>
      <c r="H6" t="n">
        <v>0.12</v>
      </c>
      <c r="I6" t="n">
        <v>174</v>
      </c>
      <c r="J6" t="n">
        <v>287.19</v>
      </c>
      <c r="K6" t="n">
        <v>61.2</v>
      </c>
      <c r="L6" t="n">
        <v>2</v>
      </c>
      <c r="M6" t="n">
        <v>172</v>
      </c>
      <c r="N6" t="n">
        <v>78.98999999999999</v>
      </c>
      <c r="O6" t="n">
        <v>35654.65</v>
      </c>
      <c r="P6" t="n">
        <v>483.2</v>
      </c>
      <c r="Q6" t="n">
        <v>609.6900000000001</v>
      </c>
      <c r="R6" t="n">
        <v>156.55</v>
      </c>
      <c r="S6" t="n">
        <v>46.36</v>
      </c>
      <c r="T6" t="n">
        <v>53952.52</v>
      </c>
      <c r="U6" t="n">
        <v>0.3</v>
      </c>
      <c r="V6" t="n">
        <v>0.79</v>
      </c>
      <c r="W6" t="n">
        <v>9.470000000000001</v>
      </c>
      <c r="X6" t="n">
        <v>3.51</v>
      </c>
      <c r="Y6" t="n">
        <v>1</v>
      </c>
      <c r="Z6" t="n">
        <v>10</v>
      </c>
      <c r="AA6" t="n">
        <v>1942.166736366154</v>
      </c>
      <c r="AB6" t="n">
        <v>2657.358211045423</v>
      </c>
      <c r="AC6" t="n">
        <v>2403.743673008921</v>
      </c>
      <c r="AD6" t="n">
        <v>1942166.736366154</v>
      </c>
      <c r="AE6" t="n">
        <v>2657358.211045423</v>
      </c>
      <c r="AF6" t="n">
        <v>9.096899175888761e-07</v>
      </c>
      <c r="AG6" t="n">
        <v>34.04513888888889</v>
      </c>
      <c r="AH6" t="n">
        <v>2403743.673008921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2.6607</v>
      </c>
      <c r="E7" t="n">
        <v>37.58</v>
      </c>
      <c r="F7" t="n">
        <v>26.44</v>
      </c>
      <c r="G7" t="n">
        <v>10.44</v>
      </c>
      <c r="H7" t="n">
        <v>0.14</v>
      </c>
      <c r="I7" t="n">
        <v>152</v>
      </c>
      <c r="J7" t="n">
        <v>287.7</v>
      </c>
      <c r="K7" t="n">
        <v>61.2</v>
      </c>
      <c r="L7" t="n">
        <v>2.25</v>
      </c>
      <c r="M7" t="n">
        <v>150</v>
      </c>
      <c r="N7" t="n">
        <v>79.25</v>
      </c>
      <c r="O7" t="n">
        <v>35716.83</v>
      </c>
      <c r="P7" t="n">
        <v>474.95</v>
      </c>
      <c r="Q7" t="n">
        <v>609.54</v>
      </c>
      <c r="R7" t="n">
        <v>142.22</v>
      </c>
      <c r="S7" t="n">
        <v>46.36</v>
      </c>
      <c r="T7" t="n">
        <v>46896.67</v>
      </c>
      <c r="U7" t="n">
        <v>0.33</v>
      </c>
      <c r="V7" t="n">
        <v>0.8100000000000001</v>
      </c>
      <c r="W7" t="n">
        <v>9.43</v>
      </c>
      <c r="X7" t="n">
        <v>3.06</v>
      </c>
      <c r="Y7" t="n">
        <v>1</v>
      </c>
      <c r="Z7" t="n">
        <v>10</v>
      </c>
      <c r="AA7" t="n">
        <v>1840.534139978621</v>
      </c>
      <c r="AB7" t="n">
        <v>2518.300008954293</v>
      </c>
      <c r="AC7" t="n">
        <v>2277.956990555956</v>
      </c>
      <c r="AD7" t="n">
        <v>1840534.139978621</v>
      </c>
      <c r="AE7" t="n">
        <v>2518300.008954293</v>
      </c>
      <c r="AF7" t="n">
        <v>9.494045515528056e-07</v>
      </c>
      <c r="AG7" t="n">
        <v>32.62152777777778</v>
      </c>
      <c r="AH7" t="n">
        <v>2277956.990555956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2.747</v>
      </c>
      <c r="E8" t="n">
        <v>36.4</v>
      </c>
      <c r="F8" t="n">
        <v>26.13</v>
      </c>
      <c r="G8" t="n">
        <v>11.53</v>
      </c>
      <c r="H8" t="n">
        <v>0.15</v>
      </c>
      <c r="I8" t="n">
        <v>136</v>
      </c>
      <c r="J8" t="n">
        <v>288.2</v>
      </c>
      <c r="K8" t="n">
        <v>61.2</v>
      </c>
      <c r="L8" t="n">
        <v>2.5</v>
      </c>
      <c r="M8" t="n">
        <v>134</v>
      </c>
      <c r="N8" t="n">
        <v>79.5</v>
      </c>
      <c r="O8" t="n">
        <v>35779.11</v>
      </c>
      <c r="P8" t="n">
        <v>469.17</v>
      </c>
      <c r="Q8" t="n">
        <v>609.38</v>
      </c>
      <c r="R8" t="n">
        <v>132.44</v>
      </c>
      <c r="S8" t="n">
        <v>46.36</v>
      </c>
      <c r="T8" t="n">
        <v>42089.85</v>
      </c>
      <c r="U8" t="n">
        <v>0.35</v>
      </c>
      <c r="V8" t="n">
        <v>0.82</v>
      </c>
      <c r="W8" t="n">
        <v>9.41</v>
      </c>
      <c r="X8" t="n">
        <v>2.74</v>
      </c>
      <c r="Y8" t="n">
        <v>1</v>
      </c>
      <c r="Z8" t="n">
        <v>10</v>
      </c>
      <c r="AA8" t="n">
        <v>1763.098604146048</v>
      </c>
      <c r="AB8" t="n">
        <v>2412.34929261343</v>
      </c>
      <c r="AC8" t="n">
        <v>2182.1180618799</v>
      </c>
      <c r="AD8" t="n">
        <v>1763098.604146048</v>
      </c>
      <c r="AE8" t="n">
        <v>2412349.29261343</v>
      </c>
      <c r="AF8" t="n">
        <v>9.801985579417286e-07</v>
      </c>
      <c r="AG8" t="n">
        <v>31.59722222222222</v>
      </c>
      <c r="AH8" t="n">
        <v>2182118.0618799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2.8296</v>
      </c>
      <c r="E9" t="n">
        <v>35.34</v>
      </c>
      <c r="F9" t="n">
        <v>25.82</v>
      </c>
      <c r="G9" t="n">
        <v>12.7</v>
      </c>
      <c r="H9" t="n">
        <v>0.17</v>
      </c>
      <c r="I9" t="n">
        <v>122</v>
      </c>
      <c r="J9" t="n">
        <v>288.71</v>
      </c>
      <c r="K9" t="n">
        <v>61.2</v>
      </c>
      <c r="L9" t="n">
        <v>2.75</v>
      </c>
      <c r="M9" t="n">
        <v>120</v>
      </c>
      <c r="N9" t="n">
        <v>79.76000000000001</v>
      </c>
      <c r="O9" t="n">
        <v>35841.5</v>
      </c>
      <c r="P9" t="n">
        <v>463.52</v>
      </c>
      <c r="Q9" t="n">
        <v>609.41</v>
      </c>
      <c r="R9" t="n">
        <v>122.8</v>
      </c>
      <c r="S9" t="n">
        <v>46.36</v>
      </c>
      <c r="T9" t="n">
        <v>37337.88</v>
      </c>
      <c r="U9" t="n">
        <v>0.38</v>
      </c>
      <c r="V9" t="n">
        <v>0.83</v>
      </c>
      <c r="W9" t="n">
        <v>9.380000000000001</v>
      </c>
      <c r="X9" t="n">
        <v>2.43</v>
      </c>
      <c r="Y9" t="n">
        <v>1</v>
      </c>
      <c r="Z9" t="n">
        <v>10</v>
      </c>
      <c r="AA9" t="n">
        <v>1701.679697788735</v>
      </c>
      <c r="AB9" t="n">
        <v>2328.31323532444</v>
      </c>
      <c r="AC9" t="n">
        <v>2106.102287953225</v>
      </c>
      <c r="AD9" t="n">
        <v>1701679.697788735</v>
      </c>
      <c r="AE9" t="n">
        <v>2328313.235324441</v>
      </c>
      <c r="AF9" t="n">
        <v>1.009672311449551e-06</v>
      </c>
      <c r="AG9" t="n">
        <v>30.67708333333333</v>
      </c>
      <c r="AH9" t="n">
        <v>2106102.287953225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2.8961</v>
      </c>
      <c r="E10" t="n">
        <v>34.53</v>
      </c>
      <c r="F10" t="n">
        <v>25.6</v>
      </c>
      <c r="G10" t="n">
        <v>13.84</v>
      </c>
      <c r="H10" t="n">
        <v>0.18</v>
      </c>
      <c r="I10" t="n">
        <v>111</v>
      </c>
      <c r="J10" t="n">
        <v>289.21</v>
      </c>
      <c r="K10" t="n">
        <v>61.2</v>
      </c>
      <c r="L10" t="n">
        <v>3</v>
      </c>
      <c r="M10" t="n">
        <v>109</v>
      </c>
      <c r="N10" t="n">
        <v>80.02</v>
      </c>
      <c r="O10" t="n">
        <v>35903.99</v>
      </c>
      <c r="P10" t="n">
        <v>459.56</v>
      </c>
      <c r="Q10" t="n">
        <v>609.42</v>
      </c>
      <c r="R10" t="n">
        <v>116.35</v>
      </c>
      <c r="S10" t="n">
        <v>46.36</v>
      </c>
      <c r="T10" t="n">
        <v>34167.72</v>
      </c>
      <c r="U10" t="n">
        <v>0.4</v>
      </c>
      <c r="V10" t="n">
        <v>0.83</v>
      </c>
      <c r="W10" t="n">
        <v>9.359999999999999</v>
      </c>
      <c r="X10" t="n">
        <v>2.21</v>
      </c>
      <c r="Y10" t="n">
        <v>1</v>
      </c>
      <c r="Z10" t="n">
        <v>10</v>
      </c>
      <c r="AA10" t="n">
        <v>1653.560983481133</v>
      </c>
      <c r="AB10" t="n">
        <v>2262.475087560927</v>
      </c>
      <c r="AC10" t="n">
        <v>2046.547640607841</v>
      </c>
      <c r="AD10" t="n">
        <v>1653560.983481133</v>
      </c>
      <c r="AE10" t="n">
        <v>2262475.087560927</v>
      </c>
      <c r="AF10" t="n">
        <v>1.033401180799068e-06</v>
      </c>
      <c r="AG10" t="n">
        <v>29.97395833333333</v>
      </c>
      <c r="AH10" t="n">
        <v>2046547.640607841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2.953</v>
      </c>
      <c r="E11" t="n">
        <v>33.86</v>
      </c>
      <c r="F11" t="n">
        <v>25.42</v>
      </c>
      <c r="G11" t="n">
        <v>14.95</v>
      </c>
      <c r="H11" t="n">
        <v>0.2</v>
      </c>
      <c r="I11" t="n">
        <v>102</v>
      </c>
      <c r="J11" t="n">
        <v>289.72</v>
      </c>
      <c r="K11" t="n">
        <v>61.2</v>
      </c>
      <c r="L11" t="n">
        <v>3.25</v>
      </c>
      <c r="M11" t="n">
        <v>100</v>
      </c>
      <c r="N11" t="n">
        <v>80.27</v>
      </c>
      <c r="O11" t="n">
        <v>35966.59</v>
      </c>
      <c r="P11" t="n">
        <v>456.16</v>
      </c>
      <c r="Q11" t="n">
        <v>609.2</v>
      </c>
      <c r="R11" t="n">
        <v>110.96</v>
      </c>
      <c r="S11" t="n">
        <v>46.36</v>
      </c>
      <c r="T11" t="n">
        <v>31517.3</v>
      </c>
      <c r="U11" t="n">
        <v>0.42</v>
      </c>
      <c r="V11" t="n">
        <v>0.84</v>
      </c>
      <c r="W11" t="n">
        <v>9.34</v>
      </c>
      <c r="X11" t="n">
        <v>2.04</v>
      </c>
      <c r="Y11" t="n">
        <v>1</v>
      </c>
      <c r="Z11" t="n">
        <v>10</v>
      </c>
      <c r="AA11" t="n">
        <v>1612.330317381275</v>
      </c>
      <c r="AB11" t="n">
        <v>2206.06147123449</v>
      </c>
      <c r="AC11" t="n">
        <v>1995.51806064659</v>
      </c>
      <c r="AD11" t="n">
        <v>1612330.317381275</v>
      </c>
      <c r="AE11" t="n">
        <v>2206061.47123449</v>
      </c>
      <c r="AF11" t="n">
        <v>1.053704529159783e-06</v>
      </c>
      <c r="AG11" t="n">
        <v>29.39236111111111</v>
      </c>
      <c r="AH11" t="n">
        <v>1995518.06064659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3.0076</v>
      </c>
      <c r="E12" t="n">
        <v>33.25</v>
      </c>
      <c r="F12" t="n">
        <v>25.23</v>
      </c>
      <c r="G12" t="n">
        <v>16.11</v>
      </c>
      <c r="H12" t="n">
        <v>0.21</v>
      </c>
      <c r="I12" t="n">
        <v>94</v>
      </c>
      <c r="J12" t="n">
        <v>290.23</v>
      </c>
      <c r="K12" t="n">
        <v>61.2</v>
      </c>
      <c r="L12" t="n">
        <v>3.5</v>
      </c>
      <c r="M12" t="n">
        <v>92</v>
      </c>
      <c r="N12" t="n">
        <v>80.53</v>
      </c>
      <c r="O12" t="n">
        <v>36029.29</v>
      </c>
      <c r="P12" t="n">
        <v>452.79</v>
      </c>
      <c r="Q12" t="n">
        <v>609.13</v>
      </c>
      <c r="R12" t="n">
        <v>105.44</v>
      </c>
      <c r="S12" t="n">
        <v>46.36</v>
      </c>
      <c r="T12" t="n">
        <v>28797.97</v>
      </c>
      <c r="U12" t="n">
        <v>0.44</v>
      </c>
      <c r="V12" t="n">
        <v>0.84</v>
      </c>
      <c r="W12" t="n">
        <v>9.32</v>
      </c>
      <c r="X12" t="n">
        <v>1.86</v>
      </c>
      <c r="Y12" t="n">
        <v>1</v>
      </c>
      <c r="Z12" t="n">
        <v>10</v>
      </c>
      <c r="AA12" t="n">
        <v>1573.019556393772</v>
      </c>
      <c r="AB12" t="n">
        <v>2152.274753783012</v>
      </c>
      <c r="AC12" t="n">
        <v>1946.86467201855</v>
      </c>
      <c r="AD12" t="n">
        <v>1573019.556393772</v>
      </c>
      <c r="AE12" t="n">
        <v>2152274.753783012</v>
      </c>
      <c r="AF12" t="n">
        <v>1.073187179783598e-06</v>
      </c>
      <c r="AG12" t="n">
        <v>28.86284722222222</v>
      </c>
      <c r="AH12" t="n">
        <v>1946864.67201855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3.0537</v>
      </c>
      <c r="E13" t="n">
        <v>32.75</v>
      </c>
      <c r="F13" t="n">
        <v>25.11</v>
      </c>
      <c r="G13" t="n">
        <v>17.32</v>
      </c>
      <c r="H13" t="n">
        <v>0.23</v>
      </c>
      <c r="I13" t="n">
        <v>87</v>
      </c>
      <c r="J13" t="n">
        <v>290.74</v>
      </c>
      <c r="K13" t="n">
        <v>61.2</v>
      </c>
      <c r="L13" t="n">
        <v>3.75</v>
      </c>
      <c r="M13" t="n">
        <v>85</v>
      </c>
      <c r="N13" t="n">
        <v>80.79000000000001</v>
      </c>
      <c r="O13" t="n">
        <v>36092.1</v>
      </c>
      <c r="P13" t="n">
        <v>450.46</v>
      </c>
      <c r="Q13" t="n">
        <v>609.16</v>
      </c>
      <c r="R13" t="n">
        <v>101.15</v>
      </c>
      <c r="S13" t="n">
        <v>46.36</v>
      </c>
      <c r="T13" t="n">
        <v>26689.37</v>
      </c>
      <c r="U13" t="n">
        <v>0.46</v>
      </c>
      <c r="V13" t="n">
        <v>0.85</v>
      </c>
      <c r="W13" t="n">
        <v>9.32</v>
      </c>
      <c r="X13" t="n">
        <v>1.73</v>
      </c>
      <c r="Y13" t="n">
        <v>1</v>
      </c>
      <c r="Z13" t="n">
        <v>10</v>
      </c>
      <c r="AA13" t="n">
        <v>1551.088859175002</v>
      </c>
      <c r="AB13" t="n">
        <v>2122.268206334214</v>
      </c>
      <c r="AC13" t="n">
        <v>1919.721907343811</v>
      </c>
      <c r="AD13" t="n">
        <v>1551088.859175002</v>
      </c>
      <c r="AE13" t="n">
        <v>2122268.206334214</v>
      </c>
      <c r="AF13" t="n">
        <v>1.08963681703191e-06</v>
      </c>
      <c r="AG13" t="n">
        <v>28.42881944444444</v>
      </c>
      <c r="AH13" t="n">
        <v>1919721.907343811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3.0881</v>
      </c>
      <c r="E14" t="n">
        <v>32.38</v>
      </c>
      <c r="F14" t="n">
        <v>25.01</v>
      </c>
      <c r="G14" t="n">
        <v>18.3</v>
      </c>
      <c r="H14" t="n">
        <v>0.24</v>
      </c>
      <c r="I14" t="n">
        <v>82</v>
      </c>
      <c r="J14" t="n">
        <v>291.25</v>
      </c>
      <c r="K14" t="n">
        <v>61.2</v>
      </c>
      <c r="L14" t="n">
        <v>4</v>
      </c>
      <c r="M14" t="n">
        <v>80</v>
      </c>
      <c r="N14" t="n">
        <v>81.05</v>
      </c>
      <c r="O14" t="n">
        <v>36155.02</v>
      </c>
      <c r="P14" t="n">
        <v>448.62</v>
      </c>
      <c r="Q14" t="n">
        <v>609.08</v>
      </c>
      <c r="R14" t="n">
        <v>98.41</v>
      </c>
      <c r="S14" t="n">
        <v>46.36</v>
      </c>
      <c r="T14" t="n">
        <v>25340.35</v>
      </c>
      <c r="U14" t="n">
        <v>0.47</v>
      </c>
      <c r="V14" t="n">
        <v>0.85</v>
      </c>
      <c r="W14" t="n">
        <v>9.31</v>
      </c>
      <c r="X14" t="n">
        <v>1.63</v>
      </c>
      <c r="Y14" t="n">
        <v>1</v>
      </c>
      <c r="Z14" t="n">
        <v>10</v>
      </c>
      <c r="AA14" t="n">
        <v>1524.136894403202</v>
      </c>
      <c r="AB14" t="n">
        <v>2085.391339096669</v>
      </c>
      <c r="AC14" t="n">
        <v>1886.364516558408</v>
      </c>
      <c r="AD14" t="n">
        <v>1524136.894403202</v>
      </c>
      <c r="AE14" t="n">
        <v>2085391.339096668</v>
      </c>
      <c r="AF14" t="n">
        <v>1.101911600575119e-06</v>
      </c>
      <c r="AG14" t="n">
        <v>28.10763888888889</v>
      </c>
      <c r="AH14" t="n">
        <v>1886364.516558408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3.1242</v>
      </c>
      <c r="E15" t="n">
        <v>32.01</v>
      </c>
      <c r="F15" t="n">
        <v>24.91</v>
      </c>
      <c r="G15" t="n">
        <v>19.41</v>
      </c>
      <c r="H15" t="n">
        <v>0.26</v>
      </c>
      <c r="I15" t="n">
        <v>77</v>
      </c>
      <c r="J15" t="n">
        <v>291.76</v>
      </c>
      <c r="K15" t="n">
        <v>61.2</v>
      </c>
      <c r="L15" t="n">
        <v>4.25</v>
      </c>
      <c r="M15" t="n">
        <v>75</v>
      </c>
      <c r="N15" t="n">
        <v>81.31</v>
      </c>
      <c r="O15" t="n">
        <v>36218.04</v>
      </c>
      <c r="P15" t="n">
        <v>446.66</v>
      </c>
      <c r="Q15" t="n">
        <v>608.97</v>
      </c>
      <c r="R15" t="n">
        <v>95.01000000000001</v>
      </c>
      <c r="S15" t="n">
        <v>46.36</v>
      </c>
      <c r="T15" t="n">
        <v>23665.81</v>
      </c>
      <c r="U15" t="n">
        <v>0.49</v>
      </c>
      <c r="V15" t="n">
        <v>0.86</v>
      </c>
      <c r="W15" t="n">
        <v>9.300000000000001</v>
      </c>
      <c r="X15" t="n">
        <v>1.53</v>
      </c>
      <c r="Y15" t="n">
        <v>1</v>
      </c>
      <c r="Z15" t="n">
        <v>10</v>
      </c>
      <c r="AA15" t="n">
        <v>1507.451542540872</v>
      </c>
      <c r="AB15" t="n">
        <v>2062.561704572857</v>
      </c>
      <c r="AC15" t="n">
        <v>1865.713710311956</v>
      </c>
      <c r="AD15" t="n">
        <v>1507451.542540872</v>
      </c>
      <c r="AE15" t="n">
        <v>2062561.704572857</v>
      </c>
      <c r="AF15" t="n">
        <v>1.114792986793429e-06</v>
      </c>
      <c r="AG15" t="n">
        <v>27.78645833333333</v>
      </c>
      <c r="AH15" t="n">
        <v>1865713.710311956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3.1612</v>
      </c>
      <c r="E16" t="n">
        <v>31.63</v>
      </c>
      <c r="F16" t="n">
        <v>24.8</v>
      </c>
      <c r="G16" t="n">
        <v>20.67</v>
      </c>
      <c r="H16" t="n">
        <v>0.27</v>
      </c>
      <c r="I16" t="n">
        <v>72</v>
      </c>
      <c r="J16" t="n">
        <v>292.27</v>
      </c>
      <c r="K16" t="n">
        <v>61.2</v>
      </c>
      <c r="L16" t="n">
        <v>4.5</v>
      </c>
      <c r="M16" t="n">
        <v>70</v>
      </c>
      <c r="N16" t="n">
        <v>81.56999999999999</v>
      </c>
      <c r="O16" t="n">
        <v>36281.16</v>
      </c>
      <c r="P16" t="n">
        <v>444.64</v>
      </c>
      <c r="Q16" t="n">
        <v>609.05</v>
      </c>
      <c r="R16" t="n">
        <v>91.73</v>
      </c>
      <c r="S16" t="n">
        <v>46.36</v>
      </c>
      <c r="T16" t="n">
        <v>22053.34</v>
      </c>
      <c r="U16" t="n">
        <v>0.51</v>
      </c>
      <c r="V16" t="n">
        <v>0.86</v>
      </c>
      <c r="W16" t="n">
        <v>9.300000000000001</v>
      </c>
      <c r="X16" t="n">
        <v>1.43</v>
      </c>
      <c r="Y16" t="n">
        <v>1</v>
      </c>
      <c r="Z16" t="n">
        <v>10</v>
      </c>
      <c r="AA16" t="n">
        <v>1479.799459090947</v>
      </c>
      <c r="AB16" t="n">
        <v>2024.726904072845</v>
      </c>
      <c r="AC16" t="n">
        <v>1831.489810070189</v>
      </c>
      <c r="AD16" t="n">
        <v>1479799.459090947</v>
      </c>
      <c r="AE16" t="n">
        <v>2024726.904072845</v>
      </c>
      <c r="AF16" t="n">
        <v>1.127995515604438e-06</v>
      </c>
      <c r="AG16" t="n">
        <v>27.45659722222222</v>
      </c>
      <c r="AH16" t="n">
        <v>1831489.810070189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3.191</v>
      </c>
      <c r="E17" t="n">
        <v>31.34</v>
      </c>
      <c r="F17" t="n">
        <v>24.73</v>
      </c>
      <c r="G17" t="n">
        <v>21.82</v>
      </c>
      <c r="H17" t="n">
        <v>0.29</v>
      </c>
      <c r="I17" t="n">
        <v>68</v>
      </c>
      <c r="J17" t="n">
        <v>292.79</v>
      </c>
      <c r="K17" t="n">
        <v>61.2</v>
      </c>
      <c r="L17" t="n">
        <v>4.75</v>
      </c>
      <c r="M17" t="n">
        <v>66</v>
      </c>
      <c r="N17" t="n">
        <v>81.84</v>
      </c>
      <c r="O17" t="n">
        <v>36344.4</v>
      </c>
      <c r="P17" t="n">
        <v>443</v>
      </c>
      <c r="Q17" t="n">
        <v>609.01</v>
      </c>
      <c r="R17" t="n">
        <v>89.15000000000001</v>
      </c>
      <c r="S17" t="n">
        <v>46.36</v>
      </c>
      <c r="T17" t="n">
        <v>20780.76</v>
      </c>
      <c r="U17" t="n">
        <v>0.52</v>
      </c>
      <c r="V17" t="n">
        <v>0.86</v>
      </c>
      <c r="W17" t="n">
        <v>9.289999999999999</v>
      </c>
      <c r="X17" t="n">
        <v>1.35</v>
      </c>
      <c r="Y17" t="n">
        <v>1</v>
      </c>
      <c r="Z17" t="n">
        <v>10</v>
      </c>
      <c r="AA17" t="n">
        <v>1466.84825320027</v>
      </c>
      <c r="AB17" t="n">
        <v>2007.006492806342</v>
      </c>
      <c r="AC17" t="n">
        <v>1815.460609984208</v>
      </c>
      <c r="AD17" t="n">
        <v>1466848.25320027</v>
      </c>
      <c r="AE17" t="n">
        <v>2007006.492806342</v>
      </c>
      <c r="AF17" t="n">
        <v>1.138628903673846e-06</v>
      </c>
      <c r="AG17" t="n">
        <v>27.20486111111111</v>
      </c>
      <c r="AH17" t="n">
        <v>1815460.609984208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3.2137</v>
      </c>
      <c r="E18" t="n">
        <v>31.12</v>
      </c>
      <c r="F18" t="n">
        <v>24.66</v>
      </c>
      <c r="G18" t="n">
        <v>22.77</v>
      </c>
      <c r="H18" t="n">
        <v>0.3</v>
      </c>
      <c r="I18" t="n">
        <v>65</v>
      </c>
      <c r="J18" t="n">
        <v>293.3</v>
      </c>
      <c r="K18" t="n">
        <v>61.2</v>
      </c>
      <c r="L18" t="n">
        <v>5</v>
      </c>
      <c r="M18" t="n">
        <v>63</v>
      </c>
      <c r="N18" t="n">
        <v>82.09999999999999</v>
      </c>
      <c r="O18" t="n">
        <v>36407.75</v>
      </c>
      <c r="P18" t="n">
        <v>441.84</v>
      </c>
      <c r="Q18" t="n">
        <v>609.01</v>
      </c>
      <c r="R18" t="n">
        <v>87.15000000000001</v>
      </c>
      <c r="S18" t="n">
        <v>46.36</v>
      </c>
      <c r="T18" t="n">
        <v>19796.39</v>
      </c>
      <c r="U18" t="n">
        <v>0.53</v>
      </c>
      <c r="V18" t="n">
        <v>0.86</v>
      </c>
      <c r="W18" t="n">
        <v>9.289999999999999</v>
      </c>
      <c r="X18" t="n">
        <v>1.29</v>
      </c>
      <c r="Y18" t="n">
        <v>1</v>
      </c>
      <c r="Z18" t="n">
        <v>10</v>
      </c>
      <c r="AA18" t="n">
        <v>1446.278925659875</v>
      </c>
      <c r="AB18" t="n">
        <v>1978.862631410888</v>
      </c>
      <c r="AC18" t="n">
        <v>1790.002759220178</v>
      </c>
      <c r="AD18" t="n">
        <v>1446278.925659875</v>
      </c>
      <c r="AE18" t="n">
        <v>1978862.631410888</v>
      </c>
      <c r="AF18" t="n">
        <v>1.146728833511952e-06</v>
      </c>
      <c r="AG18" t="n">
        <v>27.01388888888889</v>
      </c>
      <c r="AH18" t="n">
        <v>1790002.759220178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3.2443</v>
      </c>
      <c r="E19" t="n">
        <v>30.82</v>
      </c>
      <c r="F19" t="n">
        <v>24.59</v>
      </c>
      <c r="G19" t="n">
        <v>24.18</v>
      </c>
      <c r="H19" t="n">
        <v>0.32</v>
      </c>
      <c r="I19" t="n">
        <v>61</v>
      </c>
      <c r="J19" t="n">
        <v>293.81</v>
      </c>
      <c r="K19" t="n">
        <v>61.2</v>
      </c>
      <c r="L19" t="n">
        <v>5.25</v>
      </c>
      <c r="M19" t="n">
        <v>59</v>
      </c>
      <c r="N19" t="n">
        <v>82.36</v>
      </c>
      <c r="O19" t="n">
        <v>36471.2</v>
      </c>
      <c r="P19" t="n">
        <v>440.39</v>
      </c>
      <c r="Q19" t="n">
        <v>609.16</v>
      </c>
      <c r="R19" t="n">
        <v>85.12</v>
      </c>
      <c r="S19" t="n">
        <v>46.36</v>
      </c>
      <c r="T19" t="n">
        <v>18805.05</v>
      </c>
      <c r="U19" t="n">
        <v>0.54</v>
      </c>
      <c r="V19" t="n">
        <v>0.87</v>
      </c>
      <c r="W19" t="n">
        <v>9.279999999999999</v>
      </c>
      <c r="X19" t="n">
        <v>1.21</v>
      </c>
      <c r="Y19" t="n">
        <v>1</v>
      </c>
      <c r="Z19" t="n">
        <v>10</v>
      </c>
      <c r="AA19" t="n">
        <v>1433.65257890687</v>
      </c>
      <c r="AB19" t="n">
        <v>1961.58670674832</v>
      </c>
      <c r="AC19" t="n">
        <v>1774.375624560494</v>
      </c>
      <c r="AD19" t="n">
        <v>1433652.57890687</v>
      </c>
      <c r="AE19" t="n">
        <v>1961586.70674832</v>
      </c>
      <c r="AF19" t="n">
        <v>1.15764768166376e-06</v>
      </c>
      <c r="AG19" t="n">
        <v>26.75347222222222</v>
      </c>
      <c r="AH19" t="n">
        <v>1774375.624560494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3.2606</v>
      </c>
      <c r="E20" t="n">
        <v>30.67</v>
      </c>
      <c r="F20" t="n">
        <v>24.54</v>
      </c>
      <c r="G20" t="n">
        <v>24.96</v>
      </c>
      <c r="H20" t="n">
        <v>0.33</v>
      </c>
      <c r="I20" t="n">
        <v>59</v>
      </c>
      <c r="J20" t="n">
        <v>294.33</v>
      </c>
      <c r="K20" t="n">
        <v>61.2</v>
      </c>
      <c r="L20" t="n">
        <v>5.5</v>
      </c>
      <c r="M20" t="n">
        <v>57</v>
      </c>
      <c r="N20" t="n">
        <v>82.63</v>
      </c>
      <c r="O20" t="n">
        <v>36534.76</v>
      </c>
      <c r="P20" t="n">
        <v>439.48</v>
      </c>
      <c r="Q20" t="n">
        <v>609.21</v>
      </c>
      <c r="R20" t="n">
        <v>83.73</v>
      </c>
      <c r="S20" t="n">
        <v>46.36</v>
      </c>
      <c r="T20" t="n">
        <v>18119.91</v>
      </c>
      <c r="U20" t="n">
        <v>0.55</v>
      </c>
      <c r="V20" t="n">
        <v>0.87</v>
      </c>
      <c r="W20" t="n">
        <v>9.27</v>
      </c>
      <c r="X20" t="n">
        <v>1.16</v>
      </c>
      <c r="Y20" t="n">
        <v>1</v>
      </c>
      <c r="Z20" t="n">
        <v>10</v>
      </c>
      <c r="AA20" t="n">
        <v>1426.760298657599</v>
      </c>
      <c r="AB20" t="n">
        <v>1952.156384845324</v>
      </c>
      <c r="AC20" t="n">
        <v>1765.84531934438</v>
      </c>
      <c r="AD20" t="n">
        <v>1426760.298657599</v>
      </c>
      <c r="AE20" t="n">
        <v>1952156.384845324</v>
      </c>
      <c r="AF20" t="n">
        <v>1.163463930842665e-06</v>
      </c>
      <c r="AG20" t="n">
        <v>26.62326388888889</v>
      </c>
      <c r="AH20" t="n">
        <v>1765845.31934438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3.2844</v>
      </c>
      <c r="E21" t="n">
        <v>30.45</v>
      </c>
      <c r="F21" t="n">
        <v>24.48</v>
      </c>
      <c r="G21" t="n">
        <v>26.23</v>
      </c>
      <c r="H21" t="n">
        <v>0.35</v>
      </c>
      <c r="I21" t="n">
        <v>56</v>
      </c>
      <c r="J21" t="n">
        <v>294.84</v>
      </c>
      <c r="K21" t="n">
        <v>61.2</v>
      </c>
      <c r="L21" t="n">
        <v>5.75</v>
      </c>
      <c r="M21" t="n">
        <v>54</v>
      </c>
      <c r="N21" t="n">
        <v>82.90000000000001</v>
      </c>
      <c r="O21" t="n">
        <v>36598.44</v>
      </c>
      <c r="P21" t="n">
        <v>438.35</v>
      </c>
      <c r="Q21" t="n">
        <v>608.98</v>
      </c>
      <c r="R21" t="n">
        <v>81.81999999999999</v>
      </c>
      <c r="S21" t="n">
        <v>46.36</v>
      </c>
      <c r="T21" t="n">
        <v>17179.41</v>
      </c>
      <c r="U21" t="n">
        <v>0.57</v>
      </c>
      <c r="V21" t="n">
        <v>0.87</v>
      </c>
      <c r="W21" t="n">
        <v>9.27</v>
      </c>
      <c r="X21" t="n">
        <v>1.1</v>
      </c>
      <c r="Y21" t="n">
        <v>1</v>
      </c>
      <c r="Z21" t="n">
        <v>10</v>
      </c>
      <c r="AA21" t="n">
        <v>1417.103288249214</v>
      </c>
      <c r="AB21" t="n">
        <v>1938.94323716734</v>
      </c>
      <c r="AC21" t="n">
        <v>1753.893215936014</v>
      </c>
      <c r="AD21" t="n">
        <v>1417103.288249214</v>
      </c>
      <c r="AE21" t="n">
        <v>1938943.23716734</v>
      </c>
      <c r="AF21" t="n">
        <v>1.171956368294071e-06</v>
      </c>
      <c r="AG21" t="n">
        <v>26.43229166666667</v>
      </c>
      <c r="AH21" t="n">
        <v>1753893.215936013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3.3008</v>
      </c>
      <c r="E22" t="n">
        <v>30.3</v>
      </c>
      <c r="F22" t="n">
        <v>24.44</v>
      </c>
      <c r="G22" t="n">
        <v>27.15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437.34</v>
      </c>
      <c r="Q22" t="n">
        <v>608.92</v>
      </c>
      <c r="R22" t="n">
        <v>80.61</v>
      </c>
      <c r="S22" t="n">
        <v>46.36</v>
      </c>
      <c r="T22" t="n">
        <v>16583.26</v>
      </c>
      <c r="U22" t="n">
        <v>0.58</v>
      </c>
      <c r="V22" t="n">
        <v>0.87</v>
      </c>
      <c r="W22" t="n">
        <v>9.26</v>
      </c>
      <c r="X22" t="n">
        <v>1.06</v>
      </c>
      <c r="Y22" t="n">
        <v>1</v>
      </c>
      <c r="Z22" t="n">
        <v>10</v>
      </c>
      <c r="AA22" t="n">
        <v>1399.425227027954</v>
      </c>
      <c r="AB22" t="n">
        <v>1914.755333903394</v>
      </c>
      <c r="AC22" t="n">
        <v>1732.013772211643</v>
      </c>
      <c r="AD22" t="n">
        <v>1399425.227027954</v>
      </c>
      <c r="AE22" t="n">
        <v>1914755.333903394</v>
      </c>
      <c r="AF22" t="n">
        <v>1.177808299983275e-06</v>
      </c>
      <c r="AG22" t="n">
        <v>26.30208333333333</v>
      </c>
      <c r="AH22" t="n">
        <v>1732013.772211643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3.3255</v>
      </c>
      <c r="E23" t="n">
        <v>30.07</v>
      </c>
      <c r="F23" t="n">
        <v>24.37</v>
      </c>
      <c r="G23" t="n">
        <v>28.67</v>
      </c>
      <c r="H23" t="n">
        <v>0.38</v>
      </c>
      <c r="I23" t="n">
        <v>51</v>
      </c>
      <c r="J23" t="n">
        <v>295.88</v>
      </c>
      <c r="K23" t="n">
        <v>61.2</v>
      </c>
      <c r="L23" t="n">
        <v>6.25</v>
      </c>
      <c r="M23" t="n">
        <v>49</v>
      </c>
      <c r="N23" t="n">
        <v>83.43000000000001</v>
      </c>
      <c r="O23" t="n">
        <v>36726.12</v>
      </c>
      <c r="P23" t="n">
        <v>436.19</v>
      </c>
      <c r="Q23" t="n">
        <v>608.92</v>
      </c>
      <c r="R23" t="n">
        <v>78.23</v>
      </c>
      <c r="S23" t="n">
        <v>46.36</v>
      </c>
      <c r="T23" t="n">
        <v>15407.7</v>
      </c>
      <c r="U23" t="n">
        <v>0.59</v>
      </c>
      <c r="V23" t="n">
        <v>0.87</v>
      </c>
      <c r="W23" t="n">
        <v>9.27</v>
      </c>
      <c r="X23" t="n">
        <v>1</v>
      </c>
      <c r="Y23" t="n">
        <v>1</v>
      </c>
      <c r="Z23" t="n">
        <v>10</v>
      </c>
      <c r="AA23" t="n">
        <v>1389.786703619324</v>
      </c>
      <c r="AB23" t="n">
        <v>1901.567480954065</v>
      </c>
      <c r="AC23" t="n">
        <v>1720.08454943853</v>
      </c>
      <c r="AD23" t="n">
        <v>1389786.703619325</v>
      </c>
      <c r="AE23" t="n">
        <v>1901567.480954065</v>
      </c>
      <c r="AF23" t="n">
        <v>1.186621880027382e-06</v>
      </c>
      <c r="AG23" t="n">
        <v>26.10243055555556</v>
      </c>
      <c r="AH23" t="n">
        <v>1720084.54943853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3.3409</v>
      </c>
      <c r="E24" t="n">
        <v>29.93</v>
      </c>
      <c r="F24" t="n">
        <v>24.34</v>
      </c>
      <c r="G24" t="n">
        <v>29.81</v>
      </c>
      <c r="H24" t="n">
        <v>0.39</v>
      </c>
      <c r="I24" t="n">
        <v>49</v>
      </c>
      <c r="J24" t="n">
        <v>296.4</v>
      </c>
      <c r="K24" t="n">
        <v>61.2</v>
      </c>
      <c r="L24" t="n">
        <v>6.5</v>
      </c>
      <c r="M24" t="n">
        <v>47</v>
      </c>
      <c r="N24" t="n">
        <v>83.7</v>
      </c>
      <c r="O24" t="n">
        <v>36790.13</v>
      </c>
      <c r="P24" t="n">
        <v>435.53</v>
      </c>
      <c r="Q24" t="n">
        <v>608.92</v>
      </c>
      <c r="R24" t="n">
        <v>77.39</v>
      </c>
      <c r="S24" t="n">
        <v>46.36</v>
      </c>
      <c r="T24" t="n">
        <v>14999.38</v>
      </c>
      <c r="U24" t="n">
        <v>0.6</v>
      </c>
      <c r="V24" t="n">
        <v>0.88</v>
      </c>
      <c r="W24" t="n">
        <v>9.26</v>
      </c>
      <c r="X24" t="n">
        <v>0.97</v>
      </c>
      <c r="Y24" t="n">
        <v>1</v>
      </c>
      <c r="Z24" t="n">
        <v>10</v>
      </c>
      <c r="AA24" t="n">
        <v>1383.900602923298</v>
      </c>
      <c r="AB24" t="n">
        <v>1893.513858305325</v>
      </c>
      <c r="AC24" t="n">
        <v>1712.799553232056</v>
      </c>
      <c r="AD24" t="n">
        <v>1383900.602923298</v>
      </c>
      <c r="AE24" t="n">
        <v>1893513.858305325</v>
      </c>
      <c r="AF24" t="n">
        <v>1.192116986613586e-06</v>
      </c>
      <c r="AG24" t="n">
        <v>25.98090277777778</v>
      </c>
      <c r="AH24" t="n">
        <v>1712799.553232056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3.3611</v>
      </c>
      <c r="E25" t="n">
        <v>29.75</v>
      </c>
      <c r="F25" t="n">
        <v>24.27</v>
      </c>
      <c r="G25" t="n">
        <v>30.98</v>
      </c>
      <c r="H25" t="n">
        <v>0.4</v>
      </c>
      <c r="I25" t="n">
        <v>47</v>
      </c>
      <c r="J25" t="n">
        <v>296.92</v>
      </c>
      <c r="K25" t="n">
        <v>61.2</v>
      </c>
      <c r="L25" t="n">
        <v>6.75</v>
      </c>
      <c r="M25" t="n">
        <v>45</v>
      </c>
      <c r="N25" t="n">
        <v>83.97</v>
      </c>
      <c r="O25" t="n">
        <v>36854.25</v>
      </c>
      <c r="P25" t="n">
        <v>434.08</v>
      </c>
      <c r="Q25" t="n">
        <v>609.01</v>
      </c>
      <c r="R25" t="n">
        <v>75.28</v>
      </c>
      <c r="S25" t="n">
        <v>46.36</v>
      </c>
      <c r="T25" t="n">
        <v>13954.15</v>
      </c>
      <c r="U25" t="n">
        <v>0.62</v>
      </c>
      <c r="V25" t="n">
        <v>0.88</v>
      </c>
      <c r="W25" t="n">
        <v>9.25</v>
      </c>
      <c r="X25" t="n">
        <v>0.9</v>
      </c>
      <c r="Y25" t="n">
        <v>1</v>
      </c>
      <c r="Z25" t="n">
        <v>10</v>
      </c>
      <c r="AA25" t="n">
        <v>1375.249088339349</v>
      </c>
      <c r="AB25" t="n">
        <v>1881.67647437368</v>
      </c>
      <c r="AC25" t="n">
        <v>1702.091912608974</v>
      </c>
      <c r="AD25" t="n">
        <v>1375249.088339349</v>
      </c>
      <c r="AE25" t="n">
        <v>1881676.47437368</v>
      </c>
      <c r="AF25" t="n">
        <v>1.199324853694192e-06</v>
      </c>
      <c r="AG25" t="n">
        <v>25.82465277777778</v>
      </c>
      <c r="AH25" t="n">
        <v>1702091.912608974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3.3658</v>
      </c>
      <c r="E26" t="n">
        <v>29.71</v>
      </c>
      <c r="F26" t="n">
        <v>24.28</v>
      </c>
      <c r="G26" t="n">
        <v>31.67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434.22</v>
      </c>
      <c r="Q26" t="n">
        <v>608.88</v>
      </c>
      <c r="R26" t="n">
        <v>75.54000000000001</v>
      </c>
      <c r="S26" t="n">
        <v>46.36</v>
      </c>
      <c r="T26" t="n">
        <v>14085.19</v>
      </c>
      <c r="U26" t="n">
        <v>0.61</v>
      </c>
      <c r="V26" t="n">
        <v>0.88</v>
      </c>
      <c r="W26" t="n">
        <v>9.26</v>
      </c>
      <c r="X26" t="n">
        <v>0.91</v>
      </c>
      <c r="Y26" t="n">
        <v>1</v>
      </c>
      <c r="Z26" t="n">
        <v>10</v>
      </c>
      <c r="AA26" t="n">
        <v>1374.269456515083</v>
      </c>
      <c r="AB26" t="n">
        <v>1880.336098893415</v>
      </c>
      <c r="AC26" t="n">
        <v>1700.879460683316</v>
      </c>
      <c r="AD26" t="n">
        <v>1374269.456515083</v>
      </c>
      <c r="AE26" t="n">
        <v>1880336.098893415</v>
      </c>
      <c r="AF26" t="n">
        <v>1.201001931678293e-06</v>
      </c>
      <c r="AG26" t="n">
        <v>25.78993055555556</v>
      </c>
      <c r="AH26" t="n">
        <v>1700879.460683316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3.3826</v>
      </c>
      <c r="E27" t="n">
        <v>29.56</v>
      </c>
      <c r="F27" t="n">
        <v>24.24</v>
      </c>
      <c r="G27" t="n">
        <v>33.06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433.39</v>
      </c>
      <c r="Q27" t="n">
        <v>609.11</v>
      </c>
      <c r="R27" t="n">
        <v>74.03</v>
      </c>
      <c r="S27" t="n">
        <v>46.36</v>
      </c>
      <c r="T27" t="n">
        <v>13341.38</v>
      </c>
      <c r="U27" t="n">
        <v>0.63</v>
      </c>
      <c r="V27" t="n">
        <v>0.88</v>
      </c>
      <c r="W27" t="n">
        <v>9.26</v>
      </c>
      <c r="X27" t="n">
        <v>0.87</v>
      </c>
      <c r="Y27" t="n">
        <v>1</v>
      </c>
      <c r="Z27" t="n">
        <v>10</v>
      </c>
      <c r="AA27" t="n">
        <v>1357.090320536612</v>
      </c>
      <c r="AB27" t="n">
        <v>1856.83084715768</v>
      </c>
      <c r="AC27" t="n">
        <v>1679.617517183412</v>
      </c>
      <c r="AD27" t="n">
        <v>1357090.320536612</v>
      </c>
      <c r="AE27" t="n">
        <v>1856830.847157679</v>
      </c>
      <c r="AF27" t="n">
        <v>1.206996593408697e-06</v>
      </c>
      <c r="AG27" t="n">
        <v>25.65972222222222</v>
      </c>
      <c r="AH27" t="n">
        <v>1679617.517183412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3.392</v>
      </c>
      <c r="E28" t="n">
        <v>29.48</v>
      </c>
      <c r="F28" t="n">
        <v>24.21</v>
      </c>
      <c r="G28" t="n">
        <v>33.79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432.87</v>
      </c>
      <c r="Q28" t="n">
        <v>608.95</v>
      </c>
      <c r="R28" t="n">
        <v>73.48999999999999</v>
      </c>
      <c r="S28" t="n">
        <v>46.36</v>
      </c>
      <c r="T28" t="n">
        <v>13075.81</v>
      </c>
      <c r="U28" t="n">
        <v>0.63</v>
      </c>
      <c r="V28" t="n">
        <v>0.88</v>
      </c>
      <c r="W28" t="n">
        <v>9.25</v>
      </c>
      <c r="X28" t="n">
        <v>0.84</v>
      </c>
      <c r="Y28" t="n">
        <v>1</v>
      </c>
      <c r="Z28" t="n">
        <v>10</v>
      </c>
      <c r="AA28" t="n">
        <v>1353.41750763297</v>
      </c>
      <c r="AB28" t="n">
        <v>1851.805542509847</v>
      </c>
      <c r="AC28" t="n">
        <v>1675.071820558109</v>
      </c>
      <c r="AD28" t="n">
        <v>1353417.50763297</v>
      </c>
      <c r="AE28" t="n">
        <v>1851805.542509847</v>
      </c>
      <c r="AF28" t="n">
        <v>1.210350749376899e-06</v>
      </c>
      <c r="AG28" t="n">
        <v>25.59027777777778</v>
      </c>
      <c r="AH28" t="n">
        <v>1675071.820558109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3.4072</v>
      </c>
      <c r="E29" t="n">
        <v>29.35</v>
      </c>
      <c r="F29" t="n">
        <v>24.19</v>
      </c>
      <c r="G29" t="n">
        <v>35.4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432.19</v>
      </c>
      <c r="Q29" t="n">
        <v>608.96</v>
      </c>
      <c r="R29" t="n">
        <v>72.51000000000001</v>
      </c>
      <c r="S29" t="n">
        <v>46.36</v>
      </c>
      <c r="T29" t="n">
        <v>12596.79</v>
      </c>
      <c r="U29" t="n">
        <v>0.64</v>
      </c>
      <c r="V29" t="n">
        <v>0.88</v>
      </c>
      <c r="W29" t="n">
        <v>9.25</v>
      </c>
      <c r="X29" t="n">
        <v>0.82</v>
      </c>
      <c r="Y29" t="n">
        <v>1</v>
      </c>
      <c r="Z29" t="n">
        <v>10</v>
      </c>
      <c r="AA29" t="n">
        <v>1347.87191033133</v>
      </c>
      <c r="AB29" t="n">
        <v>1844.217811627258</v>
      </c>
      <c r="AC29" t="n">
        <v>1668.208252061507</v>
      </c>
      <c r="AD29" t="n">
        <v>1347871.91033133</v>
      </c>
      <c r="AE29" t="n">
        <v>1844217.811627258</v>
      </c>
      <c r="AF29" t="n">
        <v>1.215774490942504e-06</v>
      </c>
      <c r="AG29" t="n">
        <v>25.47743055555556</v>
      </c>
      <c r="AH29" t="n">
        <v>1668208.252061507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3.4162</v>
      </c>
      <c r="E30" t="n">
        <v>29.27</v>
      </c>
      <c r="F30" t="n">
        <v>24.17</v>
      </c>
      <c r="G30" t="n">
        <v>36.25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431.79</v>
      </c>
      <c r="Q30" t="n">
        <v>608.87</v>
      </c>
      <c r="R30" t="n">
        <v>71.94</v>
      </c>
      <c r="S30" t="n">
        <v>46.36</v>
      </c>
      <c r="T30" t="n">
        <v>12317.84</v>
      </c>
      <c r="U30" t="n">
        <v>0.64</v>
      </c>
      <c r="V30" t="n">
        <v>0.88</v>
      </c>
      <c r="W30" t="n">
        <v>9.25</v>
      </c>
      <c r="X30" t="n">
        <v>0.79</v>
      </c>
      <c r="Y30" t="n">
        <v>1</v>
      </c>
      <c r="Z30" t="n">
        <v>10</v>
      </c>
      <c r="AA30" t="n">
        <v>1344.640674708371</v>
      </c>
      <c r="AB30" t="n">
        <v>1839.79669249587</v>
      </c>
      <c r="AC30" t="n">
        <v>1664.209078334939</v>
      </c>
      <c r="AD30" t="n">
        <v>1344640.674708371</v>
      </c>
      <c r="AE30" t="n">
        <v>1839796.69249587</v>
      </c>
      <c r="AF30" t="n">
        <v>1.218985916869506e-06</v>
      </c>
      <c r="AG30" t="n">
        <v>25.40798611111111</v>
      </c>
      <c r="AH30" t="n">
        <v>1664209.078334939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3.4273</v>
      </c>
      <c r="E31" t="n">
        <v>29.18</v>
      </c>
      <c r="F31" t="n">
        <v>24.13</v>
      </c>
      <c r="G31" t="n">
        <v>37.12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430.85</v>
      </c>
      <c r="Q31" t="n">
        <v>608.96</v>
      </c>
      <c r="R31" t="n">
        <v>70.92</v>
      </c>
      <c r="S31" t="n">
        <v>46.36</v>
      </c>
      <c r="T31" t="n">
        <v>11810.62</v>
      </c>
      <c r="U31" t="n">
        <v>0.65</v>
      </c>
      <c r="V31" t="n">
        <v>0.88</v>
      </c>
      <c r="W31" t="n">
        <v>9.24</v>
      </c>
      <c r="X31" t="n">
        <v>0.75</v>
      </c>
      <c r="Y31" t="n">
        <v>1</v>
      </c>
      <c r="Z31" t="n">
        <v>10</v>
      </c>
      <c r="AA31" t="n">
        <v>1339.828358859659</v>
      </c>
      <c r="AB31" t="n">
        <v>1833.212269647271</v>
      </c>
      <c r="AC31" t="n">
        <v>1658.253063561715</v>
      </c>
      <c r="AD31" t="n">
        <v>1339828.358859659</v>
      </c>
      <c r="AE31" t="n">
        <v>1833212.269647271</v>
      </c>
      <c r="AF31" t="n">
        <v>1.222946675512809e-06</v>
      </c>
      <c r="AG31" t="n">
        <v>25.32986111111111</v>
      </c>
      <c r="AH31" t="n">
        <v>1658253.063561715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3.4334</v>
      </c>
      <c r="E32" t="n">
        <v>29.13</v>
      </c>
      <c r="F32" t="n">
        <v>24.13</v>
      </c>
      <c r="G32" t="n">
        <v>38.1</v>
      </c>
      <c r="H32" t="n">
        <v>0.5</v>
      </c>
      <c r="I32" t="n">
        <v>38</v>
      </c>
      <c r="J32" t="n">
        <v>300.59</v>
      </c>
      <c r="K32" t="n">
        <v>61.2</v>
      </c>
      <c r="L32" t="n">
        <v>8.5</v>
      </c>
      <c r="M32" t="n">
        <v>36</v>
      </c>
      <c r="N32" t="n">
        <v>85.89</v>
      </c>
      <c r="O32" t="n">
        <v>37306.42</v>
      </c>
      <c r="P32" t="n">
        <v>430.82</v>
      </c>
      <c r="Q32" t="n">
        <v>608.97</v>
      </c>
      <c r="R32" t="n">
        <v>70.62</v>
      </c>
      <c r="S32" t="n">
        <v>46.36</v>
      </c>
      <c r="T32" t="n">
        <v>11667.83</v>
      </c>
      <c r="U32" t="n">
        <v>0.66</v>
      </c>
      <c r="V32" t="n">
        <v>0.88</v>
      </c>
      <c r="W32" t="n">
        <v>9.25</v>
      </c>
      <c r="X32" t="n">
        <v>0.75</v>
      </c>
      <c r="Y32" t="n">
        <v>1</v>
      </c>
      <c r="Z32" t="n">
        <v>10</v>
      </c>
      <c r="AA32" t="n">
        <v>1338.17039074159</v>
      </c>
      <c r="AB32" t="n">
        <v>1830.943764523739</v>
      </c>
      <c r="AC32" t="n">
        <v>1656.201061383305</v>
      </c>
      <c r="AD32" t="n">
        <v>1338170.39074159</v>
      </c>
      <c r="AE32" t="n">
        <v>1830943.764523739</v>
      </c>
      <c r="AF32" t="n">
        <v>1.22512330864111e-06</v>
      </c>
      <c r="AG32" t="n">
        <v>25.28645833333333</v>
      </c>
      <c r="AH32" t="n">
        <v>1656201.061383305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3.4424</v>
      </c>
      <c r="E33" t="n">
        <v>29.05</v>
      </c>
      <c r="F33" t="n">
        <v>24.11</v>
      </c>
      <c r="G33" t="n">
        <v>39.09</v>
      </c>
      <c r="H33" t="n">
        <v>0.52</v>
      </c>
      <c r="I33" t="n">
        <v>37</v>
      </c>
      <c r="J33" t="n">
        <v>301.11</v>
      </c>
      <c r="K33" t="n">
        <v>61.2</v>
      </c>
      <c r="L33" t="n">
        <v>8.75</v>
      </c>
      <c r="M33" t="n">
        <v>35</v>
      </c>
      <c r="N33" t="n">
        <v>86.16</v>
      </c>
      <c r="O33" t="n">
        <v>37371.47</v>
      </c>
      <c r="P33" t="n">
        <v>430.25</v>
      </c>
      <c r="Q33" t="n">
        <v>608.92</v>
      </c>
      <c r="R33" t="n">
        <v>70.16</v>
      </c>
      <c r="S33" t="n">
        <v>46.36</v>
      </c>
      <c r="T33" t="n">
        <v>11442.76</v>
      </c>
      <c r="U33" t="n">
        <v>0.66</v>
      </c>
      <c r="V33" t="n">
        <v>0.88</v>
      </c>
      <c r="W33" t="n">
        <v>9.24</v>
      </c>
      <c r="X33" t="n">
        <v>0.73</v>
      </c>
      <c r="Y33" t="n">
        <v>1</v>
      </c>
      <c r="Z33" t="n">
        <v>10</v>
      </c>
      <c r="AA33" t="n">
        <v>1334.720365638398</v>
      </c>
      <c r="AB33" t="n">
        <v>1826.223287973185</v>
      </c>
      <c r="AC33" t="n">
        <v>1651.931100489506</v>
      </c>
      <c r="AD33" t="n">
        <v>1334720.365638398</v>
      </c>
      <c r="AE33" t="n">
        <v>1826223.287973185</v>
      </c>
      <c r="AF33" t="n">
        <v>1.228334734568113e-06</v>
      </c>
      <c r="AG33" t="n">
        <v>25.21701388888889</v>
      </c>
      <c r="AH33" t="n">
        <v>1651931.100489506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3.4527</v>
      </c>
      <c r="E34" t="n">
        <v>28.96</v>
      </c>
      <c r="F34" t="n">
        <v>24.07</v>
      </c>
      <c r="G34" t="n">
        <v>40.12</v>
      </c>
      <c r="H34" t="n">
        <v>0.53</v>
      </c>
      <c r="I34" t="n">
        <v>36</v>
      </c>
      <c r="J34" t="n">
        <v>301.64</v>
      </c>
      <c r="K34" t="n">
        <v>61.2</v>
      </c>
      <c r="L34" t="n">
        <v>9</v>
      </c>
      <c r="M34" t="n">
        <v>34</v>
      </c>
      <c r="N34" t="n">
        <v>86.44</v>
      </c>
      <c r="O34" t="n">
        <v>37436.63</v>
      </c>
      <c r="P34" t="n">
        <v>429.65</v>
      </c>
      <c r="Q34" t="n">
        <v>608.89</v>
      </c>
      <c r="R34" t="n">
        <v>69.12</v>
      </c>
      <c r="S34" t="n">
        <v>46.36</v>
      </c>
      <c r="T34" t="n">
        <v>10927.59</v>
      </c>
      <c r="U34" t="n">
        <v>0.67</v>
      </c>
      <c r="V34" t="n">
        <v>0.89</v>
      </c>
      <c r="W34" t="n">
        <v>9.24</v>
      </c>
      <c r="X34" t="n">
        <v>0.7</v>
      </c>
      <c r="Y34" t="n">
        <v>1</v>
      </c>
      <c r="Z34" t="n">
        <v>10</v>
      </c>
      <c r="AA34" t="n">
        <v>1330.720072245352</v>
      </c>
      <c r="AB34" t="n">
        <v>1820.74991007233</v>
      </c>
      <c r="AC34" t="n">
        <v>1646.980094093575</v>
      </c>
      <c r="AD34" t="n">
        <v>1330720.072245352</v>
      </c>
      <c r="AE34" t="n">
        <v>1820749.91007233</v>
      </c>
      <c r="AF34" t="n">
        <v>1.232010033129016e-06</v>
      </c>
      <c r="AG34" t="n">
        <v>25.13888888888889</v>
      </c>
      <c r="AH34" t="n">
        <v>1646980.094093575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3.4627</v>
      </c>
      <c r="E35" t="n">
        <v>28.88</v>
      </c>
      <c r="F35" t="n">
        <v>24.04</v>
      </c>
      <c r="G35" t="n">
        <v>41.22</v>
      </c>
      <c r="H35" t="n">
        <v>0.55</v>
      </c>
      <c r="I35" t="n">
        <v>35</v>
      </c>
      <c r="J35" t="n">
        <v>302.17</v>
      </c>
      <c r="K35" t="n">
        <v>61.2</v>
      </c>
      <c r="L35" t="n">
        <v>9.25</v>
      </c>
      <c r="M35" t="n">
        <v>33</v>
      </c>
      <c r="N35" t="n">
        <v>86.72</v>
      </c>
      <c r="O35" t="n">
        <v>37501.91</v>
      </c>
      <c r="P35" t="n">
        <v>428.96</v>
      </c>
      <c r="Q35" t="n">
        <v>608.9299999999999</v>
      </c>
      <c r="R35" t="n">
        <v>68.06</v>
      </c>
      <c r="S35" t="n">
        <v>46.36</v>
      </c>
      <c r="T35" t="n">
        <v>10404.09</v>
      </c>
      <c r="U35" t="n">
        <v>0.68</v>
      </c>
      <c r="V35" t="n">
        <v>0.89</v>
      </c>
      <c r="W35" t="n">
        <v>9.24</v>
      </c>
      <c r="X35" t="n">
        <v>0.67</v>
      </c>
      <c r="Y35" t="n">
        <v>1</v>
      </c>
      <c r="Z35" t="n">
        <v>10</v>
      </c>
      <c r="AA35" t="n">
        <v>1315.91845545774</v>
      </c>
      <c r="AB35" t="n">
        <v>1800.497684982272</v>
      </c>
      <c r="AC35" t="n">
        <v>1628.660712941936</v>
      </c>
      <c r="AD35" t="n">
        <v>1315918.45545774</v>
      </c>
      <c r="AE35" t="n">
        <v>1800497.684982272</v>
      </c>
      <c r="AF35" t="n">
        <v>1.235578284159018e-06</v>
      </c>
      <c r="AG35" t="n">
        <v>25.06944444444444</v>
      </c>
      <c r="AH35" t="n">
        <v>1628660.712941936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3.4695</v>
      </c>
      <c r="E36" t="n">
        <v>28.82</v>
      </c>
      <c r="F36" t="n">
        <v>24.04</v>
      </c>
      <c r="G36" t="n">
        <v>42.43</v>
      </c>
      <c r="H36" t="n">
        <v>0.5600000000000001</v>
      </c>
      <c r="I36" t="n">
        <v>34</v>
      </c>
      <c r="J36" t="n">
        <v>302.7</v>
      </c>
      <c r="K36" t="n">
        <v>61.2</v>
      </c>
      <c r="L36" t="n">
        <v>9.5</v>
      </c>
      <c r="M36" t="n">
        <v>32</v>
      </c>
      <c r="N36" t="n">
        <v>87</v>
      </c>
      <c r="O36" t="n">
        <v>37567.32</v>
      </c>
      <c r="P36" t="n">
        <v>428.71</v>
      </c>
      <c r="Q36" t="n">
        <v>608.86</v>
      </c>
      <c r="R36" t="n">
        <v>68.16</v>
      </c>
      <c r="S36" t="n">
        <v>46.36</v>
      </c>
      <c r="T36" t="n">
        <v>10458.8</v>
      </c>
      <c r="U36" t="n">
        <v>0.68</v>
      </c>
      <c r="V36" t="n">
        <v>0.89</v>
      </c>
      <c r="W36" t="n">
        <v>9.24</v>
      </c>
      <c r="X36" t="n">
        <v>0.67</v>
      </c>
      <c r="Y36" t="n">
        <v>1</v>
      </c>
      <c r="Z36" t="n">
        <v>10</v>
      </c>
      <c r="AA36" t="n">
        <v>1313.775378341715</v>
      </c>
      <c r="AB36" t="n">
        <v>1797.565432326239</v>
      </c>
      <c r="AC36" t="n">
        <v>1626.008310363951</v>
      </c>
      <c r="AD36" t="n">
        <v>1313775.378341715</v>
      </c>
      <c r="AE36" t="n">
        <v>1797565.432326239</v>
      </c>
      <c r="AF36" t="n">
        <v>1.23800469485942e-06</v>
      </c>
      <c r="AG36" t="n">
        <v>25.01736111111111</v>
      </c>
      <c r="AH36" t="n">
        <v>1626008.310363951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3.4795</v>
      </c>
      <c r="E37" t="n">
        <v>28.74</v>
      </c>
      <c r="F37" t="n">
        <v>24.01</v>
      </c>
      <c r="G37" t="n">
        <v>43.66</v>
      </c>
      <c r="H37" t="n">
        <v>0.57</v>
      </c>
      <c r="I37" t="n">
        <v>33</v>
      </c>
      <c r="J37" t="n">
        <v>303.23</v>
      </c>
      <c r="K37" t="n">
        <v>61.2</v>
      </c>
      <c r="L37" t="n">
        <v>9.75</v>
      </c>
      <c r="M37" t="n">
        <v>31</v>
      </c>
      <c r="N37" t="n">
        <v>87.28</v>
      </c>
      <c r="O37" t="n">
        <v>37632.84</v>
      </c>
      <c r="P37" t="n">
        <v>428.29</v>
      </c>
      <c r="Q37" t="n">
        <v>609</v>
      </c>
      <c r="R37" t="n">
        <v>67.09</v>
      </c>
      <c r="S37" t="n">
        <v>46.36</v>
      </c>
      <c r="T37" t="n">
        <v>9926.65</v>
      </c>
      <c r="U37" t="n">
        <v>0.6899999999999999</v>
      </c>
      <c r="V37" t="n">
        <v>0.89</v>
      </c>
      <c r="W37" t="n">
        <v>9.23</v>
      </c>
      <c r="X37" t="n">
        <v>0.64</v>
      </c>
      <c r="Y37" t="n">
        <v>1</v>
      </c>
      <c r="Z37" t="n">
        <v>10</v>
      </c>
      <c r="AA37" t="n">
        <v>1310.114291506892</v>
      </c>
      <c r="AB37" t="n">
        <v>1792.556171803081</v>
      </c>
      <c r="AC37" t="n">
        <v>1621.477126634583</v>
      </c>
      <c r="AD37" t="n">
        <v>1310114.291506892</v>
      </c>
      <c r="AE37" t="n">
        <v>1792556.171803081</v>
      </c>
      <c r="AF37" t="n">
        <v>1.241572945889423e-06</v>
      </c>
      <c r="AG37" t="n">
        <v>24.94791666666667</v>
      </c>
      <c r="AH37" t="n">
        <v>1621477.126634583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3.486</v>
      </c>
      <c r="E38" t="n">
        <v>28.69</v>
      </c>
      <c r="F38" t="n">
        <v>24.01</v>
      </c>
      <c r="G38" t="n">
        <v>45.02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428.17</v>
      </c>
      <c r="Q38" t="n">
        <v>608.99</v>
      </c>
      <c r="R38" t="n">
        <v>67.06</v>
      </c>
      <c r="S38" t="n">
        <v>46.36</v>
      </c>
      <c r="T38" t="n">
        <v>9917.49</v>
      </c>
      <c r="U38" t="n">
        <v>0.6899999999999999</v>
      </c>
      <c r="V38" t="n">
        <v>0.89</v>
      </c>
      <c r="W38" t="n">
        <v>9.24</v>
      </c>
      <c r="X38" t="n">
        <v>0.64</v>
      </c>
      <c r="Y38" t="n">
        <v>1</v>
      </c>
      <c r="Z38" t="n">
        <v>10</v>
      </c>
      <c r="AA38" t="n">
        <v>1308.271686169607</v>
      </c>
      <c r="AB38" t="n">
        <v>1790.035037890598</v>
      </c>
      <c r="AC38" t="n">
        <v>1619.196606204274</v>
      </c>
      <c r="AD38" t="n">
        <v>1308271.686169607</v>
      </c>
      <c r="AE38" t="n">
        <v>1790035.037890598</v>
      </c>
      <c r="AF38" t="n">
        <v>1.243892309058925e-06</v>
      </c>
      <c r="AG38" t="n">
        <v>24.90451388888889</v>
      </c>
      <c r="AH38" t="n">
        <v>1619196.606204274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3.4985</v>
      </c>
      <c r="E39" t="n">
        <v>28.58</v>
      </c>
      <c r="F39" t="n">
        <v>23.96</v>
      </c>
      <c r="G39" t="n">
        <v>46.38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427.22</v>
      </c>
      <c r="Q39" t="n">
        <v>608.8</v>
      </c>
      <c r="R39" t="n">
        <v>65.55</v>
      </c>
      <c r="S39" t="n">
        <v>46.36</v>
      </c>
      <c r="T39" t="n">
        <v>9167.92</v>
      </c>
      <c r="U39" t="n">
        <v>0.71</v>
      </c>
      <c r="V39" t="n">
        <v>0.89</v>
      </c>
      <c r="W39" t="n">
        <v>9.23</v>
      </c>
      <c r="X39" t="n">
        <v>0.59</v>
      </c>
      <c r="Y39" t="n">
        <v>1</v>
      </c>
      <c r="Z39" t="n">
        <v>10</v>
      </c>
      <c r="AA39" t="n">
        <v>1303.177405689272</v>
      </c>
      <c r="AB39" t="n">
        <v>1783.06481859361</v>
      </c>
      <c r="AC39" t="n">
        <v>1612.891614854226</v>
      </c>
      <c r="AD39" t="n">
        <v>1303177.405689272</v>
      </c>
      <c r="AE39" t="n">
        <v>1783064.81859361</v>
      </c>
      <c r="AF39" t="n">
        <v>1.248352622846428e-06</v>
      </c>
      <c r="AG39" t="n">
        <v>24.80902777777778</v>
      </c>
      <c r="AH39" t="n">
        <v>1612891.614854226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3.4957</v>
      </c>
      <c r="E40" t="n">
        <v>28.61</v>
      </c>
      <c r="F40" t="n">
        <v>23.99</v>
      </c>
      <c r="G40" t="n">
        <v>46.43</v>
      </c>
      <c r="H40" t="n">
        <v>0.61</v>
      </c>
      <c r="I40" t="n">
        <v>31</v>
      </c>
      <c r="J40" t="n">
        <v>304.83</v>
      </c>
      <c r="K40" t="n">
        <v>61.2</v>
      </c>
      <c r="L40" t="n">
        <v>10.5</v>
      </c>
      <c r="M40" t="n">
        <v>29</v>
      </c>
      <c r="N40" t="n">
        <v>88.13</v>
      </c>
      <c r="O40" t="n">
        <v>37830.13</v>
      </c>
      <c r="P40" t="n">
        <v>427.53</v>
      </c>
      <c r="Q40" t="n">
        <v>608.88</v>
      </c>
      <c r="R40" t="n">
        <v>66.45999999999999</v>
      </c>
      <c r="S40" t="n">
        <v>46.36</v>
      </c>
      <c r="T40" t="n">
        <v>9621.01</v>
      </c>
      <c r="U40" t="n">
        <v>0.7</v>
      </c>
      <c r="V40" t="n">
        <v>0.89</v>
      </c>
      <c r="W40" t="n">
        <v>9.23</v>
      </c>
      <c r="X40" t="n">
        <v>0.61</v>
      </c>
      <c r="Y40" t="n">
        <v>1</v>
      </c>
      <c r="Z40" t="n">
        <v>10</v>
      </c>
      <c r="AA40" t="n">
        <v>1304.636492479</v>
      </c>
      <c r="AB40" t="n">
        <v>1785.061205509682</v>
      </c>
      <c r="AC40" t="n">
        <v>1614.697469404975</v>
      </c>
      <c r="AD40" t="n">
        <v>1304636.492479</v>
      </c>
      <c r="AE40" t="n">
        <v>1785061.205509682</v>
      </c>
      <c r="AF40" t="n">
        <v>1.247353512558027e-06</v>
      </c>
      <c r="AG40" t="n">
        <v>24.83506944444444</v>
      </c>
      <c r="AH40" t="n">
        <v>1614697.469404974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3.505</v>
      </c>
      <c r="E41" t="n">
        <v>28.53</v>
      </c>
      <c r="F41" t="n">
        <v>23.96</v>
      </c>
      <c r="G41" t="n">
        <v>47.93</v>
      </c>
      <c r="H41" t="n">
        <v>0.63</v>
      </c>
      <c r="I41" t="n">
        <v>30</v>
      </c>
      <c r="J41" t="n">
        <v>305.37</v>
      </c>
      <c r="K41" t="n">
        <v>61.2</v>
      </c>
      <c r="L41" t="n">
        <v>10.75</v>
      </c>
      <c r="M41" t="n">
        <v>28</v>
      </c>
      <c r="N41" t="n">
        <v>88.42</v>
      </c>
      <c r="O41" t="n">
        <v>37896.14</v>
      </c>
      <c r="P41" t="n">
        <v>426.97</v>
      </c>
      <c r="Q41" t="n">
        <v>608.85</v>
      </c>
      <c r="R41" t="n">
        <v>65.77</v>
      </c>
      <c r="S41" t="n">
        <v>46.36</v>
      </c>
      <c r="T41" t="n">
        <v>9280.6</v>
      </c>
      <c r="U41" t="n">
        <v>0.7</v>
      </c>
      <c r="V41" t="n">
        <v>0.89</v>
      </c>
      <c r="W41" t="n">
        <v>9.23</v>
      </c>
      <c r="X41" t="n">
        <v>0.59</v>
      </c>
      <c r="Y41" t="n">
        <v>1</v>
      </c>
      <c r="Z41" t="n">
        <v>10</v>
      </c>
      <c r="AA41" t="n">
        <v>1301.155811663119</v>
      </c>
      <c r="AB41" t="n">
        <v>1780.298784460594</v>
      </c>
      <c r="AC41" t="n">
        <v>1610.389567136711</v>
      </c>
      <c r="AD41" t="n">
        <v>1301155.811663119</v>
      </c>
      <c r="AE41" t="n">
        <v>1780298.784460594</v>
      </c>
      <c r="AF41" t="n">
        <v>1.250671986015929e-06</v>
      </c>
      <c r="AG41" t="n">
        <v>24.765625</v>
      </c>
      <c r="AH41" t="n">
        <v>1610389.567136711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3.5171</v>
      </c>
      <c r="E42" t="n">
        <v>28.43</v>
      </c>
      <c r="F42" t="n">
        <v>23.92</v>
      </c>
      <c r="G42" t="n">
        <v>49.49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426.3</v>
      </c>
      <c r="Q42" t="n">
        <v>608.87</v>
      </c>
      <c r="R42" t="n">
        <v>64.52</v>
      </c>
      <c r="S42" t="n">
        <v>46.36</v>
      </c>
      <c r="T42" t="n">
        <v>8663.02</v>
      </c>
      <c r="U42" t="n">
        <v>0.72</v>
      </c>
      <c r="V42" t="n">
        <v>0.89</v>
      </c>
      <c r="W42" t="n">
        <v>9.220000000000001</v>
      </c>
      <c r="X42" t="n">
        <v>0.55</v>
      </c>
      <c r="Y42" t="n">
        <v>1</v>
      </c>
      <c r="Z42" t="n">
        <v>10</v>
      </c>
      <c r="AA42" t="n">
        <v>1296.73672462799</v>
      </c>
      <c r="AB42" t="n">
        <v>1774.252394622769</v>
      </c>
      <c r="AC42" t="n">
        <v>1604.920236258847</v>
      </c>
      <c r="AD42" t="n">
        <v>1296736.72462799</v>
      </c>
      <c r="AE42" t="n">
        <v>1774252.394622769</v>
      </c>
      <c r="AF42" t="n">
        <v>1.254989569762233e-06</v>
      </c>
      <c r="AG42" t="n">
        <v>24.67881944444444</v>
      </c>
      <c r="AH42" t="n">
        <v>1604920.236258847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3.5162</v>
      </c>
      <c r="E43" t="n">
        <v>28.44</v>
      </c>
      <c r="F43" t="n">
        <v>23.93</v>
      </c>
      <c r="G43" t="n">
        <v>49.51</v>
      </c>
      <c r="H43" t="n">
        <v>0.65</v>
      </c>
      <c r="I43" t="n">
        <v>29</v>
      </c>
      <c r="J43" t="n">
        <v>306.44</v>
      </c>
      <c r="K43" t="n">
        <v>61.2</v>
      </c>
      <c r="L43" t="n">
        <v>11.25</v>
      </c>
      <c r="M43" t="n">
        <v>27</v>
      </c>
      <c r="N43" t="n">
        <v>88.98999999999999</v>
      </c>
      <c r="O43" t="n">
        <v>38028.53</v>
      </c>
      <c r="P43" t="n">
        <v>426.27</v>
      </c>
      <c r="Q43" t="n">
        <v>608.84</v>
      </c>
      <c r="R43" t="n">
        <v>64.59999999999999</v>
      </c>
      <c r="S43" t="n">
        <v>46.36</v>
      </c>
      <c r="T43" t="n">
        <v>8704.48</v>
      </c>
      <c r="U43" t="n">
        <v>0.72</v>
      </c>
      <c r="V43" t="n">
        <v>0.89</v>
      </c>
      <c r="W43" t="n">
        <v>9.23</v>
      </c>
      <c r="X43" t="n">
        <v>0.55</v>
      </c>
      <c r="Y43" t="n">
        <v>1</v>
      </c>
      <c r="Z43" t="n">
        <v>10</v>
      </c>
      <c r="AA43" t="n">
        <v>1297.003895291859</v>
      </c>
      <c r="AB43" t="n">
        <v>1774.617949311814</v>
      </c>
      <c r="AC43" t="n">
        <v>1605.250902921428</v>
      </c>
      <c r="AD43" t="n">
        <v>1297003.895291859</v>
      </c>
      <c r="AE43" t="n">
        <v>1774617.949311814</v>
      </c>
      <c r="AF43" t="n">
        <v>1.254668427169533e-06</v>
      </c>
      <c r="AG43" t="n">
        <v>24.6875</v>
      </c>
      <c r="AH43" t="n">
        <v>1605250.902921428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3.524</v>
      </c>
      <c r="E44" t="n">
        <v>28.38</v>
      </c>
      <c r="F44" t="n">
        <v>23.92</v>
      </c>
      <c r="G44" t="n">
        <v>51.26</v>
      </c>
      <c r="H44" t="n">
        <v>0.67</v>
      </c>
      <c r="I44" t="n">
        <v>28</v>
      </c>
      <c r="J44" t="n">
        <v>306.98</v>
      </c>
      <c r="K44" t="n">
        <v>61.2</v>
      </c>
      <c r="L44" t="n">
        <v>11.5</v>
      </c>
      <c r="M44" t="n">
        <v>26</v>
      </c>
      <c r="N44" t="n">
        <v>89.28</v>
      </c>
      <c r="O44" t="n">
        <v>38094.91</v>
      </c>
      <c r="P44" t="n">
        <v>426.08</v>
      </c>
      <c r="Q44" t="n">
        <v>608.8200000000001</v>
      </c>
      <c r="R44" t="n">
        <v>64.48999999999999</v>
      </c>
      <c r="S44" t="n">
        <v>46.36</v>
      </c>
      <c r="T44" t="n">
        <v>8651.07</v>
      </c>
      <c r="U44" t="n">
        <v>0.72</v>
      </c>
      <c r="V44" t="n">
        <v>0.89</v>
      </c>
      <c r="W44" t="n">
        <v>9.220000000000001</v>
      </c>
      <c r="X44" t="n">
        <v>0.55</v>
      </c>
      <c r="Y44" t="n">
        <v>1</v>
      </c>
      <c r="Z44" t="n">
        <v>10</v>
      </c>
      <c r="AA44" t="n">
        <v>1294.684991527377</v>
      </c>
      <c r="AB44" t="n">
        <v>1771.445122878435</v>
      </c>
      <c r="AC44" t="n">
        <v>1602.380886589761</v>
      </c>
      <c r="AD44" t="n">
        <v>1294684.991527377</v>
      </c>
      <c r="AE44" t="n">
        <v>1771445.122878435</v>
      </c>
      <c r="AF44" t="n">
        <v>1.257451662972935e-06</v>
      </c>
      <c r="AG44" t="n">
        <v>24.63541666666667</v>
      </c>
      <c r="AH44" t="n">
        <v>1602380.886589761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3.5341</v>
      </c>
      <c r="E45" t="n">
        <v>28.3</v>
      </c>
      <c r="F45" t="n">
        <v>23.89</v>
      </c>
      <c r="G45" t="n">
        <v>53.09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425.35</v>
      </c>
      <c r="Q45" t="n">
        <v>608.9400000000001</v>
      </c>
      <c r="R45" t="n">
        <v>63.51</v>
      </c>
      <c r="S45" t="n">
        <v>46.36</v>
      </c>
      <c r="T45" t="n">
        <v>8167.51</v>
      </c>
      <c r="U45" t="n">
        <v>0.73</v>
      </c>
      <c r="V45" t="n">
        <v>0.89</v>
      </c>
      <c r="W45" t="n">
        <v>9.220000000000001</v>
      </c>
      <c r="X45" t="n">
        <v>0.52</v>
      </c>
      <c r="Y45" t="n">
        <v>1</v>
      </c>
      <c r="Z45" t="n">
        <v>10</v>
      </c>
      <c r="AA45" t="n">
        <v>1290.799924322624</v>
      </c>
      <c r="AB45" t="n">
        <v>1766.129402531823</v>
      </c>
      <c r="AC45" t="n">
        <v>1597.57249113237</v>
      </c>
      <c r="AD45" t="n">
        <v>1290799.924322624</v>
      </c>
      <c r="AE45" t="n">
        <v>1766129.402531823</v>
      </c>
      <c r="AF45" t="n">
        <v>1.261055596513237e-06</v>
      </c>
      <c r="AG45" t="n">
        <v>24.56597222222222</v>
      </c>
      <c r="AH45" t="n">
        <v>1597572.491132369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3.5345</v>
      </c>
      <c r="E46" t="n">
        <v>28.29</v>
      </c>
      <c r="F46" t="n">
        <v>23.89</v>
      </c>
      <c r="G46" t="n">
        <v>53.09</v>
      </c>
      <c r="H46" t="n">
        <v>0.6899999999999999</v>
      </c>
      <c r="I46" t="n">
        <v>27</v>
      </c>
      <c r="J46" t="n">
        <v>308.06</v>
      </c>
      <c r="K46" t="n">
        <v>61.2</v>
      </c>
      <c r="L46" t="n">
        <v>12</v>
      </c>
      <c r="M46" t="n">
        <v>25</v>
      </c>
      <c r="N46" t="n">
        <v>89.86</v>
      </c>
      <c r="O46" t="n">
        <v>38228.06</v>
      </c>
      <c r="P46" t="n">
        <v>425.46</v>
      </c>
      <c r="Q46" t="n">
        <v>608.8</v>
      </c>
      <c r="R46" t="n">
        <v>63.31</v>
      </c>
      <c r="S46" t="n">
        <v>46.36</v>
      </c>
      <c r="T46" t="n">
        <v>8068.01</v>
      </c>
      <c r="U46" t="n">
        <v>0.73</v>
      </c>
      <c r="V46" t="n">
        <v>0.89</v>
      </c>
      <c r="W46" t="n">
        <v>9.220000000000001</v>
      </c>
      <c r="X46" t="n">
        <v>0.52</v>
      </c>
      <c r="Y46" t="n">
        <v>1</v>
      </c>
      <c r="Z46" t="n">
        <v>10</v>
      </c>
      <c r="AA46" t="n">
        <v>1290.871008377988</v>
      </c>
      <c r="AB46" t="n">
        <v>1766.22666287238</v>
      </c>
      <c r="AC46" t="n">
        <v>1597.66046908253</v>
      </c>
      <c r="AD46" t="n">
        <v>1290871.008377988</v>
      </c>
      <c r="AE46" t="n">
        <v>1766226.66287238</v>
      </c>
      <c r="AF46" t="n">
        <v>1.261198326554437e-06</v>
      </c>
      <c r="AG46" t="n">
        <v>24.55729166666667</v>
      </c>
      <c r="AH46" t="n">
        <v>1597660.46908253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3.5446</v>
      </c>
      <c r="E47" t="n">
        <v>28.21</v>
      </c>
      <c r="F47" t="n">
        <v>23.86</v>
      </c>
      <c r="G47" t="n">
        <v>55.06</v>
      </c>
      <c r="H47" t="n">
        <v>0.71</v>
      </c>
      <c r="I47" t="n">
        <v>26</v>
      </c>
      <c r="J47" t="n">
        <v>308.6</v>
      </c>
      <c r="K47" t="n">
        <v>61.2</v>
      </c>
      <c r="L47" t="n">
        <v>12.25</v>
      </c>
      <c r="M47" t="n">
        <v>24</v>
      </c>
      <c r="N47" t="n">
        <v>90.15000000000001</v>
      </c>
      <c r="O47" t="n">
        <v>38294.82</v>
      </c>
      <c r="P47" t="n">
        <v>424.79</v>
      </c>
      <c r="Q47" t="n">
        <v>608.84</v>
      </c>
      <c r="R47" t="n">
        <v>62.51</v>
      </c>
      <c r="S47" t="n">
        <v>46.36</v>
      </c>
      <c r="T47" t="n">
        <v>7671.26</v>
      </c>
      <c r="U47" t="n">
        <v>0.74</v>
      </c>
      <c r="V47" t="n">
        <v>0.89</v>
      </c>
      <c r="W47" t="n">
        <v>9.220000000000001</v>
      </c>
      <c r="X47" t="n">
        <v>0.49</v>
      </c>
      <c r="Y47" t="n">
        <v>1</v>
      </c>
      <c r="Z47" t="n">
        <v>10</v>
      </c>
      <c r="AA47" t="n">
        <v>1286.929841990043</v>
      </c>
      <c r="AB47" t="n">
        <v>1760.834185148404</v>
      </c>
      <c r="AC47" t="n">
        <v>1592.78264186414</v>
      </c>
      <c r="AD47" t="n">
        <v>1286929.841990043</v>
      </c>
      <c r="AE47" t="n">
        <v>1760834.185148404</v>
      </c>
      <c r="AF47" t="n">
        <v>1.26480226009474e-06</v>
      </c>
      <c r="AG47" t="n">
        <v>24.48784722222222</v>
      </c>
      <c r="AH47" t="n">
        <v>1592782.64186414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23.88</v>
      </c>
      <c r="G48" t="n">
        <v>55.12</v>
      </c>
      <c r="H48" t="n">
        <v>0.72</v>
      </c>
      <c r="I48" t="n">
        <v>26</v>
      </c>
      <c r="J48" t="n">
        <v>309.14</v>
      </c>
      <c r="K48" t="n">
        <v>61.2</v>
      </c>
      <c r="L48" t="n">
        <v>12.5</v>
      </c>
      <c r="M48" t="n">
        <v>24</v>
      </c>
      <c r="N48" t="n">
        <v>90.44</v>
      </c>
      <c r="O48" t="n">
        <v>38361.7</v>
      </c>
      <c r="P48" t="n">
        <v>425</v>
      </c>
      <c r="Q48" t="n">
        <v>608.84</v>
      </c>
      <c r="R48" t="n">
        <v>63.23</v>
      </c>
      <c r="S48" t="n">
        <v>46.36</v>
      </c>
      <c r="T48" t="n">
        <v>8032.22</v>
      </c>
      <c r="U48" t="n">
        <v>0.73</v>
      </c>
      <c r="V48" t="n">
        <v>0.89</v>
      </c>
      <c r="W48" t="n">
        <v>9.220000000000001</v>
      </c>
      <c r="X48" t="n">
        <v>0.51</v>
      </c>
      <c r="Y48" t="n">
        <v>1</v>
      </c>
      <c r="Z48" t="n">
        <v>10</v>
      </c>
      <c r="AA48" t="n">
        <v>1288.285017481182</v>
      </c>
      <c r="AB48" t="n">
        <v>1762.688396041503</v>
      </c>
      <c r="AC48" t="n">
        <v>1594.459889472002</v>
      </c>
      <c r="AD48" t="n">
        <v>1288285.017481182</v>
      </c>
      <c r="AE48" t="n">
        <v>1762688.396041502</v>
      </c>
      <c r="AF48" t="n">
        <v>1.263803149806339e-06</v>
      </c>
      <c r="AG48" t="n">
        <v>24.50520833333333</v>
      </c>
      <c r="AH48" t="n">
        <v>1594459.889472002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3.5506</v>
      </c>
      <c r="E49" t="n">
        <v>28.16</v>
      </c>
      <c r="F49" t="n">
        <v>23.87</v>
      </c>
      <c r="G49" t="n">
        <v>57.28</v>
      </c>
      <c r="H49" t="n">
        <v>0.73</v>
      </c>
      <c r="I49" t="n">
        <v>25</v>
      </c>
      <c r="J49" t="n">
        <v>309.68</v>
      </c>
      <c r="K49" t="n">
        <v>61.2</v>
      </c>
      <c r="L49" t="n">
        <v>12.75</v>
      </c>
      <c r="M49" t="n">
        <v>23</v>
      </c>
      <c r="N49" t="n">
        <v>90.73999999999999</v>
      </c>
      <c r="O49" t="n">
        <v>38428.72</v>
      </c>
      <c r="P49" t="n">
        <v>424.74</v>
      </c>
      <c r="Q49" t="n">
        <v>608.85</v>
      </c>
      <c r="R49" t="n">
        <v>62.57</v>
      </c>
      <c r="S49" t="n">
        <v>46.36</v>
      </c>
      <c r="T49" t="n">
        <v>7706.33</v>
      </c>
      <c r="U49" t="n">
        <v>0.74</v>
      </c>
      <c r="V49" t="n">
        <v>0.89</v>
      </c>
      <c r="W49" t="n">
        <v>9.23</v>
      </c>
      <c r="X49" t="n">
        <v>0.49</v>
      </c>
      <c r="Y49" t="n">
        <v>1</v>
      </c>
      <c r="Z49" t="n">
        <v>10</v>
      </c>
      <c r="AA49" t="n">
        <v>1285.4808833627</v>
      </c>
      <c r="AB49" t="n">
        <v>1758.851656030929</v>
      </c>
      <c r="AC49" t="n">
        <v>1590.98932254314</v>
      </c>
      <c r="AD49" t="n">
        <v>1285480.8833627</v>
      </c>
      <c r="AE49" t="n">
        <v>1758851.656030929</v>
      </c>
      <c r="AF49" t="n">
        <v>1.266943210712742e-06</v>
      </c>
      <c r="AG49" t="n">
        <v>24.44444444444444</v>
      </c>
      <c r="AH49" t="n">
        <v>1590989.32254314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3.5526</v>
      </c>
      <c r="E50" t="n">
        <v>28.15</v>
      </c>
      <c r="F50" t="n">
        <v>23.85</v>
      </c>
      <c r="G50" t="n">
        <v>57.24</v>
      </c>
      <c r="H50" t="n">
        <v>0.75</v>
      </c>
      <c r="I50" t="n">
        <v>25</v>
      </c>
      <c r="J50" t="n">
        <v>310.23</v>
      </c>
      <c r="K50" t="n">
        <v>61.2</v>
      </c>
      <c r="L50" t="n">
        <v>13</v>
      </c>
      <c r="M50" t="n">
        <v>23</v>
      </c>
      <c r="N50" t="n">
        <v>91.03</v>
      </c>
      <c r="O50" t="n">
        <v>38495.87</v>
      </c>
      <c r="P50" t="n">
        <v>424.4</v>
      </c>
      <c r="Q50" t="n">
        <v>608.84</v>
      </c>
      <c r="R50" t="n">
        <v>62.29</v>
      </c>
      <c r="S50" t="n">
        <v>46.36</v>
      </c>
      <c r="T50" t="n">
        <v>7568.06</v>
      </c>
      <c r="U50" t="n">
        <v>0.74</v>
      </c>
      <c r="V50" t="n">
        <v>0.89</v>
      </c>
      <c r="W50" t="n">
        <v>9.220000000000001</v>
      </c>
      <c r="X50" t="n">
        <v>0.48</v>
      </c>
      <c r="Y50" t="n">
        <v>1</v>
      </c>
      <c r="Z50" t="n">
        <v>10</v>
      </c>
      <c r="AA50" t="n">
        <v>1284.296304268613</v>
      </c>
      <c r="AB50" t="n">
        <v>1757.230862654458</v>
      </c>
      <c r="AC50" t="n">
        <v>1589.523215411722</v>
      </c>
      <c r="AD50" t="n">
        <v>1284296.304268613</v>
      </c>
      <c r="AE50" t="n">
        <v>1757230.862654458</v>
      </c>
      <c r="AF50" t="n">
        <v>1.267656860918742e-06</v>
      </c>
      <c r="AG50" t="n">
        <v>24.43576388888889</v>
      </c>
      <c r="AH50" t="n">
        <v>1589523.215411722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3.563</v>
      </c>
      <c r="E51" t="n">
        <v>28.07</v>
      </c>
      <c r="F51" t="n">
        <v>23.82</v>
      </c>
      <c r="G51" t="n">
        <v>59.56</v>
      </c>
      <c r="H51" t="n">
        <v>0.76</v>
      </c>
      <c r="I51" t="n">
        <v>24</v>
      </c>
      <c r="J51" t="n">
        <v>310.77</v>
      </c>
      <c r="K51" t="n">
        <v>61.2</v>
      </c>
      <c r="L51" t="n">
        <v>13.25</v>
      </c>
      <c r="M51" t="n">
        <v>22</v>
      </c>
      <c r="N51" t="n">
        <v>91.33</v>
      </c>
      <c r="O51" t="n">
        <v>38563.14</v>
      </c>
      <c r="P51" t="n">
        <v>423.54</v>
      </c>
      <c r="Q51" t="n">
        <v>608.84</v>
      </c>
      <c r="R51" t="n">
        <v>61.39</v>
      </c>
      <c r="S51" t="n">
        <v>46.36</v>
      </c>
      <c r="T51" t="n">
        <v>7120.64</v>
      </c>
      <c r="U51" t="n">
        <v>0.76</v>
      </c>
      <c r="V51" t="n">
        <v>0.89</v>
      </c>
      <c r="W51" t="n">
        <v>9.220000000000001</v>
      </c>
      <c r="X51" t="n">
        <v>0.45</v>
      </c>
      <c r="Y51" t="n">
        <v>1</v>
      </c>
      <c r="Z51" t="n">
        <v>10</v>
      </c>
      <c r="AA51" t="n">
        <v>1269.348309388259</v>
      </c>
      <c r="AB51" t="n">
        <v>1736.778356600167</v>
      </c>
      <c r="AC51" t="n">
        <v>1571.022667829979</v>
      </c>
      <c r="AD51" t="n">
        <v>1269348.309388259</v>
      </c>
      <c r="AE51" t="n">
        <v>1736778.356600167</v>
      </c>
      <c r="AF51" t="n">
        <v>1.271367841989945e-06</v>
      </c>
      <c r="AG51" t="n">
        <v>24.36631944444444</v>
      </c>
      <c r="AH51" t="n">
        <v>1571022.667829979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3.5614</v>
      </c>
      <c r="E52" t="n">
        <v>28.08</v>
      </c>
      <c r="F52" t="n">
        <v>23.84</v>
      </c>
      <c r="G52" t="n">
        <v>59.59</v>
      </c>
      <c r="H52" t="n">
        <v>0.77</v>
      </c>
      <c r="I52" t="n">
        <v>24</v>
      </c>
      <c r="J52" t="n">
        <v>311.32</v>
      </c>
      <c r="K52" t="n">
        <v>61.2</v>
      </c>
      <c r="L52" t="n">
        <v>13.5</v>
      </c>
      <c r="M52" t="n">
        <v>22</v>
      </c>
      <c r="N52" t="n">
        <v>91.62</v>
      </c>
      <c r="O52" t="n">
        <v>38630.55</v>
      </c>
      <c r="P52" t="n">
        <v>423.96</v>
      </c>
      <c r="Q52" t="n">
        <v>608.88</v>
      </c>
      <c r="R52" t="n">
        <v>61.84</v>
      </c>
      <c r="S52" t="n">
        <v>46.36</v>
      </c>
      <c r="T52" t="n">
        <v>7346.85</v>
      </c>
      <c r="U52" t="n">
        <v>0.75</v>
      </c>
      <c r="V52" t="n">
        <v>0.89</v>
      </c>
      <c r="W52" t="n">
        <v>9.220000000000001</v>
      </c>
      <c r="X52" t="n">
        <v>0.46</v>
      </c>
      <c r="Y52" t="n">
        <v>1</v>
      </c>
      <c r="Z52" t="n">
        <v>10</v>
      </c>
      <c r="AA52" t="n">
        <v>1270.552873438189</v>
      </c>
      <c r="AB52" t="n">
        <v>1738.426494274896</v>
      </c>
      <c r="AC52" t="n">
        <v>1572.513509558208</v>
      </c>
      <c r="AD52" t="n">
        <v>1270552.873438189</v>
      </c>
      <c r="AE52" t="n">
        <v>1738426.494274896</v>
      </c>
      <c r="AF52" t="n">
        <v>1.270796921825144e-06</v>
      </c>
      <c r="AG52" t="n">
        <v>24.375</v>
      </c>
      <c r="AH52" t="n">
        <v>1572513.509558208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3.561</v>
      </c>
      <c r="E53" t="n">
        <v>28.08</v>
      </c>
      <c r="F53" t="n">
        <v>23.84</v>
      </c>
      <c r="G53" t="n">
        <v>59.6</v>
      </c>
      <c r="H53" t="n">
        <v>0.79</v>
      </c>
      <c r="I53" t="n">
        <v>24</v>
      </c>
      <c r="J53" t="n">
        <v>311.87</v>
      </c>
      <c r="K53" t="n">
        <v>61.2</v>
      </c>
      <c r="L53" t="n">
        <v>13.75</v>
      </c>
      <c r="M53" t="n">
        <v>22</v>
      </c>
      <c r="N53" t="n">
        <v>91.92</v>
      </c>
      <c r="O53" t="n">
        <v>38698.21</v>
      </c>
      <c r="P53" t="n">
        <v>423.67</v>
      </c>
      <c r="Q53" t="n">
        <v>608.84</v>
      </c>
      <c r="R53" t="n">
        <v>61.88</v>
      </c>
      <c r="S53" t="n">
        <v>46.36</v>
      </c>
      <c r="T53" t="n">
        <v>7365.35</v>
      </c>
      <c r="U53" t="n">
        <v>0.75</v>
      </c>
      <c r="V53" t="n">
        <v>0.89</v>
      </c>
      <c r="W53" t="n">
        <v>9.220000000000001</v>
      </c>
      <c r="X53" t="n">
        <v>0.47</v>
      </c>
      <c r="Y53" t="n">
        <v>1</v>
      </c>
      <c r="Z53" t="n">
        <v>10</v>
      </c>
      <c r="AA53" t="n">
        <v>1270.206204296312</v>
      </c>
      <c r="AB53" t="n">
        <v>1737.952166261016</v>
      </c>
      <c r="AC53" t="n">
        <v>1572.084450744249</v>
      </c>
      <c r="AD53" t="n">
        <v>1270206.204296312</v>
      </c>
      <c r="AE53" t="n">
        <v>1737952.166261016</v>
      </c>
      <c r="AF53" t="n">
        <v>1.270654191783945e-06</v>
      </c>
      <c r="AG53" t="n">
        <v>24.375</v>
      </c>
      <c r="AH53" t="n">
        <v>1572084.450744249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3.5706</v>
      </c>
      <c r="E54" t="n">
        <v>28.01</v>
      </c>
      <c r="F54" t="n">
        <v>23.82</v>
      </c>
      <c r="G54" t="n">
        <v>62.13</v>
      </c>
      <c r="H54" t="n">
        <v>0.8</v>
      </c>
      <c r="I54" t="n">
        <v>23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423.41</v>
      </c>
      <c r="Q54" t="n">
        <v>608.9400000000001</v>
      </c>
      <c r="R54" t="n">
        <v>61.08</v>
      </c>
      <c r="S54" t="n">
        <v>46.36</v>
      </c>
      <c r="T54" t="n">
        <v>6972.11</v>
      </c>
      <c r="U54" t="n">
        <v>0.76</v>
      </c>
      <c r="V54" t="n">
        <v>0.89</v>
      </c>
      <c r="W54" t="n">
        <v>9.220000000000001</v>
      </c>
      <c r="X54" t="n">
        <v>0.44</v>
      </c>
      <c r="Y54" t="n">
        <v>1</v>
      </c>
      <c r="Z54" t="n">
        <v>10</v>
      </c>
      <c r="AA54" t="n">
        <v>1267.323942570193</v>
      </c>
      <c r="AB54" t="n">
        <v>1734.008528610928</v>
      </c>
      <c r="AC54" t="n">
        <v>1568.517188336555</v>
      </c>
      <c r="AD54" t="n">
        <v>1267323.942570193</v>
      </c>
      <c r="AE54" t="n">
        <v>1734008.528610928</v>
      </c>
      <c r="AF54" t="n">
        <v>1.274079712772747e-06</v>
      </c>
      <c r="AG54" t="n">
        <v>24.31423611111111</v>
      </c>
      <c r="AH54" t="n">
        <v>1568517.188336555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3.5695</v>
      </c>
      <c r="E55" t="n">
        <v>28.02</v>
      </c>
      <c r="F55" t="n">
        <v>23.83</v>
      </c>
      <c r="G55" t="n">
        <v>62.16</v>
      </c>
      <c r="H55" t="n">
        <v>0.8100000000000001</v>
      </c>
      <c r="I55" t="n">
        <v>23</v>
      </c>
      <c r="J55" t="n">
        <v>312.97</v>
      </c>
      <c r="K55" t="n">
        <v>61.2</v>
      </c>
      <c r="L55" t="n">
        <v>14.25</v>
      </c>
      <c r="M55" t="n">
        <v>21</v>
      </c>
      <c r="N55" t="n">
        <v>92.52</v>
      </c>
      <c r="O55" t="n">
        <v>38833.69</v>
      </c>
      <c r="P55" t="n">
        <v>423.55</v>
      </c>
      <c r="Q55" t="n">
        <v>608.89</v>
      </c>
      <c r="R55" t="n">
        <v>61.26</v>
      </c>
      <c r="S55" t="n">
        <v>46.36</v>
      </c>
      <c r="T55" t="n">
        <v>7064.86</v>
      </c>
      <c r="U55" t="n">
        <v>0.76</v>
      </c>
      <c r="V55" t="n">
        <v>0.89</v>
      </c>
      <c r="W55" t="n">
        <v>9.220000000000001</v>
      </c>
      <c r="X55" t="n">
        <v>0.45</v>
      </c>
      <c r="Y55" t="n">
        <v>1</v>
      </c>
      <c r="Z55" t="n">
        <v>10</v>
      </c>
      <c r="AA55" t="n">
        <v>1267.889624404891</v>
      </c>
      <c r="AB55" t="n">
        <v>1734.782519453282</v>
      </c>
      <c r="AC55" t="n">
        <v>1569.217310579219</v>
      </c>
      <c r="AD55" t="n">
        <v>1267889.624404891</v>
      </c>
      <c r="AE55" t="n">
        <v>1734782.519453282</v>
      </c>
      <c r="AF55" t="n">
        <v>1.273687205159447e-06</v>
      </c>
      <c r="AG55" t="n">
        <v>24.32291666666667</v>
      </c>
      <c r="AH55" t="n">
        <v>1569217.310579218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3.5805</v>
      </c>
      <c r="E56" t="n">
        <v>27.93</v>
      </c>
      <c r="F56" t="n">
        <v>23.79</v>
      </c>
      <c r="G56" t="n">
        <v>64.89</v>
      </c>
      <c r="H56" t="n">
        <v>0.82</v>
      </c>
      <c r="I56" t="n">
        <v>22</v>
      </c>
      <c r="J56" t="n">
        <v>313.52</v>
      </c>
      <c r="K56" t="n">
        <v>61.2</v>
      </c>
      <c r="L56" t="n">
        <v>14.5</v>
      </c>
      <c r="M56" t="n">
        <v>20</v>
      </c>
      <c r="N56" t="n">
        <v>92.81999999999999</v>
      </c>
      <c r="O56" t="n">
        <v>38901.63</v>
      </c>
      <c r="P56" t="n">
        <v>422.72</v>
      </c>
      <c r="Q56" t="n">
        <v>608.92</v>
      </c>
      <c r="R56" t="n">
        <v>60.44</v>
      </c>
      <c r="S56" t="n">
        <v>46.36</v>
      </c>
      <c r="T56" t="n">
        <v>6655.82</v>
      </c>
      <c r="U56" t="n">
        <v>0.77</v>
      </c>
      <c r="V56" t="n">
        <v>0.9</v>
      </c>
      <c r="W56" t="n">
        <v>9.220000000000001</v>
      </c>
      <c r="X56" t="n">
        <v>0.42</v>
      </c>
      <c r="Y56" t="n">
        <v>1</v>
      </c>
      <c r="Z56" t="n">
        <v>10</v>
      </c>
      <c r="AA56" t="n">
        <v>1263.643917963466</v>
      </c>
      <c r="AB56" t="n">
        <v>1728.973356592776</v>
      </c>
      <c r="AC56" t="n">
        <v>1563.962566068908</v>
      </c>
      <c r="AD56" t="n">
        <v>1263643.917963466</v>
      </c>
      <c r="AE56" t="n">
        <v>1728973.356592776</v>
      </c>
      <c r="AF56" t="n">
        <v>1.277612281292449e-06</v>
      </c>
      <c r="AG56" t="n">
        <v>24.24479166666667</v>
      </c>
      <c r="AH56" t="n">
        <v>1563962.566068908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3.5813</v>
      </c>
      <c r="E57" t="n">
        <v>27.92</v>
      </c>
      <c r="F57" t="n">
        <v>23.79</v>
      </c>
      <c r="G57" t="n">
        <v>64.88</v>
      </c>
      <c r="H57" t="n">
        <v>0.84</v>
      </c>
      <c r="I57" t="n">
        <v>22</v>
      </c>
      <c r="J57" t="n">
        <v>314.07</v>
      </c>
      <c r="K57" t="n">
        <v>61.2</v>
      </c>
      <c r="L57" t="n">
        <v>14.75</v>
      </c>
      <c r="M57" t="n">
        <v>20</v>
      </c>
      <c r="N57" t="n">
        <v>93.12</v>
      </c>
      <c r="O57" t="n">
        <v>38969.71</v>
      </c>
      <c r="P57" t="n">
        <v>422.71</v>
      </c>
      <c r="Q57" t="n">
        <v>608.83</v>
      </c>
      <c r="R57" t="n">
        <v>60.34</v>
      </c>
      <c r="S57" t="n">
        <v>46.36</v>
      </c>
      <c r="T57" t="n">
        <v>6609.34</v>
      </c>
      <c r="U57" t="n">
        <v>0.77</v>
      </c>
      <c r="V57" t="n">
        <v>0.9</v>
      </c>
      <c r="W57" t="n">
        <v>9.210000000000001</v>
      </c>
      <c r="X57" t="n">
        <v>0.42</v>
      </c>
      <c r="Y57" t="n">
        <v>1</v>
      </c>
      <c r="Z57" t="n">
        <v>10</v>
      </c>
      <c r="AA57" t="n">
        <v>1263.438335978802</v>
      </c>
      <c r="AB57" t="n">
        <v>1728.692070251722</v>
      </c>
      <c r="AC57" t="n">
        <v>1563.708125301456</v>
      </c>
      <c r="AD57" t="n">
        <v>1263438.335978802</v>
      </c>
      <c r="AE57" t="n">
        <v>1728692.070251722</v>
      </c>
      <c r="AF57" t="n">
        <v>1.27789774137485e-06</v>
      </c>
      <c r="AG57" t="n">
        <v>24.23611111111111</v>
      </c>
      <c r="AH57" t="n">
        <v>1563708.125301456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3.5782</v>
      </c>
      <c r="E58" t="n">
        <v>27.95</v>
      </c>
      <c r="F58" t="n">
        <v>23.81</v>
      </c>
      <c r="G58" t="n">
        <v>64.94</v>
      </c>
      <c r="H58" t="n">
        <v>0.85</v>
      </c>
      <c r="I58" t="n">
        <v>22</v>
      </c>
      <c r="J58" t="n">
        <v>314.62</v>
      </c>
      <c r="K58" t="n">
        <v>61.2</v>
      </c>
      <c r="L58" t="n">
        <v>15</v>
      </c>
      <c r="M58" t="n">
        <v>20</v>
      </c>
      <c r="N58" t="n">
        <v>93.43000000000001</v>
      </c>
      <c r="O58" t="n">
        <v>39037.92</v>
      </c>
      <c r="P58" t="n">
        <v>422.88</v>
      </c>
      <c r="Q58" t="n">
        <v>608.89</v>
      </c>
      <c r="R58" t="n">
        <v>60.85</v>
      </c>
      <c r="S58" t="n">
        <v>46.36</v>
      </c>
      <c r="T58" t="n">
        <v>6864.6</v>
      </c>
      <c r="U58" t="n">
        <v>0.76</v>
      </c>
      <c r="V58" t="n">
        <v>0.89</v>
      </c>
      <c r="W58" t="n">
        <v>9.220000000000001</v>
      </c>
      <c r="X58" t="n">
        <v>0.44</v>
      </c>
      <c r="Y58" t="n">
        <v>1</v>
      </c>
      <c r="Z58" t="n">
        <v>10</v>
      </c>
      <c r="AA58" t="n">
        <v>1264.611583390982</v>
      </c>
      <c r="AB58" t="n">
        <v>1730.297359121089</v>
      </c>
      <c r="AC58" t="n">
        <v>1565.160207654167</v>
      </c>
      <c r="AD58" t="n">
        <v>1264611.583390982</v>
      </c>
      <c r="AE58" t="n">
        <v>1730297.359121089</v>
      </c>
      <c r="AF58" t="n">
        <v>1.276791583555549e-06</v>
      </c>
      <c r="AG58" t="n">
        <v>24.26215277777778</v>
      </c>
      <c r="AH58" t="n">
        <v>1565160.207654167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3.59</v>
      </c>
      <c r="E59" t="n">
        <v>27.86</v>
      </c>
      <c r="F59" t="n">
        <v>23.77</v>
      </c>
      <c r="G59" t="n">
        <v>67.93000000000001</v>
      </c>
      <c r="H59" t="n">
        <v>0.86</v>
      </c>
      <c r="I59" t="n">
        <v>21</v>
      </c>
      <c r="J59" t="n">
        <v>315.18</v>
      </c>
      <c r="K59" t="n">
        <v>61.2</v>
      </c>
      <c r="L59" t="n">
        <v>15.25</v>
      </c>
      <c r="M59" t="n">
        <v>19</v>
      </c>
      <c r="N59" t="n">
        <v>93.73</v>
      </c>
      <c r="O59" t="n">
        <v>39106.27</v>
      </c>
      <c r="P59" t="n">
        <v>422.14</v>
      </c>
      <c r="Q59" t="n">
        <v>608.86</v>
      </c>
      <c r="R59" t="n">
        <v>59.94</v>
      </c>
      <c r="S59" t="n">
        <v>46.36</v>
      </c>
      <c r="T59" t="n">
        <v>6412.37</v>
      </c>
      <c r="U59" t="n">
        <v>0.77</v>
      </c>
      <c r="V59" t="n">
        <v>0.9</v>
      </c>
      <c r="W59" t="n">
        <v>9.210000000000001</v>
      </c>
      <c r="X59" t="n">
        <v>0.4</v>
      </c>
      <c r="Y59" t="n">
        <v>1</v>
      </c>
      <c r="Z59" t="n">
        <v>10</v>
      </c>
      <c r="AA59" t="n">
        <v>1260.333443418923</v>
      </c>
      <c r="AB59" t="n">
        <v>1724.443819273103</v>
      </c>
      <c r="AC59" t="n">
        <v>1559.865321433778</v>
      </c>
      <c r="AD59" t="n">
        <v>1260333.443418923</v>
      </c>
      <c r="AE59" t="n">
        <v>1724443.819273103</v>
      </c>
      <c r="AF59" t="n">
        <v>1.281002119770952e-06</v>
      </c>
      <c r="AG59" t="n">
        <v>24.18402777777778</v>
      </c>
      <c r="AH59" t="n">
        <v>1559865.321433778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3.5909</v>
      </c>
      <c r="E60" t="n">
        <v>27.85</v>
      </c>
      <c r="F60" t="n">
        <v>23.77</v>
      </c>
      <c r="G60" t="n">
        <v>67.91</v>
      </c>
      <c r="H60" t="n">
        <v>0.87</v>
      </c>
      <c r="I60" t="n">
        <v>21</v>
      </c>
      <c r="J60" t="n">
        <v>315.73</v>
      </c>
      <c r="K60" t="n">
        <v>61.2</v>
      </c>
      <c r="L60" t="n">
        <v>15.5</v>
      </c>
      <c r="M60" t="n">
        <v>19</v>
      </c>
      <c r="N60" t="n">
        <v>94.03</v>
      </c>
      <c r="O60" t="n">
        <v>39174.75</v>
      </c>
      <c r="P60" t="n">
        <v>422.11</v>
      </c>
      <c r="Q60" t="n">
        <v>608.83</v>
      </c>
      <c r="R60" t="n">
        <v>59.81</v>
      </c>
      <c r="S60" t="n">
        <v>46.36</v>
      </c>
      <c r="T60" t="n">
        <v>6348.28</v>
      </c>
      <c r="U60" t="n">
        <v>0.78</v>
      </c>
      <c r="V60" t="n">
        <v>0.9</v>
      </c>
      <c r="W60" t="n">
        <v>9.210000000000001</v>
      </c>
      <c r="X60" t="n">
        <v>0.4</v>
      </c>
      <c r="Y60" t="n">
        <v>1</v>
      </c>
      <c r="Z60" t="n">
        <v>10</v>
      </c>
      <c r="AA60" t="n">
        <v>1260.075196349128</v>
      </c>
      <c r="AB60" t="n">
        <v>1724.090474239153</v>
      </c>
      <c r="AC60" t="n">
        <v>1559.545699153946</v>
      </c>
      <c r="AD60" t="n">
        <v>1260075.196349128</v>
      </c>
      <c r="AE60" t="n">
        <v>1724090.474239153</v>
      </c>
      <c r="AF60" t="n">
        <v>1.281323262363653e-06</v>
      </c>
      <c r="AG60" t="n">
        <v>24.17534722222222</v>
      </c>
      <c r="AH60" t="n">
        <v>1559545.699153946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3.5913</v>
      </c>
      <c r="E61" t="n">
        <v>27.84</v>
      </c>
      <c r="F61" t="n">
        <v>23.76</v>
      </c>
      <c r="G61" t="n">
        <v>67.90000000000001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421.92</v>
      </c>
      <c r="Q61" t="n">
        <v>608.77</v>
      </c>
      <c r="R61" t="n">
        <v>59.47</v>
      </c>
      <c r="S61" t="n">
        <v>46.36</v>
      </c>
      <c r="T61" t="n">
        <v>6177.6</v>
      </c>
      <c r="U61" t="n">
        <v>0.78</v>
      </c>
      <c r="V61" t="n">
        <v>0.9</v>
      </c>
      <c r="W61" t="n">
        <v>9.210000000000001</v>
      </c>
      <c r="X61" t="n">
        <v>0.39</v>
      </c>
      <c r="Y61" t="n">
        <v>1</v>
      </c>
      <c r="Z61" t="n">
        <v>10</v>
      </c>
      <c r="AA61" t="n">
        <v>1259.604831455473</v>
      </c>
      <c r="AB61" t="n">
        <v>1723.44690024062</v>
      </c>
      <c r="AC61" t="n">
        <v>1558.963546954571</v>
      </c>
      <c r="AD61" t="n">
        <v>1259604.831455473</v>
      </c>
      <c r="AE61" t="n">
        <v>1723446.90024062</v>
      </c>
      <c r="AF61" t="n">
        <v>1.281465992404853e-06</v>
      </c>
      <c r="AG61" t="n">
        <v>24.16666666666667</v>
      </c>
      <c r="AH61" t="n">
        <v>1558963.546954571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3.6001</v>
      </c>
      <c r="E62" t="n">
        <v>27.78</v>
      </c>
      <c r="F62" t="n">
        <v>23.75</v>
      </c>
      <c r="G62" t="n">
        <v>71.25</v>
      </c>
      <c r="H62" t="n">
        <v>0.9</v>
      </c>
      <c r="I62" t="n">
        <v>20</v>
      </c>
      <c r="J62" t="n">
        <v>316.85</v>
      </c>
      <c r="K62" t="n">
        <v>61.2</v>
      </c>
      <c r="L62" t="n">
        <v>16</v>
      </c>
      <c r="M62" t="n">
        <v>18</v>
      </c>
      <c r="N62" t="n">
        <v>94.65000000000001</v>
      </c>
      <c r="O62" t="n">
        <v>39312.13</v>
      </c>
      <c r="P62" t="n">
        <v>421.53</v>
      </c>
      <c r="Q62" t="n">
        <v>608.79</v>
      </c>
      <c r="R62" t="n">
        <v>59.14</v>
      </c>
      <c r="S62" t="n">
        <v>46.36</v>
      </c>
      <c r="T62" t="n">
        <v>6015.18</v>
      </c>
      <c r="U62" t="n">
        <v>0.78</v>
      </c>
      <c r="V62" t="n">
        <v>0.9</v>
      </c>
      <c r="W62" t="n">
        <v>9.210000000000001</v>
      </c>
      <c r="X62" t="n">
        <v>0.38</v>
      </c>
      <c r="Y62" t="n">
        <v>1</v>
      </c>
      <c r="Z62" t="n">
        <v>10</v>
      </c>
      <c r="AA62" t="n">
        <v>1256.854151187868</v>
      </c>
      <c r="AB62" t="n">
        <v>1719.683298147032</v>
      </c>
      <c r="AC62" t="n">
        <v>1555.559137762547</v>
      </c>
      <c r="AD62" t="n">
        <v>1256854.151187867</v>
      </c>
      <c r="AE62" t="n">
        <v>1719683.298147033</v>
      </c>
      <c r="AF62" t="n">
        <v>1.284606053311255e-06</v>
      </c>
      <c r="AG62" t="n">
        <v>24.11458333333333</v>
      </c>
      <c r="AH62" t="n">
        <v>1555559.137762547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3.6001</v>
      </c>
      <c r="E63" t="n">
        <v>27.78</v>
      </c>
      <c r="F63" t="n">
        <v>23.75</v>
      </c>
      <c r="G63" t="n">
        <v>71.25</v>
      </c>
      <c r="H63" t="n">
        <v>0.91</v>
      </c>
      <c r="I63" t="n">
        <v>20</v>
      </c>
      <c r="J63" t="n">
        <v>317.41</v>
      </c>
      <c r="K63" t="n">
        <v>61.2</v>
      </c>
      <c r="L63" t="n">
        <v>16.25</v>
      </c>
      <c r="M63" t="n">
        <v>18</v>
      </c>
      <c r="N63" t="n">
        <v>94.95999999999999</v>
      </c>
      <c r="O63" t="n">
        <v>39381.03</v>
      </c>
      <c r="P63" t="n">
        <v>421.59</v>
      </c>
      <c r="Q63" t="n">
        <v>608.85</v>
      </c>
      <c r="R63" t="n">
        <v>59.16</v>
      </c>
      <c r="S63" t="n">
        <v>46.36</v>
      </c>
      <c r="T63" t="n">
        <v>6027.73</v>
      </c>
      <c r="U63" t="n">
        <v>0.78</v>
      </c>
      <c r="V63" t="n">
        <v>0.9</v>
      </c>
      <c r="W63" t="n">
        <v>9.210000000000001</v>
      </c>
      <c r="X63" t="n">
        <v>0.38</v>
      </c>
      <c r="Y63" t="n">
        <v>1</v>
      </c>
      <c r="Z63" t="n">
        <v>10</v>
      </c>
      <c r="AA63" t="n">
        <v>1256.944847977961</v>
      </c>
      <c r="AB63" t="n">
        <v>1719.807393496499</v>
      </c>
      <c r="AC63" t="n">
        <v>1555.671389626029</v>
      </c>
      <c r="AD63" t="n">
        <v>1256944.847977961</v>
      </c>
      <c r="AE63" t="n">
        <v>1719807.393496499</v>
      </c>
      <c r="AF63" t="n">
        <v>1.284606053311255e-06</v>
      </c>
      <c r="AG63" t="n">
        <v>24.11458333333333</v>
      </c>
      <c r="AH63" t="n">
        <v>1555671.389626029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3.6003</v>
      </c>
      <c r="E64" t="n">
        <v>27.78</v>
      </c>
      <c r="F64" t="n">
        <v>23.75</v>
      </c>
      <c r="G64" t="n">
        <v>71.25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421.44</v>
      </c>
      <c r="Q64" t="n">
        <v>608.88</v>
      </c>
      <c r="R64" t="n">
        <v>59.06</v>
      </c>
      <c r="S64" t="n">
        <v>46.36</v>
      </c>
      <c r="T64" t="n">
        <v>5976.82</v>
      </c>
      <c r="U64" t="n">
        <v>0.78</v>
      </c>
      <c r="V64" t="n">
        <v>0.9</v>
      </c>
      <c r="W64" t="n">
        <v>9.210000000000001</v>
      </c>
      <c r="X64" t="n">
        <v>0.38</v>
      </c>
      <c r="Y64" t="n">
        <v>1</v>
      </c>
      <c r="Z64" t="n">
        <v>10</v>
      </c>
      <c r="AA64" t="n">
        <v>1256.671145296228</v>
      </c>
      <c r="AB64" t="n">
        <v>1719.432901412441</v>
      </c>
      <c r="AC64" t="n">
        <v>1555.33263854087</v>
      </c>
      <c r="AD64" t="n">
        <v>1256671.145296228</v>
      </c>
      <c r="AE64" t="n">
        <v>1719432.901412441</v>
      </c>
      <c r="AF64" t="n">
        <v>1.284677418331855e-06</v>
      </c>
      <c r="AG64" t="n">
        <v>24.11458333333333</v>
      </c>
      <c r="AH64" t="n">
        <v>1555332.638540871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3.6099</v>
      </c>
      <c r="E65" t="n">
        <v>27.7</v>
      </c>
      <c r="F65" t="n">
        <v>23.73</v>
      </c>
      <c r="G65" t="n">
        <v>74.93000000000001</v>
      </c>
      <c r="H65" t="n">
        <v>0.9399999999999999</v>
      </c>
      <c r="I65" t="n">
        <v>19</v>
      </c>
      <c r="J65" t="n">
        <v>318.53</v>
      </c>
      <c r="K65" t="n">
        <v>61.2</v>
      </c>
      <c r="L65" t="n">
        <v>16.75</v>
      </c>
      <c r="M65" t="n">
        <v>17</v>
      </c>
      <c r="N65" t="n">
        <v>95.58</v>
      </c>
      <c r="O65" t="n">
        <v>39519.26</v>
      </c>
      <c r="P65" t="n">
        <v>421.05</v>
      </c>
      <c r="Q65" t="n">
        <v>608.78</v>
      </c>
      <c r="R65" t="n">
        <v>58.44</v>
      </c>
      <c r="S65" t="n">
        <v>46.36</v>
      </c>
      <c r="T65" t="n">
        <v>5671.51</v>
      </c>
      <c r="U65" t="n">
        <v>0.79</v>
      </c>
      <c r="V65" t="n">
        <v>0.9</v>
      </c>
      <c r="W65" t="n">
        <v>9.210000000000001</v>
      </c>
      <c r="X65" t="n">
        <v>0.36</v>
      </c>
      <c r="Y65" t="n">
        <v>1</v>
      </c>
      <c r="Z65" t="n">
        <v>10</v>
      </c>
      <c r="AA65" t="n">
        <v>1253.66028023997</v>
      </c>
      <c r="AB65" t="n">
        <v>1715.313303012478</v>
      </c>
      <c r="AC65" t="n">
        <v>1551.606208830307</v>
      </c>
      <c r="AD65" t="n">
        <v>1253660.28023997</v>
      </c>
      <c r="AE65" t="n">
        <v>1715313.303012478</v>
      </c>
      <c r="AF65" t="n">
        <v>1.288102939320657e-06</v>
      </c>
      <c r="AG65" t="n">
        <v>24.04513888888889</v>
      </c>
      <c r="AH65" t="n">
        <v>1551606.208830307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3.6107</v>
      </c>
      <c r="E66" t="n">
        <v>27.7</v>
      </c>
      <c r="F66" t="n">
        <v>23.72</v>
      </c>
      <c r="G66" t="n">
        <v>74.91</v>
      </c>
      <c r="H66" t="n">
        <v>0.95</v>
      </c>
      <c r="I66" t="n">
        <v>19</v>
      </c>
      <c r="J66" t="n">
        <v>319.09</v>
      </c>
      <c r="K66" t="n">
        <v>61.2</v>
      </c>
      <c r="L66" t="n">
        <v>17</v>
      </c>
      <c r="M66" t="n">
        <v>17</v>
      </c>
      <c r="N66" t="n">
        <v>95.89</v>
      </c>
      <c r="O66" t="n">
        <v>39588.58</v>
      </c>
      <c r="P66" t="n">
        <v>421.32</v>
      </c>
      <c r="Q66" t="n">
        <v>608.8099999999999</v>
      </c>
      <c r="R66" t="n">
        <v>58.4</v>
      </c>
      <c r="S66" t="n">
        <v>46.36</v>
      </c>
      <c r="T66" t="n">
        <v>5650.79</v>
      </c>
      <c r="U66" t="n">
        <v>0.79</v>
      </c>
      <c r="V66" t="n">
        <v>0.9</v>
      </c>
      <c r="W66" t="n">
        <v>9.199999999999999</v>
      </c>
      <c r="X66" t="n">
        <v>0.35</v>
      </c>
      <c r="Y66" t="n">
        <v>1</v>
      </c>
      <c r="Z66" t="n">
        <v>10</v>
      </c>
      <c r="AA66" t="n">
        <v>1253.79314182685</v>
      </c>
      <c r="AB66" t="n">
        <v>1715.495090097087</v>
      </c>
      <c r="AC66" t="n">
        <v>1551.770646410701</v>
      </c>
      <c r="AD66" t="n">
        <v>1253793.14182685</v>
      </c>
      <c r="AE66" t="n">
        <v>1715495.090097087</v>
      </c>
      <c r="AF66" t="n">
        <v>1.288388399403058e-06</v>
      </c>
      <c r="AG66" t="n">
        <v>24.04513888888889</v>
      </c>
      <c r="AH66" t="n">
        <v>1551770.646410701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3.6088</v>
      </c>
      <c r="E67" t="n">
        <v>27.71</v>
      </c>
      <c r="F67" t="n">
        <v>23.74</v>
      </c>
      <c r="G67" t="n">
        <v>74.95999999999999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421.33</v>
      </c>
      <c r="Q67" t="n">
        <v>608.85</v>
      </c>
      <c r="R67" t="n">
        <v>58.67</v>
      </c>
      <c r="S67" t="n">
        <v>46.36</v>
      </c>
      <c r="T67" t="n">
        <v>5785.74</v>
      </c>
      <c r="U67" t="n">
        <v>0.79</v>
      </c>
      <c r="V67" t="n">
        <v>0.9</v>
      </c>
      <c r="W67" t="n">
        <v>9.210000000000001</v>
      </c>
      <c r="X67" t="n">
        <v>0.36</v>
      </c>
      <c r="Y67" t="n">
        <v>1</v>
      </c>
      <c r="Z67" t="n">
        <v>10</v>
      </c>
      <c r="AA67" t="n">
        <v>1254.426752607451</v>
      </c>
      <c r="AB67" t="n">
        <v>1716.362024320039</v>
      </c>
      <c r="AC67" t="n">
        <v>1552.554841648165</v>
      </c>
      <c r="AD67" t="n">
        <v>1254426.752607451</v>
      </c>
      <c r="AE67" t="n">
        <v>1716362.024320039</v>
      </c>
      <c r="AF67" t="n">
        <v>1.287710431707357e-06</v>
      </c>
      <c r="AG67" t="n">
        <v>24.05381944444444</v>
      </c>
      <c r="AH67" t="n">
        <v>1552554.841648165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3.6097</v>
      </c>
      <c r="E68" t="n">
        <v>27.7</v>
      </c>
      <c r="F68" t="n">
        <v>23.73</v>
      </c>
      <c r="G68" t="n">
        <v>74.94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420.85</v>
      </c>
      <c r="Q68" t="n">
        <v>608.86</v>
      </c>
      <c r="R68" t="n">
        <v>58.32</v>
      </c>
      <c r="S68" t="n">
        <v>46.36</v>
      </c>
      <c r="T68" t="n">
        <v>5610.1</v>
      </c>
      <c r="U68" t="n">
        <v>0.79</v>
      </c>
      <c r="V68" t="n">
        <v>0.9</v>
      </c>
      <c r="W68" t="n">
        <v>9.210000000000001</v>
      </c>
      <c r="X68" t="n">
        <v>0.36</v>
      </c>
      <c r="Y68" t="n">
        <v>1</v>
      </c>
      <c r="Z68" t="n">
        <v>10</v>
      </c>
      <c r="AA68" t="n">
        <v>1253.405430627278</v>
      </c>
      <c r="AB68" t="n">
        <v>1714.964606529221</v>
      </c>
      <c r="AC68" t="n">
        <v>1551.290791450014</v>
      </c>
      <c r="AD68" t="n">
        <v>1253405.430627278</v>
      </c>
      <c r="AE68" t="n">
        <v>1714964.606529221</v>
      </c>
      <c r="AF68" t="n">
        <v>1.288031574300058e-06</v>
      </c>
      <c r="AG68" t="n">
        <v>24.04513888888889</v>
      </c>
      <c r="AH68" t="n">
        <v>1551290.791450014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3.6195</v>
      </c>
      <c r="E69" t="n">
        <v>27.63</v>
      </c>
      <c r="F69" t="n">
        <v>23.71</v>
      </c>
      <c r="G69" t="n">
        <v>79.03</v>
      </c>
      <c r="H69" t="n">
        <v>0.99</v>
      </c>
      <c r="I69" t="n">
        <v>18</v>
      </c>
      <c r="J69" t="n">
        <v>320.78</v>
      </c>
      <c r="K69" t="n">
        <v>61.2</v>
      </c>
      <c r="L69" t="n">
        <v>17.75</v>
      </c>
      <c r="M69" t="n">
        <v>16</v>
      </c>
      <c r="N69" t="n">
        <v>96.83</v>
      </c>
      <c r="O69" t="n">
        <v>39797.41</v>
      </c>
      <c r="P69" t="n">
        <v>420.19</v>
      </c>
      <c r="Q69" t="n">
        <v>608.85</v>
      </c>
      <c r="R69" t="n">
        <v>58.04</v>
      </c>
      <c r="S69" t="n">
        <v>46.36</v>
      </c>
      <c r="T69" t="n">
        <v>5475.58</v>
      </c>
      <c r="U69" t="n">
        <v>0.8</v>
      </c>
      <c r="V69" t="n">
        <v>0.9</v>
      </c>
      <c r="W69" t="n">
        <v>9.199999999999999</v>
      </c>
      <c r="X69" t="n">
        <v>0.34</v>
      </c>
      <c r="Y69" t="n">
        <v>1</v>
      </c>
      <c r="Z69" t="n">
        <v>10</v>
      </c>
      <c r="AA69" t="n">
        <v>1249.788144182903</v>
      </c>
      <c r="AB69" t="n">
        <v>1710.015275632612</v>
      </c>
      <c r="AC69" t="n">
        <v>1546.813817747748</v>
      </c>
      <c r="AD69" t="n">
        <v>1249788.144182903</v>
      </c>
      <c r="AE69" t="n">
        <v>1710015.275632612</v>
      </c>
      <c r="AF69" t="n">
        <v>1.29152846030946e-06</v>
      </c>
      <c r="AG69" t="n">
        <v>23.984375</v>
      </c>
      <c r="AH69" t="n">
        <v>1546813.817747748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3.6192</v>
      </c>
      <c r="E70" t="n">
        <v>27.63</v>
      </c>
      <c r="F70" t="n">
        <v>23.71</v>
      </c>
      <c r="G70" t="n">
        <v>79.04000000000001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16</v>
      </c>
      <c r="N70" t="n">
        <v>97.15000000000001</v>
      </c>
      <c r="O70" t="n">
        <v>39867.32</v>
      </c>
      <c r="P70" t="n">
        <v>420.84</v>
      </c>
      <c r="Q70" t="n">
        <v>608.85</v>
      </c>
      <c r="R70" t="n">
        <v>57.78</v>
      </c>
      <c r="S70" t="n">
        <v>46.36</v>
      </c>
      <c r="T70" t="n">
        <v>5347.03</v>
      </c>
      <c r="U70" t="n">
        <v>0.8</v>
      </c>
      <c r="V70" t="n">
        <v>0.9</v>
      </c>
      <c r="W70" t="n">
        <v>9.210000000000001</v>
      </c>
      <c r="X70" t="n">
        <v>0.34</v>
      </c>
      <c r="Y70" t="n">
        <v>1</v>
      </c>
      <c r="Z70" t="n">
        <v>10</v>
      </c>
      <c r="AA70" t="n">
        <v>1250.835020344776</v>
      </c>
      <c r="AB70" t="n">
        <v>1711.447657782203</v>
      </c>
      <c r="AC70" t="n">
        <v>1548.109495355342</v>
      </c>
      <c r="AD70" t="n">
        <v>1250835.020344776</v>
      </c>
      <c r="AE70" t="n">
        <v>1711447.657782203</v>
      </c>
      <c r="AF70" t="n">
        <v>1.29142141277856e-06</v>
      </c>
      <c r="AG70" t="n">
        <v>23.984375</v>
      </c>
      <c r="AH70" t="n">
        <v>1548109.495355343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3.6209</v>
      </c>
      <c r="E71" t="n">
        <v>27.62</v>
      </c>
      <c r="F71" t="n">
        <v>23.7</v>
      </c>
      <c r="G71" t="n">
        <v>79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16</v>
      </c>
      <c r="N71" t="n">
        <v>97.47</v>
      </c>
      <c r="O71" t="n">
        <v>39937.36</v>
      </c>
      <c r="P71" t="n">
        <v>420.7</v>
      </c>
      <c r="Q71" t="n">
        <v>608.76</v>
      </c>
      <c r="R71" t="n">
        <v>57.4</v>
      </c>
      <c r="S71" t="n">
        <v>46.36</v>
      </c>
      <c r="T71" t="n">
        <v>5157.04</v>
      </c>
      <c r="U71" t="n">
        <v>0.8100000000000001</v>
      </c>
      <c r="V71" t="n">
        <v>0.9</v>
      </c>
      <c r="W71" t="n">
        <v>9.210000000000001</v>
      </c>
      <c r="X71" t="n">
        <v>0.33</v>
      </c>
      <c r="Y71" t="n">
        <v>1</v>
      </c>
      <c r="Z71" t="n">
        <v>10</v>
      </c>
      <c r="AA71" t="n">
        <v>1250.143191919611</v>
      </c>
      <c r="AB71" t="n">
        <v>1710.501067609576</v>
      </c>
      <c r="AC71" t="n">
        <v>1547.253246420244</v>
      </c>
      <c r="AD71" t="n">
        <v>1250143.191919611</v>
      </c>
      <c r="AE71" t="n">
        <v>1710501.067609576</v>
      </c>
      <c r="AF71" t="n">
        <v>1.29202801545366e-06</v>
      </c>
      <c r="AG71" t="n">
        <v>23.97569444444444</v>
      </c>
      <c r="AH71" t="n">
        <v>1547253.246420244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3.6201</v>
      </c>
      <c r="E72" t="n">
        <v>27.62</v>
      </c>
      <c r="F72" t="n">
        <v>23.7</v>
      </c>
      <c r="G72" t="n">
        <v>79.02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16</v>
      </c>
      <c r="N72" t="n">
        <v>97.79000000000001</v>
      </c>
      <c r="O72" t="n">
        <v>40007.56</v>
      </c>
      <c r="P72" t="n">
        <v>420.29</v>
      </c>
      <c r="Q72" t="n">
        <v>608.8</v>
      </c>
      <c r="R72" t="n">
        <v>57.78</v>
      </c>
      <c r="S72" t="n">
        <v>46.36</v>
      </c>
      <c r="T72" t="n">
        <v>5349.64</v>
      </c>
      <c r="U72" t="n">
        <v>0.8</v>
      </c>
      <c r="V72" t="n">
        <v>0.9</v>
      </c>
      <c r="W72" t="n">
        <v>9.199999999999999</v>
      </c>
      <c r="X72" t="n">
        <v>0.33</v>
      </c>
      <c r="Y72" t="n">
        <v>1</v>
      </c>
      <c r="Z72" t="n">
        <v>10</v>
      </c>
      <c r="AA72" t="n">
        <v>1249.712254668286</v>
      </c>
      <c r="AB72" t="n">
        <v>1709.911440250704</v>
      </c>
      <c r="AC72" t="n">
        <v>1546.719892268955</v>
      </c>
      <c r="AD72" t="n">
        <v>1249712.254668286</v>
      </c>
      <c r="AE72" t="n">
        <v>1709911.440250704</v>
      </c>
      <c r="AF72" t="n">
        <v>1.29174255537126e-06</v>
      </c>
      <c r="AG72" t="n">
        <v>23.97569444444444</v>
      </c>
      <c r="AH72" t="n">
        <v>1546719.892268955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3.6292</v>
      </c>
      <c r="E73" t="n">
        <v>27.55</v>
      </c>
      <c r="F73" t="n">
        <v>23.69</v>
      </c>
      <c r="G73" t="n">
        <v>83.61</v>
      </c>
      <c r="H73" t="n">
        <v>1.03</v>
      </c>
      <c r="I73" t="n">
        <v>17</v>
      </c>
      <c r="J73" t="n">
        <v>323.06</v>
      </c>
      <c r="K73" t="n">
        <v>61.2</v>
      </c>
      <c r="L73" t="n">
        <v>18.75</v>
      </c>
      <c r="M73" t="n">
        <v>15</v>
      </c>
      <c r="N73" t="n">
        <v>98.11</v>
      </c>
      <c r="O73" t="n">
        <v>40077.9</v>
      </c>
      <c r="P73" t="n">
        <v>419.19</v>
      </c>
      <c r="Q73" t="n">
        <v>608.86</v>
      </c>
      <c r="R73" t="n">
        <v>57.09</v>
      </c>
      <c r="S73" t="n">
        <v>46.36</v>
      </c>
      <c r="T73" t="n">
        <v>5009.63</v>
      </c>
      <c r="U73" t="n">
        <v>0.8100000000000001</v>
      </c>
      <c r="V73" t="n">
        <v>0.9</v>
      </c>
      <c r="W73" t="n">
        <v>9.210000000000001</v>
      </c>
      <c r="X73" t="n">
        <v>0.32</v>
      </c>
      <c r="Y73" t="n">
        <v>1</v>
      </c>
      <c r="Z73" t="n">
        <v>10</v>
      </c>
      <c r="AA73" t="n">
        <v>1245.873248959242</v>
      </c>
      <c r="AB73" t="n">
        <v>1704.658743274612</v>
      </c>
      <c r="AC73" t="n">
        <v>1541.968505320055</v>
      </c>
      <c r="AD73" t="n">
        <v>1245873.248959242</v>
      </c>
      <c r="AE73" t="n">
        <v>1704658.743274612</v>
      </c>
      <c r="AF73" t="n">
        <v>1.294989663808563e-06</v>
      </c>
      <c r="AG73" t="n">
        <v>23.91493055555556</v>
      </c>
      <c r="AH73" t="n">
        <v>1541968.505320055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3.6303</v>
      </c>
      <c r="E74" t="n">
        <v>27.55</v>
      </c>
      <c r="F74" t="n">
        <v>23.68</v>
      </c>
      <c r="G74" t="n">
        <v>83.58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15</v>
      </c>
      <c r="N74" t="n">
        <v>98.43000000000001</v>
      </c>
      <c r="O74" t="n">
        <v>40148.52</v>
      </c>
      <c r="P74" t="n">
        <v>419.57</v>
      </c>
      <c r="Q74" t="n">
        <v>608.78</v>
      </c>
      <c r="R74" t="n">
        <v>57.05</v>
      </c>
      <c r="S74" t="n">
        <v>46.36</v>
      </c>
      <c r="T74" t="n">
        <v>4986.31</v>
      </c>
      <c r="U74" t="n">
        <v>0.8100000000000001</v>
      </c>
      <c r="V74" t="n">
        <v>0.9</v>
      </c>
      <c r="W74" t="n">
        <v>9.199999999999999</v>
      </c>
      <c r="X74" t="n">
        <v>0.31</v>
      </c>
      <c r="Y74" t="n">
        <v>1</v>
      </c>
      <c r="Z74" t="n">
        <v>10</v>
      </c>
      <c r="AA74" t="n">
        <v>1246.102988996544</v>
      </c>
      <c r="AB74" t="n">
        <v>1704.973083729063</v>
      </c>
      <c r="AC74" t="n">
        <v>1542.252845562713</v>
      </c>
      <c r="AD74" t="n">
        <v>1246102.988996544</v>
      </c>
      <c r="AE74" t="n">
        <v>1704973.083729063</v>
      </c>
      <c r="AF74" t="n">
        <v>1.295382171421863e-06</v>
      </c>
      <c r="AG74" t="n">
        <v>23.91493055555556</v>
      </c>
      <c r="AH74" t="n">
        <v>1542252.845562713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3.6302</v>
      </c>
      <c r="E75" t="n">
        <v>27.55</v>
      </c>
      <c r="F75" t="n">
        <v>23.68</v>
      </c>
      <c r="G75" t="n">
        <v>83.58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15</v>
      </c>
      <c r="N75" t="n">
        <v>98.75</v>
      </c>
      <c r="O75" t="n">
        <v>40219.17</v>
      </c>
      <c r="P75" t="n">
        <v>419.87</v>
      </c>
      <c r="Q75" t="n">
        <v>608.76</v>
      </c>
      <c r="R75" t="n">
        <v>57.08</v>
      </c>
      <c r="S75" t="n">
        <v>46.36</v>
      </c>
      <c r="T75" t="n">
        <v>5003.63</v>
      </c>
      <c r="U75" t="n">
        <v>0.8100000000000001</v>
      </c>
      <c r="V75" t="n">
        <v>0.9</v>
      </c>
      <c r="W75" t="n">
        <v>9.199999999999999</v>
      </c>
      <c r="X75" t="n">
        <v>0.31</v>
      </c>
      <c r="Y75" t="n">
        <v>1</v>
      </c>
      <c r="Z75" t="n">
        <v>10</v>
      </c>
      <c r="AA75" t="n">
        <v>1246.575712106403</v>
      </c>
      <c r="AB75" t="n">
        <v>1705.619884343045</v>
      </c>
      <c r="AC75" t="n">
        <v>1542.837916433886</v>
      </c>
      <c r="AD75" t="n">
        <v>1246575.712106403</v>
      </c>
      <c r="AE75" t="n">
        <v>1705619.884343045</v>
      </c>
      <c r="AF75" t="n">
        <v>1.295346488911563e-06</v>
      </c>
      <c r="AG75" t="n">
        <v>23.91493055555556</v>
      </c>
      <c r="AH75" t="n">
        <v>1542837.916433886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3.6277</v>
      </c>
      <c r="E76" t="n">
        <v>27.57</v>
      </c>
      <c r="F76" t="n">
        <v>23.7</v>
      </c>
      <c r="G76" t="n">
        <v>83.65000000000001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15</v>
      </c>
      <c r="N76" t="n">
        <v>99.08</v>
      </c>
      <c r="O76" t="n">
        <v>40289.97</v>
      </c>
      <c r="P76" t="n">
        <v>420.2</v>
      </c>
      <c r="Q76" t="n">
        <v>608.8099999999999</v>
      </c>
      <c r="R76" t="n">
        <v>57.6</v>
      </c>
      <c r="S76" t="n">
        <v>46.36</v>
      </c>
      <c r="T76" t="n">
        <v>5261.67</v>
      </c>
      <c r="U76" t="n">
        <v>0.8</v>
      </c>
      <c r="V76" t="n">
        <v>0.9</v>
      </c>
      <c r="W76" t="n">
        <v>9.210000000000001</v>
      </c>
      <c r="X76" t="n">
        <v>0.33</v>
      </c>
      <c r="Y76" t="n">
        <v>1</v>
      </c>
      <c r="Z76" t="n">
        <v>10</v>
      </c>
      <c r="AA76" t="n">
        <v>1247.820535864978</v>
      </c>
      <c r="AB76" t="n">
        <v>1707.323107127275</v>
      </c>
      <c r="AC76" t="n">
        <v>1544.378586026078</v>
      </c>
      <c r="AD76" t="n">
        <v>1247820.535864978</v>
      </c>
      <c r="AE76" t="n">
        <v>1707323.107127275</v>
      </c>
      <c r="AF76" t="n">
        <v>1.294454426154062e-06</v>
      </c>
      <c r="AG76" t="n">
        <v>23.93229166666667</v>
      </c>
      <c r="AH76" t="n">
        <v>1544378.586026078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3.6281</v>
      </c>
      <c r="E77" t="n">
        <v>27.56</v>
      </c>
      <c r="F77" t="n">
        <v>23.7</v>
      </c>
      <c r="G77" t="n">
        <v>83.64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15</v>
      </c>
      <c r="N77" t="n">
        <v>99.40000000000001</v>
      </c>
      <c r="O77" t="n">
        <v>40360.92</v>
      </c>
      <c r="P77" t="n">
        <v>420</v>
      </c>
      <c r="Q77" t="n">
        <v>608.85</v>
      </c>
      <c r="R77" t="n">
        <v>57.45</v>
      </c>
      <c r="S77" t="n">
        <v>46.36</v>
      </c>
      <c r="T77" t="n">
        <v>5185.57</v>
      </c>
      <c r="U77" t="n">
        <v>0.8100000000000001</v>
      </c>
      <c r="V77" t="n">
        <v>0.9</v>
      </c>
      <c r="W77" t="n">
        <v>9.210000000000001</v>
      </c>
      <c r="X77" t="n">
        <v>0.33</v>
      </c>
      <c r="Y77" t="n">
        <v>1</v>
      </c>
      <c r="Z77" t="n">
        <v>10</v>
      </c>
      <c r="AA77" t="n">
        <v>1247.428306823487</v>
      </c>
      <c r="AB77" t="n">
        <v>1706.786442048782</v>
      </c>
      <c r="AC77" t="n">
        <v>1543.893139509462</v>
      </c>
      <c r="AD77" t="n">
        <v>1247428.306823487</v>
      </c>
      <c r="AE77" t="n">
        <v>1706786.442048782</v>
      </c>
      <c r="AF77" t="n">
        <v>1.294597156195262e-06</v>
      </c>
      <c r="AG77" t="n">
        <v>23.92361111111111</v>
      </c>
      <c r="AH77" t="n">
        <v>1543893.139509462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3.6375</v>
      </c>
      <c r="E78" t="n">
        <v>27.49</v>
      </c>
      <c r="F78" t="n">
        <v>23.68</v>
      </c>
      <c r="G78" t="n">
        <v>88.8</v>
      </c>
      <c r="H78" t="n">
        <v>1.09</v>
      </c>
      <c r="I78" t="n">
        <v>16</v>
      </c>
      <c r="J78" t="n">
        <v>325.93</v>
      </c>
      <c r="K78" t="n">
        <v>61.2</v>
      </c>
      <c r="L78" t="n">
        <v>20</v>
      </c>
      <c r="M78" t="n">
        <v>14</v>
      </c>
      <c r="N78" t="n">
        <v>99.73</v>
      </c>
      <c r="O78" t="n">
        <v>40432.03</v>
      </c>
      <c r="P78" t="n">
        <v>419.22</v>
      </c>
      <c r="Q78" t="n">
        <v>608.76</v>
      </c>
      <c r="R78" t="n">
        <v>56.82</v>
      </c>
      <c r="S78" t="n">
        <v>46.36</v>
      </c>
      <c r="T78" t="n">
        <v>4875.8</v>
      </c>
      <c r="U78" t="n">
        <v>0.82</v>
      </c>
      <c r="V78" t="n">
        <v>0.9</v>
      </c>
      <c r="W78" t="n">
        <v>9.210000000000001</v>
      </c>
      <c r="X78" t="n">
        <v>0.31</v>
      </c>
      <c r="Y78" t="n">
        <v>1</v>
      </c>
      <c r="Z78" t="n">
        <v>10</v>
      </c>
      <c r="AA78" t="n">
        <v>1243.926741667948</v>
      </c>
      <c r="AB78" t="n">
        <v>1701.995446124822</v>
      </c>
      <c r="AC78" t="n">
        <v>1539.55938951228</v>
      </c>
      <c r="AD78" t="n">
        <v>1243926.741667948</v>
      </c>
      <c r="AE78" t="n">
        <v>1701995.446124822</v>
      </c>
      <c r="AF78" t="n">
        <v>1.297951312163465e-06</v>
      </c>
      <c r="AG78" t="n">
        <v>23.86284722222222</v>
      </c>
      <c r="AH78" t="n">
        <v>1539559.38951228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3.6396</v>
      </c>
      <c r="E79" t="n">
        <v>27.48</v>
      </c>
      <c r="F79" t="n">
        <v>23.66</v>
      </c>
      <c r="G79" t="n">
        <v>88.73999999999999</v>
      </c>
      <c r="H79" t="n">
        <v>1.11</v>
      </c>
      <c r="I79" t="n">
        <v>16</v>
      </c>
      <c r="J79" t="n">
        <v>326.51</v>
      </c>
      <c r="K79" t="n">
        <v>61.2</v>
      </c>
      <c r="L79" t="n">
        <v>20.25</v>
      </c>
      <c r="M79" t="n">
        <v>14</v>
      </c>
      <c r="N79" t="n">
        <v>100.06</v>
      </c>
      <c r="O79" t="n">
        <v>40503.29</v>
      </c>
      <c r="P79" t="n">
        <v>419.31</v>
      </c>
      <c r="Q79" t="n">
        <v>608.8099999999999</v>
      </c>
      <c r="R79" t="n">
        <v>56.54</v>
      </c>
      <c r="S79" t="n">
        <v>46.36</v>
      </c>
      <c r="T79" t="n">
        <v>4736.68</v>
      </c>
      <c r="U79" t="n">
        <v>0.82</v>
      </c>
      <c r="V79" t="n">
        <v>0.9</v>
      </c>
      <c r="W79" t="n">
        <v>9.199999999999999</v>
      </c>
      <c r="X79" t="n">
        <v>0.29</v>
      </c>
      <c r="Y79" t="n">
        <v>1</v>
      </c>
      <c r="Z79" t="n">
        <v>10</v>
      </c>
      <c r="AA79" t="n">
        <v>1243.407315035791</v>
      </c>
      <c r="AB79" t="n">
        <v>1701.28474369122</v>
      </c>
      <c r="AC79" t="n">
        <v>1538.916515521463</v>
      </c>
      <c r="AD79" t="n">
        <v>1243407.315035792</v>
      </c>
      <c r="AE79" t="n">
        <v>1701284.74369122</v>
      </c>
      <c r="AF79" t="n">
        <v>1.298700644879765e-06</v>
      </c>
      <c r="AG79" t="n">
        <v>23.85416666666667</v>
      </c>
      <c r="AH79" t="n">
        <v>1538916.515521463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3.6376</v>
      </c>
      <c r="E80" t="n">
        <v>27.49</v>
      </c>
      <c r="F80" t="n">
        <v>23.68</v>
      </c>
      <c r="G80" t="n">
        <v>88.8</v>
      </c>
      <c r="H80" t="n">
        <v>1.12</v>
      </c>
      <c r="I80" t="n">
        <v>16</v>
      </c>
      <c r="J80" t="n">
        <v>327.08</v>
      </c>
      <c r="K80" t="n">
        <v>61.2</v>
      </c>
      <c r="L80" t="n">
        <v>20.5</v>
      </c>
      <c r="M80" t="n">
        <v>14</v>
      </c>
      <c r="N80" t="n">
        <v>100.39</v>
      </c>
      <c r="O80" t="n">
        <v>40574.7</v>
      </c>
      <c r="P80" t="n">
        <v>419.82</v>
      </c>
      <c r="Q80" t="n">
        <v>608.8099999999999</v>
      </c>
      <c r="R80" t="n">
        <v>56.79</v>
      </c>
      <c r="S80" t="n">
        <v>46.36</v>
      </c>
      <c r="T80" t="n">
        <v>4861.5</v>
      </c>
      <c r="U80" t="n">
        <v>0.82</v>
      </c>
      <c r="V80" t="n">
        <v>0.9</v>
      </c>
      <c r="W80" t="n">
        <v>9.210000000000001</v>
      </c>
      <c r="X80" t="n">
        <v>0.31</v>
      </c>
      <c r="Y80" t="n">
        <v>1</v>
      </c>
      <c r="Z80" t="n">
        <v>10</v>
      </c>
      <c r="AA80" t="n">
        <v>1244.801467009268</v>
      </c>
      <c r="AB80" t="n">
        <v>1703.192283926974</v>
      </c>
      <c r="AC80" t="n">
        <v>1540.642002794367</v>
      </c>
      <c r="AD80" t="n">
        <v>1244801.467009268</v>
      </c>
      <c r="AE80" t="n">
        <v>1703192.283926974</v>
      </c>
      <c r="AF80" t="n">
        <v>1.297986994673765e-06</v>
      </c>
      <c r="AG80" t="n">
        <v>23.86284722222222</v>
      </c>
      <c r="AH80" t="n">
        <v>1540642.002794367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3.6364</v>
      </c>
      <c r="E81" t="n">
        <v>27.5</v>
      </c>
      <c r="F81" t="n">
        <v>23.69</v>
      </c>
      <c r="G81" t="n">
        <v>88.83</v>
      </c>
      <c r="H81" t="n">
        <v>1.13</v>
      </c>
      <c r="I81" t="n">
        <v>16</v>
      </c>
      <c r="J81" t="n">
        <v>327.66</v>
      </c>
      <c r="K81" t="n">
        <v>61.2</v>
      </c>
      <c r="L81" t="n">
        <v>20.75</v>
      </c>
      <c r="M81" t="n">
        <v>14</v>
      </c>
      <c r="N81" t="n">
        <v>100.72</v>
      </c>
      <c r="O81" t="n">
        <v>40646.27</v>
      </c>
      <c r="P81" t="n">
        <v>419.71</v>
      </c>
      <c r="Q81" t="n">
        <v>608.83</v>
      </c>
      <c r="R81" t="n">
        <v>57.31</v>
      </c>
      <c r="S81" t="n">
        <v>46.36</v>
      </c>
      <c r="T81" t="n">
        <v>5124.56</v>
      </c>
      <c r="U81" t="n">
        <v>0.8100000000000001</v>
      </c>
      <c r="V81" t="n">
        <v>0.9</v>
      </c>
      <c r="W81" t="n">
        <v>9.199999999999999</v>
      </c>
      <c r="X81" t="n">
        <v>0.32</v>
      </c>
      <c r="Y81" t="n">
        <v>1</v>
      </c>
      <c r="Z81" t="n">
        <v>10</v>
      </c>
      <c r="AA81" t="n">
        <v>1244.998773770527</v>
      </c>
      <c r="AB81" t="n">
        <v>1703.462247742289</v>
      </c>
      <c r="AC81" t="n">
        <v>1540.886201642045</v>
      </c>
      <c r="AD81" t="n">
        <v>1244998.773770527</v>
      </c>
      <c r="AE81" t="n">
        <v>1703462.247742289</v>
      </c>
      <c r="AF81" t="n">
        <v>1.297558804550164e-06</v>
      </c>
      <c r="AG81" t="n">
        <v>23.87152777777778</v>
      </c>
      <c r="AH81" t="n">
        <v>1540886.201642045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3.6358</v>
      </c>
      <c r="E82" t="n">
        <v>27.5</v>
      </c>
      <c r="F82" t="n">
        <v>23.69</v>
      </c>
      <c r="G82" t="n">
        <v>88.84999999999999</v>
      </c>
      <c r="H82" t="n">
        <v>1.14</v>
      </c>
      <c r="I82" t="n">
        <v>16</v>
      </c>
      <c r="J82" t="n">
        <v>328.25</v>
      </c>
      <c r="K82" t="n">
        <v>61.2</v>
      </c>
      <c r="L82" t="n">
        <v>21</v>
      </c>
      <c r="M82" t="n">
        <v>14</v>
      </c>
      <c r="N82" t="n">
        <v>101.05</v>
      </c>
      <c r="O82" t="n">
        <v>40718</v>
      </c>
      <c r="P82" t="n">
        <v>419.57</v>
      </c>
      <c r="Q82" t="n">
        <v>608.79</v>
      </c>
      <c r="R82" t="n">
        <v>57.45</v>
      </c>
      <c r="S82" t="n">
        <v>46.36</v>
      </c>
      <c r="T82" t="n">
        <v>5192.06</v>
      </c>
      <c r="U82" t="n">
        <v>0.8100000000000001</v>
      </c>
      <c r="V82" t="n">
        <v>0.9</v>
      </c>
      <c r="W82" t="n">
        <v>9.199999999999999</v>
      </c>
      <c r="X82" t="n">
        <v>0.32</v>
      </c>
      <c r="Y82" t="n">
        <v>1</v>
      </c>
      <c r="Z82" t="n">
        <v>10</v>
      </c>
      <c r="AA82" t="n">
        <v>1244.926826592859</v>
      </c>
      <c r="AB82" t="n">
        <v>1703.363806439718</v>
      </c>
      <c r="AC82" t="n">
        <v>1540.797155439228</v>
      </c>
      <c r="AD82" t="n">
        <v>1244926.826592859</v>
      </c>
      <c r="AE82" t="n">
        <v>1703363.806439718</v>
      </c>
      <c r="AF82" t="n">
        <v>1.297344709488364e-06</v>
      </c>
      <c r="AG82" t="n">
        <v>23.87152777777778</v>
      </c>
      <c r="AH82" t="n">
        <v>1540797.155439228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3.6364</v>
      </c>
      <c r="E83" t="n">
        <v>27.5</v>
      </c>
      <c r="F83" t="n">
        <v>23.69</v>
      </c>
      <c r="G83" t="n">
        <v>88.83</v>
      </c>
      <c r="H83" t="n">
        <v>1.15</v>
      </c>
      <c r="I83" t="n">
        <v>16</v>
      </c>
      <c r="J83" t="n">
        <v>328.83</v>
      </c>
      <c r="K83" t="n">
        <v>61.2</v>
      </c>
      <c r="L83" t="n">
        <v>21.25</v>
      </c>
      <c r="M83" t="n">
        <v>14</v>
      </c>
      <c r="N83" t="n">
        <v>101.38</v>
      </c>
      <c r="O83" t="n">
        <v>40789.89</v>
      </c>
      <c r="P83" t="n">
        <v>419</v>
      </c>
      <c r="Q83" t="n">
        <v>608.78</v>
      </c>
      <c r="R83" t="n">
        <v>57.42</v>
      </c>
      <c r="S83" t="n">
        <v>46.36</v>
      </c>
      <c r="T83" t="n">
        <v>5175.34</v>
      </c>
      <c r="U83" t="n">
        <v>0.8100000000000001</v>
      </c>
      <c r="V83" t="n">
        <v>0.9</v>
      </c>
      <c r="W83" t="n">
        <v>9.199999999999999</v>
      </c>
      <c r="X83" t="n">
        <v>0.32</v>
      </c>
      <c r="Y83" t="n">
        <v>1</v>
      </c>
      <c r="Z83" t="n">
        <v>10</v>
      </c>
      <c r="AA83" t="n">
        <v>1243.936241985646</v>
      </c>
      <c r="AB83" t="n">
        <v>1702.008444878621</v>
      </c>
      <c r="AC83" t="n">
        <v>1539.57114768326</v>
      </c>
      <c r="AD83" t="n">
        <v>1243936.241985646</v>
      </c>
      <c r="AE83" t="n">
        <v>1702008.444878621</v>
      </c>
      <c r="AF83" t="n">
        <v>1.297558804550164e-06</v>
      </c>
      <c r="AG83" t="n">
        <v>23.87152777777778</v>
      </c>
      <c r="AH83" t="n">
        <v>1539571.14768326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3.647</v>
      </c>
      <c r="E84" t="n">
        <v>27.42</v>
      </c>
      <c r="F84" t="n">
        <v>23.66</v>
      </c>
      <c r="G84" t="n">
        <v>94.65000000000001</v>
      </c>
      <c r="H84" t="n">
        <v>1.16</v>
      </c>
      <c r="I84" t="n">
        <v>15</v>
      </c>
      <c r="J84" t="n">
        <v>329.41</v>
      </c>
      <c r="K84" t="n">
        <v>61.2</v>
      </c>
      <c r="L84" t="n">
        <v>21.5</v>
      </c>
      <c r="M84" t="n">
        <v>13</v>
      </c>
      <c r="N84" t="n">
        <v>101.71</v>
      </c>
      <c r="O84" t="n">
        <v>40861.93</v>
      </c>
      <c r="P84" t="n">
        <v>418.71</v>
      </c>
      <c r="Q84" t="n">
        <v>608.79</v>
      </c>
      <c r="R84" t="n">
        <v>56.43</v>
      </c>
      <c r="S84" t="n">
        <v>46.36</v>
      </c>
      <c r="T84" t="n">
        <v>4687.25</v>
      </c>
      <c r="U84" t="n">
        <v>0.82</v>
      </c>
      <c r="V84" t="n">
        <v>0.9</v>
      </c>
      <c r="W84" t="n">
        <v>9.199999999999999</v>
      </c>
      <c r="X84" t="n">
        <v>0.29</v>
      </c>
      <c r="Y84" t="n">
        <v>1</v>
      </c>
      <c r="Z84" t="n">
        <v>10</v>
      </c>
      <c r="AA84" t="n">
        <v>1240.823376171288</v>
      </c>
      <c r="AB84" t="n">
        <v>1697.749284541469</v>
      </c>
      <c r="AC84" t="n">
        <v>1535.718475630917</v>
      </c>
      <c r="AD84" t="n">
        <v>1240823.376171288</v>
      </c>
      <c r="AE84" t="n">
        <v>1697749.284541469</v>
      </c>
      <c r="AF84" t="n">
        <v>1.301341150641967e-06</v>
      </c>
      <c r="AG84" t="n">
        <v>23.80208333333333</v>
      </c>
      <c r="AH84" t="n">
        <v>1535718.475630917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3.649</v>
      </c>
      <c r="E85" t="n">
        <v>27.4</v>
      </c>
      <c r="F85" t="n">
        <v>23.65</v>
      </c>
      <c r="G85" t="n">
        <v>94.59</v>
      </c>
      <c r="H85" t="n">
        <v>1.17</v>
      </c>
      <c r="I85" t="n">
        <v>15</v>
      </c>
      <c r="J85" t="n">
        <v>330</v>
      </c>
      <c r="K85" t="n">
        <v>61.2</v>
      </c>
      <c r="L85" t="n">
        <v>21.75</v>
      </c>
      <c r="M85" t="n">
        <v>13</v>
      </c>
      <c r="N85" t="n">
        <v>102.05</v>
      </c>
      <c r="O85" t="n">
        <v>40934.14</v>
      </c>
      <c r="P85" t="n">
        <v>418.78</v>
      </c>
      <c r="Q85" t="n">
        <v>608.84</v>
      </c>
      <c r="R85" t="n">
        <v>55.75</v>
      </c>
      <c r="S85" t="n">
        <v>46.36</v>
      </c>
      <c r="T85" t="n">
        <v>4348.34</v>
      </c>
      <c r="U85" t="n">
        <v>0.83</v>
      </c>
      <c r="V85" t="n">
        <v>0.9</v>
      </c>
      <c r="W85" t="n">
        <v>9.210000000000001</v>
      </c>
      <c r="X85" t="n">
        <v>0.28</v>
      </c>
      <c r="Y85" t="n">
        <v>1</v>
      </c>
      <c r="Z85" t="n">
        <v>10</v>
      </c>
      <c r="AA85" t="n">
        <v>1240.386516166726</v>
      </c>
      <c r="AB85" t="n">
        <v>1697.151553410323</v>
      </c>
      <c r="AC85" t="n">
        <v>1535.177791120007</v>
      </c>
      <c r="AD85" t="n">
        <v>1240386.516166726</v>
      </c>
      <c r="AE85" t="n">
        <v>1697151.553410323</v>
      </c>
      <c r="AF85" t="n">
        <v>1.302054800847968e-06</v>
      </c>
      <c r="AG85" t="n">
        <v>23.78472222222222</v>
      </c>
      <c r="AH85" t="n">
        <v>1535177.791120007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3.65</v>
      </c>
      <c r="E86" t="n">
        <v>27.4</v>
      </c>
      <c r="F86" t="n">
        <v>23.64</v>
      </c>
      <c r="G86" t="n">
        <v>94.56</v>
      </c>
      <c r="H86" t="n">
        <v>1.19</v>
      </c>
      <c r="I86" t="n">
        <v>15</v>
      </c>
      <c r="J86" t="n">
        <v>330.59</v>
      </c>
      <c r="K86" t="n">
        <v>61.2</v>
      </c>
      <c r="L86" t="n">
        <v>22</v>
      </c>
      <c r="M86" t="n">
        <v>13</v>
      </c>
      <c r="N86" t="n">
        <v>102.39</v>
      </c>
      <c r="O86" t="n">
        <v>41006.51</v>
      </c>
      <c r="P86" t="n">
        <v>418.89</v>
      </c>
      <c r="Q86" t="n">
        <v>608.86</v>
      </c>
      <c r="R86" t="n">
        <v>55.63</v>
      </c>
      <c r="S86" t="n">
        <v>46.36</v>
      </c>
      <c r="T86" t="n">
        <v>4285.61</v>
      </c>
      <c r="U86" t="n">
        <v>0.83</v>
      </c>
      <c r="V86" t="n">
        <v>0.9</v>
      </c>
      <c r="W86" t="n">
        <v>9.199999999999999</v>
      </c>
      <c r="X86" t="n">
        <v>0.27</v>
      </c>
      <c r="Y86" t="n">
        <v>1</v>
      </c>
      <c r="Z86" t="n">
        <v>10</v>
      </c>
      <c r="AA86" t="n">
        <v>1240.23683180137</v>
      </c>
      <c r="AB86" t="n">
        <v>1696.946748658035</v>
      </c>
      <c r="AC86" t="n">
        <v>1534.992532645832</v>
      </c>
      <c r="AD86" t="n">
        <v>1240236.83180137</v>
      </c>
      <c r="AE86" t="n">
        <v>1696946.748658035</v>
      </c>
      <c r="AF86" t="n">
        <v>1.302411625950968e-06</v>
      </c>
      <c r="AG86" t="n">
        <v>23.78472222222222</v>
      </c>
      <c r="AH86" t="n">
        <v>1534992.532645832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3.6482</v>
      </c>
      <c r="E87" t="n">
        <v>27.41</v>
      </c>
      <c r="F87" t="n">
        <v>23.65</v>
      </c>
      <c r="G87" t="n">
        <v>94.61</v>
      </c>
      <c r="H87" t="n">
        <v>1.2</v>
      </c>
      <c r="I87" t="n">
        <v>15</v>
      </c>
      <c r="J87" t="n">
        <v>331.17</v>
      </c>
      <c r="K87" t="n">
        <v>61.2</v>
      </c>
      <c r="L87" t="n">
        <v>22.25</v>
      </c>
      <c r="M87" t="n">
        <v>13</v>
      </c>
      <c r="N87" t="n">
        <v>102.72</v>
      </c>
      <c r="O87" t="n">
        <v>41079.04</v>
      </c>
      <c r="P87" t="n">
        <v>419.3</v>
      </c>
      <c r="Q87" t="n">
        <v>608.78</v>
      </c>
      <c r="R87" t="n">
        <v>56.24</v>
      </c>
      <c r="S87" t="n">
        <v>46.36</v>
      </c>
      <c r="T87" t="n">
        <v>4592.12</v>
      </c>
      <c r="U87" t="n">
        <v>0.82</v>
      </c>
      <c r="V87" t="n">
        <v>0.9</v>
      </c>
      <c r="W87" t="n">
        <v>9.199999999999999</v>
      </c>
      <c r="X87" t="n">
        <v>0.28</v>
      </c>
      <c r="Y87" t="n">
        <v>1</v>
      </c>
      <c r="Z87" t="n">
        <v>10</v>
      </c>
      <c r="AA87" t="n">
        <v>1241.344024028999</v>
      </c>
      <c r="AB87" t="n">
        <v>1698.461657909752</v>
      </c>
      <c r="AC87" t="n">
        <v>1536.362861084753</v>
      </c>
      <c r="AD87" t="n">
        <v>1241344.024028999</v>
      </c>
      <c r="AE87" t="n">
        <v>1698461.657909752</v>
      </c>
      <c r="AF87" t="n">
        <v>1.301769340765568e-06</v>
      </c>
      <c r="AG87" t="n">
        <v>23.79340277777778</v>
      </c>
      <c r="AH87" t="n">
        <v>1536362.861084753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3.6476</v>
      </c>
      <c r="E88" t="n">
        <v>27.42</v>
      </c>
      <c r="F88" t="n">
        <v>23.66</v>
      </c>
      <c r="G88" t="n">
        <v>94.63</v>
      </c>
      <c r="H88" t="n">
        <v>1.21</v>
      </c>
      <c r="I88" t="n">
        <v>15</v>
      </c>
      <c r="J88" t="n">
        <v>331.76</v>
      </c>
      <c r="K88" t="n">
        <v>61.2</v>
      </c>
      <c r="L88" t="n">
        <v>22.5</v>
      </c>
      <c r="M88" t="n">
        <v>13</v>
      </c>
      <c r="N88" t="n">
        <v>103.06</v>
      </c>
      <c r="O88" t="n">
        <v>41151.74</v>
      </c>
      <c r="P88" t="n">
        <v>418.94</v>
      </c>
      <c r="Q88" t="n">
        <v>608.8099999999999</v>
      </c>
      <c r="R88" t="n">
        <v>56.37</v>
      </c>
      <c r="S88" t="n">
        <v>46.36</v>
      </c>
      <c r="T88" t="n">
        <v>4655.5</v>
      </c>
      <c r="U88" t="n">
        <v>0.82</v>
      </c>
      <c r="V88" t="n">
        <v>0.9</v>
      </c>
      <c r="W88" t="n">
        <v>9.199999999999999</v>
      </c>
      <c r="X88" t="n">
        <v>0.29</v>
      </c>
      <c r="Y88" t="n">
        <v>1</v>
      </c>
      <c r="Z88" t="n">
        <v>10</v>
      </c>
      <c r="AA88" t="n">
        <v>1241.030050987099</v>
      </c>
      <c r="AB88" t="n">
        <v>1698.03206614231</v>
      </c>
      <c r="AC88" t="n">
        <v>1535.97426895266</v>
      </c>
      <c r="AD88" t="n">
        <v>1241030.050987099</v>
      </c>
      <c r="AE88" t="n">
        <v>1698032.06614231</v>
      </c>
      <c r="AF88" t="n">
        <v>1.301555245703767e-06</v>
      </c>
      <c r="AG88" t="n">
        <v>23.80208333333333</v>
      </c>
      <c r="AH88" t="n">
        <v>1535974.26895266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3.6479</v>
      </c>
      <c r="E89" t="n">
        <v>27.41</v>
      </c>
      <c r="F89" t="n">
        <v>23.66</v>
      </c>
      <c r="G89" t="n">
        <v>94.62</v>
      </c>
      <c r="H89" t="n">
        <v>1.22</v>
      </c>
      <c r="I89" t="n">
        <v>15</v>
      </c>
      <c r="J89" t="n">
        <v>332.35</v>
      </c>
      <c r="K89" t="n">
        <v>61.2</v>
      </c>
      <c r="L89" t="n">
        <v>22.75</v>
      </c>
      <c r="M89" t="n">
        <v>13</v>
      </c>
      <c r="N89" t="n">
        <v>103.41</v>
      </c>
      <c r="O89" t="n">
        <v>41224.6</v>
      </c>
      <c r="P89" t="n">
        <v>418.59</v>
      </c>
      <c r="Q89" t="n">
        <v>608.8099999999999</v>
      </c>
      <c r="R89" t="n">
        <v>56.03</v>
      </c>
      <c r="S89" t="n">
        <v>46.36</v>
      </c>
      <c r="T89" t="n">
        <v>4489.45</v>
      </c>
      <c r="U89" t="n">
        <v>0.83</v>
      </c>
      <c r="V89" t="n">
        <v>0.9</v>
      </c>
      <c r="W89" t="n">
        <v>9.210000000000001</v>
      </c>
      <c r="X89" t="n">
        <v>0.28</v>
      </c>
      <c r="Y89" t="n">
        <v>1</v>
      </c>
      <c r="Z89" t="n">
        <v>10</v>
      </c>
      <c r="AA89" t="n">
        <v>1240.439673178769</v>
      </c>
      <c r="AB89" t="n">
        <v>1697.224285179323</v>
      </c>
      <c r="AC89" t="n">
        <v>1535.243581471053</v>
      </c>
      <c r="AD89" t="n">
        <v>1240439.673178769</v>
      </c>
      <c r="AE89" t="n">
        <v>1697224.285179323</v>
      </c>
      <c r="AF89" t="n">
        <v>1.301662293234667e-06</v>
      </c>
      <c r="AG89" t="n">
        <v>23.79340277777778</v>
      </c>
      <c r="AH89" t="n">
        <v>1535243.581471053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3.6585</v>
      </c>
      <c r="E90" t="n">
        <v>27.33</v>
      </c>
      <c r="F90" t="n">
        <v>23.63</v>
      </c>
      <c r="G90" t="n">
        <v>101.27</v>
      </c>
      <c r="H90" t="n">
        <v>1.23</v>
      </c>
      <c r="I90" t="n">
        <v>14</v>
      </c>
      <c r="J90" t="n">
        <v>332.95</v>
      </c>
      <c r="K90" t="n">
        <v>61.2</v>
      </c>
      <c r="L90" t="n">
        <v>23</v>
      </c>
      <c r="M90" t="n">
        <v>12</v>
      </c>
      <c r="N90" t="n">
        <v>103.75</v>
      </c>
      <c r="O90" t="n">
        <v>41297.62</v>
      </c>
      <c r="P90" t="n">
        <v>417.7</v>
      </c>
      <c r="Q90" t="n">
        <v>608.78</v>
      </c>
      <c r="R90" t="n">
        <v>55.37</v>
      </c>
      <c r="S90" t="n">
        <v>46.36</v>
      </c>
      <c r="T90" t="n">
        <v>4164.22</v>
      </c>
      <c r="U90" t="n">
        <v>0.84</v>
      </c>
      <c r="V90" t="n">
        <v>0.9</v>
      </c>
      <c r="W90" t="n">
        <v>9.199999999999999</v>
      </c>
      <c r="X90" t="n">
        <v>0.26</v>
      </c>
      <c r="Y90" t="n">
        <v>1</v>
      </c>
      <c r="Z90" t="n">
        <v>10</v>
      </c>
      <c r="AA90" t="n">
        <v>1225.601970467286</v>
      </c>
      <c r="AB90" t="n">
        <v>1676.922685736227</v>
      </c>
      <c r="AC90" t="n">
        <v>1516.879538185332</v>
      </c>
      <c r="AD90" t="n">
        <v>1225601.970467286</v>
      </c>
      <c r="AE90" t="n">
        <v>1676922.685736227</v>
      </c>
      <c r="AF90" t="n">
        <v>1.30544463932647e-06</v>
      </c>
      <c r="AG90" t="n">
        <v>23.72395833333333</v>
      </c>
      <c r="AH90" t="n">
        <v>1516879.538185332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3.6586</v>
      </c>
      <c r="E91" t="n">
        <v>27.33</v>
      </c>
      <c r="F91" t="n">
        <v>23.63</v>
      </c>
      <c r="G91" t="n">
        <v>101.27</v>
      </c>
      <c r="H91" t="n">
        <v>1.24</v>
      </c>
      <c r="I91" t="n">
        <v>14</v>
      </c>
      <c r="J91" t="n">
        <v>333.54</v>
      </c>
      <c r="K91" t="n">
        <v>61.2</v>
      </c>
      <c r="L91" t="n">
        <v>23.25</v>
      </c>
      <c r="M91" t="n">
        <v>12</v>
      </c>
      <c r="N91" t="n">
        <v>104.09</v>
      </c>
      <c r="O91" t="n">
        <v>41370.82</v>
      </c>
      <c r="P91" t="n">
        <v>418.12</v>
      </c>
      <c r="Q91" t="n">
        <v>608.8099999999999</v>
      </c>
      <c r="R91" t="n">
        <v>55.29</v>
      </c>
      <c r="S91" t="n">
        <v>46.36</v>
      </c>
      <c r="T91" t="n">
        <v>4124.68</v>
      </c>
      <c r="U91" t="n">
        <v>0.84</v>
      </c>
      <c r="V91" t="n">
        <v>0.9</v>
      </c>
      <c r="W91" t="n">
        <v>9.199999999999999</v>
      </c>
      <c r="X91" t="n">
        <v>0.26</v>
      </c>
      <c r="Y91" t="n">
        <v>1</v>
      </c>
      <c r="Z91" t="n">
        <v>10</v>
      </c>
      <c r="AA91" t="n">
        <v>1226.204139496533</v>
      </c>
      <c r="AB91" t="n">
        <v>1677.746599967866</v>
      </c>
      <c r="AC91" t="n">
        <v>1517.624819199075</v>
      </c>
      <c r="AD91" t="n">
        <v>1226204.139496533</v>
      </c>
      <c r="AE91" t="n">
        <v>1677746.599967866</v>
      </c>
      <c r="AF91" t="n">
        <v>1.30548032183677e-06</v>
      </c>
      <c r="AG91" t="n">
        <v>23.72395833333333</v>
      </c>
      <c r="AH91" t="n">
        <v>1517624.819199075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3.6601</v>
      </c>
      <c r="E92" t="n">
        <v>27.32</v>
      </c>
      <c r="F92" t="n">
        <v>23.62</v>
      </c>
      <c r="G92" t="n">
        <v>101.22</v>
      </c>
      <c r="H92" t="n">
        <v>1.25</v>
      </c>
      <c r="I92" t="n">
        <v>14</v>
      </c>
      <c r="J92" t="n">
        <v>334.14</v>
      </c>
      <c r="K92" t="n">
        <v>61.2</v>
      </c>
      <c r="L92" t="n">
        <v>23.5</v>
      </c>
      <c r="M92" t="n">
        <v>12</v>
      </c>
      <c r="N92" t="n">
        <v>104.44</v>
      </c>
      <c r="O92" t="n">
        <v>41444.3</v>
      </c>
      <c r="P92" t="n">
        <v>418.43</v>
      </c>
      <c r="Q92" t="n">
        <v>608.8</v>
      </c>
      <c r="R92" t="n">
        <v>55.15</v>
      </c>
      <c r="S92" t="n">
        <v>46.36</v>
      </c>
      <c r="T92" t="n">
        <v>4053.04</v>
      </c>
      <c r="U92" t="n">
        <v>0.84</v>
      </c>
      <c r="V92" t="n">
        <v>0.9</v>
      </c>
      <c r="W92" t="n">
        <v>9.199999999999999</v>
      </c>
      <c r="X92" t="n">
        <v>0.25</v>
      </c>
      <c r="Y92" t="n">
        <v>1</v>
      </c>
      <c r="Z92" t="n">
        <v>10</v>
      </c>
      <c r="AA92" t="n">
        <v>1226.240323718533</v>
      </c>
      <c r="AB92" t="n">
        <v>1677.796108816741</v>
      </c>
      <c r="AC92" t="n">
        <v>1517.669602992899</v>
      </c>
      <c r="AD92" t="n">
        <v>1226240.323718533</v>
      </c>
      <c r="AE92" t="n">
        <v>1677796.108816741</v>
      </c>
      <c r="AF92" t="n">
        <v>1.306015559491271e-06</v>
      </c>
      <c r="AG92" t="n">
        <v>23.71527777777778</v>
      </c>
      <c r="AH92" t="n">
        <v>1517669.602992899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3.6605</v>
      </c>
      <c r="E93" t="n">
        <v>27.32</v>
      </c>
      <c r="F93" t="n">
        <v>23.61</v>
      </c>
      <c r="G93" t="n">
        <v>101.21</v>
      </c>
      <c r="H93" t="n">
        <v>1.26</v>
      </c>
      <c r="I93" t="n">
        <v>14</v>
      </c>
      <c r="J93" t="n">
        <v>334.73</v>
      </c>
      <c r="K93" t="n">
        <v>61.2</v>
      </c>
      <c r="L93" t="n">
        <v>23.75</v>
      </c>
      <c r="M93" t="n">
        <v>12</v>
      </c>
      <c r="N93" t="n">
        <v>104.78</v>
      </c>
      <c r="O93" t="n">
        <v>41517.84</v>
      </c>
      <c r="P93" t="n">
        <v>418.23</v>
      </c>
      <c r="Q93" t="n">
        <v>608.8</v>
      </c>
      <c r="R93" t="n">
        <v>54.78</v>
      </c>
      <c r="S93" t="n">
        <v>46.36</v>
      </c>
      <c r="T93" t="n">
        <v>3867.44</v>
      </c>
      <c r="U93" t="n">
        <v>0.85</v>
      </c>
      <c r="V93" t="n">
        <v>0.9</v>
      </c>
      <c r="W93" t="n">
        <v>9.199999999999999</v>
      </c>
      <c r="X93" t="n">
        <v>0.24</v>
      </c>
      <c r="Y93" t="n">
        <v>1</v>
      </c>
      <c r="Z93" t="n">
        <v>10</v>
      </c>
      <c r="AA93" t="n">
        <v>1225.766476915892</v>
      </c>
      <c r="AB93" t="n">
        <v>1677.147770716722</v>
      </c>
      <c r="AC93" t="n">
        <v>1517.083141371198</v>
      </c>
      <c r="AD93" t="n">
        <v>1225766.476915892</v>
      </c>
      <c r="AE93" t="n">
        <v>1677147.770716722</v>
      </c>
      <c r="AF93" t="n">
        <v>1.306158289532471e-06</v>
      </c>
      <c r="AG93" t="n">
        <v>23.71527777777778</v>
      </c>
      <c r="AH93" t="n">
        <v>1517083.141371198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3.6601</v>
      </c>
      <c r="E94" t="n">
        <v>27.32</v>
      </c>
      <c r="F94" t="n">
        <v>23.62</v>
      </c>
      <c r="G94" t="n">
        <v>101.22</v>
      </c>
      <c r="H94" t="n">
        <v>1.28</v>
      </c>
      <c r="I94" t="n">
        <v>14</v>
      </c>
      <c r="J94" t="n">
        <v>335.33</v>
      </c>
      <c r="K94" t="n">
        <v>61.2</v>
      </c>
      <c r="L94" t="n">
        <v>24</v>
      </c>
      <c r="M94" t="n">
        <v>12</v>
      </c>
      <c r="N94" t="n">
        <v>105.13</v>
      </c>
      <c r="O94" t="n">
        <v>41591.55</v>
      </c>
      <c r="P94" t="n">
        <v>418.5</v>
      </c>
      <c r="Q94" t="n">
        <v>608.8200000000001</v>
      </c>
      <c r="R94" t="n">
        <v>54.98</v>
      </c>
      <c r="S94" t="n">
        <v>46.36</v>
      </c>
      <c r="T94" t="n">
        <v>3965.34</v>
      </c>
      <c r="U94" t="n">
        <v>0.84</v>
      </c>
      <c r="V94" t="n">
        <v>0.9</v>
      </c>
      <c r="W94" t="n">
        <v>9.199999999999999</v>
      </c>
      <c r="X94" t="n">
        <v>0.25</v>
      </c>
      <c r="Y94" t="n">
        <v>1</v>
      </c>
      <c r="Z94" t="n">
        <v>10</v>
      </c>
      <c r="AA94" t="n">
        <v>1226.344402049641</v>
      </c>
      <c r="AB94" t="n">
        <v>1677.938513380974</v>
      </c>
      <c r="AC94" t="n">
        <v>1517.798416665388</v>
      </c>
      <c r="AD94" t="n">
        <v>1226344.402049641</v>
      </c>
      <c r="AE94" t="n">
        <v>1677938.513380975</v>
      </c>
      <c r="AF94" t="n">
        <v>1.306015559491271e-06</v>
      </c>
      <c r="AG94" t="n">
        <v>23.71527777777778</v>
      </c>
      <c r="AH94" t="n">
        <v>1517798.416665388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3.6597</v>
      </c>
      <c r="E95" t="n">
        <v>27.32</v>
      </c>
      <c r="F95" t="n">
        <v>23.62</v>
      </c>
      <c r="G95" t="n">
        <v>101.23</v>
      </c>
      <c r="H95" t="n">
        <v>1.29</v>
      </c>
      <c r="I95" t="n">
        <v>14</v>
      </c>
      <c r="J95" t="n">
        <v>335.93</v>
      </c>
      <c r="K95" t="n">
        <v>61.2</v>
      </c>
      <c r="L95" t="n">
        <v>24.25</v>
      </c>
      <c r="M95" t="n">
        <v>12</v>
      </c>
      <c r="N95" t="n">
        <v>105.48</v>
      </c>
      <c r="O95" t="n">
        <v>41665.42</v>
      </c>
      <c r="P95" t="n">
        <v>418.25</v>
      </c>
      <c r="Q95" t="n">
        <v>608.77</v>
      </c>
      <c r="R95" t="n">
        <v>55.05</v>
      </c>
      <c r="S95" t="n">
        <v>46.36</v>
      </c>
      <c r="T95" t="n">
        <v>4004.16</v>
      </c>
      <c r="U95" t="n">
        <v>0.84</v>
      </c>
      <c r="V95" t="n">
        <v>0.9</v>
      </c>
      <c r="W95" t="n">
        <v>9.199999999999999</v>
      </c>
      <c r="X95" t="n">
        <v>0.25</v>
      </c>
      <c r="Y95" t="n">
        <v>1</v>
      </c>
      <c r="Z95" t="n">
        <v>10</v>
      </c>
      <c r="AA95" t="n">
        <v>1226.06293506649</v>
      </c>
      <c r="AB95" t="n">
        <v>1677.553397837182</v>
      </c>
      <c r="AC95" t="n">
        <v>1517.450056008581</v>
      </c>
      <c r="AD95" t="n">
        <v>1226062.93506649</v>
      </c>
      <c r="AE95" t="n">
        <v>1677553.397837182</v>
      </c>
      <c r="AF95" t="n">
        <v>1.305872829450071e-06</v>
      </c>
      <c r="AG95" t="n">
        <v>23.71527777777778</v>
      </c>
      <c r="AH95" t="n">
        <v>1517450.056008582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3.6574</v>
      </c>
      <c r="E96" t="n">
        <v>27.34</v>
      </c>
      <c r="F96" t="n">
        <v>23.64</v>
      </c>
      <c r="G96" t="n">
        <v>101.31</v>
      </c>
      <c r="H96" t="n">
        <v>1.3</v>
      </c>
      <c r="I96" t="n">
        <v>14</v>
      </c>
      <c r="J96" t="n">
        <v>336.53</v>
      </c>
      <c r="K96" t="n">
        <v>61.2</v>
      </c>
      <c r="L96" t="n">
        <v>24.5</v>
      </c>
      <c r="M96" t="n">
        <v>12</v>
      </c>
      <c r="N96" t="n">
        <v>105.83</v>
      </c>
      <c r="O96" t="n">
        <v>41739.48</v>
      </c>
      <c r="P96" t="n">
        <v>418.16</v>
      </c>
      <c r="Q96" t="n">
        <v>608.8200000000001</v>
      </c>
      <c r="R96" t="n">
        <v>55.55</v>
      </c>
      <c r="S96" t="n">
        <v>46.36</v>
      </c>
      <c r="T96" t="n">
        <v>4254.28</v>
      </c>
      <c r="U96" t="n">
        <v>0.83</v>
      </c>
      <c r="V96" t="n">
        <v>0.9</v>
      </c>
      <c r="W96" t="n">
        <v>9.210000000000001</v>
      </c>
      <c r="X96" t="n">
        <v>0.27</v>
      </c>
      <c r="Y96" t="n">
        <v>1</v>
      </c>
      <c r="Z96" t="n">
        <v>10</v>
      </c>
      <c r="AA96" t="n">
        <v>1226.620961833065</v>
      </c>
      <c r="AB96" t="n">
        <v>1678.316914677612</v>
      </c>
      <c r="AC96" t="n">
        <v>1518.140703873364</v>
      </c>
      <c r="AD96" t="n">
        <v>1226620.961833065</v>
      </c>
      <c r="AE96" t="n">
        <v>1678316.914677612</v>
      </c>
      <c r="AF96" t="n">
        <v>1.30505213171317e-06</v>
      </c>
      <c r="AG96" t="n">
        <v>23.73263888888889</v>
      </c>
      <c r="AH96" t="n">
        <v>1518140.703873364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3.6575</v>
      </c>
      <c r="E97" t="n">
        <v>27.34</v>
      </c>
      <c r="F97" t="n">
        <v>23.64</v>
      </c>
      <c r="G97" t="n">
        <v>101.3</v>
      </c>
      <c r="H97" t="n">
        <v>1.31</v>
      </c>
      <c r="I97" t="n">
        <v>14</v>
      </c>
      <c r="J97" t="n">
        <v>337.13</v>
      </c>
      <c r="K97" t="n">
        <v>61.2</v>
      </c>
      <c r="L97" t="n">
        <v>24.75</v>
      </c>
      <c r="M97" t="n">
        <v>12</v>
      </c>
      <c r="N97" t="n">
        <v>106.18</v>
      </c>
      <c r="O97" t="n">
        <v>41813.7</v>
      </c>
      <c r="P97" t="n">
        <v>417.82</v>
      </c>
      <c r="Q97" t="n">
        <v>608.8</v>
      </c>
      <c r="R97" t="n">
        <v>55.62</v>
      </c>
      <c r="S97" t="n">
        <v>46.36</v>
      </c>
      <c r="T97" t="n">
        <v>4287.81</v>
      </c>
      <c r="U97" t="n">
        <v>0.83</v>
      </c>
      <c r="V97" t="n">
        <v>0.9</v>
      </c>
      <c r="W97" t="n">
        <v>9.199999999999999</v>
      </c>
      <c r="X97" t="n">
        <v>0.27</v>
      </c>
      <c r="Y97" t="n">
        <v>1</v>
      </c>
      <c r="Z97" t="n">
        <v>10</v>
      </c>
      <c r="AA97" t="n">
        <v>1226.092487520114</v>
      </c>
      <c r="AB97" t="n">
        <v>1677.593832807991</v>
      </c>
      <c r="AC97" t="n">
        <v>1517.486631922528</v>
      </c>
      <c r="AD97" t="n">
        <v>1226092.487520114</v>
      </c>
      <c r="AE97" t="n">
        <v>1677593.832807991</v>
      </c>
      <c r="AF97" t="n">
        <v>1.30508781422347e-06</v>
      </c>
      <c r="AG97" t="n">
        <v>23.73263888888889</v>
      </c>
      <c r="AH97" t="n">
        <v>1517486.631922528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3.6683</v>
      </c>
      <c r="E98" t="n">
        <v>27.26</v>
      </c>
      <c r="F98" t="n">
        <v>23.61</v>
      </c>
      <c r="G98" t="n">
        <v>108.97</v>
      </c>
      <c r="H98" t="n">
        <v>1.32</v>
      </c>
      <c r="I98" t="n">
        <v>13</v>
      </c>
      <c r="J98" t="n">
        <v>337.73</v>
      </c>
      <c r="K98" t="n">
        <v>61.2</v>
      </c>
      <c r="L98" t="n">
        <v>25</v>
      </c>
      <c r="M98" t="n">
        <v>11</v>
      </c>
      <c r="N98" t="n">
        <v>106.53</v>
      </c>
      <c r="O98" t="n">
        <v>41888.1</v>
      </c>
      <c r="P98" t="n">
        <v>417.55</v>
      </c>
      <c r="Q98" t="n">
        <v>608.83</v>
      </c>
      <c r="R98" t="n">
        <v>54.83</v>
      </c>
      <c r="S98" t="n">
        <v>46.36</v>
      </c>
      <c r="T98" t="n">
        <v>3895.25</v>
      </c>
      <c r="U98" t="n">
        <v>0.85</v>
      </c>
      <c r="V98" t="n">
        <v>0.9</v>
      </c>
      <c r="W98" t="n">
        <v>9.199999999999999</v>
      </c>
      <c r="X98" t="n">
        <v>0.24</v>
      </c>
      <c r="Y98" t="n">
        <v>1</v>
      </c>
      <c r="Z98" t="n">
        <v>10</v>
      </c>
      <c r="AA98" t="n">
        <v>1223.00254811568</v>
      </c>
      <c r="AB98" t="n">
        <v>1673.366041396339</v>
      </c>
      <c r="AC98" t="n">
        <v>1513.662334989461</v>
      </c>
      <c r="AD98" t="n">
        <v>1223002.54811568</v>
      </c>
      <c r="AE98" t="n">
        <v>1673366.041396339</v>
      </c>
      <c r="AF98" t="n">
        <v>1.308941525335873e-06</v>
      </c>
      <c r="AG98" t="n">
        <v>23.66319444444444</v>
      </c>
      <c r="AH98" t="n">
        <v>1513662.334989461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3.6679</v>
      </c>
      <c r="E99" t="n">
        <v>27.26</v>
      </c>
      <c r="F99" t="n">
        <v>23.61</v>
      </c>
      <c r="G99" t="n">
        <v>108.99</v>
      </c>
      <c r="H99" t="n">
        <v>1.33</v>
      </c>
      <c r="I99" t="n">
        <v>13</v>
      </c>
      <c r="J99" t="n">
        <v>338.34</v>
      </c>
      <c r="K99" t="n">
        <v>61.2</v>
      </c>
      <c r="L99" t="n">
        <v>25.25</v>
      </c>
      <c r="M99" t="n">
        <v>11</v>
      </c>
      <c r="N99" t="n">
        <v>106.89</v>
      </c>
      <c r="O99" t="n">
        <v>41962.68</v>
      </c>
      <c r="P99" t="n">
        <v>418.15</v>
      </c>
      <c r="Q99" t="n">
        <v>608.85</v>
      </c>
      <c r="R99" t="n">
        <v>54.84</v>
      </c>
      <c r="S99" t="n">
        <v>46.36</v>
      </c>
      <c r="T99" t="n">
        <v>3901.95</v>
      </c>
      <c r="U99" t="n">
        <v>0.85</v>
      </c>
      <c r="V99" t="n">
        <v>0.9</v>
      </c>
      <c r="W99" t="n">
        <v>9.199999999999999</v>
      </c>
      <c r="X99" t="n">
        <v>0.24</v>
      </c>
      <c r="Y99" t="n">
        <v>1</v>
      </c>
      <c r="Z99" t="n">
        <v>10</v>
      </c>
      <c r="AA99" t="n">
        <v>1223.982466685462</v>
      </c>
      <c r="AB99" t="n">
        <v>1674.706809214472</v>
      </c>
      <c r="AC99" t="n">
        <v>1514.875141808811</v>
      </c>
      <c r="AD99" t="n">
        <v>1223982.466685462</v>
      </c>
      <c r="AE99" t="n">
        <v>1674706.809214472</v>
      </c>
      <c r="AF99" t="n">
        <v>1.308798795294673e-06</v>
      </c>
      <c r="AG99" t="n">
        <v>23.66319444444444</v>
      </c>
      <c r="AH99" t="n">
        <v>1514875.141808811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3.6692</v>
      </c>
      <c r="E100" t="n">
        <v>27.25</v>
      </c>
      <c r="F100" t="n">
        <v>23.6</v>
      </c>
      <c r="G100" t="n">
        <v>108.94</v>
      </c>
      <c r="H100" t="n">
        <v>1.34</v>
      </c>
      <c r="I100" t="n">
        <v>13</v>
      </c>
      <c r="J100" t="n">
        <v>338.94</v>
      </c>
      <c r="K100" t="n">
        <v>61.2</v>
      </c>
      <c r="L100" t="n">
        <v>25.5</v>
      </c>
      <c r="M100" t="n">
        <v>11</v>
      </c>
      <c r="N100" t="n">
        <v>107.25</v>
      </c>
      <c r="O100" t="n">
        <v>42037.44</v>
      </c>
      <c r="P100" t="n">
        <v>418.08</v>
      </c>
      <c r="Q100" t="n">
        <v>608.8099999999999</v>
      </c>
      <c r="R100" t="n">
        <v>54.77</v>
      </c>
      <c r="S100" t="n">
        <v>46.36</v>
      </c>
      <c r="T100" t="n">
        <v>3868.45</v>
      </c>
      <c r="U100" t="n">
        <v>0.85</v>
      </c>
      <c r="V100" t="n">
        <v>0.9</v>
      </c>
      <c r="W100" t="n">
        <v>9.19</v>
      </c>
      <c r="X100" t="n">
        <v>0.23</v>
      </c>
      <c r="Y100" t="n">
        <v>1</v>
      </c>
      <c r="Z100" t="n">
        <v>10</v>
      </c>
      <c r="AA100" t="n">
        <v>1223.500769367081</v>
      </c>
      <c r="AB100" t="n">
        <v>1674.047729692476</v>
      </c>
      <c r="AC100" t="n">
        <v>1514.278963911371</v>
      </c>
      <c r="AD100" t="n">
        <v>1223500.769367081</v>
      </c>
      <c r="AE100" t="n">
        <v>1674047.729692476</v>
      </c>
      <c r="AF100" t="n">
        <v>1.309262667928573e-06</v>
      </c>
      <c r="AG100" t="n">
        <v>23.65451388888889</v>
      </c>
      <c r="AH100" t="n">
        <v>1514278.963911371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3.6674</v>
      </c>
      <c r="E101" t="n">
        <v>27.27</v>
      </c>
      <c r="F101" t="n">
        <v>23.62</v>
      </c>
      <c r="G101" t="n">
        <v>109</v>
      </c>
      <c r="H101" t="n">
        <v>1.35</v>
      </c>
      <c r="I101" t="n">
        <v>13</v>
      </c>
      <c r="J101" t="n">
        <v>339.55</v>
      </c>
      <c r="K101" t="n">
        <v>61.2</v>
      </c>
      <c r="L101" t="n">
        <v>25.75</v>
      </c>
      <c r="M101" t="n">
        <v>11</v>
      </c>
      <c r="N101" t="n">
        <v>107.6</v>
      </c>
      <c r="O101" t="n">
        <v>42112.37</v>
      </c>
      <c r="P101" t="n">
        <v>418.27</v>
      </c>
      <c r="Q101" t="n">
        <v>608.78</v>
      </c>
      <c r="R101" t="n">
        <v>54.97</v>
      </c>
      <c r="S101" t="n">
        <v>46.36</v>
      </c>
      <c r="T101" t="n">
        <v>3966.4</v>
      </c>
      <c r="U101" t="n">
        <v>0.84</v>
      </c>
      <c r="V101" t="n">
        <v>0.9</v>
      </c>
      <c r="W101" t="n">
        <v>9.199999999999999</v>
      </c>
      <c r="X101" t="n">
        <v>0.25</v>
      </c>
      <c r="Y101" t="n">
        <v>1</v>
      </c>
      <c r="Z101" t="n">
        <v>10</v>
      </c>
      <c r="AA101" t="n">
        <v>1224.358924511235</v>
      </c>
      <c r="AB101" t="n">
        <v>1675.22189541984</v>
      </c>
      <c r="AC101" t="n">
        <v>1515.341068909667</v>
      </c>
      <c r="AD101" t="n">
        <v>1224358.924511235</v>
      </c>
      <c r="AE101" t="n">
        <v>1675221.89541984</v>
      </c>
      <c r="AF101" t="n">
        <v>1.308620382743173e-06</v>
      </c>
      <c r="AG101" t="n">
        <v>23.671875</v>
      </c>
      <c r="AH101" t="n">
        <v>1515341.068909667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3.6687</v>
      </c>
      <c r="E102" t="n">
        <v>27.26</v>
      </c>
      <c r="F102" t="n">
        <v>23.61</v>
      </c>
      <c r="G102" t="n">
        <v>108.96</v>
      </c>
      <c r="H102" t="n">
        <v>1.36</v>
      </c>
      <c r="I102" t="n">
        <v>13</v>
      </c>
      <c r="J102" t="n">
        <v>340.16</v>
      </c>
      <c r="K102" t="n">
        <v>61.2</v>
      </c>
      <c r="L102" t="n">
        <v>26</v>
      </c>
      <c r="M102" t="n">
        <v>11</v>
      </c>
      <c r="N102" t="n">
        <v>107.96</v>
      </c>
      <c r="O102" t="n">
        <v>42187.49</v>
      </c>
      <c r="P102" t="n">
        <v>418.1</v>
      </c>
      <c r="Q102" t="n">
        <v>608.84</v>
      </c>
      <c r="R102" t="n">
        <v>54.72</v>
      </c>
      <c r="S102" t="n">
        <v>46.36</v>
      </c>
      <c r="T102" t="n">
        <v>3840.45</v>
      </c>
      <c r="U102" t="n">
        <v>0.85</v>
      </c>
      <c r="V102" t="n">
        <v>0.9</v>
      </c>
      <c r="W102" t="n">
        <v>9.199999999999999</v>
      </c>
      <c r="X102" t="n">
        <v>0.24</v>
      </c>
      <c r="Y102" t="n">
        <v>1</v>
      </c>
      <c r="Z102" t="n">
        <v>10</v>
      </c>
      <c r="AA102" t="n">
        <v>1223.728693352384</v>
      </c>
      <c r="AB102" t="n">
        <v>1674.359585344465</v>
      </c>
      <c r="AC102" t="n">
        <v>1514.561056497626</v>
      </c>
      <c r="AD102" t="n">
        <v>1223728.693352384</v>
      </c>
      <c r="AE102" t="n">
        <v>1674359.585344465</v>
      </c>
      <c r="AF102" t="n">
        <v>1.309084255377073e-06</v>
      </c>
      <c r="AG102" t="n">
        <v>23.66319444444444</v>
      </c>
      <c r="AH102" t="n">
        <v>1514561.056497626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3.6688</v>
      </c>
      <c r="E103" t="n">
        <v>27.26</v>
      </c>
      <c r="F103" t="n">
        <v>23.61</v>
      </c>
      <c r="G103" t="n">
        <v>108.96</v>
      </c>
      <c r="H103" t="n">
        <v>1.37</v>
      </c>
      <c r="I103" t="n">
        <v>13</v>
      </c>
      <c r="J103" t="n">
        <v>340.77</v>
      </c>
      <c r="K103" t="n">
        <v>61.2</v>
      </c>
      <c r="L103" t="n">
        <v>26.25</v>
      </c>
      <c r="M103" t="n">
        <v>11</v>
      </c>
      <c r="N103" t="n">
        <v>108.32</v>
      </c>
      <c r="O103" t="n">
        <v>42262.79</v>
      </c>
      <c r="P103" t="n">
        <v>418.25</v>
      </c>
      <c r="Q103" t="n">
        <v>608.79</v>
      </c>
      <c r="R103" t="n">
        <v>54.62</v>
      </c>
      <c r="S103" t="n">
        <v>46.36</v>
      </c>
      <c r="T103" t="n">
        <v>3793.78</v>
      </c>
      <c r="U103" t="n">
        <v>0.85</v>
      </c>
      <c r="V103" t="n">
        <v>0.9</v>
      </c>
      <c r="W103" t="n">
        <v>9.199999999999999</v>
      </c>
      <c r="X103" t="n">
        <v>0.24</v>
      </c>
      <c r="Y103" t="n">
        <v>1</v>
      </c>
      <c r="Z103" t="n">
        <v>10</v>
      </c>
      <c r="AA103" t="n">
        <v>1223.928746264791</v>
      </c>
      <c r="AB103" t="n">
        <v>1674.633306564931</v>
      </c>
      <c r="AC103" t="n">
        <v>1514.808654148981</v>
      </c>
      <c r="AD103" t="n">
        <v>1223928.746264791</v>
      </c>
      <c r="AE103" t="n">
        <v>1674633.306564931</v>
      </c>
      <c r="AF103" t="n">
        <v>1.309119937887373e-06</v>
      </c>
      <c r="AG103" t="n">
        <v>23.66319444444444</v>
      </c>
      <c r="AH103" t="n">
        <v>1514808.654148981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3.6674</v>
      </c>
      <c r="E104" t="n">
        <v>27.27</v>
      </c>
      <c r="F104" t="n">
        <v>23.62</v>
      </c>
      <c r="G104" t="n">
        <v>109</v>
      </c>
      <c r="H104" t="n">
        <v>1.38</v>
      </c>
      <c r="I104" t="n">
        <v>13</v>
      </c>
      <c r="J104" t="n">
        <v>341.38</v>
      </c>
      <c r="K104" t="n">
        <v>61.2</v>
      </c>
      <c r="L104" t="n">
        <v>26.5</v>
      </c>
      <c r="M104" t="n">
        <v>11</v>
      </c>
      <c r="N104" t="n">
        <v>108.68</v>
      </c>
      <c r="O104" t="n">
        <v>42338.27</v>
      </c>
      <c r="P104" t="n">
        <v>417.97</v>
      </c>
      <c r="Q104" t="n">
        <v>608.76</v>
      </c>
      <c r="R104" t="n">
        <v>55.05</v>
      </c>
      <c r="S104" t="n">
        <v>46.36</v>
      </c>
      <c r="T104" t="n">
        <v>4006.15</v>
      </c>
      <c r="U104" t="n">
        <v>0.84</v>
      </c>
      <c r="V104" t="n">
        <v>0.9</v>
      </c>
      <c r="W104" t="n">
        <v>9.199999999999999</v>
      </c>
      <c r="X104" t="n">
        <v>0.25</v>
      </c>
      <c r="Y104" t="n">
        <v>1</v>
      </c>
      <c r="Z104" t="n">
        <v>10</v>
      </c>
      <c r="AA104" t="n">
        <v>1223.913762388181</v>
      </c>
      <c r="AB104" t="n">
        <v>1674.612804963912</v>
      </c>
      <c r="AC104" t="n">
        <v>1514.790109191989</v>
      </c>
      <c r="AD104" t="n">
        <v>1223913.762388181</v>
      </c>
      <c r="AE104" t="n">
        <v>1674612.804963912</v>
      </c>
      <c r="AF104" t="n">
        <v>1.308620382743173e-06</v>
      </c>
      <c r="AG104" t="n">
        <v>23.671875</v>
      </c>
      <c r="AH104" t="n">
        <v>1514790.109191989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3.6673</v>
      </c>
      <c r="E105" t="n">
        <v>27.27</v>
      </c>
      <c r="F105" t="n">
        <v>23.62</v>
      </c>
      <c r="G105" t="n">
        <v>109.01</v>
      </c>
      <c r="H105" t="n">
        <v>1.39</v>
      </c>
      <c r="I105" t="n">
        <v>13</v>
      </c>
      <c r="J105" t="n">
        <v>342</v>
      </c>
      <c r="K105" t="n">
        <v>61.2</v>
      </c>
      <c r="L105" t="n">
        <v>26.75</v>
      </c>
      <c r="M105" t="n">
        <v>11</v>
      </c>
      <c r="N105" t="n">
        <v>109.05</v>
      </c>
      <c r="O105" t="n">
        <v>42413.94</v>
      </c>
      <c r="P105" t="n">
        <v>417.63</v>
      </c>
      <c r="Q105" t="n">
        <v>608.86</v>
      </c>
      <c r="R105" t="n">
        <v>54.96</v>
      </c>
      <c r="S105" t="n">
        <v>46.36</v>
      </c>
      <c r="T105" t="n">
        <v>3963.9</v>
      </c>
      <c r="U105" t="n">
        <v>0.84</v>
      </c>
      <c r="V105" t="n">
        <v>0.9</v>
      </c>
      <c r="W105" t="n">
        <v>9.199999999999999</v>
      </c>
      <c r="X105" t="n">
        <v>0.25</v>
      </c>
      <c r="Y105" t="n">
        <v>1</v>
      </c>
      <c r="Z105" t="n">
        <v>10</v>
      </c>
      <c r="AA105" t="n">
        <v>1223.431688997442</v>
      </c>
      <c r="AB105" t="n">
        <v>1673.953210883126</v>
      </c>
      <c r="AC105" t="n">
        <v>1514.193465844527</v>
      </c>
      <c r="AD105" t="n">
        <v>1223431.688997442</v>
      </c>
      <c r="AE105" t="n">
        <v>1673953.210883126</v>
      </c>
      <c r="AF105" t="n">
        <v>1.308584700232873e-06</v>
      </c>
      <c r="AG105" t="n">
        <v>23.671875</v>
      </c>
      <c r="AH105" t="n">
        <v>1514193.465844527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3.6687</v>
      </c>
      <c r="E106" t="n">
        <v>27.26</v>
      </c>
      <c r="F106" t="n">
        <v>23.61</v>
      </c>
      <c r="G106" t="n">
        <v>108.96</v>
      </c>
      <c r="H106" t="n">
        <v>1.4</v>
      </c>
      <c r="I106" t="n">
        <v>13</v>
      </c>
      <c r="J106" t="n">
        <v>342.61</v>
      </c>
      <c r="K106" t="n">
        <v>61.2</v>
      </c>
      <c r="L106" t="n">
        <v>27</v>
      </c>
      <c r="M106" t="n">
        <v>11</v>
      </c>
      <c r="N106" t="n">
        <v>109.41</v>
      </c>
      <c r="O106" t="n">
        <v>42489.79</v>
      </c>
      <c r="P106" t="n">
        <v>417.25</v>
      </c>
      <c r="Q106" t="n">
        <v>608.76</v>
      </c>
      <c r="R106" t="n">
        <v>54.74</v>
      </c>
      <c r="S106" t="n">
        <v>46.36</v>
      </c>
      <c r="T106" t="n">
        <v>3852.41</v>
      </c>
      <c r="U106" t="n">
        <v>0.85</v>
      </c>
      <c r="V106" t="n">
        <v>0.9</v>
      </c>
      <c r="W106" t="n">
        <v>9.199999999999999</v>
      </c>
      <c r="X106" t="n">
        <v>0.24</v>
      </c>
      <c r="Y106" t="n">
        <v>1</v>
      </c>
      <c r="Z106" t="n">
        <v>10</v>
      </c>
      <c r="AA106" t="n">
        <v>1222.467847608138</v>
      </c>
      <c r="AB106" t="n">
        <v>1672.634440572599</v>
      </c>
      <c r="AC106" t="n">
        <v>1513.000557121531</v>
      </c>
      <c r="AD106" t="n">
        <v>1222467.847608138</v>
      </c>
      <c r="AE106" t="n">
        <v>1672634.440572599</v>
      </c>
      <c r="AF106" t="n">
        <v>1.309084255377073e-06</v>
      </c>
      <c r="AG106" t="n">
        <v>23.66319444444444</v>
      </c>
      <c r="AH106" t="n">
        <v>1513000.557121531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3.68</v>
      </c>
      <c r="E107" t="n">
        <v>27.17</v>
      </c>
      <c r="F107" t="n">
        <v>23.58</v>
      </c>
      <c r="G107" t="n">
        <v>117.89</v>
      </c>
      <c r="H107" t="n">
        <v>1.42</v>
      </c>
      <c r="I107" t="n">
        <v>12</v>
      </c>
      <c r="J107" t="n">
        <v>343.23</v>
      </c>
      <c r="K107" t="n">
        <v>61.2</v>
      </c>
      <c r="L107" t="n">
        <v>27.25</v>
      </c>
      <c r="M107" t="n">
        <v>10</v>
      </c>
      <c r="N107" t="n">
        <v>109.78</v>
      </c>
      <c r="O107" t="n">
        <v>42565.83</v>
      </c>
      <c r="P107" t="n">
        <v>416.54</v>
      </c>
      <c r="Q107" t="n">
        <v>608.9</v>
      </c>
      <c r="R107" t="n">
        <v>53.85</v>
      </c>
      <c r="S107" t="n">
        <v>46.36</v>
      </c>
      <c r="T107" t="n">
        <v>3412.97</v>
      </c>
      <c r="U107" t="n">
        <v>0.86</v>
      </c>
      <c r="V107" t="n">
        <v>0.9</v>
      </c>
      <c r="W107" t="n">
        <v>9.199999999999999</v>
      </c>
      <c r="X107" t="n">
        <v>0.21</v>
      </c>
      <c r="Y107" t="n">
        <v>1</v>
      </c>
      <c r="Z107" t="n">
        <v>10</v>
      </c>
      <c r="AA107" t="n">
        <v>1218.635997539428</v>
      </c>
      <c r="AB107" t="n">
        <v>1667.391534259295</v>
      </c>
      <c r="AC107" t="n">
        <v>1508.258026428304</v>
      </c>
      <c r="AD107" t="n">
        <v>1218635.997539428</v>
      </c>
      <c r="AE107" t="n">
        <v>1667391.534259295</v>
      </c>
      <c r="AF107" t="n">
        <v>1.313116379040976e-06</v>
      </c>
      <c r="AG107" t="n">
        <v>23.58506944444444</v>
      </c>
      <c r="AH107" t="n">
        <v>1508258.026428304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3.6785</v>
      </c>
      <c r="E108" t="n">
        <v>27.19</v>
      </c>
      <c r="F108" t="n">
        <v>23.59</v>
      </c>
      <c r="G108" t="n">
        <v>117.95</v>
      </c>
      <c r="H108" t="n">
        <v>1.43</v>
      </c>
      <c r="I108" t="n">
        <v>12</v>
      </c>
      <c r="J108" t="n">
        <v>343.85</v>
      </c>
      <c r="K108" t="n">
        <v>61.2</v>
      </c>
      <c r="L108" t="n">
        <v>27.5</v>
      </c>
      <c r="M108" t="n">
        <v>10</v>
      </c>
      <c r="N108" t="n">
        <v>110.15</v>
      </c>
      <c r="O108" t="n">
        <v>42642.18</v>
      </c>
      <c r="P108" t="n">
        <v>417.2</v>
      </c>
      <c r="Q108" t="n">
        <v>608.8099999999999</v>
      </c>
      <c r="R108" t="n">
        <v>54</v>
      </c>
      <c r="S108" t="n">
        <v>46.36</v>
      </c>
      <c r="T108" t="n">
        <v>3487.07</v>
      </c>
      <c r="U108" t="n">
        <v>0.86</v>
      </c>
      <c r="V108" t="n">
        <v>0.9</v>
      </c>
      <c r="W108" t="n">
        <v>9.199999999999999</v>
      </c>
      <c r="X108" t="n">
        <v>0.22</v>
      </c>
      <c r="Y108" t="n">
        <v>1</v>
      </c>
      <c r="Z108" t="n">
        <v>10</v>
      </c>
      <c r="AA108" t="n">
        <v>1220.031922434377</v>
      </c>
      <c r="AB108" t="n">
        <v>1669.301500284425</v>
      </c>
      <c r="AC108" t="n">
        <v>1509.985707976649</v>
      </c>
      <c r="AD108" t="n">
        <v>1220031.922434377</v>
      </c>
      <c r="AE108" t="n">
        <v>1669301.500284425</v>
      </c>
      <c r="AF108" t="n">
        <v>1.312581141386476e-06</v>
      </c>
      <c r="AG108" t="n">
        <v>23.60243055555556</v>
      </c>
      <c r="AH108" t="n">
        <v>1509985.707976649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3.6776</v>
      </c>
      <c r="E109" t="n">
        <v>27.19</v>
      </c>
      <c r="F109" t="n">
        <v>23.6</v>
      </c>
      <c r="G109" t="n">
        <v>117.98</v>
      </c>
      <c r="H109" t="n">
        <v>1.44</v>
      </c>
      <c r="I109" t="n">
        <v>12</v>
      </c>
      <c r="J109" t="n">
        <v>344.47</v>
      </c>
      <c r="K109" t="n">
        <v>61.2</v>
      </c>
      <c r="L109" t="n">
        <v>27.75</v>
      </c>
      <c r="M109" t="n">
        <v>10</v>
      </c>
      <c r="N109" t="n">
        <v>110.52</v>
      </c>
      <c r="O109" t="n">
        <v>42718.61</v>
      </c>
      <c r="P109" t="n">
        <v>417.65</v>
      </c>
      <c r="Q109" t="n">
        <v>608.79</v>
      </c>
      <c r="R109" t="n">
        <v>54.29</v>
      </c>
      <c r="S109" t="n">
        <v>46.36</v>
      </c>
      <c r="T109" t="n">
        <v>3632.81</v>
      </c>
      <c r="U109" t="n">
        <v>0.85</v>
      </c>
      <c r="V109" t="n">
        <v>0.9</v>
      </c>
      <c r="W109" t="n">
        <v>9.199999999999999</v>
      </c>
      <c r="X109" t="n">
        <v>0.22</v>
      </c>
      <c r="Y109" t="n">
        <v>1</v>
      </c>
      <c r="Z109" t="n">
        <v>10</v>
      </c>
      <c r="AA109" t="n">
        <v>1220.984275169005</v>
      </c>
      <c r="AB109" t="n">
        <v>1670.60455131078</v>
      </c>
      <c r="AC109" t="n">
        <v>1511.164397641892</v>
      </c>
      <c r="AD109" t="n">
        <v>1220984.275169005</v>
      </c>
      <c r="AE109" t="n">
        <v>1670604.55131078</v>
      </c>
      <c r="AF109" t="n">
        <v>1.312259998793775e-06</v>
      </c>
      <c r="AG109" t="n">
        <v>23.60243055555556</v>
      </c>
      <c r="AH109" t="n">
        <v>1511164.397641893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3.6778</v>
      </c>
      <c r="E110" t="n">
        <v>27.19</v>
      </c>
      <c r="F110" t="n">
        <v>23.59</v>
      </c>
      <c r="G110" t="n">
        <v>117.97</v>
      </c>
      <c r="H110" t="n">
        <v>1.45</v>
      </c>
      <c r="I110" t="n">
        <v>12</v>
      </c>
      <c r="J110" t="n">
        <v>345.09</v>
      </c>
      <c r="K110" t="n">
        <v>61.2</v>
      </c>
      <c r="L110" t="n">
        <v>28</v>
      </c>
      <c r="M110" t="n">
        <v>10</v>
      </c>
      <c r="N110" t="n">
        <v>110.89</v>
      </c>
      <c r="O110" t="n">
        <v>42795.22</v>
      </c>
      <c r="P110" t="n">
        <v>417.74</v>
      </c>
      <c r="Q110" t="n">
        <v>608.79</v>
      </c>
      <c r="R110" t="n">
        <v>54.29</v>
      </c>
      <c r="S110" t="n">
        <v>46.36</v>
      </c>
      <c r="T110" t="n">
        <v>3630.82</v>
      </c>
      <c r="U110" t="n">
        <v>0.85</v>
      </c>
      <c r="V110" t="n">
        <v>0.9</v>
      </c>
      <c r="W110" t="n">
        <v>9.199999999999999</v>
      </c>
      <c r="X110" t="n">
        <v>0.22</v>
      </c>
      <c r="Y110" t="n">
        <v>1</v>
      </c>
      <c r="Z110" t="n">
        <v>10</v>
      </c>
      <c r="AA110" t="n">
        <v>1220.98696281356</v>
      </c>
      <c r="AB110" t="n">
        <v>1670.608228664631</v>
      </c>
      <c r="AC110" t="n">
        <v>1511.167724034253</v>
      </c>
      <c r="AD110" t="n">
        <v>1220986.96281356</v>
      </c>
      <c r="AE110" t="n">
        <v>1670608.228664631</v>
      </c>
      <c r="AF110" t="n">
        <v>1.312331363814375e-06</v>
      </c>
      <c r="AG110" t="n">
        <v>23.60243055555556</v>
      </c>
      <c r="AH110" t="n">
        <v>1511167.724034253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3.6785</v>
      </c>
      <c r="E111" t="n">
        <v>27.19</v>
      </c>
      <c r="F111" t="n">
        <v>23.59</v>
      </c>
      <c r="G111" t="n">
        <v>117.95</v>
      </c>
      <c r="H111" t="n">
        <v>1.46</v>
      </c>
      <c r="I111" t="n">
        <v>12</v>
      </c>
      <c r="J111" t="n">
        <v>345.71</v>
      </c>
      <c r="K111" t="n">
        <v>61.2</v>
      </c>
      <c r="L111" t="n">
        <v>28.25</v>
      </c>
      <c r="M111" t="n">
        <v>10</v>
      </c>
      <c r="N111" t="n">
        <v>111.26</v>
      </c>
      <c r="O111" t="n">
        <v>42872.03</v>
      </c>
      <c r="P111" t="n">
        <v>417.73</v>
      </c>
      <c r="Q111" t="n">
        <v>608.78</v>
      </c>
      <c r="R111" t="n">
        <v>54.22</v>
      </c>
      <c r="S111" t="n">
        <v>46.36</v>
      </c>
      <c r="T111" t="n">
        <v>3595.15</v>
      </c>
      <c r="U111" t="n">
        <v>0.86</v>
      </c>
      <c r="V111" t="n">
        <v>0.9</v>
      </c>
      <c r="W111" t="n">
        <v>9.199999999999999</v>
      </c>
      <c r="X111" t="n">
        <v>0.22</v>
      </c>
      <c r="Y111" t="n">
        <v>1</v>
      </c>
      <c r="Z111" t="n">
        <v>10</v>
      </c>
      <c r="AA111" t="n">
        <v>1220.816002369266</v>
      </c>
      <c r="AB111" t="n">
        <v>1670.374313042505</v>
      </c>
      <c r="AC111" t="n">
        <v>1510.9561329908</v>
      </c>
      <c r="AD111" t="n">
        <v>1220816.002369266</v>
      </c>
      <c r="AE111" t="n">
        <v>1670374.313042505</v>
      </c>
      <c r="AF111" t="n">
        <v>1.312581141386476e-06</v>
      </c>
      <c r="AG111" t="n">
        <v>23.60243055555556</v>
      </c>
      <c r="AH111" t="n">
        <v>1510956.1329908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3.6783</v>
      </c>
      <c r="E112" t="n">
        <v>27.19</v>
      </c>
      <c r="F112" t="n">
        <v>23.59</v>
      </c>
      <c r="G112" t="n">
        <v>117.95</v>
      </c>
      <c r="H112" t="n">
        <v>1.47</v>
      </c>
      <c r="I112" t="n">
        <v>12</v>
      </c>
      <c r="J112" t="n">
        <v>346.34</v>
      </c>
      <c r="K112" t="n">
        <v>61.2</v>
      </c>
      <c r="L112" t="n">
        <v>28.5</v>
      </c>
      <c r="M112" t="n">
        <v>10</v>
      </c>
      <c r="N112" t="n">
        <v>111.64</v>
      </c>
      <c r="O112" t="n">
        <v>42949.03</v>
      </c>
      <c r="P112" t="n">
        <v>417.92</v>
      </c>
      <c r="Q112" t="n">
        <v>608.83</v>
      </c>
      <c r="R112" t="n">
        <v>54.27</v>
      </c>
      <c r="S112" t="n">
        <v>46.36</v>
      </c>
      <c r="T112" t="n">
        <v>3622.89</v>
      </c>
      <c r="U112" t="n">
        <v>0.85</v>
      </c>
      <c r="V112" t="n">
        <v>0.9</v>
      </c>
      <c r="W112" t="n">
        <v>9.199999999999999</v>
      </c>
      <c r="X112" t="n">
        <v>0.22</v>
      </c>
      <c r="Y112" t="n">
        <v>1</v>
      </c>
      <c r="Z112" t="n">
        <v>10</v>
      </c>
      <c r="AA112" t="n">
        <v>1221.141715038036</v>
      </c>
      <c r="AB112" t="n">
        <v>1670.819967485346</v>
      </c>
      <c r="AC112" t="n">
        <v>1511.359254799096</v>
      </c>
      <c r="AD112" t="n">
        <v>1221141.715038036</v>
      </c>
      <c r="AE112" t="n">
        <v>1670819.967485346</v>
      </c>
      <c r="AF112" t="n">
        <v>1.312509776365875e-06</v>
      </c>
      <c r="AG112" t="n">
        <v>23.60243055555556</v>
      </c>
      <c r="AH112" t="n">
        <v>1511359.254799096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3.6773</v>
      </c>
      <c r="E113" t="n">
        <v>27.19</v>
      </c>
      <c r="F113" t="n">
        <v>23.6</v>
      </c>
      <c r="G113" t="n">
        <v>117.99</v>
      </c>
      <c r="H113" t="n">
        <v>1.48</v>
      </c>
      <c r="I113" t="n">
        <v>12</v>
      </c>
      <c r="J113" t="n">
        <v>346.96</v>
      </c>
      <c r="K113" t="n">
        <v>61.2</v>
      </c>
      <c r="L113" t="n">
        <v>28.75</v>
      </c>
      <c r="M113" t="n">
        <v>10</v>
      </c>
      <c r="N113" t="n">
        <v>112.01</v>
      </c>
      <c r="O113" t="n">
        <v>43026.23</v>
      </c>
      <c r="P113" t="n">
        <v>418.14</v>
      </c>
      <c r="Q113" t="n">
        <v>608.8200000000001</v>
      </c>
      <c r="R113" t="n">
        <v>54.51</v>
      </c>
      <c r="S113" t="n">
        <v>46.36</v>
      </c>
      <c r="T113" t="n">
        <v>3740.41</v>
      </c>
      <c r="U113" t="n">
        <v>0.85</v>
      </c>
      <c r="V113" t="n">
        <v>0.9</v>
      </c>
      <c r="W113" t="n">
        <v>9.199999999999999</v>
      </c>
      <c r="X113" t="n">
        <v>0.23</v>
      </c>
      <c r="Y113" t="n">
        <v>1</v>
      </c>
      <c r="Z113" t="n">
        <v>10</v>
      </c>
      <c r="AA113" t="n">
        <v>1221.776365929175</v>
      </c>
      <c r="AB113" t="n">
        <v>1671.688324833423</v>
      </c>
      <c r="AC113" t="n">
        <v>1512.14473734062</v>
      </c>
      <c r="AD113" t="n">
        <v>1221776.365929175</v>
      </c>
      <c r="AE113" t="n">
        <v>1671688.324833423</v>
      </c>
      <c r="AF113" t="n">
        <v>1.312152951262875e-06</v>
      </c>
      <c r="AG113" t="n">
        <v>23.60243055555556</v>
      </c>
      <c r="AH113" t="n">
        <v>1512144.73734062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3.6776</v>
      </c>
      <c r="E114" t="n">
        <v>27.19</v>
      </c>
      <c r="F114" t="n">
        <v>23.6</v>
      </c>
      <c r="G114" t="n">
        <v>117.98</v>
      </c>
      <c r="H114" t="n">
        <v>1.49</v>
      </c>
      <c r="I114" t="n">
        <v>12</v>
      </c>
      <c r="J114" t="n">
        <v>347.59</v>
      </c>
      <c r="K114" t="n">
        <v>61.2</v>
      </c>
      <c r="L114" t="n">
        <v>29</v>
      </c>
      <c r="M114" t="n">
        <v>10</v>
      </c>
      <c r="N114" t="n">
        <v>112.39</v>
      </c>
      <c r="O114" t="n">
        <v>43103.63</v>
      </c>
      <c r="P114" t="n">
        <v>417.89</v>
      </c>
      <c r="Q114" t="n">
        <v>608.76</v>
      </c>
      <c r="R114" t="n">
        <v>54.45</v>
      </c>
      <c r="S114" t="n">
        <v>46.36</v>
      </c>
      <c r="T114" t="n">
        <v>3711.23</v>
      </c>
      <c r="U114" t="n">
        <v>0.85</v>
      </c>
      <c r="V114" t="n">
        <v>0.9</v>
      </c>
      <c r="W114" t="n">
        <v>9.199999999999999</v>
      </c>
      <c r="X114" t="n">
        <v>0.23</v>
      </c>
      <c r="Y114" t="n">
        <v>1</v>
      </c>
      <c r="Z114" t="n">
        <v>10</v>
      </c>
      <c r="AA114" t="n">
        <v>1221.339417124647</v>
      </c>
      <c r="AB114" t="n">
        <v>1671.090472202247</v>
      </c>
      <c r="AC114" t="n">
        <v>1511.603942925472</v>
      </c>
      <c r="AD114" t="n">
        <v>1221339.417124647</v>
      </c>
      <c r="AE114" t="n">
        <v>1671090.472202247</v>
      </c>
      <c r="AF114" t="n">
        <v>1.312259998793775e-06</v>
      </c>
      <c r="AG114" t="n">
        <v>23.60243055555556</v>
      </c>
      <c r="AH114" t="n">
        <v>1511603.942925472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3.6762</v>
      </c>
      <c r="E115" t="n">
        <v>27.2</v>
      </c>
      <c r="F115" t="n">
        <v>23.61</v>
      </c>
      <c r="G115" t="n">
        <v>118.03</v>
      </c>
      <c r="H115" t="n">
        <v>1.5</v>
      </c>
      <c r="I115" t="n">
        <v>12</v>
      </c>
      <c r="J115" t="n">
        <v>348.22</v>
      </c>
      <c r="K115" t="n">
        <v>61.2</v>
      </c>
      <c r="L115" t="n">
        <v>29.25</v>
      </c>
      <c r="M115" t="n">
        <v>10</v>
      </c>
      <c r="N115" t="n">
        <v>112.77</v>
      </c>
      <c r="O115" t="n">
        <v>43181.22</v>
      </c>
      <c r="P115" t="n">
        <v>417.75</v>
      </c>
      <c r="Q115" t="n">
        <v>608.77</v>
      </c>
      <c r="R115" t="n">
        <v>54.64</v>
      </c>
      <c r="S115" t="n">
        <v>46.36</v>
      </c>
      <c r="T115" t="n">
        <v>3806.25</v>
      </c>
      <c r="U115" t="n">
        <v>0.85</v>
      </c>
      <c r="V115" t="n">
        <v>0.9</v>
      </c>
      <c r="W115" t="n">
        <v>9.199999999999999</v>
      </c>
      <c r="X115" t="n">
        <v>0.23</v>
      </c>
      <c r="Y115" t="n">
        <v>1</v>
      </c>
      <c r="Z115" t="n">
        <v>10</v>
      </c>
      <c r="AA115" t="n">
        <v>1221.530728062436</v>
      </c>
      <c r="AB115" t="n">
        <v>1671.352232267373</v>
      </c>
      <c r="AC115" t="n">
        <v>1511.840720977365</v>
      </c>
      <c r="AD115" t="n">
        <v>1221530.728062436</v>
      </c>
      <c r="AE115" t="n">
        <v>1671352.232267373</v>
      </c>
      <c r="AF115" t="n">
        <v>1.311760443649575e-06</v>
      </c>
      <c r="AG115" t="n">
        <v>23.61111111111111</v>
      </c>
      <c r="AH115" t="n">
        <v>1511840.720977365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3.6764</v>
      </c>
      <c r="E116" t="n">
        <v>27.2</v>
      </c>
      <c r="F116" t="n">
        <v>23.6</v>
      </c>
      <c r="G116" t="n">
        <v>118.02</v>
      </c>
      <c r="H116" t="n">
        <v>1.51</v>
      </c>
      <c r="I116" t="n">
        <v>12</v>
      </c>
      <c r="J116" t="n">
        <v>348.85</v>
      </c>
      <c r="K116" t="n">
        <v>61.2</v>
      </c>
      <c r="L116" t="n">
        <v>29.5</v>
      </c>
      <c r="M116" t="n">
        <v>10</v>
      </c>
      <c r="N116" t="n">
        <v>113.15</v>
      </c>
      <c r="O116" t="n">
        <v>43259.02</v>
      </c>
      <c r="P116" t="n">
        <v>417.51</v>
      </c>
      <c r="Q116" t="n">
        <v>608.78</v>
      </c>
      <c r="R116" t="n">
        <v>54.65</v>
      </c>
      <c r="S116" t="n">
        <v>46.36</v>
      </c>
      <c r="T116" t="n">
        <v>3810.06</v>
      </c>
      <c r="U116" t="n">
        <v>0.85</v>
      </c>
      <c r="V116" t="n">
        <v>0.9</v>
      </c>
      <c r="W116" t="n">
        <v>9.199999999999999</v>
      </c>
      <c r="X116" t="n">
        <v>0.23</v>
      </c>
      <c r="Y116" t="n">
        <v>1</v>
      </c>
      <c r="Z116" t="n">
        <v>10</v>
      </c>
      <c r="AA116" t="n">
        <v>1221.044907423079</v>
      </c>
      <c r="AB116" t="n">
        <v>1670.687511035711</v>
      </c>
      <c r="AC116" t="n">
        <v>1511.239439807111</v>
      </c>
      <c r="AD116" t="n">
        <v>1221044.907423079</v>
      </c>
      <c r="AE116" t="n">
        <v>1670687.511035711</v>
      </c>
      <c r="AF116" t="n">
        <v>1.311831808670175e-06</v>
      </c>
      <c r="AG116" t="n">
        <v>23.61111111111111</v>
      </c>
      <c r="AH116" t="n">
        <v>1511239.439807111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3.6765</v>
      </c>
      <c r="E117" t="n">
        <v>27.2</v>
      </c>
      <c r="F117" t="n">
        <v>23.6</v>
      </c>
      <c r="G117" t="n">
        <v>118.02</v>
      </c>
      <c r="H117" t="n">
        <v>1.52</v>
      </c>
      <c r="I117" t="n">
        <v>12</v>
      </c>
      <c r="J117" t="n">
        <v>349.48</v>
      </c>
      <c r="K117" t="n">
        <v>61.2</v>
      </c>
      <c r="L117" t="n">
        <v>29.75</v>
      </c>
      <c r="M117" t="n">
        <v>10</v>
      </c>
      <c r="N117" t="n">
        <v>113.53</v>
      </c>
      <c r="O117" t="n">
        <v>43337.02</v>
      </c>
      <c r="P117" t="n">
        <v>417</v>
      </c>
      <c r="Q117" t="n">
        <v>608.8</v>
      </c>
      <c r="R117" t="n">
        <v>54.48</v>
      </c>
      <c r="S117" t="n">
        <v>46.36</v>
      </c>
      <c r="T117" t="n">
        <v>3729.93</v>
      </c>
      <c r="U117" t="n">
        <v>0.85</v>
      </c>
      <c r="V117" t="n">
        <v>0.9</v>
      </c>
      <c r="W117" t="n">
        <v>9.199999999999999</v>
      </c>
      <c r="X117" t="n">
        <v>0.23</v>
      </c>
      <c r="Y117" t="n">
        <v>1</v>
      </c>
      <c r="Z117" t="n">
        <v>10</v>
      </c>
      <c r="AA117" t="n">
        <v>1220.267681759932</v>
      </c>
      <c r="AB117" t="n">
        <v>1669.624076594617</v>
      </c>
      <c r="AC117" t="n">
        <v>1510.277498056535</v>
      </c>
      <c r="AD117" t="n">
        <v>1220267.681759932</v>
      </c>
      <c r="AE117" t="n">
        <v>1669624.076594617</v>
      </c>
      <c r="AF117" t="n">
        <v>1.311867491180475e-06</v>
      </c>
      <c r="AG117" t="n">
        <v>23.61111111111111</v>
      </c>
      <c r="AH117" t="n">
        <v>1510277.498056535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3.6883</v>
      </c>
      <c r="E118" t="n">
        <v>27.11</v>
      </c>
      <c r="F118" t="n">
        <v>23.57</v>
      </c>
      <c r="G118" t="n">
        <v>128.57</v>
      </c>
      <c r="H118" t="n">
        <v>1.53</v>
      </c>
      <c r="I118" t="n">
        <v>11</v>
      </c>
      <c r="J118" t="n">
        <v>350.12</v>
      </c>
      <c r="K118" t="n">
        <v>61.2</v>
      </c>
      <c r="L118" t="n">
        <v>30</v>
      </c>
      <c r="M118" t="n">
        <v>9</v>
      </c>
      <c r="N118" t="n">
        <v>113.92</v>
      </c>
      <c r="O118" t="n">
        <v>43415.22</v>
      </c>
      <c r="P118" t="n">
        <v>416.93</v>
      </c>
      <c r="Q118" t="n">
        <v>608.8</v>
      </c>
      <c r="R118" t="n">
        <v>53.6</v>
      </c>
      <c r="S118" t="n">
        <v>46.36</v>
      </c>
      <c r="T118" t="n">
        <v>3290.56</v>
      </c>
      <c r="U118" t="n">
        <v>0.86</v>
      </c>
      <c r="V118" t="n">
        <v>0.9</v>
      </c>
      <c r="W118" t="n">
        <v>9.199999999999999</v>
      </c>
      <c r="X118" t="n">
        <v>0.2</v>
      </c>
      <c r="Y118" t="n">
        <v>1</v>
      </c>
      <c r="Z118" t="n">
        <v>10</v>
      </c>
      <c r="AA118" t="n">
        <v>1217.284339653772</v>
      </c>
      <c r="AB118" t="n">
        <v>1665.542136309203</v>
      </c>
      <c r="AC118" t="n">
        <v>1506.585132422922</v>
      </c>
      <c r="AD118" t="n">
        <v>1217284.339653772</v>
      </c>
      <c r="AE118" t="n">
        <v>1665542.136309203</v>
      </c>
      <c r="AF118" t="n">
        <v>1.316078027395878e-06</v>
      </c>
      <c r="AG118" t="n">
        <v>23.53298611111111</v>
      </c>
      <c r="AH118" t="n">
        <v>1506585.132422922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3.688</v>
      </c>
      <c r="E119" t="n">
        <v>27.11</v>
      </c>
      <c r="F119" t="n">
        <v>23.57</v>
      </c>
      <c r="G119" t="n">
        <v>128.58</v>
      </c>
      <c r="H119" t="n">
        <v>1.54</v>
      </c>
      <c r="I119" t="n">
        <v>11</v>
      </c>
      <c r="J119" t="n">
        <v>350.75</v>
      </c>
      <c r="K119" t="n">
        <v>61.2</v>
      </c>
      <c r="L119" t="n">
        <v>30.25</v>
      </c>
      <c r="M119" t="n">
        <v>9</v>
      </c>
      <c r="N119" t="n">
        <v>114.3</v>
      </c>
      <c r="O119" t="n">
        <v>43493.63</v>
      </c>
      <c r="P119" t="n">
        <v>417.24</v>
      </c>
      <c r="Q119" t="n">
        <v>608.8099999999999</v>
      </c>
      <c r="R119" t="n">
        <v>53.56</v>
      </c>
      <c r="S119" t="n">
        <v>46.36</v>
      </c>
      <c r="T119" t="n">
        <v>3270.41</v>
      </c>
      <c r="U119" t="n">
        <v>0.87</v>
      </c>
      <c r="V119" t="n">
        <v>0.9</v>
      </c>
      <c r="W119" t="n">
        <v>9.199999999999999</v>
      </c>
      <c r="X119" t="n">
        <v>0.2</v>
      </c>
      <c r="Y119" t="n">
        <v>1</v>
      </c>
      <c r="Z119" t="n">
        <v>10</v>
      </c>
      <c r="AA119" t="n">
        <v>1217.808225995872</v>
      </c>
      <c r="AB119" t="n">
        <v>1666.258940714699</v>
      </c>
      <c r="AC119" t="n">
        <v>1507.233526021998</v>
      </c>
      <c r="AD119" t="n">
        <v>1217808.225995872</v>
      </c>
      <c r="AE119" t="n">
        <v>1666258.940714699</v>
      </c>
      <c r="AF119" t="n">
        <v>1.315970979864978e-06</v>
      </c>
      <c r="AG119" t="n">
        <v>23.53298611111111</v>
      </c>
      <c r="AH119" t="n">
        <v>1507233.526021998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3.6878</v>
      </c>
      <c r="E120" t="n">
        <v>27.12</v>
      </c>
      <c r="F120" t="n">
        <v>23.57</v>
      </c>
      <c r="G120" t="n">
        <v>128.59</v>
      </c>
      <c r="H120" t="n">
        <v>1.55</v>
      </c>
      <c r="I120" t="n">
        <v>11</v>
      </c>
      <c r="J120" t="n">
        <v>351.39</v>
      </c>
      <c r="K120" t="n">
        <v>61.2</v>
      </c>
      <c r="L120" t="n">
        <v>30.5</v>
      </c>
      <c r="M120" t="n">
        <v>9</v>
      </c>
      <c r="N120" t="n">
        <v>114.69</v>
      </c>
      <c r="O120" t="n">
        <v>43572.25</v>
      </c>
      <c r="P120" t="n">
        <v>417.57</v>
      </c>
      <c r="Q120" t="n">
        <v>608.78</v>
      </c>
      <c r="R120" t="n">
        <v>53.7</v>
      </c>
      <c r="S120" t="n">
        <v>46.36</v>
      </c>
      <c r="T120" t="n">
        <v>3344.27</v>
      </c>
      <c r="U120" t="n">
        <v>0.86</v>
      </c>
      <c r="V120" t="n">
        <v>0.9</v>
      </c>
      <c r="W120" t="n">
        <v>9.199999999999999</v>
      </c>
      <c r="X120" t="n">
        <v>0.2</v>
      </c>
      <c r="Y120" t="n">
        <v>1</v>
      </c>
      <c r="Z120" t="n">
        <v>10</v>
      </c>
      <c r="AA120" t="n">
        <v>1218.339529633173</v>
      </c>
      <c r="AB120" t="n">
        <v>1666.985893790716</v>
      </c>
      <c r="AC120" t="n">
        <v>1507.891099716726</v>
      </c>
      <c r="AD120" t="n">
        <v>1218339.529633173</v>
      </c>
      <c r="AE120" t="n">
        <v>1666985.893790716</v>
      </c>
      <c r="AF120" t="n">
        <v>1.315899614844378e-06</v>
      </c>
      <c r="AG120" t="n">
        <v>23.54166666666667</v>
      </c>
      <c r="AH120" t="n">
        <v>1507891.099716726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3.6886</v>
      </c>
      <c r="E121" t="n">
        <v>27.11</v>
      </c>
      <c r="F121" t="n">
        <v>23.57</v>
      </c>
      <c r="G121" t="n">
        <v>128.56</v>
      </c>
      <c r="H121" t="n">
        <v>1.56</v>
      </c>
      <c r="I121" t="n">
        <v>11</v>
      </c>
      <c r="J121" t="n">
        <v>352.03</v>
      </c>
      <c r="K121" t="n">
        <v>61.2</v>
      </c>
      <c r="L121" t="n">
        <v>30.75</v>
      </c>
      <c r="M121" t="n">
        <v>9</v>
      </c>
      <c r="N121" t="n">
        <v>115.08</v>
      </c>
      <c r="O121" t="n">
        <v>43651.07</v>
      </c>
      <c r="P121" t="n">
        <v>417.89</v>
      </c>
      <c r="Q121" t="n">
        <v>608.8200000000001</v>
      </c>
      <c r="R121" t="n">
        <v>53.68</v>
      </c>
      <c r="S121" t="n">
        <v>46.36</v>
      </c>
      <c r="T121" t="n">
        <v>3331.31</v>
      </c>
      <c r="U121" t="n">
        <v>0.86</v>
      </c>
      <c r="V121" t="n">
        <v>0.9</v>
      </c>
      <c r="W121" t="n">
        <v>9.19</v>
      </c>
      <c r="X121" t="n">
        <v>0.2</v>
      </c>
      <c r="Y121" t="n">
        <v>1</v>
      </c>
      <c r="Z121" t="n">
        <v>10</v>
      </c>
      <c r="AA121" t="n">
        <v>1218.634227023064</v>
      </c>
      <c r="AB121" t="n">
        <v>1667.389111760696</v>
      </c>
      <c r="AC121" t="n">
        <v>1508.255835129571</v>
      </c>
      <c r="AD121" t="n">
        <v>1218634.227023064</v>
      </c>
      <c r="AE121" t="n">
        <v>1667389.111760696</v>
      </c>
      <c r="AF121" t="n">
        <v>1.316185074926778e-06</v>
      </c>
      <c r="AG121" t="n">
        <v>23.53298611111111</v>
      </c>
      <c r="AH121" t="n">
        <v>1508255.835129571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3.6885</v>
      </c>
      <c r="E122" t="n">
        <v>27.11</v>
      </c>
      <c r="F122" t="n">
        <v>23.57</v>
      </c>
      <c r="G122" t="n">
        <v>128.56</v>
      </c>
      <c r="H122" t="n">
        <v>1.57</v>
      </c>
      <c r="I122" t="n">
        <v>11</v>
      </c>
      <c r="J122" t="n">
        <v>352.67</v>
      </c>
      <c r="K122" t="n">
        <v>61.2</v>
      </c>
      <c r="L122" t="n">
        <v>31</v>
      </c>
      <c r="M122" t="n">
        <v>9</v>
      </c>
      <c r="N122" t="n">
        <v>115.47</v>
      </c>
      <c r="O122" t="n">
        <v>43730.1</v>
      </c>
      <c r="P122" t="n">
        <v>418.03</v>
      </c>
      <c r="Q122" t="n">
        <v>608.8</v>
      </c>
      <c r="R122" t="n">
        <v>53.5</v>
      </c>
      <c r="S122" t="n">
        <v>46.36</v>
      </c>
      <c r="T122" t="n">
        <v>3243.41</v>
      </c>
      <c r="U122" t="n">
        <v>0.87</v>
      </c>
      <c r="V122" t="n">
        <v>0.9</v>
      </c>
      <c r="W122" t="n">
        <v>9.199999999999999</v>
      </c>
      <c r="X122" t="n">
        <v>0.2</v>
      </c>
      <c r="Y122" t="n">
        <v>1</v>
      </c>
      <c r="Z122" t="n">
        <v>10</v>
      </c>
      <c r="AA122" t="n">
        <v>1218.862966188781</v>
      </c>
      <c r="AB122" t="n">
        <v>1667.70208277849</v>
      </c>
      <c r="AC122" t="n">
        <v>1508.538936632684</v>
      </c>
      <c r="AD122" t="n">
        <v>1218862.966188781</v>
      </c>
      <c r="AE122" t="n">
        <v>1667702.08277849</v>
      </c>
      <c r="AF122" t="n">
        <v>1.316149392416478e-06</v>
      </c>
      <c r="AG122" t="n">
        <v>23.53298611111111</v>
      </c>
      <c r="AH122" t="n">
        <v>1508538.936632684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3.6883</v>
      </c>
      <c r="E123" t="n">
        <v>27.11</v>
      </c>
      <c r="F123" t="n">
        <v>23.57</v>
      </c>
      <c r="G123" t="n">
        <v>128.57</v>
      </c>
      <c r="H123" t="n">
        <v>1.58</v>
      </c>
      <c r="I123" t="n">
        <v>11</v>
      </c>
      <c r="J123" t="n">
        <v>353.31</v>
      </c>
      <c r="K123" t="n">
        <v>61.2</v>
      </c>
      <c r="L123" t="n">
        <v>31.25</v>
      </c>
      <c r="M123" t="n">
        <v>9</v>
      </c>
      <c r="N123" t="n">
        <v>115.86</v>
      </c>
      <c r="O123" t="n">
        <v>43809.48</v>
      </c>
      <c r="P123" t="n">
        <v>418.16</v>
      </c>
      <c r="Q123" t="n">
        <v>608.8200000000001</v>
      </c>
      <c r="R123" t="n">
        <v>53.55</v>
      </c>
      <c r="S123" t="n">
        <v>46.36</v>
      </c>
      <c r="T123" t="n">
        <v>3268.44</v>
      </c>
      <c r="U123" t="n">
        <v>0.87</v>
      </c>
      <c r="V123" t="n">
        <v>0.9</v>
      </c>
      <c r="W123" t="n">
        <v>9.199999999999999</v>
      </c>
      <c r="X123" t="n">
        <v>0.2</v>
      </c>
      <c r="Y123" t="n">
        <v>1</v>
      </c>
      <c r="Z123" t="n">
        <v>10</v>
      </c>
      <c r="AA123" t="n">
        <v>1219.099161939746</v>
      </c>
      <c r="AB123" t="n">
        <v>1668.025256225182</v>
      </c>
      <c r="AC123" t="n">
        <v>1508.8312668592</v>
      </c>
      <c r="AD123" t="n">
        <v>1219099.161939746</v>
      </c>
      <c r="AE123" t="n">
        <v>1668025.256225182</v>
      </c>
      <c r="AF123" t="n">
        <v>1.316078027395878e-06</v>
      </c>
      <c r="AG123" t="n">
        <v>23.53298611111111</v>
      </c>
      <c r="AH123" t="n">
        <v>1508831.2668592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3.6888</v>
      </c>
      <c r="E124" t="n">
        <v>27.11</v>
      </c>
      <c r="F124" t="n">
        <v>23.57</v>
      </c>
      <c r="G124" t="n">
        <v>128.55</v>
      </c>
      <c r="H124" t="n">
        <v>1.59</v>
      </c>
      <c r="I124" t="n">
        <v>11</v>
      </c>
      <c r="J124" t="n">
        <v>353.96</v>
      </c>
      <c r="K124" t="n">
        <v>61.2</v>
      </c>
      <c r="L124" t="n">
        <v>31.5</v>
      </c>
      <c r="M124" t="n">
        <v>9</v>
      </c>
      <c r="N124" t="n">
        <v>116.26</v>
      </c>
      <c r="O124" t="n">
        <v>43888.94</v>
      </c>
      <c r="P124" t="n">
        <v>418</v>
      </c>
      <c r="Q124" t="n">
        <v>608.78</v>
      </c>
      <c r="R124" t="n">
        <v>53.47</v>
      </c>
      <c r="S124" t="n">
        <v>46.36</v>
      </c>
      <c r="T124" t="n">
        <v>3228.02</v>
      </c>
      <c r="U124" t="n">
        <v>0.87</v>
      </c>
      <c r="V124" t="n">
        <v>0.9</v>
      </c>
      <c r="W124" t="n">
        <v>9.19</v>
      </c>
      <c r="X124" t="n">
        <v>0.2</v>
      </c>
      <c r="Y124" t="n">
        <v>1</v>
      </c>
      <c r="Z124" t="n">
        <v>10</v>
      </c>
      <c r="AA124" t="n">
        <v>1218.75213935651</v>
      </c>
      <c r="AB124" t="n">
        <v>1667.550444617243</v>
      </c>
      <c r="AC124" t="n">
        <v>1508.401770604721</v>
      </c>
      <c r="AD124" t="n">
        <v>1218752.13935651</v>
      </c>
      <c r="AE124" t="n">
        <v>1667550.444617243</v>
      </c>
      <c r="AF124" t="n">
        <v>1.316256439947378e-06</v>
      </c>
      <c r="AG124" t="n">
        <v>23.53298611111111</v>
      </c>
      <c r="AH124" t="n">
        <v>1508401.770604721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3.688</v>
      </c>
      <c r="E125" t="n">
        <v>27.11</v>
      </c>
      <c r="F125" t="n">
        <v>23.57</v>
      </c>
      <c r="G125" t="n">
        <v>128.58</v>
      </c>
      <c r="H125" t="n">
        <v>1.6</v>
      </c>
      <c r="I125" t="n">
        <v>11</v>
      </c>
      <c r="J125" t="n">
        <v>354.6</v>
      </c>
      <c r="K125" t="n">
        <v>61.2</v>
      </c>
      <c r="L125" t="n">
        <v>31.75</v>
      </c>
      <c r="M125" t="n">
        <v>9</v>
      </c>
      <c r="N125" t="n">
        <v>116.65</v>
      </c>
      <c r="O125" t="n">
        <v>43968.62</v>
      </c>
      <c r="P125" t="n">
        <v>417.98</v>
      </c>
      <c r="Q125" t="n">
        <v>608.79</v>
      </c>
      <c r="R125" t="n">
        <v>53.58</v>
      </c>
      <c r="S125" t="n">
        <v>46.36</v>
      </c>
      <c r="T125" t="n">
        <v>3284.84</v>
      </c>
      <c r="U125" t="n">
        <v>0.87</v>
      </c>
      <c r="V125" t="n">
        <v>0.9</v>
      </c>
      <c r="W125" t="n">
        <v>9.199999999999999</v>
      </c>
      <c r="X125" t="n">
        <v>0.2</v>
      </c>
      <c r="Y125" t="n">
        <v>1</v>
      </c>
      <c r="Z125" t="n">
        <v>10</v>
      </c>
      <c r="AA125" t="n">
        <v>1218.900159113971</v>
      </c>
      <c r="AB125" t="n">
        <v>1667.752971779571</v>
      </c>
      <c r="AC125" t="n">
        <v>1508.584968858926</v>
      </c>
      <c r="AD125" t="n">
        <v>1218900.159113971</v>
      </c>
      <c r="AE125" t="n">
        <v>1667752.971779571</v>
      </c>
      <c r="AF125" t="n">
        <v>1.315970979864978e-06</v>
      </c>
      <c r="AG125" t="n">
        <v>23.53298611111111</v>
      </c>
      <c r="AH125" t="n">
        <v>1508584.968858926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3.6887</v>
      </c>
      <c r="E126" t="n">
        <v>27.11</v>
      </c>
      <c r="F126" t="n">
        <v>23.57</v>
      </c>
      <c r="G126" t="n">
        <v>128.55</v>
      </c>
      <c r="H126" t="n">
        <v>1.61</v>
      </c>
      <c r="I126" t="n">
        <v>11</v>
      </c>
      <c r="J126" t="n">
        <v>355.25</v>
      </c>
      <c r="K126" t="n">
        <v>61.2</v>
      </c>
      <c r="L126" t="n">
        <v>32</v>
      </c>
      <c r="M126" t="n">
        <v>9</v>
      </c>
      <c r="N126" t="n">
        <v>117.05</v>
      </c>
      <c r="O126" t="n">
        <v>44048.52</v>
      </c>
      <c r="P126" t="n">
        <v>417.55</v>
      </c>
      <c r="Q126" t="n">
        <v>608.8</v>
      </c>
      <c r="R126" t="n">
        <v>53.55</v>
      </c>
      <c r="S126" t="n">
        <v>46.36</v>
      </c>
      <c r="T126" t="n">
        <v>3269.63</v>
      </c>
      <c r="U126" t="n">
        <v>0.87</v>
      </c>
      <c r="V126" t="n">
        <v>0.9</v>
      </c>
      <c r="W126" t="n">
        <v>9.19</v>
      </c>
      <c r="X126" t="n">
        <v>0.2</v>
      </c>
      <c r="Y126" t="n">
        <v>1</v>
      </c>
      <c r="Z126" t="n">
        <v>10</v>
      </c>
      <c r="AA126" t="n">
        <v>1218.110439204554</v>
      </c>
      <c r="AB126" t="n">
        <v>1666.672442159523</v>
      </c>
      <c r="AC126" t="n">
        <v>1507.607563469281</v>
      </c>
      <c r="AD126" t="n">
        <v>1218110.439204554</v>
      </c>
      <c r="AE126" t="n">
        <v>1666672.442159523</v>
      </c>
      <c r="AF126" t="n">
        <v>1.316220757437078e-06</v>
      </c>
      <c r="AG126" t="n">
        <v>23.53298611111111</v>
      </c>
      <c r="AH126" t="n">
        <v>1507607.563469281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3.6879</v>
      </c>
      <c r="E127" t="n">
        <v>27.12</v>
      </c>
      <c r="F127" t="n">
        <v>23.57</v>
      </c>
      <c r="G127" t="n">
        <v>128.58</v>
      </c>
      <c r="H127" t="n">
        <v>1.62</v>
      </c>
      <c r="I127" t="n">
        <v>11</v>
      </c>
      <c r="J127" t="n">
        <v>355.9</v>
      </c>
      <c r="K127" t="n">
        <v>61.2</v>
      </c>
      <c r="L127" t="n">
        <v>32.25</v>
      </c>
      <c r="M127" t="n">
        <v>9</v>
      </c>
      <c r="N127" t="n">
        <v>117.45</v>
      </c>
      <c r="O127" t="n">
        <v>44128.64</v>
      </c>
      <c r="P127" t="n">
        <v>417.64</v>
      </c>
      <c r="Q127" t="n">
        <v>608.77</v>
      </c>
      <c r="R127" t="n">
        <v>53.63</v>
      </c>
      <c r="S127" t="n">
        <v>46.36</v>
      </c>
      <c r="T127" t="n">
        <v>3305.47</v>
      </c>
      <c r="U127" t="n">
        <v>0.86</v>
      </c>
      <c r="V127" t="n">
        <v>0.9</v>
      </c>
      <c r="W127" t="n">
        <v>9.199999999999999</v>
      </c>
      <c r="X127" t="n">
        <v>0.2</v>
      </c>
      <c r="Y127" t="n">
        <v>1</v>
      </c>
      <c r="Z127" t="n">
        <v>10</v>
      </c>
      <c r="AA127" t="n">
        <v>1218.420642558158</v>
      </c>
      <c r="AB127" t="n">
        <v>1667.09687607313</v>
      </c>
      <c r="AC127" t="n">
        <v>1507.991490005871</v>
      </c>
      <c r="AD127" t="n">
        <v>1218420.642558158</v>
      </c>
      <c r="AE127" t="n">
        <v>1667096.87607313</v>
      </c>
      <c r="AF127" t="n">
        <v>1.315935297354678e-06</v>
      </c>
      <c r="AG127" t="n">
        <v>23.54166666666667</v>
      </c>
      <c r="AH127" t="n">
        <v>1507991.490005871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3.6895</v>
      </c>
      <c r="E128" t="n">
        <v>27.1</v>
      </c>
      <c r="F128" t="n">
        <v>23.56</v>
      </c>
      <c r="G128" t="n">
        <v>128.52</v>
      </c>
      <c r="H128" t="n">
        <v>1.63</v>
      </c>
      <c r="I128" t="n">
        <v>11</v>
      </c>
      <c r="J128" t="n">
        <v>356.55</v>
      </c>
      <c r="K128" t="n">
        <v>61.2</v>
      </c>
      <c r="L128" t="n">
        <v>32.5</v>
      </c>
      <c r="M128" t="n">
        <v>9</v>
      </c>
      <c r="N128" t="n">
        <v>117.85</v>
      </c>
      <c r="O128" t="n">
        <v>44208.97</v>
      </c>
      <c r="P128" t="n">
        <v>417.03</v>
      </c>
      <c r="Q128" t="n">
        <v>608.77</v>
      </c>
      <c r="R128" t="n">
        <v>53.24</v>
      </c>
      <c r="S128" t="n">
        <v>46.36</v>
      </c>
      <c r="T128" t="n">
        <v>3110.17</v>
      </c>
      <c r="U128" t="n">
        <v>0.87</v>
      </c>
      <c r="V128" t="n">
        <v>0.9</v>
      </c>
      <c r="W128" t="n">
        <v>9.199999999999999</v>
      </c>
      <c r="X128" t="n">
        <v>0.19</v>
      </c>
      <c r="Y128" t="n">
        <v>1</v>
      </c>
      <c r="Z128" t="n">
        <v>10</v>
      </c>
      <c r="AA128" t="n">
        <v>1217.080542918592</v>
      </c>
      <c r="AB128" t="n">
        <v>1665.263292625253</v>
      </c>
      <c r="AC128" t="n">
        <v>1506.332901188809</v>
      </c>
      <c r="AD128" t="n">
        <v>1217080.542918592</v>
      </c>
      <c r="AE128" t="n">
        <v>1665263.292625253</v>
      </c>
      <c r="AF128" t="n">
        <v>1.316506217519478e-06</v>
      </c>
      <c r="AG128" t="n">
        <v>23.52430555555556</v>
      </c>
      <c r="AH128" t="n">
        <v>1506332.901188808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3.6891</v>
      </c>
      <c r="E129" t="n">
        <v>27.11</v>
      </c>
      <c r="F129" t="n">
        <v>23.56</v>
      </c>
      <c r="G129" t="n">
        <v>128.53</v>
      </c>
      <c r="H129" t="n">
        <v>1.63</v>
      </c>
      <c r="I129" t="n">
        <v>11</v>
      </c>
      <c r="J129" t="n">
        <v>357.2</v>
      </c>
      <c r="K129" t="n">
        <v>61.2</v>
      </c>
      <c r="L129" t="n">
        <v>32.75</v>
      </c>
      <c r="M129" t="n">
        <v>9</v>
      </c>
      <c r="N129" t="n">
        <v>118.26</v>
      </c>
      <c r="O129" t="n">
        <v>44289.53</v>
      </c>
      <c r="P129" t="n">
        <v>416.85</v>
      </c>
      <c r="Q129" t="n">
        <v>608.76</v>
      </c>
      <c r="R129" t="n">
        <v>53.34</v>
      </c>
      <c r="S129" t="n">
        <v>46.36</v>
      </c>
      <c r="T129" t="n">
        <v>3160.14</v>
      </c>
      <c r="U129" t="n">
        <v>0.87</v>
      </c>
      <c r="V129" t="n">
        <v>0.9</v>
      </c>
      <c r="W129" t="n">
        <v>9.199999999999999</v>
      </c>
      <c r="X129" t="n">
        <v>0.19</v>
      </c>
      <c r="Y129" t="n">
        <v>1</v>
      </c>
      <c r="Z129" t="n">
        <v>10</v>
      </c>
      <c r="AA129" t="n">
        <v>1216.903574779425</v>
      </c>
      <c r="AB129" t="n">
        <v>1665.021157009962</v>
      </c>
      <c r="AC129" t="n">
        <v>1506.113874656801</v>
      </c>
      <c r="AD129" t="n">
        <v>1216903.574779425</v>
      </c>
      <c r="AE129" t="n">
        <v>1665021.157009962</v>
      </c>
      <c r="AF129" t="n">
        <v>1.316363487478278e-06</v>
      </c>
      <c r="AG129" t="n">
        <v>23.53298611111111</v>
      </c>
      <c r="AH129" t="n">
        <v>1506113.874656801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3.6878</v>
      </c>
      <c r="E130" t="n">
        <v>27.12</v>
      </c>
      <c r="F130" t="n">
        <v>23.57</v>
      </c>
      <c r="G130" t="n">
        <v>128.59</v>
      </c>
      <c r="H130" t="n">
        <v>1.64</v>
      </c>
      <c r="I130" t="n">
        <v>11</v>
      </c>
      <c r="J130" t="n">
        <v>357.86</v>
      </c>
      <c r="K130" t="n">
        <v>61.2</v>
      </c>
      <c r="L130" t="n">
        <v>33</v>
      </c>
      <c r="M130" t="n">
        <v>9</v>
      </c>
      <c r="N130" t="n">
        <v>118.66</v>
      </c>
      <c r="O130" t="n">
        <v>44370.32</v>
      </c>
      <c r="P130" t="n">
        <v>416.74</v>
      </c>
      <c r="Q130" t="n">
        <v>608.8</v>
      </c>
      <c r="R130" t="n">
        <v>53.62</v>
      </c>
      <c r="S130" t="n">
        <v>46.36</v>
      </c>
      <c r="T130" t="n">
        <v>3304.5</v>
      </c>
      <c r="U130" t="n">
        <v>0.86</v>
      </c>
      <c r="V130" t="n">
        <v>0.9</v>
      </c>
      <c r="W130" t="n">
        <v>9.199999999999999</v>
      </c>
      <c r="X130" t="n">
        <v>0.2</v>
      </c>
      <c r="Y130" t="n">
        <v>1</v>
      </c>
      <c r="Z130" t="n">
        <v>10</v>
      </c>
      <c r="AA130" t="n">
        <v>1217.114727417603</v>
      </c>
      <c r="AB130" t="n">
        <v>1665.310065364914</v>
      </c>
      <c r="AC130" t="n">
        <v>1506.375210003842</v>
      </c>
      <c r="AD130" t="n">
        <v>1217114.727417604</v>
      </c>
      <c r="AE130" t="n">
        <v>1665310.065364914</v>
      </c>
      <c r="AF130" t="n">
        <v>1.315899614844378e-06</v>
      </c>
      <c r="AG130" t="n">
        <v>23.54166666666667</v>
      </c>
      <c r="AH130" t="n">
        <v>1506375.210003842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3.6989</v>
      </c>
      <c r="E131" t="n">
        <v>27.04</v>
      </c>
      <c r="F131" t="n">
        <v>23.55</v>
      </c>
      <c r="G131" t="n">
        <v>141.28</v>
      </c>
      <c r="H131" t="n">
        <v>1.65</v>
      </c>
      <c r="I131" t="n">
        <v>10</v>
      </c>
      <c r="J131" t="n">
        <v>358.52</v>
      </c>
      <c r="K131" t="n">
        <v>61.2</v>
      </c>
      <c r="L131" t="n">
        <v>33.25</v>
      </c>
      <c r="M131" t="n">
        <v>8</v>
      </c>
      <c r="N131" t="n">
        <v>119.07</v>
      </c>
      <c r="O131" t="n">
        <v>44451.33</v>
      </c>
      <c r="P131" t="n">
        <v>416.64</v>
      </c>
      <c r="Q131" t="n">
        <v>608.77</v>
      </c>
      <c r="R131" t="n">
        <v>52.92</v>
      </c>
      <c r="S131" t="n">
        <v>46.36</v>
      </c>
      <c r="T131" t="n">
        <v>2959.94</v>
      </c>
      <c r="U131" t="n">
        <v>0.88</v>
      </c>
      <c r="V131" t="n">
        <v>0.9</v>
      </c>
      <c r="W131" t="n">
        <v>9.19</v>
      </c>
      <c r="X131" t="n">
        <v>0.18</v>
      </c>
      <c r="Y131" t="n">
        <v>1</v>
      </c>
      <c r="Z131" t="n">
        <v>10</v>
      </c>
      <c r="AA131" t="n">
        <v>1214.17520241901</v>
      </c>
      <c r="AB131" t="n">
        <v>1661.288077579149</v>
      </c>
      <c r="AC131" t="n">
        <v>1502.737075087455</v>
      </c>
      <c r="AD131" t="n">
        <v>1214175.20241901</v>
      </c>
      <c r="AE131" t="n">
        <v>1661288.077579149</v>
      </c>
      <c r="AF131" t="n">
        <v>1.319860373487681e-06</v>
      </c>
      <c r="AG131" t="n">
        <v>23.47222222222222</v>
      </c>
      <c r="AH131" t="n">
        <v>1502737.075087455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3.6981</v>
      </c>
      <c r="E132" t="n">
        <v>27.04</v>
      </c>
      <c r="F132" t="n">
        <v>23.55</v>
      </c>
      <c r="G132" t="n">
        <v>141.32</v>
      </c>
      <c r="H132" t="n">
        <v>1.66</v>
      </c>
      <c r="I132" t="n">
        <v>10</v>
      </c>
      <c r="J132" t="n">
        <v>359.17</v>
      </c>
      <c r="K132" t="n">
        <v>61.2</v>
      </c>
      <c r="L132" t="n">
        <v>33.5</v>
      </c>
      <c r="M132" t="n">
        <v>8</v>
      </c>
      <c r="N132" t="n">
        <v>119.48</v>
      </c>
      <c r="O132" t="n">
        <v>44532.57</v>
      </c>
      <c r="P132" t="n">
        <v>417.31</v>
      </c>
      <c r="Q132" t="n">
        <v>608.79</v>
      </c>
      <c r="R132" t="n">
        <v>52.98</v>
      </c>
      <c r="S132" t="n">
        <v>46.36</v>
      </c>
      <c r="T132" t="n">
        <v>2986.59</v>
      </c>
      <c r="U132" t="n">
        <v>0.87</v>
      </c>
      <c r="V132" t="n">
        <v>0.9</v>
      </c>
      <c r="W132" t="n">
        <v>9.199999999999999</v>
      </c>
      <c r="X132" t="n">
        <v>0.18</v>
      </c>
      <c r="Y132" t="n">
        <v>1</v>
      </c>
      <c r="Z132" t="n">
        <v>10</v>
      </c>
      <c r="AA132" t="n">
        <v>1215.337237842857</v>
      </c>
      <c r="AB132" t="n">
        <v>1662.87802571144</v>
      </c>
      <c r="AC132" t="n">
        <v>1504.175280801506</v>
      </c>
      <c r="AD132" t="n">
        <v>1215337.237842857</v>
      </c>
      <c r="AE132" t="n">
        <v>1662878.02571144</v>
      </c>
      <c r="AF132" t="n">
        <v>1.319574913405281e-06</v>
      </c>
      <c r="AG132" t="n">
        <v>23.47222222222222</v>
      </c>
      <c r="AH132" t="n">
        <v>1504175.280801506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3.6988</v>
      </c>
      <c r="E133" t="n">
        <v>27.04</v>
      </c>
      <c r="F133" t="n">
        <v>23.55</v>
      </c>
      <c r="G133" t="n">
        <v>141.28</v>
      </c>
      <c r="H133" t="n">
        <v>1.67</v>
      </c>
      <c r="I133" t="n">
        <v>10</v>
      </c>
      <c r="J133" t="n">
        <v>359.84</v>
      </c>
      <c r="K133" t="n">
        <v>61.2</v>
      </c>
      <c r="L133" t="n">
        <v>33.75</v>
      </c>
      <c r="M133" t="n">
        <v>8</v>
      </c>
      <c r="N133" t="n">
        <v>119.89</v>
      </c>
      <c r="O133" t="n">
        <v>44614.04</v>
      </c>
      <c r="P133" t="n">
        <v>417.86</v>
      </c>
      <c r="Q133" t="n">
        <v>608.76</v>
      </c>
      <c r="R133" t="n">
        <v>52.84</v>
      </c>
      <c r="S133" t="n">
        <v>46.36</v>
      </c>
      <c r="T133" t="n">
        <v>2919.62</v>
      </c>
      <c r="U133" t="n">
        <v>0.88</v>
      </c>
      <c r="V133" t="n">
        <v>0.9</v>
      </c>
      <c r="W133" t="n">
        <v>9.199999999999999</v>
      </c>
      <c r="X133" t="n">
        <v>0.18</v>
      </c>
      <c r="Y133" t="n">
        <v>1</v>
      </c>
      <c r="Z133" t="n">
        <v>10</v>
      </c>
      <c r="AA133" t="n">
        <v>1215.992167602806</v>
      </c>
      <c r="AB133" t="n">
        <v>1663.774129502464</v>
      </c>
      <c r="AC133" t="n">
        <v>1504.985861704405</v>
      </c>
      <c r="AD133" t="n">
        <v>1215992.167602806</v>
      </c>
      <c r="AE133" t="n">
        <v>1663774.129502464</v>
      </c>
      <c r="AF133" t="n">
        <v>1.319824690977381e-06</v>
      </c>
      <c r="AG133" t="n">
        <v>23.47222222222222</v>
      </c>
      <c r="AH133" t="n">
        <v>1504985.861704405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3.6985</v>
      </c>
      <c r="E134" t="n">
        <v>27.04</v>
      </c>
      <c r="F134" t="n">
        <v>23.55</v>
      </c>
      <c r="G134" t="n">
        <v>141.3</v>
      </c>
      <c r="H134" t="n">
        <v>1.68</v>
      </c>
      <c r="I134" t="n">
        <v>10</v>
      </c>
      <c r="J134" t="n">
        <v>360.5</v>
      </c>
      <c r="K134" t="n">
        <v>61.2</v>
      </c>
      <c r="L134" t="n">
        <v>34</v>
      </c>
      <c r="M134" t="n">
        <v>8</v>
      </c>
      <c r="N134" t="n">
        <v>120.3</v>
      </c>
      <c r="O134" t="n">
        <v>44695.75</v>
      </c>
      <c r="P134" t="n">
        <v>418.02</v>
      </c>
      <c r="Q134" t="n">
        <v>608.8</v>
      </c>
      <c r="R134" t="n">
        <v>52.85</v>
      </c>
      <c r="S134" t="n">
        <v>46.36</v>
      </c>
      <c r="T134" t="n">
        <v>2922.71</v>
      </c>
      <c r="U134" t="n">
        <v>0.88</v>
      </c>
      <c r="V134" t="n">
        <v>0.9</v>
      </c>
      <c r="W134" t="n">
        <v>9.199999999999999</v>
      </c>
      <c r="X134" t="n">
        <v>0.18</v>
      </c>
      <c r="Y134" t="n">
        <v>1</v>
      </c>
      <c r="Z134" t="n">
        <v>10</v>
      </c>
      <c r="AA134" t="n">
        <v>1216.293766242975</v>
      </c>
      <c r="AB134" t="n">
        <v>1664.186790067537</v>
      </c>
      <c r="AC134" t="n">
        <v>1505.35913852432</v>
      </c>
      <c r="AD134" t="n">
        <v>1216293.766242975</v>
      </c>
      <c r="AE134" t="n">
        <v>1664186.790067537</v>
      </c>
      <c r="AF134" t="n">
        <v>1.319717643446481e-06</v>
      </c>
      <c r="AG134" t="n">
        <v>23.47222222222222</v>
      </c>
      <c r="AH134" t="n">
        <v>1505359.13852432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3.6983</v>
      </c>
      <c r="E135" t="n">
        <v>27.04</v>
      </c>
      <c r="F135" t="n">
        <v>23.55</v>
      </c>
      <c r="G135" t="n">
        <v>141.31</v>
      </c>
      <c r="H135" t="n">
        <v>1.69</v>
      </c>
      <c r="I135" t="n">
        <v>10</v>
      </c>
      <c r="J135" t="n">
        <v>361.16</v>
      </c>
      <c r="K135" t="n">
        <v>61.2</v>
      </c>
      <c r="L135" t="n">
        <v>34.25</v>
      </c>
      <c r="M135" t="n">
        <v>8</v>
      </c>
      <c r="N135" t="n">
        <v>120.71</v>
      </c>
      <c r="O135" t="n">
        <v>44777.68</v>
      </c>
      <c r="P135" t="n">
        <v>418.33</v>
      </c>
      <c r="Q135" t="n">
        <v>608.8099999999999</v>
      </c>
      <c r="R135" t="n">
        <v>52.94</v>
      </c>
      <c r="S135" t="n">
        <v>46.36</v>
      </c>
      <c r="T135" t="n">
        <v>2965.53</v>
      </c>
      <c r="U135" t="n">
        <v>0.88</v>
      </c>
      <c r="V135" t="n">
        <v>0.9</v>
      </c>
      <c r="W135" t="n">
        <v>9.199999999999999</v>
      </c>
      <c r="X135" t="n">
        <v>0.18</v>
      </c>
      <c r="Y135" t="n">
        <v>1</v>
      </c>
      <c r="Z135" t="n">
        <v>10</v>
      </c>
      <c r="AA135" t="n">
        <v>1216.794059244838</v>
      </c>
      <c r="AB135" t="n">
        <v>1664.871313024055</v>
      </c>
      <c r="AC135" t="n">
        <v>1505.978331570602</v>
      </c>
      <c r="AD135" t="n">
        <v>1216794.059244838</v>
      </c>
      <c r="AE135" t="n">
        <v>1664871.313024055</v>
      </c>
      <c r="AF135" t="n">
        <v>1.319646278425881e-06</v>
      </c>
      <c r="AG135" t="n">
        <v>23.47222222222222</v>
      </c>
      <c r="AH135" t="n">
        <v>1505978.331570602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3.6986</v>
      </c>
      <c r="E136" t="n">
        <v>27.04</v>
      </c>
      <c r="F136" t="n">
        <v>23.55</v>
      </c>
      <c r="G136" t="n">
        <v>141.29</v>
      </c>
      <c r="H136" t="n">
        <v>1.7</v>
      </c>
      <c r="I136" t="n">
        <v>10</v>
      </c>
      <c r="J136" t="n">
        <v>361.83</v>
      </c>
      <c r="K136" t="n">
        <v>61.2</v>
      </c>
      <c r="L136" t="n">
        <v>34.5</v>
      </c>
      <c r="M136" t="n">
        <v>8</v>
      </c>
      <c r="N136" t="n">
        <v>121.13</v>
      </c>
      <c r="O136" t="n">
        <v>44859.98</v>
      </c>
      <c r="P136" t="n">
        <v>418.6</v>
      </c>
      <c r="Q136" t="n">
        <v>608.77</v>
      </c>
      <c r="R136" t="n">
        <v>52.99</v>
      </c>
      <c r="S136" t="n">
        <v>46.36</v>
      </c>
      <c r="T136" t="n">
        <v>2993.67</v>
      </c>
      <c r="U136" t="n">
        <v>0.87</v>
      </c>
      <c r="V136" t="n">
        <v>0.9</v>
      </c>
      <c r="W136" t="n">
        <v>9.19</v>
      </c>
      <c r="X136" t="n">
        <v>0.18</v>
      </c>
      <c r="Y136" t="n">
        <v>1</v>
      </c>
      <c r="Z136" t="n">
        <v>10</v>
      </c>
      <c r="AA136" t="n">
        <v>1217.125086943327</v>
      </c>
      <c r="AB136" t="n">
        <v>1665.324239725039</v>
      </c>
      <c r="AC136" t="n">
        <v>1506.388031582931</v>
      </c>
      <c r="AD136" t="n">
        <v>1217125.086943327</v>
      </c>
      <c r="AE136" t="n">
        <v>1665324.239725039</v>
      </c>
      <c r="AF136" t="n">
        <v>1.319753325956781e-06</v>
      </c>
      <c r="AG136" t="n">
        <v>23.47222222222222</v>
      </c>
      <c r="AH136" t="n">
        <v>1506388.031582931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3.6989</v>
      </c>
      <c r="E137" t="n">
        <v>27.03</v>
      </c>
      <c r="F137" t="n">
        <v>23.55</v>
      </c>
      <c r="G137" t="n">
        <v>141.28</v>
      </c>
      <c r="H137" t="n">
        <v>1.71</v>
      </c>
      <c r="I137" t="n">
        <v>10</v>
      </c>
      <c r="J137" t="n">
        <v>362.5</v>
      </c>
      <c r="K137" t="n">
        <v>61.2</v>
      </c>
      <c r="L137" t="n">
        <v>34.75</v>
      </c>
      <c r="M137" t="n">
        <v>8</v>
      </c>
      <c r="N137" t="n">
        <v>121.55</v>
      </c>
      <c r="O137" t="n">
        <v>44942.4</v>
      </c>
      <c r="P137" t="n">
        <v>419.05</v>
      </c>
      <c r="Q137" t="n">
        <v>608.8200000000001</v>
      </c>
      <c r="R137" t="n">
        <v>52.74</v>
      </c>
      <c r="S137" t="n">
        <v>46.36</v>
      </c>
      <c r="T137" t="n">
        <v>2868.9</v>
      </c>
      <c r="U137" t="n">
        <v>0.88</v>
      </c>
      <c r="V137" t="n">
        <v>0.9</v>
      </c>
      <c r="W137" t="n">
        <v>9.199999999999999</v>
      </c>
      <c r="X137" t="n">
        <v>0.17</v>
      </c>
      <c r="Y137" t="n">
        <v>1</v>
      </c>
      <c r="Z137" t="n">
        <v>10</v>
      </c>
      <c r="AA137" t="n">
        <v>1217.720883607031</v>
      </c>
      <c r="AB137" t="n">
        <v>1666.139435005013</v>
      </c>
      <c r="AC137" t="n">
        <v>1507.125425769518</v>
      </c>
      <c r="AD137" t="n">
        <v>1217720.883607031</v>
      </c>
      <c r="AE137" t="n">
        <v>1666139.435005013</v>
      </c>
      <c r="AF137" t="n">
        <v>1.319860373487681e-06</v>
      </c>
      <c r="AG137" t="n">
        <v>23.46354166666667</v>
      </c>
      <c r="AH137" t="n">
        <v>1507125.425769517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3.7</v>
      </c>
      <c r="E138" t="n">
        <v>27.03</v>
      </c>
      <c r="F138" t="n">
        <v>23.54</v>
      </c>
      <c r="G138" t="n">
        <v>141.23</v>
      </c>
      <c r="H138" t="n">
        <v>1.72</v>
      </c>
      <c r="I138" t="n">
        <v>10</v>
      </c>
      <c r="J138" t="n">
        <v>363.17</v>
      </c>
      <c r="K138" t="n">
        <v>61.2</v>
      </c>
      <c r="L138" t="n">
        <v>35</v>
      </c>
      <c r="M138" t="n">
        <v>8</v>
      </c>
      <c r="N138" t="n">
        <v>121.97</v>
      </c>
      <c r="O138" t="n">
        <v>45025.06</v>
      </c>
      <c r="P138" t="n">
        <v>419.02</v>
      </c>
      <c r="Q138" t="n">
        <v>608.8</v>
      </c>
      <c r="R138" t="n">
        <v>52.64</v>
      </c>
      <c r="S138" t="n">
        <v>46.36</v>
      </c>
      <c r="T138" t="n">
        <v>2816.53</v>
      </c>
      <c r="U138" t="n">
        <v>0.88</v>
      </c>
      <c r="V138" t="n">
        <v>0.91</v>
      </c>
      <c r="W138" t="n">
        <v>9.19</v>
      </c>
      <c r="X138" t="n">
        <v>0.17</v>
      </c>
      <c r="Y138" t="n">
        <v>1</v>
      </c>
      <c r="Z138" t="n">
        <v>10</v>
      </c>
      <c r="AA138" t="n">
        <v>1217.348360554792</v>
      </c>
      <c r="AB138" t="n">
        <v>1665.629732530382</v>
      </c>
      <c r="AC138" t="n">
        <v>1506.664368583694</v>
      </c>
      <c r="AD138" t="n">
        <v>1217348.360554792</v>
      </c>
      <c r="AE138" t="n">
        <v>1665629.732530382</v>
      </c>
      <c r="AF138" t="n">
        <v>1.320252881100982e-06</v>
      </c>
      <c r="AG138" t="n">
        <v>23.46354166666667</v>
      </c>
      <c r="AH138" t="n">
        <v>1506664.368583694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3.6989</v>
      </c>
      <c r="E139" t="n">
        <v>27.03</v>
      </c>
      <c r="F139" t="n">
        <v>23.55</v>
      </c>
      <c r="G139" t="n">
        <v>141.28</v>
      </c>
      <c r="H139" t="n">
        <v>1.73</v>
      </c>
      <c r="I139" t="n">
        <v>10</v>
      </c>
      <c r="J139" t="n">
        <v>363.84</v>
      </c>
      <c r="K139" t="n">
        <v>61.2</v>
      </c>
      <c r="L139" t="n">
        <v>35.25</v>
      </c>
      <c r="M139" t="n">
        <v>8</v>
      </c>
      <c r="N139" t="n">
        <v>122.39</v>
      </c>
      <c r="O139" t="n">
        <v>45107.96</v>
      </c>
      <c r="P139" t="n">
        <v>419.53</v>
      </c>
      <c r="Q139" t="n">
        <v>608.88</v>
      </c>
      <c r="R139" t="n">
        <v>52.82</v>
      </c>
      <c r="S139" t="n">
        <v>46.36</v>
      </c>
      <c r="T139" t="n">
        <v>2906.67</v>
      </c>
      <c r="U139" t="n">
        <v>0.88</v>
      </c>
      <c r="V139" t="n">
        <v>0.9</v>
      </c>
      <c r="W139" t="n">
        <v>9.19</v>
      </c>
      <c r="X139" t="n">
        <v>0.17</v>
      </c>
      <c r="Y139" t="n">
        <v>1</v>
      </c>
      <c r="Z139" t="n">
        <v>10</v>
      </c>
      <c r="AA139" t="n">
        <v>1218.42707737062</v>
      </c>
      <c r="AB139" t="n">
        <v>1667.105680467425</v>
      </c>
      <c r="AC139" t="n">
        <v>1507.999454121132</v>
      </c>
      <c r="AD139" t="n">
        <v>1218427.07737062</v>
      </c>
      <c r="AE139" t="n">
        <v>1667105.680467425</v>
      </c>
      <c r="AF139" t="n">
        <v>1.319860373487681e-06</v>
      </c>
      <c r="AG139" t="n">
        <v>23.46354166666667</v>
      </c>
      <c r="AH139" t="n">
        <v>1507999.454121131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3.6996</v>
      </c>
      <c r="E140" t="n">
        <v>27.03</v>
      </c>
      <c r="F140" t="n">
        <v>23.54</v>
      </c>
      <c r="G140" t="n">
        <v>141.25</v>
      </c>
      <c r="H140" t="n">
        <v>1.74</v>
      </c>
      <c r="I140" t="n">
        <v>10</v>
      </c>
      <c r="J140" t="n">
        <v>364.51</v>
      </c>
      <c r="K140" t="n">
        <v>61.2</v>
      </c>
      <c r="L140" t="n">
        <v>35.5</v>
      </c>
      <c r="M140" t="n">
        <v>8</v>
      </c>
      <c r="N140" t="n">
        <v>122.82</v>
      </c>
      <c r="O140" t="n">
        <v>45191.1</v>
      </c>
      <c r="P140" t="n">
        <v>419.74</v>
      </c>
      <c r="Q140" t="n">
        <v>608.77</v>
      </c>
      <c r="R140" t="n">
        <v>52.7</v>
      </c>
      <c r="S140" t="n">
        <v>46.36</v>
      </c>
      <c r="T140" t="n">
        <v>2846.49</v>
      </c>
      <c r="U140" t="n">
        <v>0.88</v>
      </c>
      <c r="V140" t="n">
        <v>0.91</v>
      </c>
      <c r="W140" t="n">
        <v>9.19</v>
      </c>
      <c r="X140" t="n">
        <v>0.17</v>
      </c>
      <c r="Y140" t="n">
        <v>1</v>
      </c>
      <c r="Z140" t="n">
        <v>10</v>
      </c>
      <c r="AA140" t="n">
        <v>1218.49580484931</v>
      </c>
      <c r="AB140" t="n">
        <v>1667.199716435811</v>
      </c>
      <c r="AC140" t="n">
        <v>1508.084515428674</v>
      </c>
      <c r="AD140" t="n">
        <v>1218495.80484931</v>
      </c>
      <c r="AE140" t="n">
        <v>1667199.716435811</v>
      </c>
      <c r="AF140" t="n">
        <v>1.320110151059781e-06</v>
      </c>
      <c r="AG140" t="n">
        <v>23.46354166666667</v>
      </c>
      <c r="AH140" t="n">
        <v>1508084.515428674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3.6988</v>
      </c>
      <c r="E141" t="n">
        <v>27.04</v>
      </c>
      <c r="F141" t="n">
        <v>23.55</v>
      </c>
      <c r="G141" t="n">
        <v>141.28</v>
      </c>
      <c r="H141" t="n">
        <v>1.75</v>
      </c>
      <c r="I141" t="n">
        <v>10</v>
      </c>
      <c r="J141" t="n">
        <v>365.19</v>
      </c>
      <c r="K141" t="n">
        <v>61.2</v>
      </c>
      <c r="L141" t="n">
        <v>35.75</v>
      </c>
      <c r="M141" t="n">
        <v>8</v>
      </c>
      <c r="N141" t="n">
        <v>123.24</v>
      </c>
      <c r="O141" t="n">
        <v>45274.49</v>
      </c>
      <c r="P141" t="n">
        <v>419.89</v>
      </c>
      <c r="Q141" t="n">
        <v>608.77</v>
      </c>
      <c r="R141" t="n">
        <v>52.68</v>
      </c>
      <c r="S141" t="n">
        <v>46.36</v>
      </c>
      <c r="T141" t="n">
        <v>2838.76</v>
      </c>
      <c r="U141" t="n">
        <v>0.88</v>
      </c>
      <c r="V141" t="n">
        <v>0.9</v>
      </c>
      <c r="W141" t="n">
        <v>9.199999999999999</v>
      </c>
      <c r="X141" t="n">
        <v>0.18</v>
      </c>
      <c r="Y141" t="n">
        <v>1</v>
      </c>
      <c r="Z141" t="n">
        <v>10</v>
      </c>
      <c r="AA141" t="n">
        <v>1218.978859473392</v>
      </c>
      <c r="AB141" t="n">
        <v>1667.860653083347</v>
      </c>
      <c r="AC141" t="n">
        <v>1508.6823732102</v>
      </c>
      <c r="AD141" t="n">
        <v>1218978.859473392</v>
      </c>
      <c r="AE141" t="n">
        <v>1667860.653083347</v>
      </c>
      <c r="AF141" t="n">
        <v>1.319824690977381e-06</v>
      </c>
      <c r="AG141" t="n">
        <v>23.47222222222222</v>
      </c>
      <c r="AH141" t="n">
        <v>1508682.3732102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3.6996</v>
      </c>
      <c r="E142" t="n">
        <v>27.03</v>
      </c>
      <c r="F142" t="n">
        <v>23.54</v>
      </c>
      <c r="G142" t="n">
        <v>141.25</v>
      </c>
      <c r="H142" t="n">
        <v>1.75</v>
      </c>
      <c r="I142" t="n">
        <v>10</v>
      </c>
      <c r="J142" t="n">
        <v>365.87</v>
      </c>
      <c r="K142" t="n">
        <v>61.2</v>
      </c>
      <c r="L142" t="n">
        <v>36</v>
      </c>
      <c r="M142" t="n">
        <v>8</v>
      </c>
      <c r="N142" t="n">
        <v>123.67</v>
      </c>
      <c r="O142" t="n">
        <v>45358.13</v>
      </c>
      <c r="P142" t="n">
        <v>419.67</v>
      </c>
      <c r="Q142" t="n">
        <v>608.78</v>
      </c>
      <c r="R142" t="n">
        <v>52.57</v>
      </c>
      <c r="S142" t="n">
        <v>46.36</v>
      </c>
      <c r="T142" t="n">
        <v>2782.97</v>
      </c>
      <c r="U142" t="n">
        <v>0.88</v>
      </c>
      <c r="V142" t="n">
        <v>0.91</v>
      </c>
      <c r="W142" t="n">
        <v>9.199999999999999</v>
      </c>
      <c r="X142" t="n">
        <v>0.17</v>
      </c>
      <c r="Y142" t="n">
        <v>1</v>
      </c>
      <c r="Z142" t="n">
        <v>10</v>
      </c>
      <c r="AA142" t="n">
        <v>1218.392837744842</v>
      </c>
      <c r="AB142" t="n">
        <v>1667.058832300891</v>
      </c>
      <c r="AC142" t="n">
        <v>1507.957077077859</v>
      </c>
      <c r="AD142" t="n">
        <v>1218392.837744842</v>
      </c>
      <c r="AE142" t="n">
        <v>1667058.832300891</v>
      </c>
      <c r="AF142" t="n">
        <v>1.320110151059781e-06</v>
      </c>
      <c r="AG142" t="n">
        <v>23.46354166666667</v>
      </c>
      <c r="AH142" t="n">
        <v>1507957.077077859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3.6994</v>
      </c>
      <c r="E143" t="n">
        <v>27.03</v>
      </c>
      <c r="F143" t="n">
        <v>23.54</v>
      </c>
      <c r="G143" t="n">
        <v>141.26</v>
      </c>
      <c r="H143" t="n">
        <v>1.76</v>
      </c>
      <c r="I143" t="n">
        <v>10</v>
      </c>
      <c r="J143" t="n">
        <v>366.55</v>
      </c>
      <c r="K143" t="n">
        <v>61.2</v>
      </c>
      <c r="L143" t="n">
        <v>36.25</v>
      </c>
      <c r="M143" t="n">
        <v>8</v>
      </c>
      <c r="N143" t="n">
        <v>124.1</v>
      </c>
      <c r="O143" t="n">
        <v>45442.03</v>
      </c>
      <c r="P143" t="n">
        <v>419.44</v>
      </c>
      <c r="Q143" t="n">
        <v>608.76</v>
      </c>
      <c r="R143" t="n">
        <v>52.73</v>
      </c>
      <c r="S143" t="n">
        <v>46.36</v>
      </c>
      <c r="T143" t="n">
        <v>2861.41</v>
      </c>
      <c r="U143" t="n">
        <v>0.88</v>
      </c>
      <c r="V143" t="n">
        <v>0.91</v>
      </c>
      <c r="W143" t="n">
        <v>9.19</v>
      </c>
      <c r="X143" t="n">
        <v>0.17</v>
      </c>
      <c r="Y143" t="n">
        <v>1</v>
      </c>
      <c r="Z143" t="n">
        <v>10</v>
      </c>
      <c r="AA143" t="n">
        <v>1218.098734862464</v>
      </c>
      <c r="AB143" t="n">
        <v>1666.656427762318</v>
      </c>
      <c r="AC143" t="n">
        <v>1507.593077463669</v>
      </c>
      <c r="AD143" t="n">
        <v>1218098.734862464</v>
      </c>
      <c r="AE143" t="n">
        <v>1666656.427762318</v>
      </c>
      <c r="AF143" t="n">
        <v>1.320038786039181e-06</v>
      </c>
      <c r="AG143" t="n">
        <v>23.46354166666667</v>
      </c>
      <c r="AH143" t="n">
        <v>1507593.077463669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3.6996</v>
      </c>
      <c r="E144" t="n">
        <v>27.03</v>
      </c>
      <c r="F144" t="n">
        <v>23.54</v>
      </c>
      <c r="G144" t="n">
        <v>141.25</v>
      </c>
      <c r="H144" t="n">
        <v>1.77</v>
      </c>
      <c r="I144" t="n">
        <v>10</v>
      </c>
      <c r="J144" t="n">
        <v>367.23</v>
      </c>
      <c r="K144" t="n">
        <v>61.2</v>
      </c>
      <c r="L144" t="n">
        <v>36.5</v>
      </c>
      <c r="M144" t="n">
        <v>8</v>
      </c>
      <c r="N144" t="n">
        <v>124.53</v>
      </c>
      <c r="O144" t="n">
        <v>45526.17</v>
      </c>
      <c r="P144" t="n">
        <v>418.73</v>
      </c>
      <c r="Q144" t="n">
        <v>608.76</v>
      </c>
      <c r="R144" t="n">
        <v>52.67</v>
      </c>
      <c r="S144" t="n">
        <v>46.36</v>
      </c>
      <c r="T144" t="n">
        <v>2834.51</v>
      </c>
      <c r="U144" t="n">
        <v>0.88</v>
      </c>
      <c r="V144" t="n">
        <v>0.91</v>
      </c>
      <c r="W144" t="n">
        <v>9.19</v>
      </c>
      <c r="X144" t="n">
        <v>0.17</v>
      </c>
      <c r="Y144" t="n">
        <v>1</v>
      </c>
      <c r="Z144" t="n">
        <v>10</v>
      </c>
      <c r="AA144" t="n">
        <v>1217.010136627711</v>
      </c>
      <c r="AB144" t="n">
        <v>1665.166959631963</v>
      </c>
      <c r="AC144" t="n">
        <v>1506.245762081194</v>
      </c>
      <c r="AD144" t="n">
        <v>1217010.136627711</v>
      </c>
      <c r="AE144" t="n">
        <v>1665166.959631962</v>
      </c>
      <c r="AF144" t="n">
        <v>1.320110151059781e-06</v>
      </c>
      <c r="AG144" t="n">
        <v>23.46354166666667</v>
      </c>
      <c r="AH144" t="n">
        <v>1506245.762081194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3.6988</v>
      </c>
      <c r="E145" t="n">
        <v>27.04</v>
      </c>
      <c r="F145" t="n">
        <v>23.55</v>
      </c>
      <c r="G145" t="n">
        <v>141.29</v>
      </c>
      <c r="H145" t="n">
        <v>1.78</v>
      </c>
      <c r="I145" t="n">
        <v>10</v>
      </c>
      <c r="J145" t="n">
        <v>367.92</v>
      </c>
      <c r="K145" t="n">
        <v>61.2</v>
      </c>
      <c r="L145" t="n">
        <v>36.75</v>
      </c>
      <c r="M145" t="n">
        <v>8</v>
      </c>
      <c r="N145" t="n">
        <v>124.97</v>
      </c>
      <c r="O145" t="n">
        <v>45610.57</v>
      </c>
      <c r="P145" t="n">
        <v>418.62</v>
      </c>
      <c r="Q145" t="n">
        <v>608.78</v>
      </c>
      <c r="R145" t="n">
        <v>52.91</v>
      </c>
      <c r="S145" t="n">
        <v>46.36</v>
      </c>
      <c r="T145" t="n">
        <v>2952.89</v>
      </c>
      <c r="U145" t="n">
        <v>0.88</v>
      </c>
      <c r="V145" t="n">
        <v>0.9</v>
      </c>
      <c r="W145" t="n">
        <v>9.19</v>
      </c>
      <c r="X145" t="n">
        <v>0.18</v>
      </c>
      <c r="Y145" t="n">
        <v>1</v>
      </c>
      <c r="Z145" t="n">
        <v>10</v>
      </c>
      <c r="AA145" t="n">
        <v>1217.110337958296</v>
      </c>
      <c r="AB145" t="n">
        <v>1665.304059513041</v>
      </c>
      <c r="AC145" t="n">
        <v>1506.369777342042</v>
      </c>
      <c r="AD145" t="n">
        <v>1217110.337958296</v>
      </c>
      <c r="AE145" t="n">
        <v>1665304.059513041</v>
      </c>
      <c r="AF145" t="n">
        <v>1.319824690977381e-06</v>
      </c>
      <c r="AG145" t="n">
        <v>23.47222222222222</v>
      </c>
      <c r="AH145" t="n">
        <v>1506369.777342042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3.6982</v>
      </c>
      <c r="E146" t="n">
        <v>27.04</v>
      </c>
      <c r="F146" t="n">
        <v>23.55</v>
      </c>
      <c r="G146" t="n">
        <v>141.31</v>
      </c>
      <c r="H146" t="n">
        <v>1.79</v>
      </c>
      <c r="I146" t="n">
        <v>10</v>
      </c>
      <c r="J146" t="n">
        <v>368.6</v>
      </c>
      <c r="K146" t="n">
        <v>61.2</v>
      </c>
      <c r="L146" t="n">
        <v>37</v>
      </c>
      <c r="M146" t="n">
        <v>8</v>
      </c>
      <c r="N146" t="n">
        <v>125.4</v>
      </c>
      <c r="O146" t="n">
        <v>45695.24</v>
      </c>
      <c r="P146" t="n">
        <v>417.94</v>
      </c>
      <c r="Q146" t="n">
        <v>608.78</v>
      </c>
      <c r="R146" t="n">
        <v>52.95</v>
      </c>
      <c r="S146" t="n">
        <v>46.36</v>
      </c>
      <c r="T146" t="n">
        <v>2972.52</v>
      </c>
      <c r="U146" t="n">
        <v>0.88</v>
      </c>
      <c r="V146" t="n">
        <v>0.9</v>
      </c>
      <c r="W146" t="n">
        <v>9.199999999999999</v>
      </c>
      <c r="X146" t="n">
        <v>0.18</v>
      </c>
      <c r="Y146" t="n">
        <v>1</v>
      </c>
      <c r="Z146" t="n">
        <v>10</v>
      </c>
      <c r="AA146" t="n">
        <v>1216.242250098416</v>
      </c>
      <c r="AB146" t="n">
        <v>1664.116303405819</v>
      </c>
      <c r="AC146" t="n">
        <v>1505.295379010667</v>
      </c>
      <c r="AD146" t="n">
        <v>1216242.250098416</v>
      </c>
      <c r="AE146" t="n">
        <v>1664116.303405819</v>
      </c>
      <c r="AF146" t="n">
        <v>1.319610595915581e-06</v>
      </c>
      <c r="AG146" t="n">
        <v>23.47222222222222</v>
      </c>
      <c r="AH146" t="n">
        <v>1505295.379010667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3.7087</v>
      </c>
      <c r="E147" t="n">
        <v>26.96</v>
      </c>
      <c r="F147" t="n">
        <v>23.53</v>
      </c>
      <c r="G147" t="n">
        <v>156.86</v>
      </c>
      <c r="H147" t="n">
        <v>1.8</v>
      </c>
      <c r="I147" t="n">
        <v>9</v>
      </c>
      <c r="J147" t="n">
        <v>369.29</v>
      </c>
      <c r="K147" t="n">
        <v>61.2</v>
      </c>
      <c r="L147" t="n">
        <v>37.25</v>
      </c>
      <c r="M147" t="n">
        <v>7</v>
      </c>
      <c r="N147" t="n">
        <v>125.84</v>
      </c>
      <c r="O147" t="n">
        <v>45780.16</v>
      </c>
      <c r="P147" t="n">
        <v>416.66</v>
      </c>
      <c r="Q147" t="n">
        <v>608.75</v>
      </c>
      <c r="R147" t="n">
        <v>52.31</v>
      </c>
      <c r="S147" t="n">
        <v>46.36</v>
      </c>
      <c r="T147" t="n">
        <v>2655.78</v>
      </c>
      <c r="U147" t="n">
        <v>0.89</v>
      </c>
      <c r="V147" t="n">
        <v>0.91</v>
      </c>
      <c r="W147" t="n">
        <v>9.19</v>
      </c>
      <c r="X147" t="n">
        <v>0.16</v>
      </c>
      <c r="Y147" t="n">
        <v>1</v>
      </c>
      <c r="Z147" t="n">
        <v>10</v>
      </c>
      <c r="AA147" t="n">
        <v>1211.88328947574</v>
      </c>
      <c r="AB147" t="n">
        <v>1658.152181178104</v>
      </c>
      <c r="AC147" t="n">
        <v>1499.900464237668</v>
      </c>
      <c r="AD147" t="n">
        <v>1211883.28947574</v>
      </c>
      <c r="AE147" t="n">
        <v>1658152.181178104</v>
      </c>
      <c r="AF147" t="n">
        <v>1.323357259497084e-06</v>
      </c>
      <c r="AG147" t="n">
        <v>23.40277777777778</v>
      </c>
      <c r="AH147" t="n">
        <v>1499900.464237668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3.708</v>
      </c>
      <c r="E148" t="n">
        <v>26.97</v>
      </c>
      <c r="F148" t="n">
        <v>23.53</v>
      </c>
      <c r="G148" t="n">
        <v>156.9</v>
      </c>
      <c r="H148" t="n">
        <v>1.81</v>
      </c>
      <c r="I148" t="n">
        <v>9</v>
      </c>
      <c r="J148" t="n">
        <v>369.98</v>
      </c>
      <c r="K148" t="n">
        <v>61.2</v>
      </c>
      <c r="L148" t="n">
        <v>37.5</v>
      </c>
      <c r="M148" t="n">
        <v>7</v>
      </c>
      <c r="N148" t="n">
        <v>126.28</v>
      </c>
      <c r="O148" t="n">
        <v>45865.47</v>
      </c>
      <c r="P148" t="n">
        <v>417.36</v>
      </c>
      <c r="Q148" t="n">
        <v>608.75</v>
      </c>
      <c r="R148" t="n">
        <v>52.42</v>
      </c>
      <c r="S148" t="n">
        <v>46.36</v>
      </c>
      <c r="T148" t="n">
        <v>2713.02</v>
      </c>
      <c r="U148" t="n">
        <v>0.88</v>
      </c>
      <c r="V148" t="n">
        <v>0.91</v>
      </c>
      <c r="W148" t="n">
        <v>9.19</v>
      </c>
      <c r="X148" t="n">
        <v>0.16</v>
      </c>
      <c r="Y148" t="n">
        <v>1</v>
      </c>
      <c r="Z148" t="n">
        <v>10</v>
      </c>
      <c r="AA148" t="n">
        <v>1213.063865594603</v>
      </c>
      <c r="AB148" t="n">
        <v>1659.767497507273</v>
      </c>
      <c r="AC148" t="n">
        <v>1501.361617043492</v>
      </c>
      <c r="AD148" t="n">
        <v>1213063.865594603</v>
      </c>
      <c r="AE148" t="n">
        <v>1659767.497507273</v>
      </c>
      <c r="AF148" t="n">
        <v>1.323107481924983e-06</v>
      </c>
      <c r="AG148" t="n">
        <v>23.41145833333333</v>
      </c>
      <c r="AH148" t="n">
        <v>1501361.617043492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3.7091</v>
      </c>
      <c r="E149" t="n">
        <v>26.96</v>
      </c>
      <c r="F149" t="n">
        <v>23.53</v>
      </c>
      <c r="G149" t="n">
        <v>156.84</v>
      </c>
      <c r="H149" t="n">
        <v>1.82</v>
      </c>
      <c r="I149" t="n">
        <v>9</v>
      </c>
      <c r="J149" t="n">
        <v>370.67</v>
      </c>
      <c r="K149" t="n">
        <v>61.2</v>
      </c>
      <c r="L149" t="n">
        <v>37.75</v>
      </c>
      <c r="M149" t="n">
        <v>7</v>
      </c>
      <c r="N149" t="n">
        <v>126.73</v>
      </c>
      <c r="O149" t="n">
        <v>45950.92</v>
      </c>
      <c r="P149" t="n">
        <v>417.7</v>
      </c>
      <c r="Q149" t="n">
        <v>608.8</v>
      </c>
      <c r="R149" t="n">
        <v>52.26</v>
      </c>
      <c r="S149" t="n">
        <v>46.36</v>
      </c>
      <c r="T149" t="n">
        <v>2634.02</v>
      </c>
      <c r="U149" t="n">
        <v>0.89</v>
      </c>
      <c r="V149" t="n">
        <v>0.91</v>
      </c>
      <c r="W149" t="n">
        <v>9.19</v>
      </c>
      <c r="X149" t="n">
        <v>0.16</v>
      </c>
      <c r="Y149" t="n">
        <v>1</v>
      </c>
      <c r="Z149" t="n">
        <v>10</v>
      </c>
      <c r="AA149" t="n">
        <v>1213.321629826306</v>
      </c>
      <c r="AB149" t="n">
        <v>1660.120181900845</v>
      </c>
      <c r="AC149" t="n">
        <v>1501.680641733537</v>
      </c>
      <c r="AD149" t="n">
        <v>1213321.629826306</v>
      </c>
      <c r="AE149" t="n">
        <v>1660120.181900845</v>
      </c>
      <c r="AF149" t="n">
        <v>1.323499989538284e-06</v>
      </c>
      <c r="AG149" t="n">
        <v>23.40277777777778</v>
      </c>
      <c r="AH149" t="n">
        <v>1501680.641733537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3.7085</v>
      </c>
      <c r="E150" t="n">
        <v>26.97</v>
      </c>
      <c r="F150" t="n">
        <v>23.53</v>
      </c>
      <c r="G150" t="n">
        <v>156.87</v>
      </c>
      <c r="H150" t="n">
        <v>1.82</v>
      </c>
      <c r="I150" t="n">
        <v>9</v>
      </c>
      <c r="J150" t="n">
        <v>371.37</v>
      </c>
      <c r="K150" t="n">
        <v>61.2</v>
      </c>
      <c r="L150" t="n">
        <v>38</v>
      </c>
      <c r="M150" t="n">
        <v>7</v>
      </c>
      <c r="N150" t="n">
        <v>127.17</v>
      </c>
      <c r="O150" t="n">
        <v>46036.65</v>
      </c>
      <c r="P150" t="n">
        <v>418.28</v>
      </c>
      <c r="Q150" t="n">
        <v>608.76</v>
      </c>
      <c r="R150" t="n">
        <v>52.36</v>
      </c>
      <c r="S150" t="n">
        <v>46.36</v>
      </c>
      <c r="T150" t="n">
        <v>2681.39</v>
      </c>
      <c r="U150" t="n">
        <v>0.89</v>
      </c>
      <c r="V150" t="n">
        <v>0.91</v>
      </c>
      <c r="W150" t="n">
        <v>9.19</v>
      </c>
      <c r="X150" t="n">
        <v>0.16</v>
      </c>
      <c r="Y150" t="n">
        <v>1</v>
      </c>
      <c r="Z150" t="n">
        <v>10</v>
      </c>
      <c r="AA150" t="n">
        <v>1214.304299920974</v>
      </c>
      <c r="AB150" t="n">
        <v>1661.464714476715</v>
      </c>
      <c r="AC150" t="n">
        <v>1502.89685400743</v>
      </c>
      <c r="AD150" t="n">
        <v>1214304.299920974</v>
      </c>
      <c r="AE150" t="n">
        <v>1661464.714476716</v>
      </c>
      <c r="AF150" t="n">
        <v>1.323285894476484e-06</v>
      </c>
      <c r="AG150" t="n">
        <v>23.41145833333333</v>
      </c>
      <c r="AH150" t="n">
        <v>1502896.854007429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3.7084</v>
      </c>
      <c r="E151" t="n">
        <v>26.97</v>
      </c>
      <c r="F151" t="n">
        <v>23.53</v>
      </c>
      <c r="G151" t="n">
        <v>156.88</v>
      </c>
      <c r="H151" t="n">
        <v>1.83</v>
      </c>
      <c r="I151" t="n">
        <v>9</v>
      </c>
      <c r="J151" t="n">
        <v>372.07</v>
      </c>
      <c r="K151" t="n">
        <v>61.2</v>
      </c>
      <c r="L151" t="n">
        <v>38.25</v>
      </c>
      <c r="M151" t="n">
        <v>7</v>
      </c>
      <c r="N151" t="n">
        <v>127.62</v>
      </c>
      <c r="O151" t="n">
        <v>46122.64</v>
      </c>
      <c r="P151" t="n">
        <v>418.68</v>
      </c>
      <c r="Q151" t="n">
        <v>608.8</v>
      </c>
      <c r="R151" t="n">
        <v>52.33</v>
      </c>
      <c r="S151" t="n">
        <v>46.36</v>
      </c>
      <c r="T151" t="n">
        <v>2668.78</v>
      </c>
      <c r="U151" t="n">
        <v>0.89</v>
      </c>
      <c r="V151" t="n">
        <v>0.91</v>
      </c>
      <c r="W151" t="n">
        <v>9.19</v>
      </c>
      <c r="X151" t="n">
        <v>0.16</v>
      </c>
      <c r="Y151" t="n">
        <v>1</v>
      </c>
      <c r="Z151" t="n">
        <v>10</v>
      </c>
      <c r="AA151" t="n">
        <v>1214.913241164278</v>
      </c>
      <c r="AB151" t="n">
        <v>1662.297894750395</v>
      </c>
      <c r="AC151" t="n">
        <v>1503.650516725165</v>
      </c>
      <c r="AD151" t="n">
        <v>1214913.241164278</v>
      </c>
      <c r="AE151" t="n">
        <v>1662297.894750396</v>
      </c>
      <c r="AF151" t="n">
        <v>1.323250211966183e-06</v>
      </c>
      <c r="AG151" t="n">
        <v>23.41145833333333</v>
      </c>
      <c r="AH151" t="n">
        <v>1503650.516725165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3.7077</v>
      </c>
      <c r="E152" t="n">
        <v>26.97</v>
      </c>
      <c r="F152" t="n">
        <v>23.54</v>
      </c>
      <c r="G152" t="n">
        <v>156.91</v>
      </c>
      <c r="H152" t="n">
        <v>1.84</v>
      </c>
      <c r="I152" t="n">
        <v>9</v>
      </c>
      <c r="J152" t="n">
        <v>372.77</v>
      </c>
      <c r="K152" t="n">
        <v>61.2</v>
      </c>
      <c r="L152" t="n">
        <v>38.5</v>
      </c>
      <c r="M152" t="n">
        <v>7</v>
      </c>
      <c r="N152" t="n">
        <v>128.07</v>
      </c>
      <c r="O152" t="n">
        <v>46208.91</v>
      </c>
      <c r="P152" t="n">
        <v>419.12</v>
      </c>
      <c r="Q152" t="n">
        <v>608.83</v>
      </c>
      <c r="R152" t="n">
        <v>52.53</v>
      </c>
      <c r="S152" t="n">
        <v>46.36</v>
      </c>
      <c r="T152" t="n">
        <v>2765.14</v>
      </c>
      <c r="U152" t="n">
        <v>0.88</v>
      </c>
      <c r="V152" t="n">
        <v>0.91</v>
      </c>
      <c r="W152" t="n">
        <v>9.19</v>
      </c>
      <c r="X152" t="n">
        <v>0.17</v>
      </c>
      <c r="Y152" t="n">
        <v>1</v>
      </c>
      <c r="Z152" t="n">
        <v>10</v>
      </c>
      <c r="AA152" t="n">
        <v>1215.798034756806</v>
      </c>
      <c r="AB152" t="n">
        <v>1663.508508378031</v>
      </c>
      <c r="AC152" t="n">
        <v>1504.745591087286</v>
      </c>
      <c r="AD152" t="n">
        <v>1215798.034756806</v>
      </c>
      <c r="AE152" t="n">
        <v>1663508.508378031</v>
      </c>
      <c r="AF152" t="n">
        <v>1.323000434394083e-06</v>
      </c>
      <c r="AG152" t="n">
        <v>23.41145833333333</v>
      </c>
      <c r="AH152" t="n">
        <v>1504745.591087286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3.7074</v>
      </c>
      <c r="E153" t="n">
        <v>26.97</v>
      </c>
      <c r="F153" t="n">
        <v>23.54</v>
      </c>
      <c r="G153" t="n">
        <v>156.92</v>
      </c>
      <c r="H153" t="n">
        <v>1.85</v>
      </c>
      <c r="I153" t="n">
        <v>9</v>
      </c>
      <c r="J153" t="n">
        <v>373.47</v>
      </c>
      <c r="K153" t="n">
        <v>61.2</v>
      </c>
      <c r="L153" t="n">
        <v>38.75</v>
      </c>
      <c r="M153" t="n">
        <v>7</v>
      </c>
      <c r="N153" t="n">
        <v>128.52</v>
      </c>
      <c r="O153" t="n">
        <v>46295.45</v>
      </c>
      <c r="P153" t="n">
        <v>419.51</v>
      </c>
      <c r="Q153" t="n">
        <v>608.77</v>
      </c>
      <c r="R153" t="n">
        <v>52.5</v>
      </c>
      <c r="S153" t="n">
        <v>46.36</v>
      </c>
      <c r="T153" t="n">
        <v>2751.54</v>
      </c>
      <c r="U153" t="n">
        <v>0.88</v>
      </c>
      <c r="V153" t="n">
        <v>0.91</v>
      </c>
      <c r="W153" t="n">
        <v>9.199999999999999</v>
      </c>
      <c r="X153" t="n">
        <v>0.17</v>
      </c>
      <c r="Y153" t="n">
        <v>1</v>
      </c>
      <c r="Z153" t="n">
        <v>10</v>
      </c>
      <c r="AA153" t="n">
        <v>1216.436502362464</v>
      </c>
      <c r="AB153" t="n">
        <v>1664.382087923294</v>
      </c>
      <c r="AC153" t="n">
        <v>1505.535797426826</v>
      </c>
      <c r="AD153" t="n">
        <v>1216436.502362464</v>
      </c>
      <c r="AE153" t="n">
        <v>1664382.087923294</v>
      </c>
      <c r="AF153" t="n">
        <v>1.322893386863183e-06</v>
      </c>
      <c r="AG153" t="n">
        <v>23.41145833333333</v>
      </c>
      <c r="AH153" t="n">
        <v>1505535.797426826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3.7076</v>
      </c>
      <c r="E154" t="n">
        <v>26.97</v>
      </c>
      <c r="F154" t="n">
        <v>23.54</v>
      </c>
      <c r="G154" t="n">
        <v>156.91</v>
      </c>
      <c r="H154" t="n">
        <v>1.86</v>
      </c>
      <c r="I154" t="n">
        <v>9</v>
      </c>
      <c r="J154" t="n">
        <v>374.17</v>
      </c>
      <c r="K154" t="n">
        <v>61.2</v>
      </c>
      <c r="L154" t="n">
        <v>39</v>
      </c>
      <c r="M154" t="n">
        <v>7</v>
      </c>
      <c r="N154" t="n">
        <v>128.97</v>
      </c>
      <c r="O154" t="n">
        <v>46382.28</v>
      </c>
      <c r="P154" t="n">
        <v>419.86</v>
      </c>
      <c r="Q154" t="n">
        <v>608.77</v>
      </c>
      <c r="R154" t="n">
        <v>52.59</v>
      </c>
      <c r="S154" t="n">
        <v>46.36</v>
      </c>
      <c r="T154" t="n">
        <v>2795.46</v>
      </c>
      <c r="U154" t="n">
        <v>0.88</v>
      </c>
      <c r="V154" t="n">
        <v>0.91</v>
      </c>
      <c r="W154" t="n">
        <v>9.19</v>
      </c>
      <c r="X154" t="n">
        <v>0.17</v>
      </c>
      <c r="Y154" t="n">
        <v>1</v>
      </c>
      <c r="Z154" t="n">
        <v>10</v>
      </c>
      <c r="AA154" t="n">
        <v>1216.906194480864</v>
      </c>
      <c r="AB154" t="n">
        <v>1665.024741401044</v>
      </c>
      <c r="AC154" t="n">
        <v>1506.117116958629</v>
      </c>
      <c r="AD154" t="n">
        <v>1216906.194480864</v>
      </c>
      <c r="AE154" t="n">
        <v>1665024.741401044</v>
      </c>
      <c r="AF154" t="n">
        <v>1.322964751883783e-06</v>
      </c>
      <c r="AG154" t="n">
        <v>23.41145833333333</v>
      </c>
      <c r="AH154" t="n">
        <v>1506117.116958629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3.7081</v>
      </c>
      <c r="E155" t="n">
        <v>26.97</v>
      </c>
      <c r="F155" t="n">
        <v>23.53</v>
      </c>
      <c r="G155" t="n">
        <v>156.89</v>
      </c>
      <c r="H155" t="n">
        <v>1.87</v>
      </c>
      <c r="I155" t="n">
        <v>9</v>
      </c>
      <c r="J155" t="n">
        <v>374.88</v>
      </c>
      <c r="K155" t="n">
        <v>61.2</v>
      </c>
      <c r="L155" t="n">
        <v>39.25</v>
      </c>
      <c r="M155" t="n">
        <v>7</v>
      </c>
      <c r="N155" t="n">
        <v>129.43</v>
      </c>
      <c r="O155" t="n">
        <v>46469.38</v>
      </c>
      <c r="P155" t="n">
        <v>419.88</v>
      </c>
      <c r="Q155" t="n">
        <v>608.76</v>
      </c>
      <c r="R155" t="n">
        <v>52.5</v>
      </c>
      <c r="S155" t="n">
        <v>46.36</v>
      </c>
      <c r="T155" t="n">
        <v>2750.82</v>
      </c>
      <c r="U155" t="n">
        <v>0.88</v>
      </c>
      <c r="V155" t="n">
        <v>0.91</v>
      </c>
      <c r="W155" t="n">
        <v>9.19</v>
      </c>
      <c r="X155" t="n">
        <v>0.16</v>
      </c>
      <c r="Y155" t="n">
        <v>1</v>
      </c>
      <c r="Z155" t="n">
        <v>10</v>
      </c>
      <c r="AA155" t="n">
        <v>1216.740261957237</v>
      </c>
      <c r="AB155" t="n">
        <v>1664.79770520179</v>
      </c>
      <c r="AC155" t="n">
        <v>1505.911748775585</v>
      </c>
      <c r="AD155" t="n">
        <v>1216740.261957237</v>
      </c>
      <c r="AE155" t="n">
        <v>1664797.70520179</v>
      </c>
      <c r="AF155" t="n">
        <v>1.323143164435284e-06</v>
      </c>
      <c r="AG155" t="n">
        <v>23.41145833333333</v>
      </c>
      <c r="AH155" t="n">
        <v>1505911.748775585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3.7087</v>
      </c>
      <c r="E156" t="n">
        <v>26.96</v>
      </c>
      <c r="F156" t="n">
        <v>23.53</v>
      </c>
      <c r="G156" t="n">
        <v>156.86</v>
      </c>
      <c r="H156" t="n">
        <v>1.88</v>
      </c>
      <c r="I156" t="n">
        <v>9</v>
      </c>
      <c r="J156" t="n">
        <v>375.59</v>
      </c>
      <c r="K156" t="n">
        <v>61.2</v>
      </c>
      <c r="L156" t="n">
        <v>39.5</v>
      </c>
      <c r="M156" t="n">
        <v>7</v>
      </c>
      <c r="N156" t="n">
        <v>129.89</v>
      </c>
      <c r="O156" t="n">
        <v>46556.77</v>
      </c>
      <c r="P156" t="n">
        <v>420.19</v>
      </c>
      <c r="Q156" t="n">
        <v>608.8</v>
      </c>
      <c r="R156" t="n">
        <v>52.39</v>
      </c>
      <c r="S156" t="n">
        <v>46.36</v>
      </c>
      <c r="T156" t="n">
        <v>2696.75</v>
      </c>
      <c r="U156" t="n">
        <v>0.88</v>
      </c>
      <c r="V156" t="n">
        <v>0.91</v>
      </c>
      <c r="W156" t="n">
        <v>9.19</v>
      </c>
      <c r="X156" t="n">
        <v>0.16</v>
      </c>
      <c r="Y156" t="n">
        <v>1</v>
      </c>
      <c r="Z156" t="n">
        <v>10</v>
      </c>
      <c r="AA156" t="n">
        <v>1217.063032712282</v>
      </c>
      <c r="AB156" t="n">
        <v>1665.239334388484</v>
      </c>
      <c r="AC156" t="n">
        <v>1506.311229492531</v>
      </c>
      <c r="AD156" t="n">
        <v>1217063.032712282</v>
      </c>
      <c r="AE156" t="n">
        <v>1665239.334388484</v>
      </c>
      <c r="AF156" t="n">
        <v>1.323357259497084e-06</v>
      </c>
      <c r="AG156" t="n">
        <v>23.40277777777778</v>
      </c>
      <c r="AH156" t="n">
        <v>1506311.229492531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3.7085</v>
      </c>
      <c r="E157" t="n">
        <v>26.97</v>
      </c>
      <c r="F157" t="n">
        <v>23.53</v>
      </c>
      <c r="G157" t="n">
        <v>156.87</v>
      </c>
      <c r="H157" t="n">
        <v>1.88</v>
      </c>
      <c r="I157" t="n">
        <v>9</v>
      </c>
      <c r="J157" t="n">
        <v>376.3</v>
      </c>
      <c r="K157" t="n">
        <v>61.2</v>
      </c>
      <c r="L157" t="n">
        <v>39.75</v>
      </c>
      <c r="M157" t="n">
        <v>7</v>
      </c>
      <c r="N157" t="n">
        <v>130.35</v>
      </c>
      <c r="O157" t="n">
        <v>46644.44</v>
      </c>
      <c r="P157" t="n">
        <v>420.3</v>
      </c>
      <c r="Q157" t="n">
        <v>608.76</v>
      </c>
      <c r="R157" t="n">
        <v>52.35</v>
      </c>
      <c r="S157" t="n">
        <v>46.36</v>
      </c>
      <c r="T157" t="n">
        <v>2676.7</v>
      </c>
      <c r="U157" t="n">
        <v>0.89</v>
      </c>
      <c r="V157" t="n">
        <v>0.91</v>
      </c>
      <c r="W157" t="n">
        <v>9.19</v>
      </c>
      <c r="X157" t="n">
        <v>0.16</v>
      </c>
      <c r="Y157" t="n">
        <v>1</v>
      </c>
      <c r="Z157" t="n">
        <v>10</v>
      </c>
      <c r="AA157" t="n">
        <v>1217.268505477198</v>
      </c>
      <c r="AB157" t="n">
        <v>1665.520471290261</v>
      </c>
      <c r="AC157" t="n">
        <v>1506.565535082981</v>
      </c>
      <c r="AD157" t="n">
        <v>1217268.505477198</v>
      </c>
      <c r="AE157" t="n">
        <v>1665520.471290261</v>
      </c>
      <c r="AF157" t="n">
        <v>1.323285894476484e-06</v>
      </c>
      <c r="AG157" t="n">
        <v>23.41145833333333</v>
      </c>
      <c r="AH157" t="n">
        <v>1506565.535082981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3.7087</v>
      </c>
      <c r="E158" t="n">
        <v>26.96</v>
      </c>
      <c r="F158" t="n">
        <v>23.53</v>
      </c>
      <c r="G158" t="n">
        <v>156.86</v>
      </c>
      <c r="H158" t="n">
        <v>1.89</v>
      </c>
      <c r="I158" t="n">
        <v>9</v>
      </c>
      <c r="J158" t="n">
        <v>377.01</v>
      </c>
      <c r="K158" t="n">
        <v>61.2</v>
      </c>
      <c r="L158" t="n">
        <v>40</v>
      </c>
      <c r="M158" t="n">
        <v>7</v>
      </c>
      <c r="N158" t="n">
        <v>130.81</v>
      </c>
      <c r="O158" t="n">
        <v>46732.41</v>
      </c>
      <c r="P158" t="n">
        <v>420.6</v>
      </c>
      <c r="Q158" t="n">
        <v>608.75</v>
      </c>
      <c r="R158" t="n">
        <v>52.33</v>
      </c>
      <c r="S158" t="n">
        <v>46.36</v>
      </c>
      <c r="T158" t="n">
        <v>2669.64</v>
      </c>
      <c r="U158" t="n">
        <v>0.89</v>
      </c>
      <c r="V158" t="n">
        <v>0.91</v>
      </c>
      <c r="W158" t="n">
        <v>9.19</v>
      </c>
      <c r="X158" t="n">
        <v>0.16</v>
      </c>
      <c r="Y158" t="n">
        <v>1</v>
      </c>
      <c r="Z158" t="n">
        <v>10</v>
      </c>
      <c r="AA158" t="n">
        <v>1217.664645949388</v>
      </c>
      <c r="AB158" t="n">
        <v>1666.062488160795</v>
      </c>
      <c r="AC158" t="n">
        <v>1507.055822624116</v>
      </c>
      <c r="AD158" t="n">
        <v>1217664.645949388</v>
      </c>
      <c r="AE158" t="n">
        <v>1666062.488160795</v>
      </c>
      <c r="AF158" t="n">
        <v>1.323357259497084e-06</v>
      </c>
      <c r="AG158" t="n">
        <v>23.40277777777778</v>
      </c>
      <c r="AH158" t="n">
        <v>1507055.822624116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2.7689</v>
      </c>
      <c r="E2" t="n">
        <v>36.12</v>
      </c>
      <c r="F2" t="n">
        <v>27.89</v>
      </c>
      <c r="G2" t="n">
        <v>7.54</v>
      </c>
      <c r="H2" t="n">
        <v>0.13</v>
      </c>
      <c r="I2" t="n">
        <v>222</v>
      </c>
      <c r="J2" t="n">
        <v>133.21</v>
      </c>
      <c r="K2" t="n">
        <v>46.47</v>
      </c>
      <c r="L2" t="n">
        <v>1</v>
      </c>
      <c r="M2" t="n">
        <v>220</v>
      </c>
      <c r="N2" t="n">
        <v>20.75</v>
      </c>
      <c r="O2" t="n">
        <v>16663.42</v>
      </c>
      <c r="P2" t="n">
        <v>308.88</v>
      </c>
      <c r="Q2" t="n">
        <v>609.98</v>
      </c>
      <c r="R2" t="n">
        <v>187.51</v>
      </c>
      <c r="S2" t="n">
        <v>46.36</v>
      </c>
      <c r="T2" t="n">
        <v>69191.02</v>
      </c>
      <c r="U2" t="n">
        <v>0.25</v>
      </c>
      <c r="V2" t="n">
        <v>0.76</v>
      </c>
      <c r="W2" t="n">
        <v>9.539999999999999</v>
      </c>
      <c r="X2" t="n">
        <v>4.5</v>
      </c>
      <c r="Y2" t="n">
        <v>1</v>
      </c>
      <c r="Z2" t="n">
        <v>10</v>
      </c>
      <c r="AA2" t="n">
        <v>1312.284269033793</v>
      </c>
      <c r="AB2" t="n">
        <v>1795.52523078804</v>
      </c>
      <c r="AC2" t="n">
        <v>1624.162822797117</v>
      </c>
      <c r="AD2" t="n">
        <v>1312284.269033793</v>
      </c>
      <c r="AE2" t="n">
        <v>1795525.23078804</v>
      </c>
      <c r="AF2" t="n">
        <v>1.22001579907146e-06</v>
      </c>
      <c r="AG2" t="n">
        <v>31.35416666666667</v>
      </c>
      <c r="AH2" t="n">
        <v>1624162.822797117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2.9686</v>
      </c>
      <c r="E3" t="n">
        <v>33.69</v>
      </c>
      <c r="F3" t="n">
        <v>26.85</v>
      </c>
      <c r="G3" t="n">
        <v>9.42</v>
      </c>
      <c r="H3" t="n">
        <v>0.17</v>
      </c>
      <c r="I3" t="n">
        <v>171</v>
      </c>
      <c r="J3" t="n">
        <v>133.55</v>
      </c>
      <c r="K3" t="n">
        <v>46.47</v>
      </c>
      <c r="L3" t="n">
        <v>1.25</v>
      </c>
      <c r="M3" t="n">
        <v>169</v>
      </c>
      <c r="N3" t="n">
        <v>20.83</v>
      </c>
      <c r="O3" t="n">
        <v>16704.7</v>
      </c>
      <c r="P3" t="n">
        <v>296.72</v>
      </c>
      <c r="Q3" t="n">
        <v>609.48</v>
      </c>
      <c r="R3" t="n">
        <v>155.28</v>
      </c>
      <c r="S3" t="n">
        <v>46.36</v>
      </c>
      <c r="T3" t="n">
        <v>53333.16</v>
      </c>
      <c r="U3" t="n">
        <v>0.3</v>
      </c>
      <c r="V3" t="n">
        <v>0.79</v>
      </c>
      <c r="W3" t="n">
        <v>9.460000000000001</v>
      </c>
      <c r="X3" t="n">
        <v>3.46</v>
      </c>
      <c r="Y3" t="n">
        <v>1</v>
      </c>
      <c r="Z3" t="n">
        <v>10</v>
      </c>
      <c r="AA3" t="n">
        <v>1196.05824035809</v>
      </c>
      <c r="AB3" t="n">
        <v>1636.499650823441</v>
      </c>
      <c r="AC3" t="n">
        <v>1480.314420990536</v>
      </c>
      <c r="AD3" t="n">
        <v>1196058.24035809</v>
      </c>
      <c r="AE3" t="n">
        <v>1636499.650823441</v>
      </c>
      <c r="AF3" t="n">
        <v>1.308006392835976e-06</v>
      </c>
      <c r="AG3" t="n">
        <v>29.24479166666667</v>
      </c>
      <c r="AH3" t="n">
        <v>1480314.420990536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3.1119</v>
      </c>
      <c r="E4" t="n">
        <v>32.14</v>
      </c>
      <c r="F4" t="n">
        <v>26.17</v>
      </c>
      <c r="G4" t="n">
        <v>11.3</v>
      </c>
      <c r="H4" t="n">
        <v>0.2</v>
      </c>
      <c r="I4" t="n">
        <v>139</v>
      </c>
      <c r="J4" t="n">
        <v>133.88</v>
      </c>
      <c r="K4" t="n">
        <v>46.47</v>
      </c>
      <c r="L4" t="n">
        <v>1.5</v>
      </c>
      <c r="M4" t="n">
        <v>137</v>
      </c>
      <c r="N4" t="n">
        <v>20.91</v>
      </c>
      <c r="O4" t="n">
        <v>16746.01</v>
      </c>
      <c r="P4" t="n">
        <v>288.61</v>
      </c>
      <c r="Q4" t="n">
        <v>609.33</v>
      </c>
      <c r="R4" t="n">
        <v>134.06</v>
      </c>
      <c r="S4" t="n">
        <v>46.36</v>
      </c>
      <c r="T4" t="n">
        <v>42880.77</v>
      </c>
      <c r="U4" t="n">
        <v>0.35</v>
      </c>
      <c r="V4" t="n">
        <v>0.8100000000000001</v>
      </c>
      <c r="W4" t="n">
        <v>9.4</v>
      </c>
      <c r="X4" t="n">
        <v>2.79</v>
      </c>
      <c r="Y4" t="n">
        <v>1</v>
      </c>
      <c r="Z4" t="n">
        <v>10</v>
      </c>
      <c r="AA4" t="n">
        <v>1122.521715865544</v>
      </c>
      <c r="AB4" t="n">
        <v>1535.883733810242</v>
      </c>
      <c r="AC4" t="n">
        <v>1389.301145881751</v>
      </c>
      <c r="AD4" t="n">
        <v>1122521.715865544</v>
      </c>
      <c r="AE4" t="n">
        <v>1535883.733810242</v>
      </c>
      <c r="AF4" t="n">
        <v>1.371146363223834e-06</v>
      </c>
      <c r="AG4" t="n">
        <v>27.89930555555556</v>
      </c>
      <c r="AH4" t="n">
        <v>1389301.145881751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3.2163</v>
      </c>
      <c r="E5" t="n">
        <v>31.09</v>
      </c>
      <c r="F5" t="n">
        <v>25.73</v>
      </c>
      <c r="G5" t="n">
        <v>13.19</v>
      </c>
      <c r="H5" t="n">
        <v>0.23</v>
      </c>
      <c r="I5" t="n">
        <v>117</v>
      </c>
      <c r="J5" t="n">
        <v>134.22</v>
      </c>
      <c r="K5" t="n">
        <v>46.47</v>
      </c>
      <c r="L5" t="n">
        <v>1.75</v>
      </c>
      <c r="M5" t="n">
        <v>115</v>
      </c>
      <c r="N5" t="n">
        <v>21</v>
      </c>
      <c r="O5" t="n">
        <v>16787.35</v>
      </c>
      <c r="P5" t="n">
        <v>283.04</v>
      </c>
      <c r="Q5" t="n">
        <v>609.45</v>
      </c>
      <c r="R5" t="n">
        <v>120.18</v>
      </c>
      <c r="S5" t="n">
        <v>46.36</v>
      </c>
      <c r="T5" t="n">
        <v>36054.63</v>
      </c>
      <c r="U5" t="n">
        <v>0.39</v>
      </c>
      <c r="V5" t="n">
        <v>0.83</v>
      </c>
      <c r="W5" t="n">
        <v>9.369999999999999</v>
      </c>
      <c r="X5" t="n">
        <v>2.34</v>
      </c>
      <c r="Y5" t="n">
        <v>1</v>
      </c>
      <c r="Z5" t="n">
        <v>10</v>
      </c>
      <c r="AA5" t="n">
        <v>1067.724676584744</v>
      </c>
      <c r="AB5" t="n">
        <v>1460.908007191496</v>
      </c>
      <c r="AC5" t="n">
        <v>1321.480997382405</v>
      </c>
      <c r="AD5" t="n">
        <v>1067724.676584744</v>
      </c>
      <c r="AE5" t="n">
        <v>1460908.007191496</v>
      </c>
      <c r="AF5" t="n">
        <v>1.417146453304032e-06</v>
      </c>
      <c r="AG5" t="n">
        <v>26.98784722222222</v>
      </c>
      <c r="AH5" t="n">
        <v>1321480.997382405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3.2982</v>
      </c>
      <c r="E6" t="n">
        <v>30.32</v>
      </c>
      <c r="F6" t="n">
        <v>25.39</v>
      </c>
      <c r="G6" t="n">
        <v>15.08</v>
      </c>
      <c r="H6" t="n">
        <v>0.26</v>
      </c>
      <c r="I6" t="n">
        <v>101</v>
      </c>
      <c r="J6" t="n">
        <v>134.55</v>
      </c>
      <c r="K6" t="n">
        <v>46.47</v>
      </c>
      <c r="L6" t="n">
        <v>2</v>
      </c>
      <c r="M6" t="n">
        <v>99</v>
      </c>
      <c r="N6" t="n">
        <v>21.09</v>
      </c>
      <c r="O6" t="n">
        <v>16828.84</v>
      </c>
      <c r="P6" t="n">
        <v>278.65</v>
      </c>
      <c r="Q6" t="n">
        <v>609.2</v>
      </c>
      <c r="R6" t="n">
        <v>110.11</v>
      </c>
      <c r="S6" t="n">
        <v>46.36</v>
      </c>
      <c r="T6" t="n">
        <v>31097.25</v>
      </c>
      <c r="U6" t="n">
        <v>0.42</v>
      </c>
      <c r="V6" t="n">
        <v>0.84</v>
      </c>
      <c r="W6" t="n">
        <v>9.34</v>
      </c>
      <c r="X6" t="n">
        <v>2.01</v>
      </c>
      <c r="Y6" t="n">
        <v>1</v>
      </c>
      <c r="Z6" t="n">
        <v>10</v>
      </c>
      <c r="AA6" t="n">
        <v>1031.881769550893</v>
      </c>
      <c r="AB6" t="n">
        <v>1411.866160510323</v>
      </c>
      <c r="AC6" t="n">
        <v>1277.119635717819</v>
      </c>
      <c r="AD6" t="n">
        <v>1031881.769550893</v>
      </c>
      <c r="AE6" t="n">
        <v>1411866.160510323</v>
      </c>
      <c r="AF6" t="n">
        <v>1.453232730866946e-06</v>
      </c>
      <c r="AG6" t="n">
        <v>26.31944444444444</v>
      </c>
      <c r="AH6" t="n">
        <v>1277119.635717819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3.3623</v>
      </c>
      <c r="E7" t="n">
        <v>29.74</v>
      </c>
      <c r="F7" t="n">
        <v>25.14</v>
      </c>
      <c r="G7" t="n">
        <v>16.95</v>
      </c>
      <c r="H7" t="n">
        <v>0.29</v>
      </c>
      <c r="I7" t="n">
        <v>89</v>
      </c>
      <c r="J7" t="n">
        <v>134.89</v>
      </c>
      <c r="K7" t="n">
        <v>46.47</v>
      </c>
      <c r="L7" t="n">
        <v>2.25</v>
      </c>
      <c r="M7" t="n">
        <v>87</v>
      </c>
      <c r="N7" t="n">
        <v>21.17</v>
      </c>
      <c r="O7" t="n">
        <v>16870.25</v>
      </c>
      <c r="P7" t="n">
        <v>275.31</v>
      </c>
      <c r="Q7" t="n">
        <v>609.11</v>
      </c>
      <c r="R7" t="n">
        <v>102.38</v>
      </c>
      <c r="S7" t="n">
        <v>46.36</v>
      </c>
      <c r="T7" t="n">
        <v>27290.33</v>
      </c>
      <c r="U7" t="n">
        <v>0.45</v>
      </c>
      <c r="V7" t="n">
        <v>0.85</v>
      </c>
      <c r="W7" t="n">
        <v>9.32</v>
      </c>
      <c r="X7" t="n">
        <v>1.76</v>
      </c>
      <c r="Y7" t="n">
        <v>1</v>
      </c>
      <c r="Z7" t="n">
        <v>10</v>
      </c>
      <c r="AA7" t="n">
        <v>1012.488687284624</v>
      </c>
      <c r="AB7" t="n">
        <v>1385.331689791208</v>
      </c>
      <c r="AC7" t="n">
        <v>1253.117577642772</v>
      </c>
      <c r="AD7" t="n">
        <v>1012488.687284624</v>
      </c>
      <c r="AE7" t="n">
        <v>1385331.689791208</v>
      </c>
      <c r="AF7" t="n">
        <v>1.481476081193964e-06</v>
      </c>
      <c r="AG7" t="n">
        <v>25.81597222222222</v>
      </c>
      <c r="AH7" t="n">
        <v>1253117.577642772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3.4153</v>
      </c>
      <c r="E8" t="n">
        <v>29.28</v>
      </c>
      <c r="F8" t="n">
        <v>24.95</v>
      </c>
      <c r="G8" t="n">
        <v>18.95</v>
      </c>
      <c r="H8" t="n">
        <v>0.33</v>
      </c>
      <c r="I8" t="n">
        <v>79</v>
      </c>
      <c r="J8" t="n">
        <v>135.22</v>
      </c>
      <c r="K8" t="n">
        <v>46.47</v>
      </c>
      <c r="L8" t="n">
        <v>2.5</v>
      </c>
      <c r="M8" t="n">
        <v>77</v>
      </c>
      <c r="N8" t="n">
        <v>21.26</v>
      </c>
      <c r="O8" t="n">
        <v>16911.68</v>
      </c>
      <c r="P8" t="n">
        <v>272.44</v>
      </c>
      <c r="Q8" t="n">
        <v>609.03</v>
      </c>
      <c r="R8" t="n">
        <v>96.26000000000001</v>
      </c>
      <c r="S8" t="n">
        <v>46.36</v>
      </c>
      <c r="T8" t="n">
        <v>24283.39</v>
      </c>
      <c r="U8" t="n">
        <v>0.48</v>
      </c>
      <c r="V8" t="n">
        <v>0.85</v>
      </c>
      <c r="W8" t="n">
        <v>9.31</v>
      </c>
      <c r="X8" t="n">
        <v>1.57</v>
      </c>
      <c r="Y8" t="n">
        <v>1</v>
      </c>
      <c r="Z8" t="n">
        <v>10</v>
      </c>
      <c r="AA8" t="n">
        <v>987.264758725181</v>
      </c>
      <c r="AB8" t="n">
        <v>1350.819197934987</v>
      </c>
      <c r="AC8" t="n">
        <v>1221.898909570723</v>
      </c>
      <c r="AD8" t="n">
        <v>987264.758725181</v>
      </c>
      <c r="AE8" t="n">
        <v>1350819.197934987</v>
      </c>
      <c r="AF8" t="n">
        <v>1.504828617345789e-06</v>
      </c>
      <c r="AG8" t="n">
        <v>25.41666666666667</v>
      </c>
      <c r="AH8" t="n">
        <v>1221898.909570723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3.4534</v>
      </c>
      <c r="E9" t="n">
        <v>28.96</v>
      </c>
      <c r="F9" t="n">
        <v>24.82</v>
      </c>
      <c r="G9" t="n">
        <v>20.68</v>
      </c>
      <c r="H9" t="n">
        <v>0.36</v>
      </c>
      <c r="I9" t="n">
        <v>72</v>
      </c>
      <c r="J9" t="n">
        <v>135.56</v>
      </c>
      <c r="K9" t="n">
        <v>46.47</v>
      </c>
      <c r="L9" t="n">
        <v>2.75</v>
      </c>
      <c r="M9" t="n">
        <v>70</v>
      </c>
      <c r="N9" t="n">
        <v>21.34</v>
      </c>
      <c r="O9" t="n">
        <v>16953.14</v>
      </c>
      <c r="P9" t="n">
        <v>270.34</v>
      </c>
      <c r="Q9" t="n">
        <v>609.13</v>
      </c>
      <c r="R9" t="n">
        <v>92.04000000000001</v>
      </c>
      <c r="S9" t="n">
        <v>46.36</v>
      </c>
      <c r="T9" t="n">
        <v>22207.42</v>
      </c>
      <c r="U9" t="n">
        <v>0.5</v>
      </c>
      <c r="V9" t="n">
        <v>0.86</v>
      </c>
      <c r="W9" t="n">
        <v>9.300000000000001</v>
      </c>
      <c r="X9" t="n">
        <v>1.44</v>
      </c>
      <c r="Y9" t="n">
        <v>1</v>
      </c>
      <c r="Z9" t="n">
        <v>10</v>
      </c>
      <c r="AA9" t="n">
        <v>976.464890614603</v>
      </c>
      <c r="AB9" t="n">
        <v>1336.04234192954</v>
      </c>
      <c r="AC9" t="n">
        <v>1208.532335962988</v>
      </c>
      <c r="AD9" t="n">
        <v>976464.8906146029</v>
      </c>
      <c r="AE9" t="n">
        <v>1336042.34192954</v>
      </c>
      <c r="AF9" t="n">
        <v>1.521616006541724e-06</v>
      </c>
      <c r="AG9" t="n">
        <v>25.13888888888889</v>
      </c>
      <c r="AH9" t="n">
        <v>1208532.335962988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3.4943</v>
      </c>
      <c r="E10" t="n">
        <v>28.62</v>
      </c>
      <c r="F10" t="n">
        <v>24.67</v>
      </c>
      <c r="G10" t="n">
        <v>22.77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267.97</v>
      </c>
      <c r="Q10" t="n">
        <v>609.0599999999999</v>
      </c>
      <c r="R10" t="n">
        <v>87.38</v>
      </c>
      <c r="S10" t="n">
        <v>46.36</v>
      </c>
      <c r="T10" t="n">
        <v>19914.98</v>
      </c>
      <c r="U10" t="n">
        <v>0.53</v>
      </c>
      <c r="V10" t="n">
        <v>0.86</v>
      </c>
      <c r="W10" t="n">
        <v>9.289999999999999</v>
      </c>
      <c r="X10" t="n">
        <v>1.29</v>
      </c>
      <c r="Y10" t="n">
        <v>1</v>
      </c>
      <c r="Z10" t="n">
        <v>10</v>
      </c>
      <c r="AA10" t="n">
        <v>955.070841066067</v>
      </c>
      <c r="AB10" t="n">
        <v>1306.770059498379</v>
      </c>
      <c r="AC10" t="n">
        <v>1182.053759083151</v>
      </c>
      <c r="AD10" t="n">
        <v>955070.841066067</v>
      </c>
      <c r="AE10" t="n">
        <v>1306770.059498379</v>
      </c>
      <c r="AF10" t="n">
        <v>1.539637114628698e-06</v>
      </c>
      <c r="AG10" t="n">
        <v>24.84375</v>
      </c>
      <c r="AH10" t="n">
        <v>1182053.759083151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3.5271</v>
      </c>
      <c r="E11" t="n">
        <v>28.35</v>
      </c>
      <c r="F11" t="n">
        <v>24.54</v>
      </c>
      <c r="G11" t="n">
        <v>24.54</v>
      </c>
      <c r="H11" t="n">
        <v>0.42</v>
      </c>
      <c r="I11" t="n">
        <v>60</v>
      </c>
      <c r="J11" t="n">
        <v>136.23</v>
      </c>
      <c r="K11" t="n">
        <v>46.47</v>
      </c>
      <c r="L11" t="n">
        <v>3.25</v>
      </c>
      <c r="M11" t="n">
        <v>58</v>
      </c>
      <c r="N11" t="n">
        <v>21.52</v>
      </c>
      <c r="O11" t="n">
        <v>17036.16</v>
      </c>
      <c r="P11" t="n">
        <v>265.9</v>
      </c>
      <c r="Q11" t="n">
        <v>608.98</v>
      </c>
      <c r="R11" t="n">
        <v>83.58</v>
      </c>
      <c r="S11" t="n">
        <v>46.36</v>
      </c>
      <c r="T11" t="n">
        <v>18035.13</v>
      </c>
      <c r="U11" t="n">
        <v>0.55</v>
      </c>
      <c r="V11" t="n">
        <v>0.87</v>
      </c>
      <c r="W11" t="n">
        <v>9.27</v>
      </c>
      <c r="X11" t="n">
        <v>1.16</v>
      </c>
      <c r="Y11" t="n">
        <v>1</v>
      </c>
      <c r="Z11" t="n">
        <v>10</v>
      </c>
      <c r="AA11" t="n">
        <v>945.6541436843678</v>
      </c>
      <c r="AB11" t="n">
        <v>1293.88571870537</v>
      </c>
      <c r="AC11" t="n">
        <v>1170.39908169214</v>
      </c>
      <c r="AD11" t="n">
        <v>945654.1436843678</v>
      </c>
      <c r="AE11" t="n">
        <v>1293885.71870537</v>
      </c>
      <c r="AF11" t="n">
        <v>1.554089250209449e-06</v>
      </c>
      <c r="AG11" t="n">
        <v>24.609375</v>
      </c>
      <c r="AH11" t="n">
        <v>1170399.081692141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3.5476</v>
      </c>
      <c r="E12" t="n">
        <v>28.19</v>
      </c>
      <c r="F12" t="n">
        <v>24.48</v>
      </c>
      <c r="G12" t="n">
        <v>26.23</v>
      </c>
      <c r="H12" t="n">
        <v>0.45</v>
      </c>
      <c r="I12" t="n">
        <v>56</v>
      </c>
      <c r="J12" t="n">
        <v>136.57</v>
      </c>
      <c r="K12" t="n">
        <v>46.47</v>
      </c>
      <c r="L12" t="n">
        <v>3.5</v>
      </c>
      <c r="M12" t="n">
        <v>54</v>
      </c>
      <c r="N12" t="n">
        <v>21.6</v>
      </c>
      <c r="O12" t="n">
        <v>17077.72</v>
      </c>
      <c r="P12" t="n">
        <v>264.63</v>
      </c>
      <c r="Q12" t="n">
        <v>608.87</v>
      </c>
      <c r="R12" t="n">
        <v>81.8</v>
      </c>
      <c r="S12" t="n">
        <v>46.36</v>
      </c>
      <c r="T12" t="n">
        <v>17167.74</v>
      </c>
      <c r="U12" t="n">
        <v>0.57</v>
      </c>
      <c r="V12" t="n">
        <v>0.87</v>
      </c>
      <c r="W12" t="n">
        <v>9.27</v>
      </c>
      <c r="X12" t="n">
        <v>1.11</v>
      </c>
      <c r="Y12" t="n">
        <v>1</v>
      </c>
      <c r="Z12" t="n">
        <v>10</v>
      </c>
      <c r="AA12" t="n">
        <v>939.8598165156068</v>
      </c>
      <c r="AB12" t="n">
        <v>1285.957664645398</v>
      </c>
      <c r="AC12" t="n">
        <v>1163.227669984559</v>
      </c>
      <c r="AD12" t="n">
        <v>939859.8165156068</v>
      </c>
      <c r="AE12" t="n">
        <v>1285957.664645398</v>
      </c>
      <c r="AF12" t="n">
        <v>1.563121834947419e-06</v>
      </c>
      <c r="AG12" t="n">
        <v>24.47048611111111</v>
      </c>
      <c r="AH12" t="n">
        <v>1163227.669984559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3.5753</v>
      </c>
      <c r="E13" t="n">
        <v>27.97</v>
      </c>
      <c r="F13" t="n">
        <v>24.37</v>
      </c>
      <c r="G13" t="n">
        <v>28.12</v>
      </c>
      <c r="H13" t="n">
        <v>0.48</v>
      </c>
      <c r="I13" t="n">
        <v>52</v>
      </c>
      <c r="J13" t="n">
        <v>136.91</v>
      </c>
      <c r="K13" t="n">
        <v>46.47</v>
      </c>
      <c r="L13" t="n">
        <v>3.75</v>
      </c>
      <c r="M13" t="n">
        <v>50</v>
      </c>
      <c r="N13" t="n">
        <v>21.69</v>
      </c>
      <c r="O13" t="n">
        <v>17119.3</v>
      </c>
      <c r="P13" t="n">
        <v>262.89</v>
      </c>
      <c r="Q13" t="n">
        <v>608.9299999999999</v>
      </c>
      <c r="R13" t="n">
        <v>78.39</v>
      </c>
      <c r="S13" t="n">
        <v>46.36</v>
      </c>
      <c r="T13" t="n">
        <v>15482.16</v>
      </c>
      <c r="U13" t="n">
        <v>0.59</v>
      </c>
      <c r="V13" t="n">
        <v>0.87</v>
      </c>
      <c r="W13" t="n">
        <v>9.26</v>
      </c>
      <c r="X13" t="n">
        <v>1</v>
      </c>
      <c r="Y13" t="n">
        <v>1</v>
      </c>
      <c r="Z13" t="n">
        <v>10</v>
      </c>
      <c r="AA13" t="n">
        <v>922.498495482346</v>
      </c>
      <c r="AB13" t="n">
        <v>1262.203139280263</v>
      </c>
      <c r="AC13" t="n">
        <v>1141.740243180587</v>
      </c>
      <c r="AD13" t="n">
        <v>922498.495482346</v>
      </c>
      <c r="AE13" t="n">
        <v>1262203.139280263</v>
      </c>
      <c r="AF13" t="n">
        <v>1.57532683969092e-06</v>
      </c>
      <c r="AG13" t="n">
        <v>24.27951388888889</v>
      </c>
      <c r="AH13" t="n">
        <v>1141740.243180586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3.5985</v>
      </c>
      <c r="E14" t="n">
        <v>27.79</v>
      </c>
      <c r="F14" t="n">
        <v>24.3</v>
      </c>
      <c r="G14" t="n">
        <v>30.38</v>
      </c>
      <c r="H14" t="n">
        <v>0.52</v>
      </c>
      <c r="I14" t="n">
        <v>48</v>
      </c>
      <c r="J14" t="n">
        <v>137.25</v>
      </c>
      <c r="K14" t="n">
        <v>46.47</v>
      </c>
      <c r="L14" t="n">
        <v>4</v>
      </c>
      <c r="M14" t="n">
        <v>46</v>
      </c>
      <c r="N14" t="n">
        <v>21.78</v>
      </c>
      <c r="O14" t="n">
        <v>17160.92</v>
      </c>
      <c r="P14" t="n">
        <v>261.24</v>
      </c>
      <c r="Q14" t="n">
        <v>608.98</v>
      </c>
      <c r="R14" t="n">
        <v>76.31999999999999</v>
      </c>
      <c r="S14" t="n">
        <v>46.36</v>
      </c>
      <c r="T14" t="n">
        <v>14466.85</v>
      </c>
      <c r="U14" t="n">
        <v>0.61</v>
      </c>
      <c r="V14" t="n">
        <v>0.88</v>
      </c>
      <c r="W14" t="n">
        <v>9.25</v>
      </c>
      <c r="X14" t="n">
        <v>0.93</v>
      </c>
      <c r="Y14" t="n">
        <v>1</v>
      </c>
      <c r="Z14" t="n">
        <v>10</v>
      </c>
      <c r="AA14" t="n">
        <v>915.9750834167728</v>
      </c>
      <c r="AB14" t="n">
        <v>1253.277519099517</v>
      </c>
      <c r="AC14" t="n">
        <v>1133.666471662704</v>
      </c>
      <c r="AD14" t="n">
        <v>915975.0834167728</v>
      </c>
      <c r="AE14" t="n">
        <v>1253277.519099517</v>
      </c>
      <c r="AF14" t="n">
        <v>1.585549081930964e-06</v>
      </c>
      <c r="AG14" t="n">
        <v>24.12326388888889</v>
      </c>
      <c r="AH14" t="n">
        <v>1133666.471662704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3.6153</v>
      </c>
      <c r="E15" t="n">
        <v>27.66</v>
      </c>
      <c r="F15" t="n">
        <v>24.26</v>
      </c>
      <c r="G15" t="n">
        <v>32.34</v>
      </c>
      <c r="H15" t="n">
        <v>0.55</v>
      </c>
      <c r="I15" t="n">
        <v>45</v>
      </c>
      <c r="J15" t="n">
        <v>137.58</v>
      </c>
      <c r="K15" t="n">
        <v>46.47</v>
      </c>
      <c r="L15" t="n">
        <v>4.25</v>
      </c>
      <c r="M15" t="n">
        <v>43</v>
      </c>
      <c r="N15" t="n">
        <v>21.87</v>
      </c>
      <c r="O15" t="n">
        <v>17202.57</v>
      </c>
      <c r="P15" t="n">
        <v>259.91</v>
      </c>
      <c r="Q15" t="n">
        <v>608.9</v>
      </c>
      <c r="R15" t="n">
        <v>74.8</v>
      </c>
      <c r="S15" t="n">
        <v>46.36</v>
      </c>
      <c r="T15" t="n">
        <v>13722.67</v>
      </c>
      <c r="U15" t="n">
        <v>0.62</v>
      </c>
      <c r="V15" t="n">
        <v>0.88</v>
      </c>
      <c r="W15" t="n">
        <v>9.25</v>
      </c>
      <c r="X15" t="n">
        <v>0.88</v>
      </c>
      <c r="Y15" t="n">
        <v>1</v>
      </c>
      <c r="Z15" t="n">
        <v>10</v>
      </c>
      <c r="AA15" t="n">
        <v>911.1675786500019</v>
      </c>
      <c r="AB15" t="n">
        <v>1246.699678985479</v>
      </c>
      <c r="AC15" t="n">
        <v>1127.716411377093</v>
      </c>
      <c r="AD15" t="n">
        <v>911167.5786500019</v>
      </c>
      <c r="AE15" t="n">
        <v>1246699.678985479</v>
      </c>
      <c r="AF15" t="n">
        <v>1.592951395277203e-06</v>
      </c>
      <c r="AG15" t="n">
        <v>24.01041666666667</v>
      </c>
      <c r="AH15" t="n">
        <v>1127716.411377093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3.6285</v>
      </c>
      <c r="E16" t="n">
        <v>27.56</v>
      </c>
      <c r="F16" t="n">
        <v>24.21</v>
      </c>
      <c r="G16" t="n">
        <v>33.78</v>
      </c>
      <c r="H16" t="n">
        <v>0.58</v>
      </c>
      <c r="I16" t="n">
        <v>43</v>
      </c>
      <c r="J16" t="n">
        <v>137.92</v>
      </c>
      <c r="K16" t="n">
        <v>46.47</v>
      </c>
      <c r="L16" t="n">
        <v>4.5</v>
      </c>
      <c r="M16" t="n">
        <v>41</v>
      </c>
      <c r="N16" t="n">
        <v>21.95</v>
      </c>
      <c r="O16" t="n">
        <v>17244.24</v>
      </c>
      <c r="P16" t="n">
        <v>258.85</v>
      </c>
      <c r="Q16" t="n">
        <v>608.85</v>
      </c>
      <c r="R16" t="n">
        <v>73.68000000000001</v>
      </c>
      <c r="S16" t="n">
        <v>46.36</v>
      </c>
      <c r="T16" t="n">
        <v>13173.04</v>
      </c>
      <c r="U16" t="n">
        <v>0.63</v>
      </c>
      <c r="V16" t="n">
        <v>0.88</v>
      </c>
      <c r="W16" t="n">
        <v>9.24</v>
      </c>
      <c r="X16" t="n">
        <v>0.83</v>
      </c>
      <c r="Y16" t="n">
        <v>1</v>
      </c>
      <c r="Z16" t="n">
        <v>10</v>
      </c>
      <c r="AA16" t="n">
        <v>907.1114662103821</v>
      </c>
      <c r="AB16" t="n">
        <v>1241.14992700254</v>
      </c>
      <c r="AC16" t="n">
        <v>1122.69631993428</v>
      </c>
      <c r="AD16" t="n">
        <v>907111.4662103821</v>
      </c>
      <c r="AE16" t="n">
        <v>1241149.92700254</v>
      </c>
      <c r="AF16" t="n">
        <v>1.598767498620676e-06</v>
      </c>
      <c r="AG16" t="n">
        <v>23.92361111111111</v>
      </c>
      <c r="AH16" t="n">
        <v>1122696.31993428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3.6454</v>
      </c>
      <c r="E17" t="n">
        <v>27.43</v>
      </c>
      <c r="F17" t="n">
        <v>24.16</v>
      </c>
      <c r="G17" t="n">
        <v>36.24</v>
      </c>
      <c r="H17" t="n">
        <v>0.61</v>
      </c>
      <c r="I17" t="n">
        <v>40</v>
      </c>
      <c r="J17" t="n">
        <v>138.26</v>
      </c>
      <c r="K17" t="n">
        <v>46.47</v>
      </c>
      <c r="L17" t="n">
        <v>4.75</v>
      </c>
      <c r="M17" t="n">
        <v>38</v>
      </c>
      <c r="N17" t="n">
        <v>22.04</v>
      </c>
      <c r="O17" t="n">
        <v>17285.95</v>
      </c>
      <c r="P17" t="n">
        <v>257.64</v>
      </c>
      <c r="Q17" t="n">
        <v>608.99</v>
      </c>
      <c r="R17" t="n">
        <v>71.88</v>
      </c>
      <c r="S17" t="n">
        <v>46.36</v>
      </c>
      <c r="T17" t="n">
        <v>12286.46</v>
      </c>
      <c r="U17" t="n">
        <v>0.64</v>
      </c>
      <c r="V17" t="n">
        <v>0.88</v>
      </c>
      <c r="W17" t="n">
        <v>9.24</v>
      </c>
      <c r="X17" t="n">
        <v>0.79</v>
      </c>
      <c r="Y17" t="n">
        <v>1</v>
      </c>
      <c r="Z17" t="n">
        <v>10</v>
      </c>
      <c r="AA17" t="n">
        <v>902.4853578525207</v>
      </c>
      <c r="AB17" t="n">
        <v>1234.820281457817</v>
      </c>
      <c r="AC17" t="n">
        <v>1116.970766876632</v>
      </c>
      <c r="AD17" t="n">
        <v>902485.3578525207</v>
      </c>
      <c r="AE17" t="n">
        <v>1234820.281457817</v>
      </c>
      <c r="AF17" t="n">
        <v>1.606213873355881e-06</v>
      </c>
      <c r="AG17" t="n">
        <v>23.81076388888889</v>
      </c>
      <c r="AH17" t="n">
        <v>1116970.766876632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3.6588</v>
      </c>
      <c r="E18" t="n">
        <v>27.33</v>
      </c>
      <c r="F18" t="n">
        <v>24.12</v>
      </c>
      <c r="G18" t="n">
        <v>38.08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36</v>
      </c>
      <c r="N18" t="n">
        <v>22.13</v>
      </c>
      <c r="O18" t="n">
        <v>17327.69</v>
      </c>
      <c r="P18" t="n">
        <v>256.35</v>
      </c>
      <c r="Q18" t="n">
        <v>608.9299999999999</v>
      </c>
      <c r="R18" t="n">
        <v>70.31999999999999</v>
      </c>
      <c r="S18" t="n">
        <v>46.36</v>
      </c>
      <c r="T18" t="n">
        <v>11519.95</v>
      </c>
      <c r="U18" t="n">
        <v>0.66</v>
      </c>
      <c r="V18" t="n">
        <v>0.88</v>
      </c>
      <c r="W18" t="n">
        <v>9.24</v>
      </c>
      <c r="X18" t="n">
        <v>0.74</v>
      </c>
      <c r="Y18" t="n">
        <v>1</v>
      </c>
      <c r="Z18" t="n">
        <v>10</v>
      </c>
      <c r="AA18" t="n">
        <v>888.7101995137755</v>
      </c>
      <c r="AB18" t="n">
        <v>1215.972502101651</v>
      </c>
      <c r="AC18" t="n">
        <v>1099.921793129194</v>
      </c>
      <c r="AD18" t="n">
        <v>888710.1995137755</v>
      </c>
      <c r="AE18" t="n">
        <v>1215972.502101651</v>
      </c>
      <c r="AF18" t="n">
        <v>1.612118099477286e-06</v>
      </c>
      <c r="AG18" t="n">
        <v>23.72395833333333</v>
      </c>
      <c r="AH18" t="n">
        <v>1099921.793129194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3.6724</v>
      </c>
      <c r="E19" t="n">
        <v>27.23</v>
      </c>
      <c r="F19" t="n">
        <v>24.07</v>
      </c>
      <c r="G19" t="n">
        <v>40.12</v>
      </c>
      <c r="H19" t="n">
        <v>0.67</v>
      </c>
      <c r="I19" t="n">
        <v>36</v>
      </c>
      <c r="J19" t="n">
        <v>138.94</v>
      </c>
      <c r="K19" t="n">
        <v>46.47</v>
      </c>
      <c r="L19" t="n">
        <v>5.25</v>
      </c>
      <c r="M19" t="n">
        <v>34</v>
      </c>
      <c r="N19" t="n">
        <v>22.22</v>
      </c>
      <c r="O19" t="n">
        <v>17369.47</v>
      </c>
      <c r="P19" t="n">
        <v>255.1</v>
      </c>
      <c r="Q19" t="n">
        <v>608.85</v>
      </c>
      <c r="R19" t="n">
        <v>69.34999999999999</v>
      </c>
      <c r="S19" t="n">
        <v>46.36</v>
      </c>
      <c r="T19" t="n">
        <v>11042.75</v>
      </c>
      <c r="U19" t="n">
        <v>0.67</v>
      </c>
      <c r="V19" t="n">
        <v>0.89</v>
      </c>
      <c r="W19" t="n">
        <v>9.23</v>
      </c>
      <c r="X19" t="n">
        <v>0.7</v>
      </c>
      <c r="Y19" t="n">
        <v>1</v>
      </c>
      <c r="Z19" t="n">
        <v>10</v>
      </c>
      <c r="AA19" t="n">
        <v>884.5770854016282</v>
      </c>
      <c r="AB19" t="n">
        <v>1210.317393033285</v>
      </c>
      <c r="AC19" t="n">
        <v>1094.806399733317</v>
      </c>
      <c r="AD19" t="n">
        <v>884577.0854016282</v>
      </c>
      <c r="AE19" t="n">
        <v>1210317.393033285</v>
      </c>
      <c r="AF19" t="n">
        <v>1.618110448376622e-06</v>
      </c>
      <c r="AG19" t="n">
        <v>23.63715277777778</v>
      </c>
      <c r="AH19" t="n">
        <v>1094806.399733317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3.6875</v>
      </c>
      <c r="E20" t="n">
        <v>27.12</v>
      </c>
      <c r="F20" t="n">
        <v>24.01</v>
      </c>
      <c r="G20" t="n">
        <v>42.38</v>
      </c>
      <c r="H20" t="n">
        <v>0.7</v>
      </c>
      <c r="I20" t="n">
        <v>34</v>
      </c>
      <c r="J20" t="n">
        <v>139.28</v>
      </c>
      <c r="K20" t="n">
        <v>46.47</v>
      </c>
      <c r="L20" t="n">
        <v>5.5</v>
      </c>
      <c r="M20" t="n">
        <v>32</v>
      </c>
      <c r="N20" t="n">
        <v>22.31</v>
      </c>
      <c r="O20" t="n">
        <v>17411.27</v>
      </c>
      <c r="P20" t="n">
        <v>253.65</v>
      </c>
      <c r="Q20" t="n">
        <v>608.96</v>
      </c>
      <c r="R20" t="n">
        <v>67.17</v>
      </c>
      <c r="S20" t="n">
        <v>46.36</v>
      </c>
      <c r="T20" t="n">
        <v>9961.629999999999</v>
      </c>
      <c r="U20" t="n">
        <v>0.6899999999999999</v>
      </c>
      <c r="V20" t="n">
        <v>0.89</v>
      </c>
      <c r="W20" t="n">
        <v>9.23</v>
      </c>
      <c r="X20" t="n">
        <v>0.64</v>
      </c>
      <c r="Y20" t="n">
        <v>1</v>
      </c>
      <c r="Z20" t="n">
        <v>10</v>
      </c>
      <c r="AA20" t="n">
        <v>879.9043469864645</v>
      </c>
      <c r="AB20" t="n">
        <v>1203.923946186988</v>
      </c>
      <c r="AC20" t="n">
        <v>1089.023134480772</v>
      </c>
      <c r="AD20" t="n">
        <v>879904.3469864645</v>
      </c>
      <c r="AE20" t="n">
        <v>1203923.946186988</v>
      </c>
      <c r="AF20" t="n">
        <v>1.624763718110443e-06</v>
      </c>
      <c r="AG20" t="n">
        <v>23.54166666666667</v>
      </c>
      <c r="AH20" t="n">
        <v>1089023.134480772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3.692</v>
      </c>
      <c r="E21" t="n">
        <v>27.09</v>
      </c>
      <c r="F21" t="n">
        <v>24.01</v>
      </c>
      <c r="G21" t="n">
        <v>43.65</v>
      </c>
      <c r="H21" t="n">
        <v>0.73</v>
      </c>
      <c r="I21" t="n">
        <v>33</v>
      </c>
      <c r="J21" t="n">
        <v>139.61</v>
      </c>
      <c r="K21" t="n">
        <v>46.47</v>
      </c>
      <c r="L21" t="n">
        <v>5.75</v>
      </c>
      <c r="M21" t="n">
        <v>31</v>
      </c>
      <c r="N21" t="n">
        <v>22.4</v>
      </c>
      <c r="O21" t="n">
        <v>17453.1</v>
      </c>
      <c r="P21" t="n">
        <v>253.09</v>
      </c>
      <c r="Q21" t="n">
        <v>608.84</v>
      </c>
      <c r="R21" t="n">
        <v>67.12</v>
      </c>
      <c r="S21" t="n">
        <v>46.36</v>
      </c>
      <c r="T21" t="n">
        <v>9943.540000000001</v>
      </c>
      <c r="U21" t="n">
        <v>0.6899999999999999</v>
      </c>
      <c r="V21" t="n">
        <v>0.89</v>
      </c>
      <c r="W21" t="n">
        <v>9.23</v>
      </c>
      <c r="X21" t="n">
        <v>0.63</v>
      </c>
      <c r="Y21" t="n">
        <v>1</v>
      </c>
      <c r="Z21" t="n">
        <v>10</v>
      </c>
      <c r="AA21" t="n">
        <v>878.4413512895441</v>
      </c>
      <c r="AB21" t="n">
        <v>1201.922210931647</v>
      </c>
      <c r="AC21" t="n">
        <v>1087.212442028748</v>
      </c>
      <c r="AD21" t="n">
        <v>878441.351289544</v>
      </c>
      <c r="AE21" t="n">
        <v>1201922.210931647</v>
      </c>
      <c r="AF21" t="n">
        <v>1.6267464806139e-06</v>
      </c>
      <c r="AG21" t="n">
        <v>23.515625</v>
      </c>
      <c r="AH21" t="n">
        <v>1087212.442028748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3.6964</v>
      </c>
      <c r="E22" t="n">
        <v>27.05</v>
      </c>
      <c r="F22" t="n">
        <v>24</v>
      </c>
      <c r="G22" t="n">
        <v>45</v>
      </c>
      <c r="H22" t="n">
        <v>0.76</v>
      </c>
      <c r="I22" t="n">
        <v>32</v>
      </c>
      <c r="J22" t="n">
        <v>139.95</v>
      </c>
      <c r="K22" t="n">
        <v>46.47</v>
      </c>
      <c r="L22" t="n">
        <v>6</v>
      </c>
      <c r="M22" t="n">
        <v>30</v>
      </c>
      <c r="N22" t="n">
        <v>22.49</v>
      </c>
      <c r="O22" t="n">
        <v>17494.97</v>
      </c>
      <c r="P22" t="n">
        <v>252.17</v>
      </c>
      <c r="Q22" t="n">
        <v>608.88</v>
      </c>
      <c r="R22" t="n">
        <v>66.7</v>
      </c>
      <c r="S22" t="n">
        <v>46.36</v>
      </c>
      <c r="T22" t="n">
        <v>9738.41</v>
      </c>
      <c r="U22" t="n">
        <v>0.6899999999999999</v>
      </c>
      <c r="V22" t="n">
        <v>0.89</v>
      </c>
      <c r="W22" t="n">
        <v>9.24</v>
      </c>
      <c r="X22" t="n">
        <v>0.63</v>
      </c>
      <c r="Y22" t="n">
        <v>1</v>
      </c>
      <c r="Z22" t="n">
        <v>10</v>
      </c>
      <c r="AA22" t="n">
        <v>876.2335888970144</v>
      </c>
      <c r="AB22" t="n">
        <v>1198.901453026585</v>
      </c>
      <c r="AC22" t="n">
        <v>1084.479981018485</v>
      </c>
      <c r="AD22" t="n">
        <v>876233.5888970144</v>
      </c>
      <c r="AE22" t="n">
        <v>1198901.453026585</v>
      </c>
      <c r="AF22" t="n">
        <v>1.628685181728392e-06</v>
      </c>
      <c r="AG22" t="n">
        <v>23.48090277777778</v>
      </c>
      <c r="AH22" t="n">
        <v>1084479.981018485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3.7093</v>
      </c>
      <c r="E23" t="n">
        <v>26.96</v>
      </c>
      <c r="F23" t="n">
        <v>23.96</v>
      </c>
      <c r="G23" t="n">
        <v>47.92</v>
      </c>
      <c r="H23" t="n">
        <v>0.79</v>
      </c>
      <c r="I23" t="n">
        <v>30</v>
      </c>
      <c r="J23" t="n">
        <v>140.29</v>
      </c>
      <c r="K23" t="n">
        <v>46.47</v>
      </c>
      <c r="L23" t="n">
        <v>6.25</v>
      </c>
      <c r="M23" t="n">
        <v>28</v>
      </c>
      <c r="N23" t="n">
        <v>22.58</v>
      </c>
      <c r="O23" t="n">
        <v>17536.87</v>
      </c>
      <c r="P23" t="n">
        <v>251.08</v>
      </c>
      <c r="Q23" t="n">
        <v>608.87</v>
      </c>
      <c r="R23" t="n">
        <v>65.44</v>
      </c>
      <c r="S23" t="n">
        <v>46.36</v>
      </c>
      <c r="T23" t="n">
        <v>9119.6</v>
      </c>
      <c r="U23" t="n">
        <v>0.71</v>
      </c>
      <c r="V23" t="n">
        <v>0.89</v>
      </c>
      <c r="W23" t="n">
        <v>9.23</v>
      </c>
      <c r="X23" t="n">
        <v>0.59</v>
      </c>
      <c r="Y23" t="n">
        <v>1</v>
      </c>
      <c r="Z23" t="n">
        <v>10</v>
      </c>
      <c r="AA23" t="n">
        <v>872.5810918938045</v>
      </c>
      <c r="AB23" t="n">
        <v>1193.903945489998</v>
      </c>
      <c r="AC23" t="n">
        <v>1079.959428587143</v>
      </c>
      <c r="AD23" t="n">
        <v>872581.0918938045</v>
      </c>
      <c r="AE23" t="n">
        <v>1193903.945489998</v>
      </c>
      <c r="AF23" t="n">
        <v>1.634369100904968e-06</v>
      </c>
      <c r="AG23" t="n">
        <v>23.40277777777778</v>
      </c>
      <c r="AH23" t="n">
        <v>1079959.428587143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3.7192</v>
      </c>
      <c r="E24" t="n">
        <v>26.89</v>
      </c>
      <c r="F24" t="n">
        <v>23.92</v>
      </c>
      <c r="G24" t="n">
        <v>49.49</v>
      </c>
      <c r="H24" t="n">
        <v>0.82</v>
      </c>
      <c r="I24" t="n">
        <v>29</v>
      </c>
      <c r="J24" t="n">
        <v>140.63</v>
      </c>
      <c r="K24" t="n">
        <v>46.47</v>
      </c>
      <c r="L24" t="n">
        <v>6.5</v>
      </c>
      <c r="M24" t="n">
        <v>27</v>
      </c>
      <c r="N24" t="n">
        <v>22.67</v>
      </c>
      <c r="O24" t="n">
        <v>17578.8</v>
      </c>
      <c r="P24" t="n">
        <v>250.12</v>
      </c>
      <c r="Q24" t="n">
        <v>608.8099999999999</v>
      </c>
      <c r="R24" t="n">
        <v>64.06999999999999</v>
      </c>
      <c r="S24" t="n">
        <v>46.36</v>
      </c>
      <c r="T24" t="n">
        <v>8439.42</v>
      </c>
      <c r="U24" t="n">
        <v>0.72</v>
      </c>
      <c r="V24" t="n">
        <v>0.89</v>
      </c>
      <c r="W24" t="n">
        <v>9.23</v>
      </c>
      <c r="X24" t="n">
        <v>0.55</v>
      </c>
      <c r="Y24" t="n">
        <v>1</v>
      </c>
      <c r="Z24" t="n">
        <v>10</v>
      </c>
      <c r="AA24" t="n">
        <v>869.5573669653393</v>
      </c>
      <c r="AB24" t="n">
        <v>1189.766751645543</v>
      </c>
      <c r="AC24" t="n">
        <v>1076.217082716615</v>
      </c>
      <c r="AD24" t="n">
        <v>869557.3669653393</v>
      </c>
      <c r="AE24" t="n">
        <v>1189766.751645543</v>
      </c>
      <c r="AF24" t="n">
        <v>1.638731178412572e-06</v>
      </c>
      <c r="AG24" t="n">
        <v>23.34201388888889</v>
      </c>
      <c r="AH24" t="n">
        <v>1076217.082716615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3.7248</v>
      </c>
      <c r="E25" t="n">
        <v>26.85</v>
      </c>
      <c r="F25" t="n">
        <v>23.9</v>
      </c>
      <c r="G25" t="n">
        <v>51.22</v>
      </c>
      <c r="H25" t="n">
        <v>0.85</v>
      </c>
      <c r="I25" t="n">
        <v>28</v>
      </c>
      <c r="J25" t="n">
        <v>140.97</v>
      </c>
      <c r="K25" t="n">
        <v>46.47</v>
      </c>
      <c r="L25" t="n">
        <v>6.75</v>
      </c>
      <c r="M25" t="n">
        <v>26</v>
      </c>
      <c r="N25" t="n">
        <v>22.76</v>
      </c>
      <c r="O25" t="n">
        <v>17620.76</v>
      </c>
      <c r="P25" t="n">
        <v>249.09</v>
      </c>
      <c r="Q25" t="n">
        <v>608.8200000000001</v>
      </c>
      <c r="R25" t="n">
        <v>63.97</v>
      </c>
      <c r="S25" t="n">
        <v>46.36</v>
      </c>
      <c r="T25" t="n">
        <v>8391.59</v>
      </c>
      <c r="U25" t="n">
        <v>0.72</v>
      </c>
      <c r="V25" t="n">
        <v>0.89</v>
      </c>
      <c r="W25" t="n">
        <v>9.220000000000001</v>
      </c>
      <c r="X25" t="n">
        <v>0.53</v>
      </c>
      <c r="Y25" t="n">
        <v>1</v>
      </c>
      <c r="Z25" t="n">
        <v>10</v>
      </c>
      <c r="AA25" t="n">
        <v>867.1587363365479</v>
      </c>
      <c r="AB25" t="n">
        <v>1186.484839399115</v>
      </c>
      <c r="AC25" t="n">
        <v>1073.248391568794</v>
      </c>
      <c r="AD25" t="n">
        <v>867158.7363365479</v>
      </c>
      <c r="AE25" t="n">
        <v>1186484.839399115</v>
      </c>
      <c r="AF25" t="n">
        <v>1.641198616194652e-06</v>
      </c>
      <c r="AG25" t="n">
        <v>23.30729166666667</v>
      </c>
      <c r="AH25" t="n">
        <v>1073248.391568794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3.7311</v>
      </c>
      <c r="E26" t="n">
        <v>26.8</v>
      </c>
      <c r="F26" t="n">
        <v>23.89</v>
      </c>
      <c r="G26" t="n">
        <v>53.08</v>
      </c>
      <c r="H26" t="n">
        <v>0.88</v>
      </c>
      <c r="I26" t="n">
        <v>27</v>
      </c>
      <c r="J26" t="n">
        <v>141.31</v>
      </c>
      <c r="K26" t="n">
        <v>46.47</v>
      </c>
      <c r="L26" t="n">
        <v>7</v>
      </c>
      <c r="M26" t="n">
        <v>25</v>
      </c>
      <c r="N26" t="n">
        <v>22.85</v>
      </c>
      <c r="O26" t="n">
        <v>17662.75</v>
      </c>
      <c r="P26" t="n">
        <v>248.42</v>
      </c>
      <c r="Q26" t="n">
        <v>608.8099999999999</v>
      </c>
      <c r="R26" t="n">
        <v>63.39</v>
      </c>
      <c r="S26" t="n">
        <v>46.36</v>
      </c>
      <c r="T26" t="n">
        <v>8105.19</v>
      </c>
      <c r="U26" t="n">
        <v>0.73</v>
      </c>
      <c r="V26" t="n">
        <v>0.89</v>
      </c>
      <c r="W26" t="n">
        <v>9.220000000000001</v>
      </c>
      <c r="X26" t="n">
        <v>0.51</v>
      </c>
      <c r="Y26" t="n">
        <v>1</v>
      </c>
      <c r="Z26" t="n">
        <v>10</v>
      </c>
      <c r="AA26" t="n">
        <v>865.2582826727734</v>
      </c>
      <c r="AB26" t="n">
        <v>1183.88455485424</v>
      </c>
      <c r="AC26" t="n">
        <v>1070.89627453136</v>
      </c>
      <c r="AD26" t="n">
        <v>865258.2826727733</v>
      </c>
      <c r="AE26" t="n">
        <v>1183884.55485424</v>
      </c>
      <c r="AF26" t="n">
        <v>1.643974483699492e-06</v>
      </c>
      <c r="AG26" t="n">
        <v>23.26388888888889</v>
      </c>
      <c r="AH26" t="n">
        <v>1070896.27453136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3.7363</v>
      </c>
      <c r="E27" t="n">
        <v>26.76</v>
      </c>
      <c r="F27" t="n">
        <v>23.88</v>
      </c>
      <c r="G27" t="n">
        <v>55.1</v>
      </c>
      <c r="H27" t="n">
        <v>0.91</v>
      </c>
      <c r="I27" t="n">
        <v>26</v>
      </c>
      <c r="J27" t="n">
        <v>141.66</v>
      </c>
      <c r="K27" t="n">
        <v>46.47</v>
      </c>
      <c r="L27" t="n">
        <v>7.25</v>
      </c>
      <c r="M27" t="n">
        <v>24</v>
      </c>
      <c r="N27" t="n">
        <v>22.94</v>
      </c>
      <c r="O27" t="n">
        <v>17704.77</v>
      </c>
      <c r="P27" t="n">
        <v>247.15</v>
      </c>
      <c r="Q27" t="n">
        <v>608.8200000000001</v>
      </c>
      <c r="R27" t="n">
        <v>63.2</v>
      </c>
      <c r="S27" t="n">
        <v>46.36</v>
      </c>
      <c r="T27" t="n">
        <v>8017.28</v>
      </c>
      <c r="U27" t="n">
        <v>0.73</v>
      </c>
      <c r="V27" t="n">
        <v>0.89</v>
      </c>
      <c r="W27" t="n">
        <v>9.220000000000001</v>
      </c>
      <c r="X27" t="n">
        <v>0.5</v>
      </c>
      <c r="Y27" t="n">
        <v>1</v>
      </c>
      <c r="Z27" t="n">
        <v>10</v>
      </c>
      <c r="AA27" t="n">
        <v>862.6395116246842</v>
      </c>
      <c r="AB27" t="n">
        <v>1180.30143677422</v>
      </c>
      <c r="AC27" t="n">
        <v>1067.655124211959</v>
      </c>
      <c r="AD27" t="n">
        <v>862639.5116246842</v>
      </c>
      <c r="AE27" t="n">
        <v>1180301.43677422</v>
      </c>
      <c r="AF27" t="n">
        <v>1.646265675925708e-06</v>
      </c>
      <c r="AG27" t="n">
        <v>23.22916666666667</v>
      </c>
      <c r="AH27" t="n">
        <v>1067655.124211959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3.7441</v>
      </c>
      <c r="E28" t="n">
        <v>26.71</v>
      </c>
      <c r="F28" t="n">
        <v>23.85</v>
      </c>
      <c r="G28" t="n">
        <v>57.23</v>
      </c>
      <c r="H28" t="n">
        <v>0.93</v>
      </c>
      <c r="I28" t="n">
        <v>25</v>
      </c>
      <c r="J28" t="n">
        <v>142</v>
      </c>
      <c r="K28" t="n">
        <v>46.47</v>
      </c>
      <c r="L28" t="n">
        <v>7.5</v>
      </c>
      <c r="M28" t="n">
        <v>23</v>
      </c>
      <c r="N28" t="n">
        <v>23.03</v>
      </c>
      <c r="O28" t="n">
        <v>17746.83</v>
      </c>
      <c r="P28" t="n">
        <v>246.54</v>
      </c>
      <c r="Q28" t="n">
        <v>608.86</v>
      </c>
      <c r="R28" t="n">
        <v>62.13</v>
      </c>
      <c r="S28" t="n">
        <v>46.36</v>
      </c>
      <c r="T28" t="n">
        <v>7489.87</v>
      </c>
      <c r="U28" t="n">
        <v>0.75</v>
      </c>
      <c r="V28" t="n">
        <v>0.89</v>
      </c>
      <c r="W28" t="n">
        <v>9.220000000000001</v>
      </c>
      <c r="X28" t="n">
        <v>0.48</v>
      </c>
      <c r="Y28" t="n">
        <v>1</v>
      </c>
      <c r="Z28" t="n">
        <v>10</v>
      </c>
      <c r="AA28" t="n">
        <v>860.515718659386</v>
      </c>
      <c r="AB28" t="n">
        <v>1177.395569543966</v>
      </c>
      <c r="AC28" t="n">
        <v>1065.02658887175</v>
      </c>
      <c r="AD28" t="n">
        <v>860515.718659386</v>
      </c>
      <c r="AE28" t="n">
        <v>1177395.569543966</v>
      </c>
      <c r="AF28" t="n">
        <v>1.649702464265034e-06</v>
      </c>
      <c r="AG28" t="n">
        <v>23.18576388888889</v>
      </c>
      <c r="AH28" t="n">
        <v>1065026.58887175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3.75</v>
      </c>
      <c r="E29" t="n">
        <v>26.67</v>
      </c>
      <c r="F29" t="n">
        <v>23.83</v>
      </c>
      <c r="G29" t="n">
        <v>59.58</v>
      </c>
      <c r="H29" t="n">
        <v>0.96</v>
      </c>
      <c r="I29" t="n">
        <v>24</v>
      </c>
      <c r="J29" t="n">
        <v>142.34</v>
      </c>
      <c r="K29" t="n">
        <v>46.47</v>
      </c>
      <c r="L29" t="n">
        <v>7.75</v>
      </c>
      <c r="M29" t="n">
        <v>22</v>
      </c>
      <c r="N29" t="n">
        <v>23.12</v>
      </c>
      <c r="O29" t="n">
        <v>17788.92</v>
      </c>
      <c r="P29" t="n">
        <v>245.25</v>
      </c>
      <c r="Q29" t="n">
        <v>608.89</v>
      </c>
      <c r="R29" t="n">
        <v>61.63</v>
      </c>
      <c r="S29" t="n">
        <v>46.36</v>
      </c>
      <c r="T29" t="n">
        <v>7241.32</v>
      </c>
      <c r="U29" t="n">
        <v>0.75</v>
      </c>
      <c r="V29" t="n">
        <v>0.89</v>
      </c>
      <c r="W29" t="n">
        <v>9.220000000000001</v>
      </c>
      <c r="X29" t="n">
        <v>0.46</v>
      </c>
      <c r="Y29" t="n">
        <v>1</v>
      </c>
      <c r="Z29" t="n">
        <v>10</v>
      </c>
      <c r="AA29" t="n">
        <v>857.7290905243066</v>
      </c>
      <c r="AB29" t="n">
        <v>1173.582781992194</v>
      </c>
      <c r="AC29" t="n">
        <v>1061.577688412637</v>
      </c>
      <c r="AD29" t="n">
        <v>857729.0905243065</v>
      </c>
      <c r="AE29" t="n">
        <v>1173582.781992194</v>
      </c>
      <c r="AF29" t="n">
        <v>1.65230208621401e-06</v>
      </c>
      <c r="AG29" t="n">
        <v>23.15104166666667</v>
      </c>
      <c r="AH29" t="n">
        <v>1061577.688412637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3.7581</v>
      </c>
      <c r="E30" t="n">
        <v>26.61</v>
      </c>
      <c r="F30" t="n">
        <v>23.8</v>
      </c>
      <c r="G30" t="n">
        <v>62.09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21</v>
      </c>
      <c r="N30" t="n">
        <v>23.21</v>
      </c>
      <c r="O30" t="n">
        <v>17831.04</v>
      </c>
      <c r="P30" t="n">
        <v>244.04</v>
      </c>
      <c r="Q30" t="n">
        <v>608.87</v>
      </c>
      <c r="R30" t="n">
        <v>60.87</v>
      </c>
      <c r="S30" t="n">
        <v>46.36</v>
      </c>
      <c r="T30" t="n">
        <v>6868.92</v>
      </c>
      <c r="U30" t="n">
        <v>0.76</v>
      </c>
      <c r="V30" t="n">
        <v>0.9</v>
      </c>
      <c r="W30" t="n">
        <v>9.210000000000001</v>
      </c>
      <c r="X30" t="n">
        <v>0.43</v>
      </c>
      <c r="Y30" t="n">
        <v>1</v>
      </c>
      <c r="Z30" t="n">
        <v>10</v>
      </c>
      <c r="AA30" t="n">
        <v>845.0709941987071</v>
      </c>
      <c r="AB30" t="n">
        <v>1156.263416163711</v>
      </c>
      <c r="AC30" t="n">
        <v>1045.911258550943</v>
      </c>
      <c r="AD30" t="n">
        <v>845070.9941987072</v>
      </c>
      <c r="AE30" t="n">
        <v>1156263.416163711</v>
      </c>
      <c r="AF30" t="n">
        <v>1.655871058720233e-06</v>
      </c>
      <c r="AG30" t="n">
        <v>23.09895833333333</v>
      </c>
      <c r="AH30" t="n">
        <v>1045911.258550943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3.7552</v>
      </c>
      <c r="E31" t="n">
        <v>26.63</v>
      </c>
      <c r="F31" t="n">
        <v>23.82</v>
      </c>
      <c r="G31" t="n">
        <v>62.15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21</v>
      </c>
      <c r="N31" t="n">
        <v>23.3</v>
      </c>
      <c r="O31" t="n">
        <v>17873.19</v>
      </c>
      <c r="P31" t="n">
        <v>243.49</v>
      </c>
      <c r="Q31" t="n">
        <v>608.87</v>
      </c>
      <c r="R31" t="n">
        <v>61.34</v>
      </c>
      <c r="S31" t="n">
        <v>46.36</v>
      </c>
      <c r="T31" t="n">
        <v>7101.67</v>
      </c>
      <c r="U31" t="n">
        <v>0.76</v>
      </c>
      <c r="V31" t="n">
        <v>0.89</v>
      </c>
      <c r="W31" t="n">
        <v>9.220000000000001</v>
      </c>
      <c r="X31" t="n">
        <v>0.45</v>
      </c>
      <c r="Y31" t="n">
        <v>1</v>
      </c>
      <c r="Z31" t="n">
        <v>10</v>
      </c>
      <c r="AA31" t="n">
        <v>854.4238279109669</v>
      </c>
      <c r="AB31" t="n">
        <v>1169.060375866727</v>
      </c>
      <c r="AC31" t="n">
        <v>1057.486894380549</v>
      </c>
      <c r="AD31" t="n">
        <v>854423.8279109669</v>
      </c>
      <c r="AE31" t="n">
        <v>1169060.375866727</v>
      </c>
      <c r="AF31" t="n">
        <v>1.654593278440227e-06</v>
      </c>
      <c r="AG31" t="n">
        <v>23.11631944444444</v>
      </c>
      <c r="AH31" t="n">
        <v>1057486.894380549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3.7631</v>
      </c>
      <c r="E32" t="n">
        <v>26.57</v>
      </c>
      <c r="F32" t="n">
        <v>23.79</v>
      </c>
      <c r="G32" t="n">
        <v>64.89</v>
      </c>
      <c r="H32" t="n">
        <v>1.05</v>
      </c>
      <c r="I32" t="n">
        <v>22</v>
      </c>
      <c r="J32" t="n">
        <v>143.36</v>
      </c>
      <c r="K32" t="n">
        <v>46.47</v>
      </c>
      <c r="L32" t="n">
        <v>8.5</v>
      </c>
      <c r="M32" t="n">
        <v>20</v>
      </c>
      <c r="N32" t="n">
        <v>23.4</v>
      </c>
      <c r="O32" t="n">
        <v>17915.37</v>
      </c>
      <c r="P32" t="n">
        <v>242.78</v>
      </c>
      <c r="Q32" t="n">
        <v>608.79</v>
      </c>
      <c r="R32" t="n">
        <v>60.57</v>
      </c>
      <c r="S32" t="n">
        <v>46.36</v>
      </c>
      <c r="T32" t="n">
        <v>6722.13</v>
      </c>
      <c r="U32" t="n">
        <v>0.77</v>
      </c>
      <c r="V32" t="n">
        <v>0.9</v>
      </c>
      <c r="W32" t="n">
        <v>9.210000000000001</v>
      </c>
      <c r="X32" t="n">
        <v>0.42</v>
      </c>
      <c r="Y32" t="n">
        <v>1</v>
      </c>
      <c r="Z32" t="n">
        <v>10</v>
      </c>
      <c r="AA32" t="n">
        <v>842.5263756269744</v>
      </c>
      <c r="AB32" t="n">
        <v>1152.781756773218</v>
      </c>
      <c r="AC32" t="n">
        <v>1042.761883846139</v>
      </c>
      <c r="AD32" t="n">
        <v>842526.3756269744</v>
      </c>
      <c r="AE32" t="n">
        <v>1152781.756773218</v>
      </c>
      <c r="AF32" t="n">
        <v>1.658074128168518e-06</v>
      </c>
      <c r="AG32" t="n">
        <v>23.06423611111111</v>
      </c>
      <c r="AH32" t="n">
        <v>1042761.883846139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3.7686</v>
      </c>
      <c r="E33" t="n">
        <v>26.53</v>
      </c>
      <c r="F33" t="n">
        <v>23.78</v>
      </c>
      <c r="G33" t="n">
        <v>67.95</v>
      </c>
      <c r="H33" t="n">
        <v>1.08</v>
      </c>
      <c r="I33" t="n">
        <v>21</v>
      </c>
      <c r="J33" t="n">
        <v>143.7</v>
      </c>
      <c r="K33" t="n">
        <v>46.47</v>
      </c>
      <c r="L33" t="n">
        <v>8.75</v>
      </c>
      <c r="M33" t="n">
        <v>19</v>
      </c>
      <c r="N33" t="n">
        <v>23.49</v>
      </c>
      <c r="O33" t="n">
        <v>17957.59</v>
      </c>
      <c r="P33" t="n">
        <v>241.79</v>
      </c>
      <c r="Q33" t="n">
        <v>608.84</v>
      </c>
      <c r="R33" t="n">
        <v>60.11</v>
      </c>
      <c r="S33" t="n">
        <v>46.36</v>
      </c>
      <c r="T33" t="n">
        <v>6495.4</v>
      </c>
      <c r="U33" t="n">
        <v>0.77</v>
      </c>
      <c r="V33" t="n">
        <v>0.9</v>
      </c>
      <c r="W33" t="n">
        <v>9.220000000000001</v>
      </c>
      <c r="X33" t="n">
        <v>0.41</v>
      </c>
      <c r="Y33" t="n">
        <v>1</v>
      </c>
      <c r="Z33" t="n">
        <v>10</v>
      </c>
      <c r="AA33" t="n">
        <v>840.3129905695516</v>
      </c>
      <c r="AB33" t="n">
        <v>1149.753305689995</v>
      </c>
      <c r="AC33" t="n">
        <v>1040.022463883841</v>
      </c>
      <c r="AD33" t="n">
        <v>840312.9905695516</v>
      </c>
      <c r="AE33" t="n">
        <v>1149753.305689995</v>
      </c>
      <c r="AF33" t="n">
        <v>1.660497504561632e-06</v>
      </c>
      <c r="AG33" t="n">
        <v>23.02951388888889</v>
      </c>
      <c r="AH33" t="n">
        <v>1040022.463883841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3.772</v>
      </c>
      <c r="E34" t="n">
        <v>26.51</v>
      </c>
      <c r="F34" t="n">
        <v>23.76</v>
      </c>
      <c r="G34" t="n">
        <v>67.88</v>
      </c>
      <c r="H34" t="n">
        <v>1.11</v>
      </c>
      <c r="I34" t="n">
        <v>21</v>
      </c>
      <c r="J34" t="n">
        <v>144.05</v>
      </c>
      <c r="K34" t="n">
        <v>46.47</v>
      </c>
      <c r="L34" t="n">
        <v>9</v>
      </c>
      <c r="M34" t="n">
        <v>19</v>
      </c>
      <c r="N34" t="n">
        <v>23.58</v>
      </c>
      <c r="O34" t="n">
        <v>17999.83</v>
      </c>
      <c r="P34" t="n">
        <v>240.75</v>
      </c>
      <c r="Q34" t="n">
        <v>608.83</v>
      </c>
      <c r="R34" t="n">
        <v>59.33</v>
      </c>
      <c r="S34" t="n">
        <v>46.36</v>
      </c>
      <c r="T34" t="n">
        <v>6109.59</v>
      </c>
      <c r="U34" t="n">
        <v>0.78</v>
      </c>
      <c r="V34" t="n">
        <v>0.9</v>
      </c>
      <c r="W34" t="n">
        <v>9.210000000000001</v>
      </c>
      <c r="X34" t="n">
        <v>0.39</v>
      </c>
      <c r="Y34" t="n">
        <v>1</v>
      </c>
      <c r="Z34" t="n">
        <v>10</v>
      </c>
      <c r="AA34" t="n">
        <v>838.2467665863426</v>
      </c>
      <c r="AB34" t="n">
        <v>1146.9262068808</v>
      </c>
      <c r="AC34" t="n">
        <v>1037.465179417137</v>
      </c>
      <c r="AD34" t="n">
        <v>838246.7665863426</v>
      </c>
      <c r="AE34" t="n">
        <v>1146926.2068808</v>
      </c>
      <c r="AF34" t="n">
        <v>1.661995591786466e-06</v>
      </c>
      <c r="AG34" t="n">
        <v>23.01215277777778</v>
      </c>
      <c r="AH34" t="n">
        <v>1037465.179417137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3.7766</v>
      </c>
      <c r="E35" t="n">
        <v>26.48</v>
      </c>
      <c r="F35" t="n">
        <v>23.75</v>
      </c>
      <c r="G35" t="n">
        <v>71.26000000000001</v>
      </c>
      <c r="H35" t="n">
        <v>1.13</v>
      </c>
      <c r="I35" t="n">
        <v>20</v>
      </c>
      <c r="J35" t="n">
        <v>144.39</v>
      </c>
      <c r="K35" t="n">
        <v>46.47</v>
      </c>
      <c r="L35" t="n">
        <v>9.25</v>
      </c>
      <c r="M35" t="n">
        <v>18</v>
      </c>
      <c r="N35" t="n">
        <v>23.67</v>
      </c>
      <c r="O35" t="n">
        <v>18042.12</v>
      </c>
      <c r="P35" t="n">
        <v>239.98</v>
      </c>
      <c r="Q35" t="n">
        <v>608.85</v>
      </c>
      <c r="R35" t="n">
        <v>59.15</v>
      </c>
      <c r="S35" t="n">
        <v>46.36</v>
      </c>
      <c r="T35" t="n">
        <v>6023.3</v>
      </c>
      <c r="U35" t="n">
        <v>0.78</v>
      </c>
      <c r="V35" t="n">
        <v>0.9</v>
      </c>
      <c r="W35" t="n">
        <v>9.210000000000001</v>
      </c>
      <c r="X35" t="n">
        <v>0.38</v>
      </c>
      <c r="Y35" t="n">
        <v>1</v>
      </c>
      <c r="Z35" t="n">
        <v>10</v>
      </c>
      <c r="AA35" t="n">
        <v>836.3077910234166</v>
      </c>
      <c r="AB35" t="n">
        <v>1144.27321497404</v>
      </c>
      <c r="AC35" t="n">
        <v>1035.065385334461</v>
      </c>
      <c r="AD35" t="n">
        <v>836307.7910234166</v>
      </c>
      <c r="AE35" t="n">
        <v>1144273.21497404</v>
      </c>
      <c r="AF35" t="n">
        <v>1.664022415678888e-06</v>
      </c>
      <c r="AG35" t="n">
        <v>22.98611111111111</v>
      </c>
      <c r="AH35" t="n">
        <v>1035065.385334461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3.7833</v>
      </c>
      <c r="E36" t="n">
        <v>26.43</v>
      </c>
      <c r="F36" t="n">
        <v>23.73</v>
      </c>
      <c r="G36" t="n">
        <v>74.95</v>
      </c>
      <c r="H36" t="n">
        <v>1.16</v>
      </c>
      <c r="I36" t="n">
        <v>19</v>
      </c>
      <c r="J36" t="n">
        <v>144.73</v>
      </c>
      <c r="K36" t="n">
        <v>46.47</v>
      </c>
      <c r="L36" t="n">
        <v>9.5</v>
      </c>
      <c r="M36" t="n">
        <v>17</v>
      </c>
      <c r="N36" t="n">
        <v>23.77</v>
      </c>
      <c r="O36" t="n">
        <v>18084.43</v>
      </c>
      <c r="P36" t="n">
        <v>238.98</v>
      </c>
      <c r="Q36" t="n">
        <v>608.85</v>
      </c>
      <c r="R36" t="n">
        <v>58.5</v>
      </c>
      <c r="S36" t="n">
        <v>46.36</v>
      </c>
      <c r="T36" t="n">
        <v>5703.15</v>
      </c>
      <c r="U36" t="n">
        <v>0.79</v>
      </c>
      <c r="V36" t="n">
        <v>0.9</v>
      </c>
      <c r="W36" t="n">
        <v>9.210000000000001</v>
      </c>
      <c r="X36" t="n">
        <v>0.36</v>
      </c>
      <c r="Y36" t="n">
        <v>1</v>
      </c>
      <c r="Z36" t="n">
        <v>10</v>
      </c>
      <c r="AA36" t="n">
        <v>833.8817759016891</v>
      </c>
      <c r="AB36" t="n">
        <v>1140.953834056259</v>
      </c>
      <c r="AC36" t="n">
        <v>1032.062801472692</v>
      </c>
      <c r="AD36" t="n">
        <v>833881.7759016892</v>
      </c>
      <c r="AE36" t="n">
        <v>1140953.834056259</v>
      </c>
      <c r="AF36" t="n">
        <v>1.66697452873959e-06</v>
      </c>
      <c r="AG36" t="n">
        <v>22.94270833333333</v>
      </c>
      <c r="AH36" t="n">
        <v>1032062.801472692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3.7837</v>
      </c>
      <c r="E37" t="n">
        <v>26.43</v>
      </c>
      <c r="F37" t="n">
        <v>23.73</v>
      </c>
      <c r="G37" t="n">
        <v>74.94</v>
      </c>
      <c r="H37" t="n">
        <v>1.19</v>
      </c>
      <c r="I37" t="n">
        <v>19</v>
      </c>
      <c r="J37" t="n">
        <v>145.08</v>
      </c>
      <c r="K37" t="n">
        <v>46.47</v>
      </c>
      <c r="L37" t="n">
        <v>9.75</v>
      </c>
      <c r="M37" t="n">
        <v>17</v>
      </c>
      <c r="N37" t="n">
        <v>23.86</v>
      </c>
      <c r="O37" t="n">
        <v>18126.77</v>
      </c>
      <c r="P37" t="n">
        <v>238.49</v>
      </c>
      <c r="Q37" t="n">
        <v>608.85</v>
      </c>
      <c r="R37" t="n">
        <v>58.66</v>
      </c>
      <c r="S37" t="n">
        <v>46.36</v>
      </c>
      <c r="T37" t="n">
        <v>5783.46</v>
      </c>
      <c r="U37" t="n">
        <v>0.79</v>
      </c>
      <c r="V37" t="n">
        <v>0.9</v>
      </c>
      <c r="W37" t="n">
        <v>9.210000000000001</v>
      </c>
      <c r="X37" t="n">
        <v>0.36</v>
      </c>
      <c r="Y37" t="n">
        <v>1</v>
      </c>
      <c r="Z37" t="n">
        <v>10</v>
      </c>
      <c r="AA37" t="n">
        <v>833.1255376577368</v>
      </c>
      <c r="AB37" t="n">
        <v>1139.919115528007</v>
      </c>
      <c r="AC37" t="n">
        <v>1031.12683502854</v>
      </c>
      <c r="AD37" t="n">
        <v>833125.5376577368</v>
      </c>
      <c r="AE37" t="n">
        <v>1139919.115528007</v>
      </c>
      <c r="AF37" t="n">
        <v>1.667150774295454e-06</v>
      </c>
      <c r="AG37" t="n">
        <v>22.94270833333333</v>
      </c>
      <c r="AH37" t="n">
        <v>1031126.83502854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3.7908</v>
      </c>
      <c r="E38" t="n">
        <v>26.38</v>
      </c>
      <c r="F38" t="n">
        <v>23.71</v>
      </c>
      <c r="G38" t="n">
        <v>79.03</v>
      </c>
      <c r="H38" t="n">
        <v>1.22</v>
      </c>
      <c r="I38" t="n">
        <v>18</v>
      </c>
      <c r="J38" t="n">
        <v>145.42</v>
      </c>
      <c r="K38" t="n">
        <v>46.47</v>
      </c>
      <c r="L38" t="n">
        <v>10</v>
      </c>
      <c r="M38" t="n">
        <v>16</v>
      </c>
      <c r="N38" t="n">
        <v>23.95</v>
      </c>
      <c r="O38" t="n">
        <v>18169.15</v>
      </c>
      <c r="P38" t="n">
        <v>236.82</v>
      </c>
      <c r="Q38" t="n">
        <v>608.79</v>
      </c>
      <c r="R38" t="n">
        <v>58.05</v>
      </c>
      <c r="S38" t="n">
        <v>46.36</v>
      </c>
      <c r="T38" t="n">
        <v>5484.89</v>
      </c>
      <c r="U38" t="n">
        <v>0.8</v>
      </c>
      <c r="V38" t="n">
        <v>0.9</v>
      </c>
      <c r="W38" t="n">
        <v>9.199999999999999</v>
      </c>
      <c r="X38" t="n">
        <v>0.34</v>
      </c>
      <c r="Y38" t="n">
        <v>1</v>
      </c>
      <c r="Z38" t="n">
        <v>10</v>
      </c>
      <c r="AA38" t="n">
        <v>829.6968021394086</v>
      </c>
      <c r="AB38" t="n">
        <v>1135.227768326695</v>
      </c>
      <c r="AC38" t="n">
        <v>1026.883223419774</v>
      </c>
      <c r="AD38" t="n">
        <v>829696.8021394087</v>
      </c>
      <c r="AE38" t="n">
        <v>1135227.768326695</v>
      </c>
      <c r="AF38" t="n">
        <v>1.670279132912019e-06</v>
      </c>
      <c r="AG38" t="n">
        <v>22.89930555555556</v>
      </c>
      <c r="AH38" t="n">
        <v>1026883.223419774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3.792</v>
      </c>
      <c r="E39" t="n">
        <v>26.37</v>
      </c>
      <c r="F39" t="n">
        <v>23.7</v>
      </c>
      <c r="G39" t="n">
        <v>79</v>
      </c>
      <c r="H39" t="n">
        <v>1.24</v>
      </c>
      <c r="I39" t="n">
        <v>18</v>
      </c>
      <c r="J39" t="n">
        <v>145.76</v>
      </c>
      <c r="K39" t="n">
        <v>46.47</v>
      </c>
      <c r="L39" t="n">
        <v>10.25</v>
      </c>
      <c r="M39" t="n">
        <v>16</v>
      </c>
      <c r="N39" t="n">
        <v>24.05</v>
      </c>
      <c r="O39" t="n">
        <v>18211.56</v>
      </c>
      <c r="P39" t="n">
        <v>236.91</v>
      </c>
      <c r="Q39" t="n">
        <v>608.84</v>
      </c>
      <c r="R39" t="n">
        <v>57.4</v>
      </c>
      <c r="S39" t="n">
        <v>46.36</v>
      </c>
      <c r="T39" t="n">
        <v>5157.04</v>
      </c>
      <c r="U39" t="n">
        <v>0.8100000000000001</v>
      </c>
      <c r="V39" t="n">
        <v>0.9</v>
      </c>
      <c r="W39" t="n">
        <v>9.210000000000001</v>
      </c>
      <c r="X39" t="n">
        <v>0.33</v>
      </c>
      <c r="Y39" t="n">
        <v>1</v>
      </c>
      <c r="Z39" t="n">
        <v>10</v>
      </c>
      <c r="AA39" t="n">
        <v>829.6129110535733</v>
      </c>
      <c r="AB39" t="n">
        <v>1135.112984842041</v>
      </c>
      <c r="AC39" t="n">
        <v>1026.779394709796</v>
      </c>
      <c r="AD39" t="n">
        <v>829612.9110535732</v>
      </c>
      <c r="AE39" t="n">
        <v>1135112.984842041</v>
      </c>
      <c r="AF39" t="n">
        <v>1.670807869579607e-06</v>
      </c>
      <c r="AG39" t="n">
        <v>22.890625</v>
      </c>
      <c r="AH39" t="n">
        <v>1026779.394709796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3.7988</v>
      </c>
      <c r="E40" t="n">
        <v>26.32</v>
      </c>
      <c r="F40" t="n">
        <v>23.68</v>
      </c>
      <c r="G40" t="n">
        <v>83.58</v>
      </c>
      <c r="H40" t="n">
        <v>1.27</v>
      </c>
      <c r="I40" t="n">
        <v>17</v>
      </c>
      <c r="J40" t="n">
        <v>146.11</v>
      </c>
      <c r="K40" t="n">
        <v>46.47</v>
      </c>
      <c r="L40" t="n">
        <v>10.5</v>
      </c>
      <c r="M40" t="n">
        <v>15</v>
      </c>
      <c r="N40" t="n">
        <v>24.14</v>
      </c>
      <c r="O40" t="n">
        <v>18254.01</v>
      </c>
      <c r="P40" t="n">
        <v>234.48</v>
      </c>
      <c r="Q40" t="n">
        <v>608.85</v>
      </c>
      <c r="R40" t="n">
        <v>57</v>
      </c>
      <c r="S40" t="n">
        <v>46.36</v>
      </c>
      <c r="T40" t="n">
        <v>4964.97</v>
      </c>
      <c r="U40" t="n">
        <v>0.8100000000000001</v>
      </c>
      <c r="V40" t="n">
        <v>0.9</v>
      </c>
      <c r="W40" t="n">
        <v>9.199999999999999</v>
      </c>
      <c r="X40" t="n">
        <v>0.31</v>
      </c>
      <c r="Y40" t="n">
        <v>1</v>
      </c>
      <c r="Z40" t="n">
        <v>10</v>
      </c>
      <c r="AA40" t="n">
        <v>825.147351952026</v>
      </c>
      <c r="AB40" t="n">
        <v>1129.003009872741</v>
      </c>
      <c r="AC40" t="n">
        <v>1021.252547176162</v>
      </c>
      <c r="AD40" t="n">
        <v>825147.351952026</v>
      </c>
      <c r="AE40" t="n">
        <v>1129003.009872741</v>
      </c>
      <c r="AF40" t="n">
        <v>1.673804044029275e-06</v>
      </c>
      <c r="AG40" t="n">
        <v>22.84722222222222</v>
      </c>
      <c r="AH40" t="n">
        <v>1021252.547176162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3.7974</v>
      </c>
      <c r="E41" t="n">
        <v>26.33</v>
      </c>
      <c r="F41" t="n">
        <v>23.69</v>
      </c>
      <c r="G41" t="n">
        <v>83.61</v>
      </c>
      <c r="H41" t="n">
        <v>1.3</v>
      </c>
      <c r="I41" t="n">
        <v>17</v>
      </c>
      <c r="J41" t="n">
        <v>146.45</v>
      </c>
      <c r="K41" t="n">
        <v>46.47</v>
      </c>
      <c r="L41" t="n">
        <v>10.75</v>
      </c>
      <c r="M41" t="n">
        <v>15</v>
      </c>
      <c r="N41" t="n">
        <v>24.24</v>
      </c>
      <c r="O41" t="n">
        <v>18296.48</v>
      </c>
      <c r="P41" t="n">
        <v>234.91</v>
      </c>
      <c r="Q41" t="n">
        <v>608.84</v>
      </c>
      <c r="R41" t="n">
        <v>57.23</v>
      </c>
      <c r="S41" t="n">
        <v>46.36</v>
      </c>
      <c r="T41" t="n">
        <v>5075.51</v>
      </c>
      <c r="U41" t="n">
        <v>0.8100000000000001</v>
      </c>
      <c r="V41" t="n">
        <v>0.9</v>
      </c>
      <c r="W41" t="n">
        <v>9.210000000000001</v>
      </c>
      <c r="X41" t="n">
        <v>0.32</v>
      </c>
      <c r="Y41" t="n">
        <v>1</v>
      </c>
      <c r="Z41" t="n">
        <v>10</v>
      </c>
      <c r="AA41" t="n">
        <v>826.000076632125</v>
      </c>
      <c r="AB41" t="n">
        <v>1130.16974539961</v>
      </c>
      <c r="AC41" t="n">
        <v>1022.307931101871</v>
      </c>
      <c r="AD41" t="n">
        <v>826000.076632125</v>
      </c>
      <c r="AE41" t="n">
        <v>1130169.74539961</v>
      </c>
      <c r="AF41" t="n">
        <v>1.673187184583755e-06</v>
      </c>
      <c r="AG41" t="n">
        <v>22.85590277777778</v>
      </c>
      <c r="AH41" t="n">
        <v>1022307.93110187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3.7973</v>
      </c>
      <c r="E42" t="n">
        <v>26.33</v>
      </c>
      <c r="F42" t="n">
        <v>23.69</v>
      </c>
      <c r="G42" t="n">
        <v>83.62</v>
      </c>
      <c r="H42" t="n">
        <v>1.33</v>
      </c>
      <c r="I42" t="n">
        <v>17</v>
      </c>
      <c r="J42" t="n">
        <v>146.8</v>
      </c>
      <c r="K42" t="n">
        <v>46.47</v>
      </c>
      <c r="L42" t="n">
        <v>11</v>
      </c>
      <c r="M42" t="n">
        <v>15</v>
      </c>
      <c r="N42" t="n">
        <v>24.33</v>
      </c>
      <c r="O42" t="n">
        <v>18338.99</v>
      </c>
      <c r="P42" t="n">
        <v>234.06</v>
      </c>
      <c r="Q42" t="n">
        <v>608.88</v>
      </c>
      <c r="R42" t="n">
        <v>57.39</v>
      </c>
      <c r="S42" t="n">
        <v>46.36</v>
      </c>
      <c r="T42" t="n">
        <v>5158.29</v>
      </c>
      <c r="U42" t="n">
        <v>0.8100000000000001</v>
      </c>
      <c r="V42" t="n">
        <v>0.9</v>
      </c>
      <c r="W42" t="n">
        <v>9.199999999999999</v>
      </c>
      <c r="X42" t="n">
        <v>0.32</v>
      </c>
      <c r="Y42" t="n">
        <v>1</v>
      </c>
      <c r="Z42" t="n">
        <v>10</v>
      </c>
      <c r="AA42" t="n">
        <v>824.7945494903707</v>
      </c>
      <c r="AB42" t="n">
        <v>1128.520289980158</v>
      </c>
      <c r="AC42" t="n">
        <v>1020.815897392626</v>
      </c>
      <c r="AD42" t="n">
        <v>824794.5494903708</v>
      </c>
      <c r="AE42" t="n">
        <v>1128520.289980158</v>
      </c>
      <c r="AF42" t="n">
        <v>1.67314312319479e-06</v>
      </c>
      <c r="AG42" t="n">
        <v>22.85590277777778</v>
      </c>
      <c r="AH42" t="n">
        <v>1020815.897392626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3.8041</v>
      </c>
      <c r="E43" t="n">
        <v>26.29</v>
      </c>
      <c r="F43" t="n">
        <v>23.67</v>
      </c>
      <c r="G43" t="n">
        <v>88.77</v>
      </c>
      <c r="H43" t="n">
        <v>1.35</v>
      </c>
      <c r="I43" t="n">
        <v>16</v>
      </c>
      <c r="J43" t="n">
        <v>147.14</v>
      </c>
      <c r="K43" t="n">
        <v>46.47</v>
      </c>
      <c r="L43" t="n">
        <v>11.25</v>
      </c>
      <c r="M43" t="n">
        <v>14</v>
      </c>
      <c r="N43" t="n">
        <v>24.43</v>
      </c>
      <c r="O43" t="n">
        <v>18381.53</v>
      </c>
      <c r="P43" t="n">
        <v>233.06</v>
      </c>
      <c r="Q43" t="n">
        <v>608.8099999999999</v>
      </c>
      <c r="R43" t="n">
        <v>56.56</v>
      </c>
      <c r="S43" t="n">
        <v>46.36</v>
      </c>
      <c r="T43" t="n">
        <v>4749.39</v>
      </c>
      <c r="U43" t="n">
        <v>0.82</v>
      </c>
      <c r="V43" t="n">
        <v>0.9</v>
      </c>
      <c r="W43" t="n">
        <v>9.210000000000001</v>
      </c>
      <c r="X43" t="n">
        <v>0.3</v>
      </c>
      <c r="Y43" t="n">
        <v>1</v>
      </c>
      <c r="Z43" t="n">
        <v>10</v>
      </c>
      <c r="AA43" t="n">
        <v>822.389512739082</v>
      </c>
      <c r="AB43" t="n">
        <v>1125.229612594311</v>
      </c>
      <c r="AC43" t="n">
        <v>1017.83927763799</v>
      </c>
      <c r="AD43" t="n">
        <v>822389.512739082</v>
      </c>
      <c r="AE43" t="n">
        <v>1125229.612594311</v>
      </c>
      <c r="AF43" t="n">
        <v>1.676139297644458e-06</v>
      </c>
      <c r="AG43" t="n">
        <v>22.82118055555556</v>
      </c>
      <c r="AH43" t="n">
        <v>1017839.27763799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3.8009</v>
      </c>
      <c r="E44" t="n">
        <v>26.31</v>
      </c>
      <c r="F44" t="n">
        <v>23.69</v>
      </c>
      <c r="G44" t="n">
        <v>88.84999999999999</v>
      </c>
      <c r="H44" t="n">
        <v>1.38</v>
      </c>
      <c r="I44" t="n">
        <v>16</v>
      </c>
      <c r="J44" t="n">
        <v>147.49</v>
      </c>
      <c r="K44" t="n">
        <v>46.47</v>
      </c>
      <c r="L44" t="n">
        <v>11.5</v>
      </c>
      <c r="M44" t="n">
        <v>14</v>
      </c>
      <c r="N44" t="n">
        <v>24.52</v>
      </c>
      <c r="O44" t="n">
        <v>18424.11</v>
      </c>
      <c r="P44" t="n">
        <v>232.44</v>
      </c>
      <c r="Q44" t="n">
        <v>608.8099999999999</v>
      </c>
      <c r="R44" t="n">
        <v>57.36</v>
      </c>
      <c r="S44" t="n">
        <v>46.36</v>
      </c>
      <c r="T44" t="n">
        <v>5149.36</v>
      </c>
      <c r="U44" t="n">
        <v>0.8100000000000001</v>
      </c>
      <c r="V44" t="n">
        <v>0.9</v>
      </c>
      <c r="W44" t="n">
        <v>9.210000000000001</v>
      </c>
      <c r="X44" t="n">
        <v>0.32</v>
      </c>
      <c r="Y44" t="n">
        <v>1</v>
      </c>
      <c r="Z44" t="n">
        <v>10</v>
      </c>
      <c r="AA44" t="n">
        <v>822.0224088458169</v>
      </c>
      <c r="AB44" t="n">
        <v>1124.727324852066</v>
      </c>
      <c r="AC44" t="n">
        <v>1017.384927532898</v>
      </c>
      <c r="AD44" t="n">
        <v>822022.408845817</v>
      </c>
      <c r="AE44" t="n">
        <v>1124727.324852065</v>
      </c>
      <c r="AF44" t="n">
        <v>1.674729333197555e-06</v>
      </c>
      <c r="AG44" t="n">
        <v>22.83854166666667</v>
      </c>
      <c r="AH44" t="n">
        <v>1017384.927532898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3.802</v>
      </c>
      <c r="E45" t="n">
        <v>26.3</v>
      </c>
      <c r="F45" t="n">
        <v>23.69</v>
      </c>
      <c r="G45" t="n">
        <v>88.81999999999999</v>
      </c>
      <c r="H45" t="n">
        <v>1.41</v>
      </c>
      <c r="I45" t="n">
        <v>16</v>
      </c>
      <c r="J45" t="n">
        <v>147.83</v>
      </c>
      <c r="K45" t="n">
        <v>46.47</v>
      </c>
      <c r="L45" t="n">
        <v>11.75</v>
      </c>
      <c r="M45" t="n">
        <v>14</v>
      </c>
      <c r="N45" t="n">
        <v>24.62</v>
      </c>
      <c r="O45" t="n">
        <v>18466.71</v>
      </c>
      <c r="P45" t="n">
        <v>230.52</v>
      </c>
      <c r="Q45" t="n">
        <v>608.83</v>
      </c>
      <c r="R45" t="n">
        <v>57.43</v>
      </c>
      <c r="S45" t="n">
        <v>46.36</v>
      </c>
      <c r="T45" t="n">
        <v>5181.54</v>
      </c>
      <c r="U45" t="n">
        <v>0.8100000000000001</v>
      </c>
      <c r="V45" t="n">
        <v>0.9</v>
      </c>
      <c r="W45" t="n">
        <v>9.199999999999999</v>
      </c>
      <c r="X45" t="n">
        <v>0.32</v>
      </c>
      <c r="Y45" t="n">
        <v>1</v>
      </c>
      <c r="Z45" t="n">
        <v>10</v>
      </c>
      <c r="AA45" t="n">
        <v>819.1367520215565</v>
      </c>
      <c r="AB45" t="n">
        <v>1120.779041878918</v>
      </c>
      <c r="AC45" t="n">
        <v>1013.813463145258</v>
      </c>
      <c r="AD45" t="n">
        <v>819136.7520215565</v>
      </c>
      <c r="AE45" t="n">
        <v>1120779.041878918</v>
      </c>
      <c r="AF45" t="n">
        <v>1.675214008476178e-06</v>
      </c>
      <c r="AG45" t="n">
        <v>22.82986111111111</v>
      </c>
      <c r="AH45" t="n">
        <v>1013813.463145258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3.8125</v>
      </c>
      <c r="E46" t="n">
        <v>26.23</v>
      </c>
      <c r="F46" t="n">
        <v>23.64</v>
      </c>
      <c r="G46" t="n">
        <v>94.56</v>
      </c>
      <c r="H46" t="n">
        <v>1.43</v>
      </c>
      <c r="I46" t="n">
        <v>15</v>
      </c>
      <c r="J46" t="n">
        <v>148.18</v>
      </c>
      <c r="K46" t="n">
        <v>46.47</v>
      </c>
      <c r="L46" t="n">
        <v>12</v>
      </c>
      <c r="M46" t="n">
        <v>13</v>
      </c>
      <c r="N46" t="n">
        <v>24.71</v>
      </c>
      <c r="O46" t="n">
        <v>18509.36</v>
      </c>
      <c r="P46" t="n">
        <v>230.3</v>
      </c>
      <c r="Q46" t="n">
        <v>608.78</v>
      </c>
      <c r="R46" t="n">
        <v>55.9</v>
      </c>
      <c r="S46" t="n">
        <v>46.36</v>
      </c>
      <c r="T46" t="n">
        <v>4424.3</v>
      </c>
      <c r="U46" t="n">
        <v>0.83</v>
      </c>
      <c r="V46" t="n">
        <v>0.9</v>
      </c>
      <c r="W46" t="n">
        <v>9.199999999999999</v>
      </c>
      <c r="X46" t="n">
        <v>0.27</v>
      </c>
      <c r="Y46" t="n">
        <v>1</v>
      </c>
      <c r="Z46" t="n">
        <v>10</v>
      </c>
      <c r="AA46" t="n">
        <v>817.2223421960482</v>
      </c>
      <c r="AB46" t="n">
        <v>1118.159661897857</v>
      </c>
      <c r="AC46" t="n">
        <v>1011.444073113267</v>
      </c>
      <c r="AD46" t="n">
        <v>817222.3421960482</v>
      </c>
      <c r="AE46" t="n">
        <v>1118159.661897857</v>
      </c>
      <c r="AF46" t="n">
        <v>1.679840454317577e-06</v>
      </c>
      <c r="AG46" t="n">
        <v>22.76909722222222</v>
      </c>
      <c r="AH46" t="n">
        <v>1011444.073113267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3.8095</v>
      </c>
      <c r="E47" t="n">
        <v>26.25</v>
      </c>
      <c r="F47" t="n">
        <v>23.66</v>
      </c>
      <c r="G47" t="n">
        <v>94.65000000000001</v>
      </c>
      <c r="H47" t="n">
        <v>1.46</v>
      </c>
      <c r="I47" t="n">
        <v>15</v>
      </c>
      <c r="J47" t="n">
        <v>148.52</v>
      </c>
      <c r="K47" t="n">
        <v>46.47</v>
      </c>
      <c r="L47" t="n">
        <v>12.25</v>
      </c>
      <c r="M47" t="n">
        <v>13</v>
      </c>
      <c r="N47" t="n">
        <v>24.81</v>
      </c>
      <c r="O47" t="n">
        <v>18552.03</v>
      </c>
      <c r="P47" t="n">
        <v>229.65</v>
      </c>
      <c r="Q47" t="n">
        <v>608.8099999999999</v>
      </c>
      <c r="R47" t="n">
        <v>56.52</v>
      </c>
      <c r="S47" t="n">
        <v>46.36</v>
      </c>
      <c r="T47" t="n">
        <v>4731.71</v>
      </c>
      <c r="U47" t="n">
        <v>0.82</v>
      </c>
      <c r="V47" t="n">
        <v>0.9</v>
      </c>
      <c r="W47" t="n">
        <v>9.199999999999999</v>
      </c>
      <c r="X47" t="n">
        <v>0.29</v>
      </c>
      <c r="Y47" t="n">
        <v>1</v>
      </c>
      <c r="Z47" t="n">
        <v>10</v>
      </c>
      <c r="AA47" t="n">
        <v>816.7841753823368</v>
      </c>
      <c r="AB47" t="n">
        <v>1117.560142732781</v>
      </c>
      <c r="AC47" t="n">
        <v>1010.901771215876</v>
      </c>
      <c r="AD47" t="n">
        <v>816784.1753823368</v>
      </c>
      <c r="AE47" t="n">
        <v>1117560.142732781</v>
      </c>
      <c r="AF47" t="n">
        <v>1.678518612648606e-06</v>
      </c>
      <c r="AG47" t="n">
        <v>22.78645833333333</v>
      </c>
      <c r="AH47" t="n">
        <v>1010901.771215876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3.8107</v>
      </c>
      <c r="E48" t="n">
        <v>26.24</v>
      </c>
      <c r="F48" t="n">
        <v>23.65</v>
      </c>
      <c r="G48" t="n">
        <v>94.61</v>
      </c>
      <c r="H48" t="n">
        <v>1.49</v>
      </c>
      <c r="I48" t="n">
        <v>15</v>
      </c>
      <c r="J48" t="n">
        <v>148.87</v>
      </c>
      <c r="K48" t="n">
        <v>46.47</v>
      </c>
      <c r="L48" t="n">
        <v>12.5</v>
      </c>
      <c r="M48" t="n">
        <v>13</v>
      </c>
      <c r="N48" t="n">
        <v>24.9</v>
      </c>
      <c r="O48" t="n">
        <v>18594.74</v>
      </c>
      <c r="P48" t="n">
        <v>227.81</v>
      </c>
      <c r="Q48" t="n">
        <v>608.79</v>
      </c>
      <c r="R48" t="n">
        <v>56.16</v>
      </c>
      <c r="S48" t="n">
        <v>46.36</v>
      </c>
      <c r="T48" t="n">
        <v>4554.29</v>
      </c>
      <c r="U48" t="n">
        <v>0.83</v>
      </c>
      <c r="V48" t="n">
        <v>0.9</v>
      </c>
      <c r="W48" t="n">
        <v>9.199999999999999</v>
      </c>
      <c r="X48" t="n">
        <v>0.28</v>
      </c>
      <c r="Y48" t="n">
        <v>1</v>
      </c>
      <c r="Z48" t="n">
        <v>10</v>
      </c>
      <c r="AA48" t="n">
        <v>813.9485809037346</v>
      </c>
      <c r="AB48" t="n">
        <v>1113.680357269558</v>
      </c>
      <c r="AC48" t="n">
        <v>1007.392267031949</v>
      </c>
      <c r="AD48" t="n">
        <v>813948.5809037347</v>
      </c>
      <c r="AE48" t="n">
        <v>1113680.357269558</v>
      </c>
      <c r="AF48" t="n">
        <v>1.679047349316194e-06</v>
      </c>
      <c r="AG48" t="n">
        <v>22.77777777777778</v>
      </c>
      <c r="AH48" t="n">
        <v>1007392.267031949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3.8187</v>
      </c>
      <c r="E49" t="n">
        <v>26.19</v>
      </c>
      <c r="F49" t="n">
        <v>23.63</v>
      </c>
      <c r="G49" t="n">
        <v>101.25</v>
      </c>
      <c r="H49" t="n">
        <v>1.51</v>
      </c>
      <c r="I49" t="n">
        <v>14</v>
      </c>
      <c r="J49" t="n">
        <v>149.22</v>
      </c>
      <c r="K49" t="n">
        <v>46.47</v>
      </c>
      <c r="L49" t="n">
        <v>12.75</v>
      </c>
      <c r="M49" t="n">
        <v>12</v>
      </c>
      <c r="N49" t="n">
        <v>25</v>
      </c>
      <c r="O49" t="n">
        <v>18637.48</v>
      </c>
      <c r="P49" t="n">
        <v>227.88</v>
      </c>
      <c r="Q49" t="n">
        <v>608.8099999999999</v>
      </c>
      <c r="R49" t="n">
        <v>55.25</v>
      </c>
      <c r="S49" t="n">
        <v>46.36</v>
      </c>
      <c r="T49" t="n">
        <v>4104.88</v>
      </c>
      <c r="U49" t="n">
        <v>0.84</v>
      </c>
      <c r="V49" t="n">
        <v>0.9</v>
      </c>
      <c r="W49" t="n">
        <v>9.199999999999999</v>
      </c>
      <c r="X49" t="n">
        <v>0.25</v>
      </c>
      <c r="Y49" t="n">
        <v>1</v>
      </c>
      <c r="Z49" t="n">
        <v>10</v>
      </c>
      <c r="AA49" t="n">
        <v>812.9501026111108</v>
      </c>
      <c r="AB49" t="n">
        <v>1112.314195219837</v>
      </c>
      <c r="AC49" t="n">
        <v>1006.156489570833</v>
      </c>
      <c r="AD49" t="n">
        <v>812950.1026111108</v>
      </c>
      <c r="AE49" t="n">
        <v>1112314.195219837</v>
      </c>
      <c r="AF49" t="n">
        <v>1.682572260433451e-06</v>
      </c>
      <c r="AG49" t="n">
        <v>22.734375</v>
      </c>
      <c r="AH49" t="n">
        <v>1006156.489570833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3.8195</v>
      </c>
      <c r="E50" t="n">
        <v>26.18</v>
      </c>
      <c r="F50" t="n">
        <v>23.62</v>
      </c>
      <c r="G50" t="n">
        <v>101.23</v>
      </c>
      <c r="H50" t="n">
        <v>1.54</v>
      </c>
      <c r="I50" t="n">
        <v>14</v>
      </c>
      <c r="J50" t="n">
        <v>149.56</v>
      </c>
      <c r="K50" t="n">
        <v>46.47</v>
      </c>
      <c r="L50" t="n">
        <v>13</v>
      </c>
      <c r="M50" t="n">
        <v>12</v>
      </c>
      <c r="N50" t="n">
        <v>25.1</v>
      </c>
      <c r="O50" t="n">
        <v>18680.25</v>
      </c>
      <c r="P50" t="n">
        <v>227.16</v>
      </c>
      <c r="Q50" t="n">
        <v>608.77</v>
      </c>
      <c r="R50" t="n">
        <v>54.89</v>
      </c>
      <c r="S50" t="n">
        <v>46.36</v>
      </c>
      <c r="T50" t="n">
        <v>3922.28</v>
      </c>
      <c r="U50" t="n">
        <v>0.84</v>
      </c>
      <c r="V50" t="n">
        <v>0.9</v>
      </c>
      <c r="W50" t="n">
        <v>9.210000000000001</v>
      </c>
      <c r="X50" t="n">
        <v>0.25</v>
      </c>
      <c r="Y50" t="n">
        <v>1</v>
      </c>
      <c r="Z50" t="n">
        <v>10</v>
      </c>
      <c r="AA50" t="n">
        <v>811.7668170709163</v>
      </c>
      <c r="AB50" t="n">
        <v>1110.695171740869</v>
      </c>
      <c r="AC50" t="n">
        <v>1004.691983420384</v>
      </c>
      <c r="AD50" t="n">
        <v>811766.8170709163</v>
      </c>
      <c r="AE50" t="n">
        <v>1110695.171740869</v>
      </c>
      <c r="AF50" t="n">
        <v>1.682924751545177e-06</v>
      </c>
      <c r="AG50" t="n">
        <v>22.72569444444444</v>
      </c>
      <c r="AH50" t="n">
        <v>1004691.983420384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3.8175</v>
      </c>
      <c r="E51" t="n">
        <v>26.2</v>
      </c>
      <c r="F51" t="n">
        <v>23.63</v>
      </c>
      <c r="G51" t="n">
        <v>101.29</v>
      </c>
      <c r="H51" t="n">
        <v>1.56</v>
      </c>
      <c r="I51" t="n">
        <v>14</v>
      </c>
      <c r="J51" t="n">
        <v>149.91</v>
      </c>
      <c r="K51" t="n">
        <v>46.47</v>
      </c>
      <c r="L51" t="n">
        <v>13.25</v>
      </c>
      <c r="M51" t="n">
        <v>12</v>
      </c>
      <c r="N51" t="n">
        <v>25.19</v>
      </c>
      <c r="O51" t="n">
        <v>18723.06</v>
      </c>
      <c r="P51" t="n">
        <v>225.59</v>
      </c>
      <c r="Q51" t="n">
        <v>608.76</v>
      </c>
      <c r="R51" t="n">
        <v>55.6</v>
      </c>
      <c r="S51" t="n">
        <v>46.36</v>
      </c>
      <c r="T51" t="n">
        <v>4277.91</v>
      </c>
      <c r="U51" t="n">
        <v>0.83</v>
      </c>
      <c r="V51" t="n">
        <v>0.9</v>
      </c>
      <c r="W51" t="n">
        <v>9.199999999999999</v>
      </c>
      <c r="X51" t="n">
        <v>0.26</v>
      </c>
      <c r="Y51" t="n">
        <v>1</v>
      </c>
      <c r="Z51" t="n">
        <v>10</v>
      </c>
      <c r="AA51" t="n">
        <v>809.83215990285</v>
      </c>
      <c r="AB51" t="n">
        <v>1108.04808845247</v>
      </c>
      <c r="AC51" t="n">
        <v>1002.297534045826</v>
      </c>
      <c r="AD51" t="n">
        <v>809832.1599028499</v>
      </c>
      <c r="AE51" t="n">
        <v>1108048.08845247</v>
      </c>
      <c r="AF51" t="n">
        <v>1.682043523765862e-06</v>
      </c>
      <c r="AG51" t="n">
        <v>22.74305555555556</v>
      </c>
      <c r="AH51" t="n">
        <v>1002297.534045825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3.8246</v>
      </c>
      <c r="E52" t="n">
        <v>26.15</v>
      </c>
      <c r="F52" t="n">
        <v>23.61</v>
      </c>
      <c r="G52" t="n">
        <v>108.98</v>
      </c>
      <c r="H52" t="n">
        <v>1.59</v>
      </c>
      <c r="I52" t="n">
        <v>13</v>
      </c>
      <c r="J52" t="n">
        <v>150.26</v>
      </c>
      <c r="K52" t="n">
        <v>46.47</v>
      </c>
      <c r="L52" t="n">
        <v>13.5</v>
      </c>
      <c r="M52" t="n">
        <v>11</v>
      </c>
      <c r="N52" t="n">
        <v>25.29</v>
      </c>
      <c r="O52" t="n">
        <v>18765.9</v>
      </c>
      <c r="P52" t="n">
        <v>224.82</v>
      </c>
      <c r="Q52" t="n">
        <v>608.84</v>
      </c>
      <c r="R52" t="n">
        <v>54.96</v>
      </c>
      <c r="S52" t="n">
        <v>46.36</v>
      </c>
      <c r="T52" t="n">
        <v>3964.74</v>
      </c>
      <c r="U52" t="n">
        <v>0.84</v>
      </c>
      <c r="V52" t="n">
        <v>0.9</v>
      </c>
      <c r="W52" t="n">
        <v>9.199999999999999</v>
      </c>
      <c r="X52" t="n">
        <v>0.24</v>
      </c>
      <c r="Y52" t="n">
        <v>1</v>
      </c>
      <c r="Z52" t="n">
        <v>10</v>
      </c>
      <c r="AA52" t="n">
        <v>807.7575625827234</v>
      </c>
      <c r="AB52" t="n">
        <v>1105.209532874299</v>
      </c>
      <c r="AC52" t="n">
        <v>999.7298862280969</v>
      </c>
      <c r="AD52" t="n">
        <v>807757.5625827233</v>
      </c>
      <c r="AE52" t="n">
        <v>1105209.532874299</v>
      </c>
      <c r="AF52" t="n">
        <v>1.685171882382428e-06</v>
      </c>
      <c r="AG52" t="n">
        <v>22.69965277777778</v>
      </c>
      <c r="AH52" t="n">
        <v>999729.8862280969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3.8241</v>
      </c>
      <c r="E53" t="n">
        <v>26.15</v>
      </c>
      <c r="F53" t="n">
        <v>23.62</v>
      </c>
      <c r="G53" t="n">
        <v>108.99</v>
      </c>
      <c r="H53" t="n">
        <v>1.62</v>
      </c>
      <c r="I53" t="n">
        <v>13</v>
      </c>
      <c r="J53" t="n">
        <v>150.61</v>
      </c>
      <c r="K53" t="n">
        <v>46.47</v>
      </c>
      <c r="L53" t="n">
        <v>13.75</v>
      </c>
      <c r="M53" t="n">
        <v>11</v>
      </c>
      <c r="N53" t="n">
        <v>25.39</v>
      </c>
      <c r="O53" t="n">
        <v>18808.78</v>
      </c>
      <c r="P53" t="n">
        <v>224.26</v>
      </c>
      <c r="Q53" t="n">
        <v>608.76</v>
      </c>
      <c r="R53" t="n">
        <v>54.92</v>
      </c>
      <c r="S53" t="n">
        <v>46.36</v>
      </c>
      <c r="T53" t="n">
        <v>3943.88</v>
      </c>
      <c r="U53" t="n">
        <v>0.84</v>
      </c>
      <c r="V53" t="n">
        <v>0.9</v>
      </c>
      <c r="W53" t="n">
        <v>9.199999999999999</v>
      </c>
      <c r="X53" t="n">
        <v>0.24</v>
      </c>
      <c r="Y53" t="n">
        <v>1</v>
      </c>
      <c r="Z53" t="n">
        <v>10</v>
      </c>
      <c r="AA53" t="n">
        <v>807.0806506760435</v>
      </c>
      <c r="AB53" t="n">
        <v>1104.283352140334</v>
      </c>
      <c r="AC53" t="n">
        <v>998.8920988834786</v>
      </c>
      <c r="AD53" t="n">
        <v>807080.6506760436</v>
      </c>
      <c r="AE53" t="n">
        <v>1104283.352140334</v>
      </c>
      <c r="AF53" t="n">
        <v>1.684951575437599e-06</v>
      </c>
      <c r="AG53" t="n">
        <v>22.69965277777778</v>
      </c>
      <c r="AH53" t="n">
        <v>998892.0988834787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3.8249</v>
      </c>
      <c r="E54" t="n">
        <v>26.14</v>
      </c>
      <c r="F54" t="n">
        <v>23.61</v>
      </c>
      <c r="G54" t="n">
        <v>108.97</v>
      </c>
      <c r="H54" t="n">
        <v>1.64</v>
      </c>
      <c r="I54" t="n">
        <v>13</v>
      </c>
      <c r="J54" t="n">
        <v>150.95</v>
      </c>
      <c r="K54" t="n">
        <v>46.47</v>
      </c>
      <c r="L54" t="n">
        <v>14</v>
      </c>
      <c r="M54" t="n">
        <v>11</v>
      </c>
      <c r="N54" t="n">
        <v>25.49</v>
      </c>
      <c r="O54" t="n">
        <v>18851.69</v>
      </c>
      <c r="P54" t="n">
        <v>223.37</v>
      </c>
      <c r="Q54" t="n">
        <v>608.76</v>
      </c>
      <c r="R54" t="n">
        <v>54.83</v>
      </c>
      <c r="S54" t="n">
        <v>46.36</v>
      </c>
      <c r="T54" t="n">
        <v>3895.29</v>
      </c>
      <c r="U54" t="n">
        <v>0.85</v>
      </c>
      <c r="V54" t="n">
        <v>0.9</v>
      </c>
      <c r="W54" t="n">
        <v>9.199999999999999</v>
      </c>
      <c r="X54" t="n">
        <v>0.24</v>
      </c>
      <c r="Y54" t="n">
        <v>1</v>
      </c>
      <c r="Z54" t="n">
        <v>10</v>
      </c>
      <c r="AA54" t="n">
        <v>805.6583921815447</v>
      </c>
      <c r="AB54" t="n">
        <v>1102.337355322544</v>
      </c>
      <c r="AC54" t="n">
        <v>997.1318252707553</v>
      </c>
      <c r="AD54" t="n">
        <v>805658.3921815448</v>
      </c>
      <c r="AE54" t="n">
        <v>1102337.355322544</v>
      </c>
      <c r="AF54" t="n">
        <v>1.685304066549324e-06</v>
      </c>
      <c r="AG54" t="n">
        <v>22.69097222222222</v>
      </c>
      <c r="AH54" t="n">
        <v>997131.8252707552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3.8252</v>
      </c>
      <c r="E55" t="n">
        <v>26.14</v>
      </c>
      <c r="F55" t="n">
        <v>23.61</v>
      </c>
      <c r="G55" t="n">
        <v>108.96</v>
      </c>
      <c r="H55" t="n">
        <v>1.67</v>
      </c>
      <c r="I55" t="n">
        <v>13</v>
      </c>
      <c r="J55" t="n">
        <v>151.3</v>
      </c>
      <c r="K55" t="n">
        <v>46.47</v>
      </c>
      <c r="L55" t="n">
        <v>14.25</v>
      </c>
      <c r="M55" t="n">
        <v>11</v>
      </c>
      <c r="N55" t="n">
        <v>25.59</v>
      </c>
      <c r="O55" t="n">
        <v>18894.63</v>
      </c>
      <c r="P55" t="n">
        <v>221.54</v>
      </c>
      <c r="Q55" t="n">
        <v>608.8200000000001</v>
      </c>
      <c r="R55" t="n">
        <v>54.76</v>
      </c>
      <c r="S55" t="n">
        <v>46.36</v>
      </c>
      <c r="T55" t="n">
        <v>3865</v>
      </c>
      <c r="U55" t="n">
        <v>0.85</v>
      </c>
      <c r="V55" t="n">
        <v>0.9</v>
      </c>
      <c r="W55" t="n">
        <v>9.199999999999999</v>
      </c>
      <c r="X55" t="n">
        <v>0.24</v>
      </c>
      <c r="Y55" t="n">
        <v>1</v>
      </c>
      <c r="Z55" t="n">
        <v>10</v>
      </c>
      <c r="AA55" t="n">
        <v>803.0189402909787</v>
      </c>
      <c r="AB55" t="n">
        <v>1098.725940801473</v>
      </c>
      <c r="AC55" t="n">
        <v>993.8650790829223</v>
      </c>
      <c r="AD55" t="n">
        <v>803018.9402909786</v>
      </c>
      <c r="AE55" t="n">
        <v>1098725.940801473</v>
      </c>
      <c r="AF55" t="n">
        <v>1.685436250716222e-06</v>
      </c>
      <c r="AG55" t="n">
        <v>22.69097222222222</v>
      </c>
      <c r="AH55" t="n">
        <v>993865.0790829223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3.832</v>
      </c>
      <c r="E56" t="n">
        <v>26.1</v>
      </c>
      <c r="F56" t="n">
        <v>23.59</v>
      </c>
      <c r="G56" t="n">
        <v>117.95</v>
      </c>
      <c r="H56" t="n">
        <v>1.69</v>
      </c>
      <c r="I56" t="n">
        <v>12</v>
      </c>
      <c r="J56" t="n">
        <v>151.65</v>
      </c>
      <c r="K56" t="n">
        <v>46.47</v>
      </c>
      <c r="L56" t="n">
        <v>14.5</v>
      </c>
      <c r="M56" t="n">
        <v>10</v>
      </c>
      <c r="N56" t="n">
        <v>25.68</v>
      </c>
      <c r="O56" t="n">
        <v>18937.61</v>
      </c>
      <c r="P56" t="n">
        <v>220.66</v>
      </c>
      <c r="Q56" t="n">
        <v>608.8099999999999</v>
      </c>
      <c r="R56" t="n">
        <v>54.16</v>
      </c>
      <c r="S56" t="n">
        <v>46.36</v>
      </c>
      <c r="T56" t="n">
        <v>3565.08</v>
      </c>
      <c r="U56" t="n">
        <v>0.86</v>
      </c>
      <c r="V56" t="n">
        <v>0.9</v>
      </c>
      <c r="W56" t="n">
        <v>9.199999999999999</v>
      </c>
      <c r="X56" t="n">
        <v>0.22</v>
      </c>
      <c r="Y56" t="n">
        <v>1</v>
      </c>
      <c r="Z56" t="n">
        <v>10</v>
      </c>
      <c r="AA56" t="n">
        <v>800.8404718319532</v>
      </c>
      <c r="AB56" t="n">
        <v>1095.745264148588</v>
      </c>
      <c r="AC56" t="n">
        <v>991.1688740263835</v>
      </c>
      <c r="AD56" t="n">
        <v>800840.4718319532</v>
      </c>
      <c r="AE56" t="n">
        <v>1095745.264148588</v>
      </c>
      <c r="AF56" t="n">
        <v>1.68843242516589e-06</v>
      </c>
      <c r="AG56" t="n">
        <v>22.65625</v>
      </c>
      <c r="AH56" t="n">
        <v>991168.8740263835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3.8317</v>
      </c>
      <c r="E57" t="n">
        <v>26.1</v>
      </c>
      <c r="F57" t="n">
        <v>23.59</v>
      </c>
      <c r="G57" t="n">
        <v>117.95</v>
      </c>
      <c r="H57" t="n">
        <v>1.72</v>
      </c>
      <c r="I57" t="n">
        <v>12</v>
      </c>
      <c r="J57" t="n">
        <v>152</v>
      </c>
      <c r="K57" t="n">
        <v>46.47</v>
      </c>
      <c r="L57" t="n">
        <v>14.75</v>
      </c>
      <c r="M57" t="n">
        <v>10</v>
      </c>
      <c r="N57" t="n">
        <v>25.78</v>
      </c>
      <c r="O57" t="n">
        <v>18980.62</v>
      </c>
      <c r="P57" t="n">
        <v>220.23</v>
      </c>
      <c r="Q57" t="n">
        <v>608.83</v>
      </c>
      <c r="R57" t="n">
        <v>54.27</v>
      </c>
      <c r="S57" t="n">
        <v>46.36</v>
      </c>
      <c r="T57" t="n">
        <v>3624.09</v>
      </c>
      <c r="U57" t="n">
        <v>0.85</v>
      </c>
      <c r="V57" t="n">
        <v>0.9</v>
      </c>
      <c r="W57" t="n">
        <v>9.19</v>
      </c>
      <c r="X57" t="n">
        <v>0.22</v>
      </c>
      <c r="Y57" t="n">
        <v>1</v>
      </c>
      <c r="Z57" t="n">
        <v>10</v>
      </c>
      <c r="AA57" t="n">
        <v>800.2653118858095</v>
      </c>
      <c r="AB57" t="n">
        <v>1094.958304936009</v>
      </c>
      <c r="AC57" t="n">
        <v>990.4570210965483</v>
      </c>
      <c r="AD57" t="n">
        <v>800265.3118858095</v>
      </c>
      <c r="AE57" t="n">
        <v>1094958.304936009</v>
      </c>
      <c r="AF57" t="n">
        <v>1.688300240998993e-06</v>
      </c>
      <c r="AG57" t="n">
        <v>22.65625</v>
      </c>
      <c r="AH57" t="n">
        <v>990457.0210965483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3.8308</v>
      </c>
      <c r="E58" t="n">
        <v>26.1</v>
      </c>
      <c r="F58" t="n">
        <v>23.6</v>
      </c>
      <c r="G58" t="n">
        <v>117.99</v>
      </c>
      <c r="H58" t="n">
        <v>1.74</v>
      </c>
      <c r="I58" t="n">
        <v>12</v>
      </c>
      <c r="J58" t="n">
        <v>152.35</v>
      </c>
      <c r="K58" t="n">
        <v>46.47</v>
      </c>
      <c r="L58" t="n">
        <v>15</v>
      </c>
      <c r="M58" t="n">
        <v>10</v>
      </c>
      <c r="N58" t="n">
        <v>25.88</v>
      </c>
      <c r="O58" t="n">
        <v>19023.66</v>
      </c>
      <c r="P58" t="n">
        <v>219.96</v>
      </c>
      <c r="Q58" t="n">
        <v>608.77</v>
      </c>
      <c r="R58" t="n">
        <v>54.47</v>
      </c>
      <c r="S58" t="n">
        <v>46.36</v>
      </c>
      <c r="T58" t="n">
        <v>3724.23</v>
      </c>
      <c r="U58" t="n">
        <v>0.85</v>
      </c>
      <c r="V58" t="n">
        <v>0.9</v>
      </c>
      <c r="W58" t="n">
        <v>9.199999999999999</v>
      </c>
      <c r="X58" t="n">
        <v>0.23</v>
      </c>
      <c r="Y58" t="n">
        <v>1</v>
      </c>
      <c r="Z58" t="n">
        <v>10</v>
      </c>
      <c r="AA58" t="n">
        <v>800.0479200608544</v>
      </c>
      <c r="AB58" t="n">
        <v>1094.660859850455</v>
      </c>
      <c r="AC58" t="n">
        <v>990.1879637524928</v>
      </c>
      <c r="AD58" t="n">
        <v>800047.9200608544</v>
      </c>
      <c r="AE58" t="n">
        <v>1094660.859850455</v>
      </c>
      <c r="AF58" t="n">
        <v>1.687903688498301e-06</v>
      </c>
      <c r="AG58" t="n">
        <v>22.65625</v>
      </c>
      <c r="AH58" t="n">
        <v>990187.9637524928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3.8299</v>
      </c>
      <c r="E59" t="n">
        <v>26.11</v>
      </c>
      <c r="F59" t="n">
        <v>23.6</v>
      </c>
      <c r="G59" t="n">
        <v>118.02</v>
      </c>
      <c r="H59" t="n">
        <v>1.77</v>
      </c>
      <c r="I59" t="n">
        <v>12</v>
      </c>
      <c r="J59" t="n">
        <v>152.7</v>
      </c>
      <c r="K59" t="n">
        <v>46.47</v>
      </c>
      <c r="L59" t="n">
        <v>15.25</v>
      </c>
      <c r="M59" t="n">
        <v>10</v>
      </c>
      <c r="N59" t="n">
        <v>25.98</v>
      </c>
      <c r="O59" t="n">
        <v>19066.74</v>
      </c>
      <c r="P59" t="n">
        <v>218.21</v>
      </c>
      <c r="Q59" t="n">
        <v>608.78</v>
      </c>
      <c r="R59" t="n">
        <v>54.6</v>
      </c>
      <c r="S59" t="n">
        <v>46.36</v>
      </c>
      <c r="T59" t="n">
        <v>3789.77</v>
      </c>
      <c r="U59" t="n">
        <v>0.85</v>
      </c>
      <c r="V59" t="n">
        <v>0.9</v>
      </c>
      <c r="W59" t="n">
        <v>9.199999999999999</v>
      </c>
      <c r="X59" t="n">
        <v>0.23</v>
      </c>
      <c r="Y59" t="n">
        <v>1</v>
      </c>
      <c r="Z59" t="n">
        <v>10</v>
      </c>
      <c r="AA59" t="n">
        <v>797.6678225819878</v>
      </c>
      <c r="AB59" t="n">
        <v>1091.404305477379</v>
      </c>
      <c r="AC59" t="n">
        <v>987.2422103581811</v>
      </c>
      <c r="AD59" t="n">
        <v>797667.8225819878</v>
      </c>
      <c r="AE59" t="n">
        <v>1091404.305477379</v>
      </c>
      <c r="AF59" t="n">
        <v>1.68750713599761e-06</v>
      </c>
      <c r="AG59" t="n">
        <v>22.66493055555556</v>
      </c>
      <c r="AH59" t="n">
        <v>987242.210358181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3.8386</v>
      </c>
      <c r="E60" t="n">
        <v>26.05</v>
      </c>
      <c r="F60" t="n">
        <v>23.57</v>
      </c>
      <c r="G60" t="n">
        <v>128.57</v>
      </c>
      <c r="H60" t="n">
        <v>1.79</v>
      </c>
      <c r="I60" t="n">
        <v>11</v>
      </c>
      <c r="J60" t="n">
        <v>153.05</v>
      </c>
      <c r="K60" t="n">
        <v>46.47</v>
      </c>
      <c r="L60" t="n">
        <v>15.5</v>
      </c>
      <c r="M60" t="n">
        <v>9</v>
      </c>
      <c r="N60" t="n">
        <v>26.08</v>
      </c>
      <c r="O60" t="n">
        <v>19109.85</v>
      </c>
      <c r="P60" t="n">
        <v>216.56</v>
      </c>
      <c r="Q60" t="n">
        <v>608.78</v>
      </c>
      <c r="R60" t="n">
        <v>53.68</v>
      </c>
      <c r="S60" t="n">
        <v>46.36</v>
      </c>
      <c r="T60" t="n">
        <v>3334.28</v>
      </c>
      <c r="U60" t="n">
        <v>0.86</v>
      </c>
      <c r="V60" t="n">
        <v>0.9</v>
      </c>
      <c r="W60" t="n">
        <v>9.19</v>
      </c>
      <c r="X60" t="n">
        <v>0.2</v>
      </c>
      <c r="Y60" t="n">
        <v>1</v>
      </c>
      <c r="Z60" t="n">
        <v>10</v>
      </c>
      <c r="AA60" t="n">
        <v>794.1282895459716</v>
      </c>
      <c r="AB60" t="n">
        <v>1086.561360224325</v>
      </c>
      <c r="AC60" t="n">
        <v>982.8614690029616</v>
      </c>
      <c r="AD60" t="n">
        <v>794128.2895459716</v>
      </c>
      <c r="AE60" t="n">
        <v>1086561.360224325</v>
      </c>
      <c r="AF60" t="n">
        <v>1.691340476837627e-06</v>
      </c>
      <c r="AG60" t="n">
        <v>22.61284722222222</v>
      </c>
      <c r="AH60" t="n">
        <v>982861.4690029616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3.8381</v>
      </c>
      <c r="E61" t="n">
        <v>26.05</v>
      </c>
      <c r="F61" t="n">
        <v>23.57</v>
      </c>
      <c r="G61" t="n">
        <v>128.59</v>
      </c>
      <c r="H61" t="n">
        <v>1.82</v>
      </c>
      <c r="I61" t="n">
        <v>11</v>
      </c>
      <c r="J61" t="n">
        <v>153.4</v>
      </c>
      <c r="K61" t="n">
        <v>46.47</v>
      </c>
      <c r="L61" t="n">
        <v>15.75</v>
      </c>
      <c r="M61" t="n">
        <v>9</v>
      </c>
      <c r="N61" t="n">
        <v>26.18</v>
      </c>
      <c r="O61" t="n">
        <v>19153</v>
      </c>
      <c r="P61" t="n">
        <v>216.47</v>
      </c>
      <c r="Q61" t="n">
        <v>608.78</v>
      </c>
      <c r="R61" t="n">
        <v>53.73</v>
      </c>
      <c r="S61" t="n">
        <v>46.36</v>
      </c>
      <c r="T61" t="n">
        <v>3356.96</v>
      </c>
      <c r="U61" t="n">
        <v>0.86</v>
      </c>
      <c r="V61" t="n">
        <v>0.9</v>
      </c>
      <c r="W61" t="n">
        <v>9.199999999999999</v>
      </c>
      <c r="X61" t="n">
        <v>0.2</v>
      </c>
      <c r="Y61" t="n">
        <v>1</v>
      </c>
      <c r="Z61" t="n">
        <v>10</v>
      </c>
      <c r="AA61" t="n">
        <v>794.0589507241813</v>
      </c>
      <c r="AB61" t="n">
        <v>1086.466487789339</v>
      </c>
      <c r="AC61" t="n">
        <v>982.7756510600161</v>
      </c>
      <c r="AD61" t="n">
        <v>794058.9507241813</v>
      </c>
      <c r="AE61" t="n">
        <v>1086466.487789339</v>
      </c>
      <c r="AF61" t="n">
        <v>1.691120169892798e-06</v>
      </c>
      <c r="AG61" t="n">
        <v>22.61284722222222</v>
      </c>
      <c r="AH61" t="n">
        <v>982775.6510600161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3.8386</v>
      </c>
      <c r="E62" t="n">
        <v>26.05</v>
      </c>
      <c r="F62" t="n">
        <v>23.57</v>
      </c>
      <c r="G62" t="n">
        <v>128.57</v>
      </c>
      <c r="H62" t="n">
        <v>1.84</v>
      </c>
      <c r="I62" t="n">
        <v>11</v>
      </c>
      <c r="J62" t="n">
        <v>153.75</v>
      </c>
      <c r="K62" t="n">
        <v>46.47</v>
      </c>
      <c r="L62" t="n">
        <v>16</v>
      </c>
      <c r="M62" t="n">
        <v>7</v>
      </c>
      <c r="N62" t="n">
        <v>26.28</v>
      </c>
      <c r="O62" t="n">
        <v>19196.18</v>
      </c>
      <c r="P62" t="n">
        <v>216.43</v>
      </c>
      <c r="Q62" t="n">
        <v>608.77</v>
      </c>
      <c r="R62" t="n">
        <v>53.6</v>
      </c>
      <c r="S62" t="n">
        <v>46.36</v>
      </c>
      <c r="T62" t="n">
        <v>3292.1</v>
      </c>
      <c r="U62" t="n">
        <v>0.86</v>
      </c>
      <c r="V62" t="n">
        <v>0.9</v>
      </c>
      <c r="W62" t="n">
        <v>9.199999999999999</v>
      </c>
      <c r="X62" t="n">
        <v>0.2</v>
      </c>
      <c r="Y62" t="n">
        <v>1</v>
      </c>
      <c r="Z62" t="n">
        <v>10</v>
      </c>
      <c r="AA62" t="n">
        <v>793.943989380884</v>
      </c>
      <c r="AB62" t="n">
        <v>1086.309192607703</v>
      </c>
      <c r="AC62" t="n">
        <v>982.6333679097504</v>
      </c>
      <c r="AD62" t="n">
        <v>793943.989380884</v>
      </c>
      <c r="AE62" t="n">
        <v>1086309.192607703</v>
      </c>
      <c r="AF62" t="n">
        <v>1.691340476837627e-06</v>
      </c>
      <c r="AG62" t="n">
        <v>22.61284722222222</v>
      </c>
      <c r="AH62" t="n">
        <v>982633.3679097504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3.8384</v>
      </c>
      <c r="E63" t="n">
        <v>26.05</v>
      </c>
      <c r="F63" t="n">
        <v>23.57</v>
      </c>
      <c r="G63" t="n">
        <v>128.58</v>
      </c>
      <c r="H63" t="n">
        <v>1.87</v>
      </c>
      <c r="I63" t="n">
        <v>11</v>
      </c>
      <c r="J63" t="n">
        <v>154.1</v>
      </c>
      <c r="K63" t="n">
        <v>46.47</v>
      </c>
      <c r="L63" t="n">
        <v>16.25</v>
      </c>
      <c r="M63" t="n">
        <v>4</v>
      </c>
      <c r="N63" t="n">
        <v>26.38</v>
      </c>
      <c r="O63" t="n">
        <v>19239.4</v>
      </c>
      <c r="P63" t="n">
        <v>216.25</v>
      </c>
      <c r="Q63" t="n">
        <v>608.78</v>
      </c>
      <c r="R63" t="n">
        <v>53.46</v>
      </c>
      <c r="S63" t="n">
        <v>46.36</v>
      </c>
      <c r="T63" t="n">
        <v>3224.79</v>
      </c>
      <c r="U63" t="n">
        <v>0.87</v>
      </c>
      <c r="V63" t="n">
        <v>0.9</v>
      </c>
      <c r="W63" t="n">
        <v>9.199999999999999</v>
      </c>
      <c r="X63" t="n">
        <v>0.2</v>
      </c>
      <c r="Y63" t="n">
        <v>1</v>
      </c>
      <c r="Z63" t="n">
        <v>10</v>
      </c>
      <c r="AA63" t="n">
        <v>793.7120879046334</v>
      </c>
      <c r="AB63" t="n">
        <v>1085.991894777126</v>
      </c>
      <c r="AC63" t="n">
        <v>982.3463525387936</v>
      </c>
      <c r="AD63" t="n">
        <v>793712.0879046335</v>
      </c>
      <c r="AE63" t="n">
        <v>1085991.894777126</v>
      </c>
      <c r="AF63" t="n">
        <v>1.691252354059695e-06</v>
      </c>
      <c r="AG63" t="n">
        <v>22.61284722222222</v>
      </c>
      <c r="AH63" t="n">
        <v>982346.3525387936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3.8375</v>
      </c>
      <c r="E64" t="n">
        <v>26.06</v>
      </c>
      <c r="F64" t="n">
        <v>23.58</v>
      </c>
      <c r="G64" t="n">
        <v>128.61</v>
      </c>
      <c r="H64" t="n">
        <v>1.89</v>
      </c>
      <c r="I64" t="n">
        <v>11</v>
      </c>
      <c r="J64" t="n">
        <v>154.45</v>
      </c>
      <c r="K64" t="n">
        <v>46.47</v>
      </c>
      <c r="L64" t="n">
        <v>16.5</v>
      </c>
      <c r="M64" t="n">
        <v>3</v>
      </c>
      <c r="N64" t="n">
        <v>26.48</v>
      </c>
      <c r="O64" t="n">
        <v>19282.65</v>
      </c>
      <c r="P64" t="n">
        <v>216.19</v>
      </c>
      <c r="Q64" t="n">
        <v>608.8099999999999</v>
      </c>
      <c r="R64" t="n">
        <v>53.56</v>
      </c>
      <c r="S64" t="n">
        <v>46.36</v>
      </c>
      <c r="T64" t="n">
        <v>3273.52</v>
      </c>
      <c r="U64" t="n">
        <v>0.87</v>
      </c>
      <c r="V64" t="n">
        <v>0.9</v>
      </c>
      <c r="W64" t="n">
        <v>9.199999999999999</v>
      </c>
      <c r="X64" t="n">
        <v>0.21</v>
      </c>
      <c r="Y64" t="n">
        <v>1</v>
      </c>
      <c r="Z64" t="n">
        <v>10</v>
      </c>
      <c r="AA64" t="n">
        <v>793.7913397077448</v>
      </c>
      <c r="AB64" t="n">
        <v>1086.100330590486</v>
      </c>
      <c r="AC64" t="n">
        <v>982.4444393903168</v>
      </c>
      <c r="AD64" t="n">
        <v>793791.3397077448</v>
      </c>
      <c r="AE64" t="n">
        <v>1086100.330590486</v>
      </c>
      <c r="AF64" t="n">
        <v>1.690855801559004e-06</v>
      </c>
      <c r="AG64" t="n">
        <v>22.62152777777778</v>
      </c>
      <c r="AH64" t="n">
        <v>982444.4393903168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3.8367</v>
      </c>
      <c r="E65" t="n">
        <v>26.06</v>
      </c>
      <c r="F65" t="n">
        <v>23.58</v>
      </c>
      <c r="G65" t="n">
        <v>128.64</v>
      </c>
      <c r="H65" t="n">
        <v>1.92</v>
      </c>
      <c r="I65" t="n">
        <v>11</v>
      </c>
      <c r="J65" t="n">
        <v>154.8</v>
      </c>
      <c r="K65" t="n">
        <v>46.47</v>
      </c>
      <c r="L65" t="n">
        <v>16.75</v>
      </c>
      <c r="M65" t="n">
        <v>2</v>
      </c>
      <c r="N65" t="n">
        <v>26.58</v>
      </c>
      <c r="O65" t="n">
        <v>19325.94</v>
      </c>
      <c r="P65" t="n">
        <v>216.47</v>
      </c>
      <c r="Q65" t="n">
        <v>608.8</v>
      </c>
      <c r="R65" t="n">
        <v>53.62</v>
      </c>
      <c r="S65" t="n">
        <v>46.36</v>
      </c>
      <c r="T65" t="n">
        <v>3304.52</v>
      </c>
      <c r="U65" t="n">
        <v>0.86</v>
      </c>
      <c r="V65" t="n">
        <v>0.9</v>
      </c>
      <c r="W65" t="n">
        <v>9.210000000000001</v>
      </c>
      <c r="X65" t="n">
        <v>0.21</v>
      </c>
      <c r="Y65" t="n">
        <v>1</v>
      </c>
      <c r="Z65" t="n">
        <v>10</v>
      </c>
      <c r="AA65" t="n">
        <v>794.281686605198</v>
      </c>
      <c r="AB65" t="n">
        <v>1086.771244848159</v>
      </c>
      <c r="AC65" t="n">
        <v>983.0513225328722</v>
      </c>
      <c r="AD65" t="n">
        <v>794281.6866051981</v>
      </c>
      <c r="AE65" t="n">
        <v>1086771.244848159</v>
      </c>
      <c r="AF65" t="n">
        <v>1.690503310447278e-06</v>
      </c>
      <c r="AG65" t="n">
        <v>22.62152777777778</v>
      </c>
      <c r="AH65" t="n">
        <v>983051.3225328722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3.8363</v>
      </c>
      <c r="E66" t="n">
        <v>26.07</v>
      </c>
      <c r="F66" t="n">
        <v>23.59</v>
      </c>
      <c r="G66" t="n">
        <v>128.66</v>
      </c>
      <c r="H66" t="n">
        <v>1.94</v>
      </c>
      <c r="I66" t="n">
        <v>11</v>
      </c>
      <c r="J66" t="n">
        <v>155.15</v>
      </c>
      <c r="K66" t="n">
        <v>46.47</v>
      </c>
      <c r="L66" t="n">
        <v>17</v>
      </c>
      <c r="M66" t="n">
        <v>1</v>
      </c>
      <c r="N66" t="n">
        <v>26.68</v>
      </c>
      <c r="O66" t="n">
        <v>19369.26</v>
      </c>
      <c r="P66" t="n">
        <v>216.7</v>
      </c>
      <c r="Q66" t="n">
        <v>608.8</v>
      </c>
      <c r="R66" t="n">
        <v>53.58</v>
      </c>
      <c r="S66" t="n">
        <v>46.36</v>
      </c>
      <c r="T66" t="n">
        <v>3283.53</v>
      </c>
      <c r="U66" t="n">
        <v>0.87</v>
      </c>
      <c r="V66" t="n">
        <v>0.9</v>
      </c>
      <c r="W66" t="n">
        <v>9.210000000000001</v>
      </c>
      <c r="X66" t="n">
        <v>0.22</v>
      </c>
      <c r="Y66" t="n">
        <v>1</v>
      </c>
      <c r="Z66" t="n">
        <v>10</v>
      </c>
      <c r="AA66" t="n">
        <v>794.7141568968974</v>
      </c>
      <c r="AB66" t="n">
        <v>1087.362969780505</v>
      </c>
      <c r="AC66" t="n">
        <v>983.5865740681661</v>
      </c>
      <c r="AD66" t="n">
        <v>794714.1568968974</v>
      </c>
      <c r="AE66" t="n">
        <v>1087362.969780505</v>
      </c>
      <c r="AF66" t="n">
        <v>1.690327064891415e-06</v>
      </c>
      <c r="AG66" t="n">
        <v>22.63020833333333</v>
      </c>
      <c r="AH66" t="n">
        <v>983586.5740681661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3.8362</v>
      </c>
      <c r="E67" t="n">
        <v>26.07</v>
      </c>
      <c r="F67" t="n">
        <v>23.59</v>
      </c>
      <c r="G67" t="n">
        <v>128.66</v>
      </c>
      <c r="H67" t="n">
        <v>1.96</v>
      </c>
      <c r="I67" t="n">
        <v>11</v>
      </c>
      <c r="J67" t="n">
        <v>155.5</v>
      </c>
      <c r="K67" t="n">
        <v>46.47</v>
      </c>
      <c r="L67" t="n">
        <v>17.25</v>
      </c>
      <c r="M67" t="n">
        <v>0</v>
      </c>
      <c r="N67" t="n">
        <v>26.79</v>
      </c>
      <c r="O67" t="n">
        <v>19412.61</v>
      </c>
      <c r="P67" t="n">
        <v>217.05</v>
      </c>
      <c r="Q67" t="n">
        <v>608.8</v>
      </c>
      <c r="R67" t="n">
        <v>53.58</v>
      </c>
      <c r="S67" t="n">
        <v>46.36</v>
      </c>
      <c r="T67" t="n">
        <v>3284.22</v>
      </c>
      <c r="U67" t="n">
        <v>0.87</v>
      </c>
      <c r="V67" t="n">
        <v>0.9</v>
      </c>
      <c r="W67" t="n">
        <v>9.210000000000001</v>
      </c>
      <c r="X67" t="n">
        <v>0.22</v>
      </c>
      <c r="Y67" t="n">
        <v>1</v>
      </c>
      <c r="Z67" t="n">
        <v>10</v>
      </c>
      <c r="AA67" t="n">
        <v>795.2223351652341</v>
      </c>
      <c r="AB67" t="n">
        <v>1088.058281706486</v>
      </c>
      <c r="AC67" t="n">
        <v>984.215526399808</v>
      </c>
      <c r="AD67" t="n">
        <v>795222.335165234</v>
      </c>
      <c r="AE67" t="n">
        <v>1088058.281706486</v>
      </c>
      <c r="AF67" t="n">
        <v>1.69028300350245e-06</v>
      </c>
      <c r="AG67" t="n">
        <v>22.63020833333333</v>
      </c>
      <c r="AH67" t="n">
        <v>984215.526399808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1.924</v>
      </c>
      <c r="E2" t="n">
        <v>51.98</v>
      </c>
      <c r="F2" t="n">
        <v>31.03</v>
      </c>
      <c r="G2" t="n">
        <v>5.02</v>
      </c>
      <c r="H2" t="n">
        <v>0.07000000000000001</v>
      </c>
      <c r="I2" t="n">
        <v>371</v>
      </c>
      <c r="J2" t="n">
        <v>252.85</v>
      </c>
      <c r="K2" t="n">
        <v>59.19</v>
      </c>
      <c r="L2" t="n">
        <v>1</v>
      </c>
      <c r="M2" t="n">
        <v>369</v>
      </c>
      <c r="N2" t="n">
        <v>62.65</v>
      </c>
      <c r="O2" t="n">
        <v>31418.63</v>
      </c>
      <c r="P2" t="n">
        <v>517.23</v>
      </c>
      <c r="Q2" t="n">
        <v>610.34</v>
      </c>
      <c r="R2" t="n">
        <v>285.45</v>
      </c>
      <c r="S2" t="n">
        <v>46.36</v>
      </c>
      <c r="T2" t="n">
        <v>117415.07</v>
      </c>
      <c r="U2" t="n">
        <v>0.16</v>
      </c>
      <c r="V2" t="n">
        <v>0.6899999999999999</v>
      </c>
      <c r="W2" t="n">
        <v>9.77</v>
      </c>
      <c r="X2" t="n">
        <v>7.62</v>
      </c>
      <c r="Y2" t="n">
        <v>1</v>
      </c>
      <c r="Z2" t="n">
        <v>10</v>
      </c>
      <c r="AA2" t="n">
        <v>2703.069633561356</v>
      </c>
      <c r="AB2" t="n">
        <v>3698.459123654777</v>
      </c>
      <c r="AC2" t="n">
        <v>3345.483375713007</v>
      </c>
      <c r="AD2" t="n">
        <v>2703069.633561356</v>
      </c>
      <c r="AE2" t="n">
        <v>3698459.123654777</v>
      </c>
      <c r="AF2" t="n">
        <v>7.074999469965227e-07</v>
      </c>
      <c r="AG2" t="n">
        <v>45.12152777777778</v>
      </c>
      <c r="AH2" t="n">
        <v>3345483.375713007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2.1961</v>
      </c>
      <c r="E3" t="n">
        <v>45.54</v>
      </c>
      <c r="F3" t="n">
        <v>29.09</v>
      </c>
      <c r="G3" t="n">
        <v>6.26</v>
      </c>
      <c r="H3" t="n">
        <v>0.09</v>
      </c>
      <c r="I3" t="n">
        <v>279</v>
      </c>
      <c r="J3" t="n">
        <v>253.3</v>
      </c>
      <c r="K3" t="n">
        <v>59.19</v>
      </c>
      <c r="L3" t="n">
        <v>1.25</v>
      </c>
      <c r="M3" t="n">
        <v>277</v>
      </c>
      <c r="N3" t="n">
        <v>62.86</v>
      </c>
      <c r="O3" t="n">
        <v>31474.5</v>
      </c>
      <c r="P3" t="n">
        <v>484.92</v>
      </c>
      <c r="Q3" t="n">
        <v>610.0700000000001</v>
      </c>
      <c r="R3" t="n">
        <v>224.63</v>
      </c>
      <c r="S3" t="n">
        <v>46.36</v>
      </c>
      <c r="T3" t="n">
        <v>87465.77</v>
      </c>
      <c r="U3" t="n">
        <v>0.21</v>
      </c>
      <c r="V3" t="n">
        <v>0.73</v>
      </c>
      <c r="W3" t="n">
        <v>9.640000000000001</v>
      </c>
      <c r="X3" t="n">
        <v>5.69</v>
      </c>
      <c r="Y3" t="n">
        <v>1</v>
      </c>
      <c r="Z3" t="n">
        <v>10</v>
      </c>
      <c r="AA3" t="n">
        <v>2256.81980043922</v>
      </c>
      <c r="AB3" t="n">
        <v>3087.880414823847</v>
      </c>
      <c r="AC3" t="n">
        <v>2793.177441900325</v>
      </c>
      <c r="AD3" t="n">
        <v>2256819.80043922</v>
      </c>
      <c r="AE3" t="n">
        <v>3087880.414823847</v>
      </c>
      <c r="AF3" t="n">
        <v>8.075575018706151e-07</v>
      </c>
      <c r="AG3" t="n">
        <v>39.53125</v>
      </c>
      <c r="AH3" t="n">
        <v>2793177.441900325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2.401</v>
      </c>
      <c r="E4" t="n">
        <v>41.65</v>
      </c>
      <c r="F4" t="n">
        <v>27.94</v>
      </c>
      <c r="G4" t="n">
        <v>7.52</v>
      </c>
      <c r="H4" t="n">
        <v>0.11</v>
      </c>
      <c r="I4" t="n">
        <v>223</v>
      </c>
      <c r="J4" t="n">
        <v>253.75</v>
      </c>
      <c r="K4" t="n">
        <v>59.19</v>
      </c>
      <c r="L4" t="n">
        <v>1.5</v>
      </c>
      <c r="M4" t="n">
        <v>221</v>
      </c>
      <c r="N4" t="n">
        <v>63.06</v>
      </c>
      <c r="O4" t="n">
        <v>31530.44</v>
      </c>
      <c r="P4" t="n">
        <v>465.71</v>
      </c>
      <c r="Q4" t="n">
        <v>609.8</v>
      </c>
      <c r="R4" t="n">
        <v>188.44</v>
      </c>
      <c r="S4" t="n">
        <v>46.36</v>
      </c>
      <c r="T4" t="n">
        <v>69653.7</v>
      </c>
      <c r="U4" t="n">
        <v>0.25</v>
      </c>
      <c r="V4" t="n">
        <v>0.76</v>
      </c>
      <c r="W4" t="n">
        <v>9.56</v>
      </c>
      <c r="X4" t="n">
        <v>4.55</v>
      </c>
      <c r="Y4" t="n">
        <v>1</v>
      </c>
      <c r="Z4" t="n">
        <v>10</v>
      </c>
      <c r="AA4" t="n">
        <v>2007.590519529135</v>
      </c>
      <c r="AB4" t="n">
        <v>2746.873917462623</v>
      </c>
      <c r="AC4" t="n">
        <v>2484.716126041747</v>
      </c>
      <c r="AD4" t="n">
        <v>2007590.519529135</v>
      </c>
      <c r="AE4" t="n">
        <v>2746873.917462623</v>
      </c>
      <c r="AF4" t="n">
        <v>8.829040398849538e-07</v>
      </c>
      <c r="AG4" t="n">
        <v>36.15451388888889</v>
      </c>
      <c r="AH4" t="n">
        <v>2484716.126041747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2.5608</v>
      </c>
      <c r="E5" t="n">
        <v>39.05</v>
      </c>
      <c r="F5" t="n">
        <v>27.15</v>
      </c>
      <c r="G5" t="n">
        <v>8.76</v>
      </c>
      <c r="H5" t="n">
        <v>0.12</v>
      </c>
      <c r="I5" t="n">
        <v>186</v>
      </c>
      <c r="J5" t="n">
        <v>254.21</v>
      </c>
      <c r="K5" t="n">
        <v>59.19</v>
      </c>
      <c r="L5" t="n">
        <v>1.75</v>
      </c>
      <c r="M5" t="n">
        <v>184</v>
      </c>
      <c r="N5" t="n">
        <v>63.26</v>
      </c>
      <c r="O5" t="n">
        <v>31586.46</v>
      </c>
      <c r="P5" t="n">
        <v>452.42</v>
      </c>
      <c r="Q5" t="n">
        <v>609.47</v>
      </c>
      <c r="R5" t="n">
        <v>164.6</v>
      </c>
      <c r="S5" t="n">
        <v>46.36</v>
      </c>
      <c r="T5" t="n">
        <v>57916.95</v>
      </c>
      <c r="U5" t="n">
        <v>0.28</v>
      </c>
      <c r="V5" t="n">
        <v>0.79</v>
      </c>
      <c r="W5" t="n">
        <v>9.48</v>
      </c>
      <c r="X5" t="n">
        <v>3.76</v>
      </c>
      <c r="Y5" t="n">
        <v>1</v>
      </c>
      <c r="Z5" t="n">
        <v>10</v>
      </c>
      <c r="AA5" t="n">
        <v>1849.371710867282</v>
      </c>
      <c r="AB5" t="n">
        <v>2530.39196333027</v>
      </c>
      <c r="AC5" t="n">
        <v>2288.894905777454</v>
      </c>
      <c r="AD5" t="n">
        <v>1849371.710867282</v>
      </c>
      <c r="AE5" t="n">
        <v>2530391.96333027</v>
      </c>
      <c r="AF5" t="n">
        <v>9.416662496199041e-07</v>
      </c>
      <c r="AG5" t="n">
        <v>33.89756944444444</v>
      </c>
      <c r="AH5" t="n">
        <v>2288894.905777454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2.6851</v>
      </c>
      <c r="E6" t="n">
        <v>37.24</v>
      </c>
      <c r="F6" t="n">
        <v>26.62</v>
      </c>
      <c r="G6" t="n">
        <v>9.98</v>
      </c>
      <c r="H6" t="n">
        <v>0.14</v>
      </c>
      <c r="I6" t="n">
        <v>160</v>
      </c>
      <c r="J6" t="n">
        <v>254.66</v>
      </c>
      <c r="K6" t="n">
        <v>59.19</v>
      </c>
      <c r="L6" t="n">
        <v>2</v>
      </c>
      <c r="M6" t="n">
        <v>158</v>
      </c>
      <c r="N6" t="n">
        <v>63.47</v>
      </c>
      <c r="O6" t="n">
        <v>31642.55</v>
      </c>
      <c r="P6" t="n">
        <v>443.34</v>
      </c>
      <c r="Q6" t="n">
        <v>609.5</v>
      </c>
      <c r="R6" t="n">
        <v>147.76</v>
      </c>
      <c r="S6" t="n">
        <v>46.36</v>
      </c>
      <c r="T6" t="n">
        <v>49627.57</v>
      </c>
      <c r="U6" t="n">
        <v>0.31</v>
      </c>
      <c r="V6" t="n">
        <v>0.8</v>
      </c>
      <c r="W6" t="n">
        <v>9.449999999999999</v>
      </c>
      <c r="X6" t="n">
        <v>3.23</v>
      </c>
      <c r="Y6" t="n">
        <v>1</v>
      </c>
      <c r="Z6" t="n">
        <v>10</v>
      </c>
      <c r="AA6" t="n">
        <v>1733.164384781685</v>
      </c>
      <c r="AB6" t="n">
        <v>2371.391973074553</v>
      </c>
      <c r="AC6" t="n">
        <v>2145.069651433855</v>
      </c>
      <c r="AD6" t="n">
        <v>1733164.384781685</v>
      </c>
      <c r="AE6" t="n">
        <v>2371391.973074554</v>
      </c>
      <c r="AF6" t="n">
        <v>9.873742763411452e-07</v>
      </c>
      <c r="AG6" t="n">
        <v>32.32638888888889</v>
      </c>
      <c r="AH6" t="n">
        <v>2145069.651433855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2.7901</v>
      </c>
      <c r="E7" t="n">
        <v>35.84</v>
      </c>
      <c r="F7" t="n">
        <v>26.19</v>
      </c>
      <c r="G7" t="n">
        <v>11.22</v>
      </c>
      <c r="H7" t="n">
        <v>0.16</v>
      </c>
      <c r="I7" t="n">
        <v>140</v>
      </c>
      <c r="J7" t="n">
        <v>255.12</v>
      </c>
      <c r="K7" t="n">
        <v>59.19</v>
      </c>
      <c r="L7" t="n">
        <v>2.25</v>
      </c>
      <c r="M7" t="n">
        <v>138</v>
      </c>
      <c r="N7" t="n">
        <v>63.67</v>
      </c>
      <c r="O7" t="n">
        <v>31698.72</v>
      </c>
      <c r="P7" t="n">
        <v>436.13</v>
      </c>
      <c r="Q7" t="n">
        <v>609.37</v>
      </c>
      <c r="R7" t="n">
        <v>134.79</v>
      </c>
      <c r="S7" t="n">
        <v>46.36</v>
      </c>
      <c r="T7" t="n">
        <v>43244.26</v>
      </c>
      <c r="U7" t="n">
        <v>0.34</v>
      </c>
      <c r="V7" t="n">
        <v>0.8100000000000001</v>
      </c>
      <c r="W7" t="n">
        <v>9.41</v>
      </c>
      <c r="X7" t="n">
        <v>2.81</v>
      </c>
      <c r="Y7" t="n">
        <v>1</v>
      </c>
      <c r="Z7" t="n">
        <v>10</v>
      </c>
      <c r="AA7" t="n">
        <v>1658.352313823167</v>
      </c>
      <c r="AB7" t="n">
        <v>2269.030797113475</v>
      </c>
      <c r="AC7" t="n">
        <v>2052.477682441689</v>
      </c>
      <c r="AD7" t="n">
        <v>1658352.313823167</v>
      </c>
      <c r="AE7" t="n">
        <v>2269030.797113475</v>
      </c>
      <c r="AF7" t="n">
        <v>1.02598524018451e-06</v>
      </c>
      <c r="AG7" t="n">
        <v>31.11111111111111</v>
      </c>
      <c r="AH7" t="n">
        <v>2052477.682441689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2.8743</v>
      </c>
      <c r="E8" t="n">
        <v>34.79</v>
      </c>
      <c r="F8" t="n">
        <v>25.88</v>
      </c>
      <c r="G8" t="n">
        <v>12.42</v>
      </c>
      <c r="H8" t="n">
        <v>0.17</v>
      </c>
      <c r="I8" t="n">
        <v>125</v>
      </c>
      <c r="J8" t="n">
        <v>255.57</v>
      </c>
      <c r="K8" t="n">
        <v>59.19</v>
      </c>
      <c r="L8" t="n">
        <v>2.5</v>
      </c>
      <c r="M8" t="n">
        <v>123</v>
      </c>
      <c r="N8" t="n">
        <v>63.88</v>
      </c>
      <c r="O8" t="n">
        <v>31754.97</v>
      </c>
      <c r="P8" t="n">
        <v>430.72</v>
      </c>
      <c r="Q8" t="n">
        <v>609.4400000000001</v>
      </c>
      <c r="R8" t="n">
        <v>124.98</v>
      </c>
      <c r="S8" t="n">
        <v>46.36</v>
      </c>
      <c r="T8" t="n">
        <v>38410.95</v>
      </c>
      <c r="U8" t="n">
        <v>0.37</v>
      </c>
      <c r="V8" t="n">
        <v>0.82</v>
      </c>
      <c r="W8" t="n">
        <v>9.380000000000001</v>
      </c>
      <c r="X8" t="n">
        <v>2.49</v>
      </c>
      <c r="Y8" t="n">
        <v>1</v>
      </c>
      <c r="Z8" t="n">
        <v>10</v>
      </c>
      <c r="AA8" t="n">
        <v>1589.954119639683</v>
      </c>
      <c r="AB8" t="n">
        <v>2175.44537031627</v>
      </c>
      <c r="AC8" t="n">
        <v>1967.823917430038</v>
      </c>
      <c r="AD8" t="n">
        <v>1589954.119639683</v>
      </c>
      <c r="AE8" t="n">
        <v>2175445.37031627</v>
      </c>
      <c r="AF8" t="n">
        <v>1.056947555952238e-06</v>
      </c>
      <c r="AG8" t="n">
        <v>30.19965277777778</v>
      </c>
      <c r="AH8" t="n">
        <v>1967823.917430038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2.9492</v>
      </c>
      <c r="E9" t="n">
        <v>33.91</v>
      </c>
      <c r="F9" t="n">
        <v>25.63</v>
      </c>
      <c r="G9" t="n">
        <v>13.73</v>
      </c>
      <c r="H9" t="n">
        <v>0.19</v>
      </c>
      <c r="I9" t="n">
        <v>112</v>
      </c>
      <c r="J9" t="n">
        <v>256.03</v>
      </c>
      <c r="K9" t="n">
        <v>59.19</v>
      </c>
      <c r="L9" t="n">
        <v>2.75</v>
      </c>
      <c r="M9" t="n">
        <v>110</v>
      </c>
      <c r="N9" t="n">
        <v>64.09</v>
      </c>
      <c r="O9" t="n">
        <v>31811.29</v>
      </c>
      <c r="P9" t="n">
        <v>426.34</v>
      </c>
      <c r="Q9" t="n">
        <v>609.3200000000001</v>
      </c>
      <c r="R9" t="n">
        <v>117.26</v>
      </c>
      <c r="S9" t="n">
        <v>46.36</v>
      </c>
      <c r="T9" t="n">
        <v>34618.33</v>
      </c>
      <c r="U9" t="n">
        <v>0.4</v>
      </c>
      <c r="V9" t="n">
        <v>0.83</v>
      </c>
      <c r="W9" t="n">
        <v>9.359999999999999</v>
      </c>
      <c r="X9" t="n">
        <v>2.25</v>
      </c>
      <c r="Y9" t="n">
        <v>1</v>
      </c>
      <c r="Z9" t="n">
        <v>10</v>
      </c>
      <c r="AA9" t="n">
        <v>1540.685481002288</v>
      </c>
      <c r="AB9" t="n">
        <v>2108.033845353653</v>
      </c>
      <c r="AC9" t="n">
        <v>1906.846053797184</v>
      </c>
      <c r="AD9" t="n">
        <v>1540685.481002288</v>
      </c>
      <c r="AE9" t="n">
        <v>2108033.845353653</v>
      </c>
      <c r="AF9" t="n">
        <v>1.084490043493838e-06</v>
      </c>
      <c r="AG9" t="n">
        <v>29.43576388888889</v>
      </c>
      <c r="AH9" t="n">
        <v>1906846.053797184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3.0105</v>
      </c>
      <c r="E10" t="n">
        <v>33.22</v>
      </c>
      <c r="F10" t="n">
        <v>25.43</v>
      </c>
      <c r="G10" t="n">
        <v>14.96</v>
      </c>
      <c r="H10" t="n">
        <v>0.21</v>
      </c>
      <c r="I10" t="n">
        <v>102</v>
      </c>
      <c r="J10" t="n">
        <v>256.49</v>
      </c>
      <c r="K10" t="n">
        <v>59.19</v>
      </c>
      <c r="L10" t="n">
        <v>3</v>
      </c>
      <c r="M10" t="n">
        <v>100</v>
      </c>
      <c r="N10" t="n">
        <v>64.29000000000001</v>
      </c>
      <c r="O10" t="n">
        <v>31867.69</v>
      </c>
      <c r="P10" t="n">
        <v>422.89</v>
      </c>
      <c r="Q10" t="n">
        <v>609.3</v>
      </c>
      <c r="R10" t="n">
        <v>110.68</v>
      </c>
      <c r="S10" t="n">
        <v>46.36</v>
      </c>
      <c r="T10" t="n">
        <v>31379.53</v>
      </c>
      <c r="U10" t="n">
        <v>0.42</v>
      </c>
      <c r="V10" t="n">
        <v>0.84</v>
      </c>
      <c r="W10" t="n">
        <v>9.35</v>
      </c>
      <c r="X10" t="n">
        <v>2.04</v>
      </c>
      <c r="Y10" t="n">
        <v>1</v>
      </c>
      <c r="Z10" t="n">
        <v>10</v>
      </c>
      <c r="AA10" t="n">
        <v>1500.241660708311</v>
      </c>
      <c r="AB10" t="n">
        <v>2052.696826172008</v>
      </c>
      <c r="AC10" t="n">
        <v>1856.790322060241</v>
      </c>
      <c r="AD10" t="n">
        <v>1500241.660708311</v>
      </c>
      <c r="AE10" t="n">
        <v>2052696.826172008</v>
      </c>
      <c r="AF10" t="n">
        <v>1.10703149190906e-06</v>
      </c>
      <c r="AG10" t="n">
        <v>28.83680555555556</v>
      </c>
      <c r="AH10" t="n">
        <v>1856790.322060241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3.0626</v>
      </c>
      <c r="E11" t="n">
        <v>32.65</v>
      </c>
      <c r="F11" t="n">
        <v>25.25</v>
      </c>
      <c r="G11" t="n">
        <v>16.12</v>
      </c>
      <c r="H11" t="n">
        <v>0.23</v>
      </c>
      <c r="I11" t="n">
        <v>94</v>
      </c>
      <c r="J11" t="n">
        <v>256.95</v>
      </c>
      <c r="K11" t="n">
        <v>59.19</v>
      </c>
      <c r="L11" t="n">
        <v>3.25</v>
      </c>
      <c r="M11" t="n">
        <v>92</v>
      </c>
      <c r="N11" t="n">
        <v>64.5</v>
      </c>
      <c r="O11" t="n">
        <v>31924.29</v>
      </c>
      <c r="P11" t="n">
        <v>419.77</v>
      </c>
      <c r="Q11" t="n">
        <v>609.14</v>
      </c>
      <c r="R11" t="n">
        <v>105.22</v>
      </c>
      <c r="S11" t="n">
        <v>46.36</v>
      </c>
      <c r="T11" t="n">
        <v>28689.11</v>
      </c>
      <c r="U11" t="n">
        <v>0.44</v>
      </c>
      <c r="V11" t="n">
        <v>0.84</v>
      </c>
      <c r="W11" t="n">
        <v>9.34</v>
      </c>
      <c r="X11" t="n">
        <v>1.87</v>
      </c>
      <c r="Y11" t="n">
        <v>1</v>
      </c>
      <c r="Z11" t="n">
        <v>10</v>
      </c>
      <c r="AA11" t="n">
        <v>1464.740979256166</v>
      </c>
      <c r="AB11" t="n">
        <v>2004.123227629654</v>
      </c>
      <c r="AC11" t="n">
        <v>1812.852519589295</v>
      </c>
      <c r="AD11" t="n">
        <v>1464740.979256166</v>
      </c>
      <c r="AE11" t="n">
        <v>2004123.227629654</v>
      </c>
      <c r="AF11" t="n">
        <v>1.126189884444673e-06</v>
      </c>
      <c r="AG11" t="n">
        <v>28.34201388888889</v>
      </c>
      <c r="AH11" t="n">
        <v>1812852.519589295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3.1086</v>
      </c>
      <c r="E12" t="n">
        <v>32.17</v>
      </c>
      <c r="F12" t="n">
        <v>25.11</v>
      </c>
      <c r="G12" t="n">
        <v>17.32</v>
      </c>
      <c r="H12" t="n">
        <v>0.24</v>
      </c>
      <c r="I12" t="n">
        <v>87</v>
      </c>
      <c r="J12" t="n">
        <v>257.41</v>
      </c>
      <c r="K12" t="n">
        <v>59.19</v>
      </c>
      <c r="L12" t="n">
        <v>3.5</v>
      </c>
      <c r="M12" t="n">
        <v>85</v>
      </c>
      <c r="N12" t="n">
        <v>64.70999999999999</v>
      </c>
      <c r="O12" t="n">
        <v>31980.84</v>
      </c>
      <c r="P12" t="n">
        <v>417.19</v>
      </c>
      <c r="Q12" t="n">
        <v>608.99</v>
      </c>
      <c r="R12" t="n">
        <v>101.27</v>
      </c>
      <c r="S12" t="n">
        <v>46.36</v>
      </c>
      <c r="T12" t="n">
        <v>26747.69</v>
      </c>
      <c r="U12" t="n">
        <v>0.46</v>
      </c>
      <c r="V12" t="n">
        <v>0.85</v>
      </c>
      <c r="W12" t="n">
        <v>9.32</v>
      </c>
      <c r="X12" t="n">
        <v>1.73</v>
      </c>
      <c r="Y12" t="n">
        <v>1</v>
      </c>
      <c r="Z12" t="n">
        <v>10</v>
      </c>
      <c r="AA12" t="n">
        <v>1443.969221820724</v>
      </c>
      <c r="AB12" t="n">
        <v>1975.70239272122</v>
      </c>
      <c r="AC12" t="n">
        <v>1787.144129275629</v>
      </c>
      <c r="AD12" t="n">
        <v>1443969.221820724</v>
      </c>
      <c r="AE12" t="n">
        <v>1975702.39272122</v>
      </c>
      <c r="AF12" t="n">
        <v>1.143105163842719e-06</v>
      </c>
      <c r="AG12" t="n">
        <v>27.92534722222222</v>
      </c>
      <c r="AH12" t="n">
        <v>1787144.12927563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3.1493</v>
      </c>
      <c r="E13" t="n">
        <v>31.75</v>
      </c>
      <c r="F13" t="n">
        <v>24.99</v>
      </c>
      <c r="G13" t="n">
        <v>18.51</v>
      </c>
      <c r="H13" t="n">
        <v>0.26</v>
      </c>
      <c r="I13" t="n">
        <v>81</v>
      </c>
      <c r="J13" t="n">
        <v>257.86</v>
      </c>
      <c r="K13" t="n">
        <v>59.19</v>
      </c>
      <c r="L13" t="n">
        <v>3.75</v>
      </c>
      <c r="M13" t="n">
        <v>79</v>
      </c>
      <c r="N13" t="n">
        <v>64.92</v>
      </c>
      <c r="O13" t="n">
        <v>32037.48</v>
      </c>
      <c r="P13" t="n">
        <v>414.89</v>
      </c>
      <c r="Q13" t="n">
        <v>608.98</v>
      </c>
      <c r="R13" t="n">
        <v>97.33</v>
      </c>
      <c r="S13" t="n">
        <v>46.36</v>
      </c>
      <c r="T13" t="n">
        <v>24806.97</v>
      </c>
      <c r="U13" t="n">
        <v>0.48</v>
      </c>
      <c r="V13" t="n">
        <v>0.85</v>
      </c>
      <c r="W13" t="n">
        <v>9.32</v>
      </c>
      <c r="X13" t="n">
        <v>1.61</v>
      </c>
      <c r="Y13" t="n">
        <v>1</v>
      </c>
      <c r="Z13" t="n">
        <v>10</v>
      </c>
      <c r="AA13" t="n">
        <v>1415.586886201466</v>
      </c>
      <c r="AB13" t="n">
        <v>1936.868428986674</v>
      </c>
      <c r="AC13" t="n">
        <v>1752.016424536098</v>
      </c>
      <c r="AD13" t="n">
        <v>1415586.886201466</v>
      </c>
      <c r="AE13" t="n">
        <v>1936868.428986674</v>
      </c>
      <c r="AF13" t="n">
        <v>1.158071508875337e-06</v>
      </c>
      <c r="AG13" t="n">
        <v>27.56076388888889</v>
      </c>
      <c r="AH13" t="n">
        <v>1752016.424536098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3.1911</v>
      </c>
      <c r="E14" t="n">
        <v>31.34</v>
      </c>
      <c r="F14" t="n">
        <v>24.86</v>
      </c>
      <c r="G14" t="n">
        <v>19.89</v>
      </c>
      <c r="H14" t="n">
        <v>0.28</v>
      </c>
      <c r="I14" t="n">
        <v>75</v>
      </c>
      <c r="J14" t="n">
        <v>258.32</v>
      </c>
      <c r="K14" t="n">
        <v>59.19</v>
      </c>
      <c r="L14" t="n">
        <v>4</v>
      </c>
      <c r="M14" t="n">
        <v>73</v>
      </c>
      <c r="N14" t="n">
        <v>65.13</v>
      </c>
      <c r="O14" t="n">
        <v>32094.19</v>
      </c>
      <c r="P14" t="n">
        <v>412.74</v>
      </c>
      <c r="Q14" t="n">
        <v>609.0700000000001</v>
      </c>
      <c r="R14" t="n">
        <v>93.56999999999999</v>
      </c>
      <c r="S14" t="n">
        <v>46.36</v>
      </c>
      <c r="T14" t="n">
        <v>22959.01</v>
      </c>
      <c r="U14" t="n">
        <v>0.5</v>
      </c>
      <c r="V14" t="n">
        <v>0.86</v>
      </c>
      <c r="W14" t="n">
        <v>9.300000000000001</v>
      </c>
      <c r="X14" t="n">
        <v>1.49</v>
      </c>
      <c r="Y14" t="n">
        <v>1</v>
      </c>
      <c r="Z14" t="n">
        <v>10</v>
      </c>
      <c r="AA14" t="n">
        <v>1397.987259425015</v>
      </c>
      <c r="AB14" t="n">
        <v>1912.787843190399</v>
      </c>
      <c r="AC14" t="n">
        <v>1730.234056050906</v>
      </c>
      <c r="AD14" t="n">
        <v>1397987.259425015</v>
      </c>
      <c r="AE14" t="n">
        <v>1912787.843190399</v>
      </c>
      <c r="AF14" t="n">
        <v>1.173442349719649e-06</v>
      </c>
      <c r="AG14" t="n">
        <v>27.20486111111111</v>
      </c>
      <c r="AH14" t="n">
        <v>1730234.056050906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3.2178</v>
      </c>
      <c r="E15" t="n">
        <v>31.08</v>
      </c>
      <c r="F15" t="n">
        <v>24.8</v>
      </c>
      <c r="G15" t="n">
        <v>20.96</v>
      </c>
      <c r="H15" t="n">
        <v>0.29</v>
      </c>
      <c r="I15" t="n">
        <v>71</v>
      </c>
      <c r="J15" t="n">
        <v>258.78</v>
      </c>
      <c r="K15" t="n">
        <v>59.19</v>
      </c>
      <c r="L15" t="n">
        <v>4.25</v>
      </c>
      <c r="M15" t="n">
        <v>69</v>
      </c>
      <c r="N15" t="n">
        <v>65.34</v>
      </c>
      <c r="O15" t="n">
        <v>32150.98</v>
      </c>
      <c r="P15" t="n">
        <v>411.47</v>
      </c>
      <c r="Q15" t="n">
        <v>609.03</v>
      </c>
      <c r="R15" t="n">
        <v>91.36</v>
      </c>
      <c r="S15" t="n">
        <v>46.36</v>
      </c>
      <c r="T15" t="n">
        <v>21873.35</v>
      </c>
      <c r="U15" t="n">
        <v>0.51</v>
      </c>
      <c r="V15" t="n">
        <v>0.86</v>
      </c>
      <c r="W15" t="n">
        <v>9.300000000000001</v>
      </c>
      <c r="X15" t="n">
        <v>1.42</v>
      </c>
      <c r="Y15" t="n">
        <v>1</v>
      </c>
      <c r="Z15" t="n">
        <v>10</v>
      </c>
      <c r="AA15" t="n">
        <v>1376.647953113016</v>
      </c>
      <c r="AB15" t="n">
        <v>1883.590462870569</v>
      </c>
      <c r="AC15" t="n">
        <v>1703.82323273002</v>
      </c>
      <c r="AD15" t="n">
        <v>1376647.953113016</v>
      </c>
      <c r="AE15" t="n">
        <v>1883590.462870569</v>
      </c>
      <c r="AF15" t="n">
        <v>1.183260566239818e-06</v>
      </c>
      <c r="AG15" t="n">
        <v>26.97916666666667</v>
      </c>
      <c r="AH15" t="n">
        <v>1703823.23273002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3.2577</v>
      </c>
      <c r="E16" t="n">
        <v>30.7</v>
      </c>
      <c r="F16" t="n">
        <v>24.67</v>
      </c>
      <c r="G16" t="n">
        <v>22.42</v>
      </c>
      <c r="H16" t="n">
        <v>0.31</v>
      </c>
      <c r="I16" t="n">
        <v>66</v>
      </c>
      <c r="J16" t="n">
        <v>259.25</v>
      </c>
      <c r="K16" t="n">
        <v>59.19</v>
      </c>
      <c r="L16" t="n">
        <v>4.5</v>
      </c>
      <c r="M16" t="n">
        <v>64</v>
      </c>
      <c r="N16" t="n">
        <v>65.55</v>
      </c>
      <c r="O16" t="n">
        <v>32207.85</v>
      </c>
      <c r="P16" t="n">
        <v>408.96</v>
      </c>
      <c r="Q16" t="n">
        <v>609.03</v>
      </c>
      <c r="R16" t="n">
        <v>87.62</v>
      </c>
      <c r="S16" t="n">
        <v>46.36</v>
      </c>
      <c r="T16" t="n">
        <v>20027.54</v>
      </c>
      <c r="U16" t="n">
        <v>0.53</v>
      </c>
      <c r="V16" t="n">
        <v>0.86</v>
      </c>
      <c r="W16" t="n">
        <v>9.279999999999999</v>
      </c>
      <c r="X16" t="n">
        <v>1.29</v>
      </c>
      <c r="Y16" t="n">
        <v>1</v>
      </c>
      <c r="Z16" t="n">
        <v>10</v>
      </c>
      <c r="AA16" t="n">
        <v>1359.873962759751</v>
      </c>
      <c r="AB16" t="n">
        <v>1860.639549253007</v>
      </c>
      <c r="AC16" t="n">
        <v>1683.062722096308</v>
      </c>
      <c r="AD16" t="n">
        <v>1359873.962759751</v>
      </c>
      <c r="AE16" t="n">
        <v>1860639.549253007</v>
      </c>
      <c r="AF16" t="n">
        <v>1.197932732500297e-06</v>
      </c>
      <c r="AG16" t="n">
        <v>26.64930555555556</v>
      </c>
      <c r="AH16" t="n">
        <v>1683062.722096308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3.2775</v>
      </c>
      <c r="E17" t="n">
        <v>30.51</v>
      </c>
      <c r="F17" t="n">
        <v>24.63</v>
      </c>
      <c r="G17" t="n">
        <v>23.45</v>
      </c>
      <c r="H17" t="n">
        <v>0.33</v>
      </c>
      <c r="I17" t="n">
        <v>63</v>
      </c>
      <c r="J17" t="n">
        <v>259.71</v>
      </c>
      <c r="K17" t="n">
        <v>59.19</v>
      </c>
      <c r="L17" t="n">
        <v>4.75</v>
      </c>
      <c r="M17" t="n">
        <v>61</v>
      </c>
      <c r="N17" t="n">
        <v>65.76000000000001</v>
      </c>
      <c r="O17" t="n">
        <v>32264.79</v>
      </c>
      <c r="P17" t="n">
        <v>408.17</v>
      </c>
      <c r="Q17" t="n">
        <v>608.9400000000001</v>
      </c>
      <c r="R17" t="n">
        <v>86.33</v>
      </c>
      <c r="S17" t="n">
        <v>46.36</v>
      </c>
      <c r="T17" t="n">
        <v>19395.24</v>
      </c>
      <c r="U17" t="n">
        <v>0.54</v>
      </c>
      <c r="V17" t="n">
        <v>0.87</v>
      </c>
      <c r="W17" t="n">
        <v>9.279999999999999</v>
      </c>
      <c r="X17" t="n">
        <v>1.25</v>
      </c>
      <c r="Y17" t="n">
        <v>1</v>
      </c>
      <c r="Z17" t="n">
        <v>10</v>
      </c>
      <c r="AA17" t="n">
        <v>1352.513445678331</v>
      </c>
      <c r="AB17" t="n">
        <v>1850.568565059112</v>
      </c>
      <c r="AC17" t="n">
        <v>1673.952898499163</v>
      </c>
      <c r="AD17" t="n">
        <v>1352513.445678331</v>
      </c>
      <c r="AE17" t="n">
        <v>1850568.565059112</v>
      </c>
      <c r="AF17" t="n">
        <v>1.20521365711076e-06</v>
      </c>
      <c r="AG17" t="n">
        <v>26.484375</v>
      </c>
      <c r="AH17" t="n">
        <v>1673952.898499163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3.3006</v>
      </c>
      <c r="E18" t="n">
        <v>30.3</v>
      </c>
      <c r="F18" t="n">
        <v>24.56</v>
      </c>
      <c r="G18" t="n">
        <v>24.56</v>
      </c>
      <c r="H18" t="n">
        <v>0.34</v>
      </c>
      <c r="I18" t="n">
        <v>60</v>
      </c>
      <c r="J18" t="n">
        <v>260.17</v>
      </c>
      <c r="K18" t="n">
        <v>59.19</v>
      </c>
      <c r="L18" t="n">
        <v>5</v>
      </c>
      <c r="M18" t="n">
        <v>58</v>
      </c>
      <c r="N18" t="n">
        <v>65.98</v>
      </c>
      <c r="O18" t="n">
        <v>32321.82</v>
      </c>
      <c r="P18" t="n">
        <v>406.87</v>
      </c>
      <c r="Q18" t="n">
        <v>609.04</v>
      </c>
      <c r="R18" t="n">
        <v>84.19</v>
      </c>
      <c r="S18" t="n">
        <v>46.36</v>
      </c>
      <c r="T18" t="n">
        <v>18344.29</v>
      </c>
      <c r="U18" t="n">
        <v>0.55</v>
      </c>
      <c r="V18" t="n">
        <v>0.87</v>
      </c>
      <c r="W18" t="n">
        <v>9.279999999999999</v>
      </c>
      <c r="X18" t="n">
        <v>1.18</v>
      </c>
      <c r="Y18" t="n">
        <v>1</v>
      </c>
      <c r="Z18" t="n">
        <v>10</v>
      </c>
      <c r="AA18" t="n">
        <v>1332.732948214081</v>
      </c>
      <c r="AB18" t="n">
        <v>1823.504015774566</v>
      </c>
      <c r="AC18" t="n">
        <v>1649.471351813001</v>
      </c>
      <c r="AD18" t="n">
        <v>1332732.948214081</v>
      </c>
      <c r="AE18" t="n">
        <v>1823504.015774566</v>
      </c>
      <c r="AF18" t="n">
        <v>1.213708069156301e-06</v>
      </c>
      <c r="AG18" t="n">
        <v>26.30208333333333</v>
      </c>
      <c r="AH18" t="n">
        <v>1649471.351813001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3.3252</v>
      </c>
      <c r="E19" t="n">
        <v>30.07</v>
      </c>
      <c r="F19" t="n">
        <v>24.48</v>
      </c>
      <c r="G19" t="n">
        <v>25.77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405.43</v>
      </c>
      <c r="Q19" t="n">
        <v>608.98</v>
      </c>
      <c r="R19" t="n">
        <v>81.72</v>
      </c>
      <c r="S19" t="n">
        <v>46.36</v>
      </c>
      <c r="T19" t="n">
        <v>17120.9</v>
      </c>
      <c r="U19" t="n">
        <v>0.57</v>
      </c>
      <c r="V19" t="n">
        <v>0.87</v>
      </c>
      <c r="W19" t="n">
        <v>9.27</v>
      </c>
      <c r="X19" t="n">
        <v>1.11</v>
      </c>
      <c r="Y19" t="n">
        <v>1</v>
      </c>
      <c r="Z19" t="n">
        <v>10</v>
      </c>
      <c r="AA19" t="n">
        <v>1323.023085455364</v>
      </c>
      <c r="AB19" t="n">
        <v>1810.218553179177</v>
      </c>
      <c r="AC19" t="n">
        <v>1637.453835121452</v>
      </c>
      <c r="AD19" t="n">
        <v>1323023.085455364</v>
      </c>
      <c r="AE19" t="n">
        <v>1810218.553179177</v>
      </c>
      <c r="AF19" t="n">
        <v>1.222754066399604e-06</v>
      </c>
      <c r="AG19" t="n">
        <v>26.10243055555556</v>
      </c>
      <c r="AH19" t="n">
        <v>1637453.835121452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3.347</v>
      </c>
      <c r="E20" t="n">
        <v>29.88</v>
      </c>
      <c r="F20" t="n">
        <v>24.43</v>
      </c>
      <c r="G20" t="n">
        <v>27.15</v>
      </c>
      <c r="H20" t="n">
        <v>0.37</v>
      </c>
      <c r="I20" t="n">
        <v>54</v>
      </c>
      <c r="J20" t="n">
        <v>261.1</v>
      </c>
      <c r="K20" t="n">
        <v>59.19</v>
      </c>
      <c r="L20" t="n">
        <v>5.5</v>
      </c>
      <c r="M20" t="n">
        <v>52</v>
      </c>
      <c r="N20" t="n">
        <v>66.40000000000001</v>
      </c>
      <c r="O20" t="n">
        <v>32436.11</v>
      </c>
      <c r="P20" t="n">
        <v>404.39</v>
      </c>
      <c r="Q20" t="n">
        <v>609.09</v>
      </c>
      <c r="R20" t="n">
        <v>79.98</v>
      </c>
      <c r="S20" t="n">
        <v>46.36</v>
      </c>
      <c r="T20" t="n">
        <v>16266.84</v>
      </c>
      <c r="U20" t="n">
        <v>0.58</v>
      </c>
      <c r="V20" t="n">
        <v>0.87</v>
      </c>
      <c r="W20" t="n">
        <v>9.27</v>
      </c>
      <c r="X20" t="n">
        <v>1.06</v>
      </c>
      <c r="Y20" t="n">
        <v>1</v>
      </c>
      <c r="Z20" t="n">
        <v>10</v>
      </c>
      <c r="AA20" t="n">
        <v>1314.93960815085</v>
      </c>
      <c r="AB20" t="n">
        <v>1799.158382913291</v>
      </c>
      <c r="AC20" t="n">
        <v>1627.449231982696</v>
      </c>
      <c r="AD20" t="n">
        <v>1314939.60815085</v>
      </c>
      <c r="AE20" t="n">
        <v>1799158.382913291</v>
      </c>
      <c r="AF20" t="n">
        <v>1.230770437940417e-06</v>
      </c>
      <c r="AG20" t="n">
        <v>25.9375</v>
      </c>
      <c r="AH20" t="n">
        <v>1627449.231982696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3.3643</v>
      </c>
      <c r="E21" t="n">
        <v>29.72</v>
      </c>
      <c r="F21" t="n">
        <v>24.38</v>
      </c>
      <c r="G21" t="n">
        <v>28.13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403.41</v>
      </c>
      <c r="Q21" t="n">
        <v>608.92</v>
      </c>
      <c r="R21" t="n">
        <v>78.34</v>
      </c>
      <c r="S21" t="n">
        <v>46.36</v>
      </c>
      <c r="T21" t="n">
        <v>15457.66</v>
      </c>
      <c r="U21" t="n">
        <v>0.59</v>
      </c>
      <c r="V21" t="n">
        <v>0.87</v>
      </c>
      <c r="W21" t="n">
        <v>9.27</v>
      </c>
      <c r="X21" t="n">
        <v>1</v>
      </c>
      <c r="Y21" t="n">
        <v>1</v>
      </c>
      <c r="Z21" t="n">
        <v>10</v>
      </c>
      <c r="AA21" t="n">
        <v>1308.390198843473</v>
      </c>
      <c r="AB21" t="n">
        <v>1790.197192159392</v>
      </c>
      <c r="AC21" t="n">
        <v>1619.343284697238</v>
      </c>
      <c r="AD21" t="n">
        <v>1308390.198843473</v>
      </c>
      <c r="AE21" t="n">
        <v>1790197.192159392</v>
      </c>
      <c r="AF21" t="n">
        <v>1.237132053887942e-06</v>
      </c>
      <c r="AG21" t="n">
        <v>25.79861111111111</v>
      </c>
      <c r="AH21" t="n">
        <v>1619343.284697238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3.3845</v>
      </c>
      <c r="E22" t="n">
        <v>29.55</v>
      </c>
      <c r="F22" t="n">
        <v>24.35</v>
      </c>
      <c r="G22" t="n">
        <v>29.81</v>
      </c>
      <c r="H22" t="n">
        <v>0.41</v>
      </c>
      <c r="I22" t="n">
        <v>49</v>
      </c>
      <c r="J22" t="n">
        <v>262.03</v>
      </c>
      <c r="K22" t="n">
        <v>59.19</v>
      </c>
      <c r="L22" t="n">
        <v>6</v>
      </c>
      <c r="M22" t="n">
        <v>47</v>
      </c>
      <c r="N22" t="n">
        <v>66.83</v>
      </c>
      <c r="O22" t="n">
        <v>32550.72</v>
      </c>
      <c r="P22" t="n">
        <v>402.53</v>
      </c>
      <c r="Q22" t="n">
        <v>608.98</v>
      </c>
      <c r="R22" t="n">
        <v>77.38</v>
      </c>
      <c r="S22" t="n">
        <v>46.36</v>
      </c>
      <c r="T22" t="n">
        <v>14994.6</v>
      </c>
      <c r="U22" t="n">
        <v>0.6</v>
      </c>
      <c r="V22" t="n">
        <v>0.88</v>
      </c>
      <c r="W22" t="n">
        <v>9.27</v>
      </c>
      <c r="X22" t="n">
        <v>0.97</v>
      </c>
      <c r="Y22" t="n">
        <v>1</v>
      </c>
      <c r="Z22" t="n">
        <v>10</v>
      </c>
      <c r="AA22" t="n">
        <v>1290.842069650241</v>
      </c>
      <c r="AB22" t="n">
        <v>1766.18706762839</v>
      </c>
      <c r="AC22" t="n">
        <v>1597.624652753053</v>
      </c>
      <c r="AD22" t="n">
        <v>1290842.069650241</v>
      </c>
      <c r="AE22" t="n">
        <v>1766187.067628389</v>
      </c>
      <c r="AF22" t="n">
        <v>1.244560067884476e-06</v>
      </c>
      <c r="AG22" t="n">
        <v>25.65104166666667</v>
      </c>
      <c r="AH22" t="n">
        <v>1597624.652753053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3.4036</v>
      </c>
      <c r="E23" t="n">
        <v>29.38</v>
      </c>
      <c r="F23" t="n">
        <v>24.28</v>
      </c>
      <c r="G23" t="n">
        <v>30.99</v>
      </c>
      <c r="H23" t="n">
        <v>0.42</v>
      </c>
      <c r="I23" t="n">
        <v>47</v>
      </c>
      <c r="J23" t="n">
        <v>262.49</v>
      </c>
      <c r="K23" t="n">
        <v>59.19</v>
      </c>
      <c r="L23" t="n">
        <v>6.25</v>
      </c>
      <c r="M23" t="n">
        <v>45</v>
      </c>
      <c r="N23" t="n">
        <v>67.05</v>
      </c>
      <c r="O23" t="n">
        <v>32608.15</v>
      </c>
      <c r="P23" t="n">
        <v>401.21</v>
      </c>
      <c r="Q23" t="n">
        <v>608.9</v>
      </c>
      <c r="R23" t="n">
        <v>75.34999999999999</v>
      </c>
      <c r="S23" t="n">
        <v>46.36</v>
      </c>
      <c r="T23" t="n">
        <v>13986.31</v>
      </c>
      <c r="U23" t="n">
        <v>0.62</v>
      </c>
      <c r="V23" t="n">
        <v>0.88</v>
      </c>
      <c r="W23" t="n">
        <v>9.25</v>
      </c>
      <c r="X23" t="n">
        <v>0.9</v>
      </c>
      <c r="Y23" t="n">
        <v>1</v>
      </c>
      <c r="Z23" t="n">
        <v>10</v>
      </c>
      <c r="AA23" t="n">
        <v>1283.258140229742</v>
      </c>
      <c r="AB23" t="n">
        <v>1755.81040081591</v>
      </c>
      <c r="AC23" t="n">
        <v>1588.238320457414</v>
      </c>
      <c r="AD23" t="n">
        <v>1283258.140229742</v>
      </c>
      <c r="AE23" t="n">
        <v>1755810.40081591</v>
      </c>
      <c r="AF23" t="n">
        <v>1.251583586069316e-06</v>
      </c>
      <c r="AG23" t="n">
        <v>25.50347222222222</v>
      </c>
      <c r="AH23" t="n">
        <v>1588238.320457414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3.4063</v>
      </c>
      <c r="E24" t="n">
        <v>29.36</v>
      </c>
      <c r="F24" t="n">
        <v>24.3</v>
      </c>
      <c r="G24" t="n">
        <v>31.7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401.37</v>
      </c>
      <c r="Q24" t="n">
        <v>608.96</v>
      </c>
      <c r="R24" t="n">
        <v>75.65000000000001</v>
      </c>
      <c r="S24" t="n">
        <v>46.36</v>
      </c>
      <c r="T24" t="n">
        <v>14141.01</v>
      </c>
      <c r="U24" t="n">
        <v>0.61</v>
      </c>
      <c r="V24" t="n">
        <v>0.88</v>
      </c>
      <c r="W24" t="n">
        <v>9.27</v>
      </c>
      <c r="X24" t="n">
        <v>0.93</v>
      </c>
      <c r="Y24" t="n">
        <v>1</v>
      </c>
      <c r="Z24" t="n">
        <v>10</v>
      </c>
      <c r="AA24" t="n">
        <v>1282.841249067386</v>
      </c>
      <c r="AB24" t="n">
        <v>1755.239991935634</v>
      </c>
      <c r="AC24" t="n">
        <v>1587.722350600098</v>
      </c>
      <c r="AD24" t="n">
        <v>1282841.249067386</v>
      </c>
      <c r="AE24" t="n">
        <v>1755239.991935634</v>
      </c>
      <c r="AF24" t="n">
        <v>1.252576439425289e-06</v>
      </c>
      <c r="AG24" t="n">
        <v>25.48611111111111</v>
      </c>
      <c r="AH24" t="n">
        <v>1587722.350600098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3.4253</v>
      </c>
      <c r="E25" t="n">
        <v>29.19</v>
      </c>
      <c r="F25" t="n">
        <v>24.24</v>
      </c>
      <c r="G25" t="n">
        <v>33.05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400.22</v>
      </c>
      <c r="Q25" t="n">
        <v>608.87</v>
      </c>
      <c r="R25" t="n">
        <v>74.17</v>
      </c>
      <c r="S25" t="n">
        <v>46.36</v>
      </c>
      <c r="T25" t="n">
        <v>13411.39</v>
      </c>
      <c r="U25" t="n">
        <v>0.63</v>
      </c>
      <c r="V25" t="n">
        <v>0.88</v>
      </c>
      <c r="W25" t="n">
        <v>9.25</v>
      </c>
      <c r="X25" t="n">
        <v>0.86</v>
      </c>
      <c r="Y25" t="n">
        <v>1</v>
      </c>
      <c r="Z25" t="n">
        <v>10</v>
      </c>
      <c r="AA25" t="n">
        <v>1275.732342245877</v>
      </c>
      <c r="AB25" t="n">
        <v>1745.513271999612</v>
      </c>
      <c r="AC25" t="n">
        <v>1578.923935163232</v>
      </c>
      <c r="AD25" t="n">
        <v>1275732.342245877</v>
      </c>
      <c r="AE25" t="n">
        <v>1745513.271999612</v>
      </c>
      <c r="AF25" t="n">
        <v>1.259563185263612e-06</v>
      </c>
      <c r="AG25" t="n">
        <v>25.33854166666667</v>
      </c>
      <c r="AH25" t="n">
        <v>1578923.935163232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3.4416</v>
      </c>
      <c r="E26" t="n">
        <v>29.06</v>
      </c>
      <c r="F26" t="n">
        <v>24.2</v>
      </c>
      <c r="G26" t="n">
        <v>34.57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399.36</v>
      </c>
      <c r="Q26" t="n">
        <v>608.99</v>
      </c>
      <c r="R26" t="n">
        <v>72.83</v>
      </c>
      <c r="S26" t="n">
        <v>46.36</v>
      </c>
      <c r="T26" t="n">
        <v>12754.63</v>
      </c>
      <c r="U26" t="n">
        <v>0.64</v>
      </c>
      <c r="V26" t="n">
        <v>0.88</v>
      </c>
      <c r="W26" t="n">
        <v>9.25</v>
      </c>
      <c r="X26" t="n">
        <v>0.82</v>
      </c>
      <c r="Y26" t="n">
        <v>1</v>
      </c>
      <c r="Z26" t="n">
        <v>10</v>
      </c>
      <c r="AA26" t="n">
        <v>1269.997085247364</v>
      </c>
      <c r="AB26" t="n">
        <v>1737.666040352564</v>
      </c>
      <c r="AC26" t="n">
        <v>1571.82563229092</v>
      </c>
      <c r="AD26" t="n">
        <v>1269997.085247364</v>
      </c>
      <c r="AE26" t="n">
        <v>1737666.040352564</v>
      </c>
      <c r="AF26" t="n">
        <v>1.265557077745963e-06</v>
      </c>
      <c r="AG26" t="n">
        <v>25.22569444444444</v>
      </c>
      <c r="AH26" t="n">
        <v>1571825.63229092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3.4487</v>
      </c>
      <c r="E27" t="n">
        <v>29</v>
      </c>
      <c r="F27" t="n">
        <v>24.19</v>
      </c>
      <c r="G27" t="n">
        <v>35.4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398.96</v>
      </c>
      <c r="Q27" t="n">
        <v>608.87</v>
      </c>
      <c r="R27" t="n">
        <v>72.53</v>
      </c>
      <c r="S27" t="n">
        <v>46.36</v>
      </c>
      <c r="T27" t="n">
        <v>12606.14</v>
      </c>
      <c r="U27" t="n">
        <v>0.64</v>
      </c>
      <c r="V27" t="n">
        <v>0.88</v>
      </c>
      <c r="W27" t="n">
        <v>9.25</v>
      </c>
      <c r="X27" t="n">
        <v>0.8100000000000001</v>
      </c>
      <c r="Y27" t="n">
        <v>1</v>
      </c>
      <c r="Z27" t="n">
        <v>10</v>
      </c>
      <c r="AA27" t="n">
        <v>1267.540816432901</v>
      </c>
      <c r="AB27" t="n">
        <v>1734.305264997684</v>
      </c>
      <c r="AC27" t="n">
        <v>1568.785604619032</v>
      </c>
      <c r="AD27" t="n">
        <v>1267540.816432901</v>
      </c>
      <c r="AE27" t="n">
        <v>1734305.264997684</v>
      </c>
      <c r="AF27" t="n">
        <v>1.268167914348705e-06</v>
      </c>
      <c r="AG27" t="n">
        <v>25.17361111111111</v>
      </c>
      <c r="AH27" t="n">
        <v>1568785.604619032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3.4666</v>
      </c>
      <c r="E28" t="n">
        <v>28.85</v>
      </c>
      <c r="F28" t="n">
        <v>24.14</v>
      </c>
      <c r="G28" t="n">
        <v>37.13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397.82</v>
      </c>
      <c r="Q28" t="n">
        <v>608.91</v>
      </c>
      <c r="R28" t="n">
        <v>70.88</v>
      </c>
      <c r="S28" t="n">
        <v>46.36</v>
      </c>
      <c r="T28" t="n">
        <v>11794.44</v>
      </c>
      <c r="U28" t="n">
        <v>0.65</v>
      </c>
      <c r="V28" t="n">
        <v>0.88</v>
      </c>
      <c r="W28" t="n">
        <v>9.25</v>
      </c>
      <c r="X28" t="n">
        <v>0.76</v>
      </c>
      <c r="Y28" t="n">
        <v>1</v>
      </c>
      <c r="Z28" t="n">
        <v>10</v>
      </c>
      <c r="AA28" t="n">
        <v>1250.306452561931</v>
      </c>
      <c r="AB28" t="n">
        <v>1710.72444802295</v>
      </c>
      <c r="AC28" t="n">
        <v>1547.455307720481</v>
      </c>
      <c r="AD28" t="n">
        <v>1250306.452561931</v>
      </c>
      <c r="AE28" t="n">
        <v>1710724.44802295</v>
      </c>
      <c r="AF28" t="n">
        <v>1.274750164375336e-06</v>
      </c>
      <c r="AG28" t="n">
        <v>25.04340277777778</v>
      </c>
      <c r="AH28" t="n">
        <v>1547455.307720481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3.4746</v>
      </c>
      <c r="E29" t="n">
        <v>28.78</v>
      </c>
      <c r="F29" t="n">
        <v>24.12</v>
      </c>
      <c r="G29" t="n">
        <v>38.08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397.43</v>
      </c>
      <c r="Q29" t="n">
        <v>608.86</v>
      </c>
      <c r="R29" t="n">
        <v>70.39</v>
      </c>
      <c r="S29" t="n">
        <v>46.36</v>
      </c>
      <c r="T29" t="n">
        <v>11552.99</v>
      </c>
      <c r="U29" t="n">
        <v>0.66</v>
      </c>
      <c r="V29" t="n">
        <v>0.88</v>
      </c>
      <c r="W29" t="n">
        <v>9.24</v>
      </c>
      <c r="X29" t="n">
        <v>0.74</v>
      </c>
      <c r="Y29" t="n">
        <v>1</v>
      </c>
      <c r="Z29" t="n">
        <v>10</v>
      </c>
      <c r="AA29" t="n">
        <v>1247.428784983504</v>
      </c>
      <c r="AB29" t="n">
        <v>1706.787096288412</v>
      </c>
      <c r="AC29" t="n">
        <v>1543.89373130938</v>
      </c>
      <c r="AD29" t="n">
        <v>1247428.784983504</v>
      </c>
      <c r="AE29" t="n">
        <v>1706787.096288412</v>
      </c>
      <c r="AF29" t="n">
        <v>1.277691952096735e-06</v>
      </c>
      <c r="AG29" t="n">
        <v>24.98263888888889</v>
      </c>
      <c r="AH29" t="n">
        <v>1543893.73130938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3.4828</v>
      </c>
      <c r="E30" t="n">
        <v>28.71</v>
      </c>
      <c r="F30" t="n">
        <v>24.1</v>
      </c>
      <c r="G30" t="n">
        <v>39.08</v>
      </c>
      <c r="H30" t="n">
        <v>0.54</v>
      </c>
      <c r="I30" t="n">
        <v>37</v>
      </c>
      <c r="J30" t="n">
        <v>265.77</v>
      </c>
      <c r="K30" t="n">
        <v>59.19</v>
      </c>
      <c r="L30" t="n">
        <v>8</v>
      </c>
      <c r="M30" t="n">
        <v>35</v>
      </c>
      <c r="N30" t="n">
        <v>68.58</v>
      </c>
      <c r="O30" t="n">
        <v>33012.44</v>
      </c>
      <c r="P30" t="n">
        <v>396.98</v>
      </c>
      <c r="Q30" t="n">
        <v>608.9299999999999</v>
      </c>
      <c r="R30" t="n">
        <v>69.73999999999999</v>
      </c>
      <c r="S30" t="n">
        <v>46.36</v>
      </c>
      <c r="T30" t="n">
        <v>11232.31</v>
      </c>
      <c r="U30" t="n">
        <v>0.66</v>
      </c>
      <c r="V30" t="n">
        <v>0.88</v>
      </c>
      <c r="W30" t="n">
        <v>9.24</v>
      </c>
      <c r="X30" t="n">
        <v>0.72</v>
      </c>
      <c r="Y30" t="n">
        <v>1</v>
      </c>
      <c r="Z30" t="n">
        <v>10</v>
      </c>
      <c r="AA30" t="n">
        <v>1244.592760267521</v>
      </c>
      <c r="AB30" t="n">
        <v>1702.906722155424</v>
      </c>
      <c r="AC30" t="n">
        <v>1540.383694637505</v>
      </c>
      <c r="AD30" t="n">
        <v>1244592.760267521</v>
      </c>
      <c r="AE30" t="n">
        <v>1702906.722155424</v>
      </c>
      <c r="AF30" t="n">
        <v>1.280707284511169e-06</v>
      </c>
      <c r="AG30" t="n">
        <v>24.921875</v>
      </c>
      <c r="AH30" t="n">
        <v>1540383.694637505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3.4929</v>
      </c>
      <c r="E31" t="n">
        <v>28.63</v>
      </c>
      <c r="F31" t="n">
        <v>24.06</v>
      </c>
      <c r="G31" t="n">
        <v>40.11</v>
      </c>
      <c r="H31" t="n">
        <v>0.55</v>
      </c>
      <c r="I31" t="n">
        <v>36</v>
      </c>
      <c r="J31" t="n">
        <v>266.24</v>
      </c>
      <c r="K31" t="n">
        <v>59.19</v>
      </c>
      <c r="L31" t="n">
        <v>8.25</v>
      </c>
      <c r="M31" t="n">
        <v>34</v>
      </c>
      <c r="N31" t="n">
        <v>68.8</v>
      </c>
      <c r="O31" t="n">
        <v>33070.52</v>
      </c>
      <c r="P31" t="n">
        <v>396.18</v>
      </c>
      <c r="Q31" t="n">
        <v>608.9299999999999</v>
      </c>
      <c r="R31" t="n">
        <v>68.92</v>
      </c>
      <c r="S31" t="n">
        <v>46.36</v>
      </c>
      <c r="T31" t="n">
        <v>10825.93</v>
      </c>
      <c r="U31" t="n">
        <v>0.67</v>
      </c>
      <c r="V31" t="n">
        <v>0.89</v>
      </c>
      <c r="W31" t="n">
        <v>9.23</v>
      </c>
      <c r="X31" t="n">
        <v>0.6899999999999999</v>
      </c>
      <c r="Y31" t="n">
        <v>1</v>
      </c>
      <c r="Z31" t="n">
        <v>10</v>
      </c>
      <c r="AA31" t="n">
        <v>1240.602134883973</v>
      </c>
      <c r="AB31" t="n">
        <v>1697.446572451688</v>
      </c>
      <c r="AC31" t="n">
        <v>1535.444653958125</v>
      </c>
      <c r="AD31" t="n">
        <v>1240602.134883973</v>
      </c>
      <c r="AE31" t="n">
        <v>1697446.572451688</v>
      </c>
      <c r="AF31" t="n">
        <v>1.284421291509436e-06</v>
      </c>
      <c r="AG31" t="n">
        <v>24.85243055555556</v>
      </c>
      <c r="AH31" t="n">
        <v>1535444.653958126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3.5002</v>
      </c>
      <c r="E32" t="n">
        <v>28.57</v>
      </c>
      <c r="F32" t="n">
        <v>24.05</v>
      </c>
      <c r="G32" t="n">
        <v>41.23</v>
      </c>
      <c r="H32" t="n">
        <v>0.57</v>
      </c>
      <c r="I32" t="n">
        <v>35</v>
      </c>
      <c r="J32" t="n">
        <v>266.71</v>
      </c>
      <c r="K32" t="n">
        <v>59.19</v>
      </c>
      <c r="L32" t="n">
        <v>8.5</v>
      </c>
      <c r="M32" t="n">
        <v>33</v>
      </c>
      <c r="N32" t="n">
        <v>69.02</v>
      </c>
      <c r="O32" t="n">
        <v>33128.7</v>
      </c>
      <c r="P32" t="n">
        <v>395.64</v>
      </c>
      <c r="Q32" t="n">
        <v>608.85</v>
      </c>
      <c r="R32" t="n">
        <v>68.34</v>
      </c>
      <c r="S32" t="n">
        <v>46.36</v>
      </c>
      <c r="T32" t="n">
        <v>10541.16</v>
      </c>
      <c r="U32" t="n">
        <v>0.68</v>
      </c>
      <c r="V32" t="n">
        <v>0.89</v>
      </c>
      <c r="W32" t="n">
        <v>9.24</v>
      </c>
      <c r="X32" t="n">
        <v>0.68</v>
      </c>
      <c r="Y32" t="n">
        <v>1</v>
      </c>
      <c r="Z32" t="n">
        <v>10</v>
      </c>
      <c r="AA32" t="n">
        <v>1237.954827405731</v>
      </c>
      <c r="AB32" t="n">
        <v>1693.824409568993</v>
      </c>
      <c r="AC32" t="n">
        <v>1532.168185217218</v>
      </c>
      <c r="AD32" t="n">
        <v>1237954.827405731</v>
      </c>
      <c r="AE32" t="n">
        <v>1693824.409568993</v>
      </c>
      <c r="AF32" t="n">
        <v>1.287105672805212e-06</v>
      </c>
      <c r="AG32" t="n">
        <v>24.80034722222222</v>
      </c>
      <c r="AH32" t="n">
        <v>1532168.185217218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3.5071</v>
      </c>
      <c r="E33" t="n">
        <v>28.51</v>
      </c>
      <c r="F33" t="n">
        <v>24.05</v>
      </c>
      <c r="G33" t="n">
        <v>42.43</v>
      </c>
      <c r="H33" t="n">
        <v>0.58</v>
      </c>
      <c r="I33" t="n">
        <v>34</v>
      </c>
      <c r="J33" t="n">
        <v>267.18</v>
      </c>
      <c r="K33" t="n">
        <v>59.19</v>
      </c>
      <c r="L33" t="n">
        <v>8.75</v>
      </c>
      <c r="M33" t="n">
        <v>32</v>
      </c>
      <c r="N33" t="n">
        <v>69.23999999999999</v>
      </c>
      <c r="O33" t="n">
        <v>33186.95</v>
      </c>
      <c r="P33" t="n">
        <v>395.31</v>
      </c>
      <c r="Q33" t="n">
        <v>608.9299999999999</v>
      </c>
      <c r="R33" t="n">
        <v>68.33</v>
      </c>
      <c r="S33" t="n">
        <v>46.36</v>
      </c>
      <c r="T33" t="n">
        <v>10540.25</v>
      </c>
      <c r="U33" t="n">
        <v>0.68</v>
      </c>
      <c r="V33" t="n">
        <v>0.89</v>
      </c>
      <c r="W33" t="n">
        <v>9.23</v>
      </c>
      <c r="X33" t="n">
        <v>0.67</v>
      </c>
      <c r="Y33" t="n">
        <v>1</v>
      </c>
      <c r="Z33" t="n">
        <v>10</v>
      </c>
      <c r="AA33" t="n">
        <v>1235.824086834047</v>
      </c>
      <c r="AB33" t="n">
        <v>1690.909036317176</v>
      </c>
      <c r="AC33" t="n">
        <v>1529.531051096802</v>
      </c>
      <c r="AD33" t="n">
        <v>1235824.086834047</v>
      </c>
      <c r="AE33" t="n">
        <v>1690909.036317176</v>
      </c>
      <c r="AF33" t="n">
        <v>1.289642964714919e-06</v>
      </c>
      <c r="AG33" t="n">
        <v>24.74826388888889</v>
      </c>
      <c r="AH33" t="n">
        <v>1529531.051096802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3.5174</v>
      </c>
      <c r="E34" t="n">
        <v>28.43</v>
      </c>
      <c r="F34" t="n">
        <v>24.01</v>
      </c>
      <c r="G34" t="n">
        <v>43.66</v>
      </c>
      <c r="H34" t="n">
        <v>0.6</v>
      </c>
      <c r="I34" t="n">
        <v>33</v>
      </c>
      <c r="J34" t="n">
        <v>267.66</v>
      </c>
      <c r="K34" t="n">
        <v>59.19</v>
      </c>
      <c r="L34" t="n">
        <v>9</v>
      </c>
      <c r="M34" t="n">
        <v>31</v>
      </c>
      <c r="N34" t="n">
        <v>69.45999999999999</v>
      </c>
      <c r="O34" t="n">
        <v>33245.29</v>
      </c>
      <c r="P34" t="n">
        <v>394.69</v>
      </c>
      <c r="Q34" t="n">
        <v>608.97</v>
      </c>
      <c r="R34" t="n">
        <v>67.13</v>
      </c>
      <c r="S34" t="n">
        <v>46.36</v>
      </c>
      <c r="T34" t="n">
        <v>9945.65</v>
      </c>
      <c r="U34" t="n">
        <v>0.6899999999999999</v>
      </c>
      <c r="V34" t="n">
        <v>0.89</v>
      </c>
      <c r="W34" t="n">
        <v>9.23</v>
      </c>
      <c r="X34" t="n">
        <v>0.64</v>
      </c>
      <c r="Y34" t="n">
        <v>1</v>
      </c>
      <c r="Z34" t="n">
        <v>10</v>
      </c>
      <c r="AA34" t="n">
        <v>1232.11826430012</v>
      </c>
      <c r="AB34" t="n">
        <v>1685.838566436905</v>
      </c>
      <c r="AC34" t="n">
        <v>1524.944499745455</v>
      </c>
      <c r="AD34" t="n">
        <v>1232118.26430012</v>
      </c>
      <c r="AE34" t="n">
        <v>1685838.566436905</v>
      </c>
      <c r="AF34" t="n">
        <v>1.293430516406221e-06</v>
      </c>
      <c r="AG34" t="n">
        <v>24.67881944444444</v>
      </c>
      <c r="AH34" t="n">
        <v>1524944.499745455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3.5237</v>
      </c>
      <c r="E35" t="n">
        <v>28.38</v>
      </c>
      <c r="F35" t="n">
        <v>24.01</v>
      </c>
      <c r="G35" t="n">
        <v>45.02</v>
      </c>
      <c r="H35" t="n">
        <v>0.61</v>
      </c>
      <c r="I35" t="n">
        <v>32</v>
      </c>
      <c r="J35" t="n">
        <v>268.13</v>
      </c>
      <c r="K35" t="n">
        <v>59.19</v>
      </c>
      <c r="L35" t="n">
        <v>9.25</v>
      </c>
      <c r="M35" t="n">
        <v>30</v>
      </c>
      <c r="N35" t="n">
        <v>69.69</v>
      </c>
      <c r="O35" t="n">
        <v>33303.72</v>
      </c>
      <c r="P35" t="n">
        <v>394.4</v>
      </c>
      <c r="Q35" t="n">
        <v>608.85</v>
      </c>
      <c r="R35" t="n">
        <v>66.92</v>
      </c>
      <c r="S35" t="n">
        <v>46.36</v>
      </c>
      <c r="T35" t="n">
        <v>9848.68</v>
      </c>
      <c r="U35" t="n">
        <v>0.6899999999999999</v>
      </c>
      <c r="V35" t="n">
        <v>0.89</v>
      </c>
      <c r="W35" t="n">
        <v>9.24</v>
      </c>
      <c r="X35" t="n">
        <v>0.64</v>
      </c>
      <c r="Y35" t="n">
        <v>1</v>
      </c>
      <c r="Z35" t="n">
        <v>10</v>
      </c>
      <c r="AA35" t="n">
        <v>1230.209863937648</v>
      </c>
      <c r="AB35" t="n">
        <v>1683.227408868289</v>
      </c>
      <c r="AC35" t="n">
        <v>1522.582547390405</v>
      </c>
      <c r="AD35" t="n">
        <v>1230209.863937648</v>
      </c>
      <c r="AE35" t="n">
        <v>1683227.408868289</v>
      </c>
      <c r="AF35" t="n">
        <v>1.295747174236823e-06</v>
      </c>
      <c r="AG35" t="n">
        <v>24.63541666666667</v>
      </c>
      <c r="AH35" t="n">
        <v>1522582.547390405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3.5352</v>
      </c>
      <c r="E36" t="n">
        <v>28.29</v>
      </c>
      <c r="F36" t="n">
        <v>23.97</v>
      </c>
      <c r="G36" t="n">
        <v>46.39</v>
      </c>
      <c r="H36" t="n">
        <v>0.63</v>
      </c>
      <c r="I36" t="n">
        <v>31</v>
      </c>
      <c r="J36" t="n">
        <v>268.61</v>
      </c>
      <c r="K36" t="n">
        <v>59.19</v>
      </c>
      <c r="L36" t="n">
        <v>9.5</v>
      </c>
      <c r="M36" t="n">
        <v>29</v>
      </c>
      <c r="N36" t="n">
        <v>69.91</v>
      </c>
      <c r="O36" t="n">
        <v>33362.23</v>
      </c>
      <c r="P36" t="n">
        <v>393.63</v>
      </c>
      <c r="Q36" t="n">
        <v>608.9400000000001</v>
      </c>
      <c r="R36" t="n">
        <v>65.75</v>
      </c>
      <c r="S36" t="n">
        <v>46.36</v>
      </c>
      <c r="T36" t="n">
        <v>9266.540000000001</v>
      </c>
      <c r="U36" t="n">
        <v>0.71</v>
      </c>
      <c r="V36" t="n">
        <v>0.89</v>
      </c>
      <c r="W36" t="n">
        <v>9.23</v>
      </c>
      <c r="X36" t="n">
        <v>0.59</v>
      </c>
      <c r="Y36" t="n">
        <v>1</v>
      </c>
      <c r="Z36" t="n">
        <v>10</v>
      </c>
      <c r="AA36" t="n">
        <v>1226.031510255588</v>
      </c>
      <c r="AB36" t="n">
        <v>1677.51040102454</v>
      </c>
      <c r="AC36" t="n">
        <v>1517.411162751393</v>
      </c>
      <c r="AD36" t="n">
        <v>1226031.510255588</v>
      </c>
      <c r="AE36" t="n">
        <v>1677510.40102454</v>
      </c>
      <c r="AF36" t="n">
        <v>1.299975994086334e-06</v>
      </c>
      <c r="AG36" t="n">
        <v>24.55729166666667</v>
      </c>
      <c r="AH36" t="n">
        <v>1517411.162751392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3.5408</v>
      </c>
      <c r="E37" t="n">
        <v>28.24</v>
      </c>
      <c r="F37" t="n">
        <v>23.97</v>
      </c>
      <c r="G37" t="n">
        <v>47.94</v>
      </c>
      <c r="H37" t="n">
        <v>0.64</v>
      </c>
      <c r="I37" t="n">
        <v>30</v>
      </c>
      <c r="J37" t="n">
        <v>269.08</v>
      </c>
      <c r="K37" t="n">
        <v>59.19</v>
      </c>
      <c r="L37" t="n">
        <v>9.75</v>
      </c>
      <c r="M37" t="n">
        <v>28</v>
      </c>
      <c r="N37" t="n">
        <v>70.14</v>
      </c>
      <c r="O37" t="n">
        <v>33420.83</v>
      </c>
      <c r="P37" t="n">
        <v>393.35</v>
      </c>
      <c r="Q37" t="n">
        <v>608.97</v>
      </c>
      <c r="R37" t="n">
        <v>65.94</v>
      </c>
      <c r="S37" t="n">
        <v>46.36</v>
      </c>
      <c r="T37" t="n">
        <v>9369.290000000001</v>
      </c>
      <c r="U37" t="n">
        <v>0.7</v>
      </c>
      <c r="V37" t="n">
        <v>0.89</v>
      </c>
      <c r="W37" t="n">
        <v>9.23</v>
      </c>
      <c r="X37" t="n">
        <v>0.6</v>
      </c>
      <c r="Y37" t="n">
        <v>1</v>
      </c>
      <c r="Z37" t="n">
        <v>10</v>
      </c>
      <c r="AA37" t="n">
        <v>1224.318819395786</v>
      </c>
      <c r="AB37" t="n">
        <v>1675.167021831571</v>
      </c>
      <c r="AC37" t="n">
        <v>1515.291432379647</v>
      </c>
      <c r="AD37" t="n">
        <v>1224318.819395786</v>
      </c>
      <c r="AE37" t="n">
        <v>1675167.021831571</v>
      </c>
      <c r="AF37" t="n">
        <v>1.302035245491314e-06</v>
      </c>
      <c r="AG37" t="n">
        <v>24.51388888888889</v>
      </c>
      <c r="AH37" t="n">
        <v>1515291.432379647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3.5425</v>
      </c>
      <c r="E38" t="n">
        <v>28.23</v>
      </c>
      <c r="F38" t="n">
        <v>23.96</v>
      </c>
      <c r="G38" t="n">
        <v>47.91</v>
      </c>
      <c r="H38" t="n">
        <v>0.66</v>
      </c>
      <c r="I38" t="n">
        <v>30</v>
      </c>
      <c r="J38" t="n">
        <v>269.56</v>
      </c>
      <c r="K38" t="n">
        <v>59.19</v>
      </c>
      <c r="L38" t="n">
        <v>10</v>
      </c>
      <c r="M38" t="n">
        <v>28</v>
      </c>
      <c r="N38" t="n">
        <v>70.36</v>
      </c>
      <c r="O38" t="n">
        <v>33479.51</v>
      </c>
      <c r="P38" t="n">
        <v>392.91</v>
      </c>
      <c r="Q38" t="n">
        <v>608.8200000000001</v>
      </c>
      <c r="R38" t="n">
        <v>65.53</v>
      </c>
      <c r="S38" t="n">
        <v>46.36</v>
      </c>
      <c r="T38" t="n">
        <v>9161.34</v>
      </c>
      <c r="U38" t="n">
        <v>0.71</v>
      </c>
      <c r="V38" t="n">
        <v>0.89</v>
      </c>
      <c r="W38" t="n">
        <v>9.23</v>
      </c>
      <c r="X38" t="n">
        <v>0.58</v>
      </c>
      <c r="Y38" t="n">
        <v>1</v>
      </c>
      <c r="Z38" t="n">
        <v>10</v>
      </c>
      <c r="AA38" t="n">
        <v>1223.169324619002</v>
      </c>
      <c r="AB38" t="n">
        <v>1673.594232365844</v>
      </c>
      <c r="AC38" t="n">
        <v>1513.868747733105</v>
      </c>
      <c r="AD38" t="n">
        <v>1223169.324619002</v>
      </c>
      <c r="AE38" t="n">
        <v>1673594.232365844</v>
      </c>
      <c r="AF38" t="n">
        <v>1.302660375382111e-06</v>
      </c>
      <c r="AG38" t="n">
        <v>24.50520833333333</v>
      </c>
      <c r="AH38" t="n">
        <v>1513868.747733105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3.5544</v>
      </c>
      <c r="E39" t="n">
        <v>28.13</v>
      </c>
      <c r="F39" t="n">
        <v>23.91</v>
      </c>
      <c r="G39" t="n">
        <v>49.47</v>
      </c>
      <c r="H39" t="n">
        <v>0.68</v>
      </c>
      <c r="I39" t="n">
        <v>29</v>
      </c>
      <c r="J39" t="n">
        <v>270.03</v>
      </c>
      <c r="K39" t="n">
        <v>59.19</v>
      </c>
      <c r="L39" t="n">
        <v>10.25</v>
      </c>
      <c r="M39" t="n">
        <v>27</v>
      </c>
      <c r="N39" t="n">
        <v>70.59</v>
      </c>
      <c r="O39" t="n">
        <v>33538.28</v>
      </c>
      <c r="P39" t="n">
        <v>392.12</v>
      </c>
      <c r="Q39" t="n">
        <v>608.8</v>
      </c>
      <c r="R39" t="n">
        <v>64.15000000000001</v>
      </c>
      <c r="S39" t="n">
        <v>46.36</v>
      </c>
      <c r="T39" t="n">
        <v>8476.41</v>
      </c>
      <c r="U39" t="n">
        <v>0.72</v>
      </c>
      <c r="V39" t="n">
        <v>0.89</v>
      </c>
      <c r="W39" t="n">
        <v>9.220000000000001</v>
      </c>
      <c r="X39" t="n">
        <v>0.54</v>
      </c>
      <c r="Y39" t="n">
        <v>1</v>
      </c>
      <c r="Z39" t="n">
        <v>10</v>
      </c>
      <c r="AA39" t="n">
        <v>1207.995289422444</v>
      </c>
      <c r="AB39" t="n">
        <v>1652.832447978727</v>
      </c>
      <c r="AC39" t="n">
        <v>1495.088438908547</v>
      </c>
      <c r="AD39" t="n">
        <v>1207995.289422444</v>
      </c>
      <c r="AE39" t="n">
        <v>1652832.447978727</v>
      </c>
      <c r="AF39" t="n">
        <v>1.307036284617692e-06</v>
      </c>
      <c r="AG39" t="n">
        <v>24.41840277777778</v>
      </c>
      <c r="AH39" t="n">
        <v>1495088.438908547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3.5587</v>
      </c>
      <c r="E40" t="n">
        <v>28.1</v>
      </c>
      <c r="F40" t="n">
        <v>23.93</v>
      </c>
      <c r="G40" t="n">
        <v>51.27</v>
      </c>
      <c r="H40" t="n">
        <v>0.6899999999999999</v>
      </c>
      <c r="I40" t="n">
        <v>28</v>
      </c>
      <c r="J40" t="n">
        <v>270.51</v>
      </c>
      <c r="K40" t="n">
        <v>59.19</v>
      </c>
      <c r="L40" t="n">
        <v>10.5</v>
      </c>
      <c r="M40" t="n">
        <v>26</v>
      </c>
      <c r="N40" t="n">
        <v>70.81999999999999</v>
      </c>
      <c r="O40" t="n">
        <v>33597.14</v>
      </c>
      <c r="P40" t="n">
        <v>392.2</v>
      </c>
      <c r="Q40" t="n">
        <v>608.8099999999999</v>
      </c>
      <c r="R40" t="n">
        <v>64.53</v>
      </c>
      <c r="S40" t="n">
        <v>46.36</v>
      </c>
      <c r="T40" t="n">
        <v>8674.91</v>
      </c>
      <c r="U40" t="n">
        <v>0.72</v>
      </c>
      <c r="V40" t="n">
        <v>0.89</v>
      </c>
      <c r="W40" t="n">
        <v>9.220000000000001</v>
      </c>
      <c r="X40" t="n">
        <v>0.55</v>
      </c>
      <c r="Y40" t="n">
        <v>1</v>
      </c>
      <c r="Z40" t="n">
        <v>10</v>
      </c>
      <c r="AA40" t="n">
        <v>1207.316429617719</v>
      </c>
      <c r="AB40" t="n">
        <v>1651.903602044721</v>
      </c>
      <c r="AC40" t="n">
        <v>1494.248240726839</v>
      </c>
      <c r="AD40" t="n">
        <v>1207316.429617719</v>
      </c>
      <c r="AE40" t="n">
        <v>1651903.602044721</v>
      </c>
      <c r="AF40" t="n">
        <v>1.308617495517944e-06</v>
      </c>
      <c r="AG40" t="n">
        <v>24.39236111111111</v>
      </c>
      <c r="AH40" t="n">
        <v>1494248.240726839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3.5601</v>
      </c>
      <c r="E41" t="n">
        <v>28.09</v>
      </c>
      <c r="F41" t="n">
        <v>23.91</v>
      </c>
      <c r="G41" t="n">
        <v>51.25</v>
      </c>
      <c r="H41" t="n">
        <v>0.71</v>
      </c>
      <c r="I41" t="n">
        <v>28</v>
      </c>
      <c r="J41" t="n">
        <v>270.99</v>
      </c>
      <c r="K41" t="n">
        <v>59.19</v>
      </c>
      <c r="L41" t="n">
        <v>10.75</v>
      </c>
      <c r="M41" t="n">
        <v>26</v>
      </c>
      <c r="N41" t="n">
        <v>71.04000000000001</v>
      </c>
      <c r="O41" t="n">
        <v>33656.08</v>
      </c>
      <c r="P41" t="n">
        <v>391.63</v>
      </c>
      <c r="Q41" t="n">
        <v>608.95</v>
      </c>
      <c r="R41" t="n">
        <v>64.04000000000001</v>
      </c>
      <c r="S41" t="n">
        <v>46.36</v>
      </c>
      <c r="T41" t="n">
        <v>8429.549999999999</v>
      </c>
      <c r="U41" t="n">
        <v>0.72</v>
      </c>
      <c r="V41" t="n">
        <v>0.89</v>
      </c>
      <c r="W41" t="n">
        <v>9.23</v>
      </c>
      <c r="X41" t="n">
        <v>0.54</v>
      </c>
      <c r="Y41" t="n">
        <v>1</v>
      </c>
      <c r="Z41" t="n">
        <v>10</v>
      </c>
      <c r="AA41" t="n">
        <v>1205.959633580562</v>
      </c>
      <c r="AB41" t="n">
        <v>1650.047173849067</v>
      </c>
      <c r="AC41" t="n">
        <v>1492.568987432665</v>
      </c>
      <c r="AD41" t="n">
        <v>1205959.633580562</v>
      </c>
      <c r="AE41" t="n">
        <v>1650047.173849067</v>
      </c>
      <c r="AF41" t="n">
        <v>1.30913230836919e-06</v>
      </c>
      <c r="AG41" t="n">
        <v>24.38368055555556</v>
      </c>
      <c r="AH41" t="n">
        <v>1492568.987432665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3.5696</v>
      </c>
      <c r="E42" t="n">
        <v>28.01</v>
      </c>
      <c r="F42" t="n">
        <v>23.89</v>
      </c>
      <c r="G42" t="n">
        <v>53.09</v>
      </c>
      <c r="H42" t="n">
        <v>0.72</v>
      </c>
      <c r="I42" t="n">
        <v>27</v>
      </c>
      <c r="J42" t="n">
        <v>271.47</v>
      </c>
      <c r="K42" t="n">
        <v>59.19</v>
      </c>
      <c r="L42" t="n">
        <v>11</v>
      </c>
      <c r="M42" t="n">
        <v>25</v>
      </c>
      <c r="N42" t="n">
        <v>71.27</v>
      </c>
      <c r="O42" t="n">
        <v>33715.11</v>
      </c>
      <c r="P42" t="n">
        <v>391.54</v>
      </c>
      <c r="Q42" t="n">
        <v>608.9</v>
      </c>
      <c r="R42" t="n">
        <v>63.49</v>
      </c>
      <c r="S42" t="n">
        <v>46.36</v>
      </c>
      <c r="T42" t="n">
        <v>8156.51</v>
      </c>
      <c r="U42" t="n">
        <v>0.73</v>
      </c>
      <c r="V42" t="n">
        <v>0.89</v>
      </c>
      <c r="W42" t="n">
        <v>9.220000000000001</v>
      </c>
      <c r="X42" t="n">
        <v>0.52</v>
      </c>
      <c r="Y42" t="n">
        <v>1</v>
      </c>
      <c r="Z42" t="n">
        <v>10</v>
      </c>
      <c r="AA42" t="n">
        <v>1203.519851952693</v>
      </c>
      <c r="AB42" t="n">
        <v>1646.708956990248</v>
      </c>
      <c r="AC42" t="n">
        <v>1489.549365305635</v>
      </c>
      <c r="AD42" t="n">
        <v>1203519.851952693</v>
      </c>
      <c r="AE42" t="n">
        <v>1646708.956990248</v>
      </c>
      <c r="AF42" t="n">
        <v>1.312625681288351e-06</v>
      </c>
      <c r="AG42" t="n">
        <v>24.31423611111111</v>
      </c>
      <c r="AH42" t="n">
        <v>1489549.365305635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3.5803</v>
      </c>
      <c r="E43" t="n">
        <v>27.93</v>
      </c>
      <c r="F43" t="n">
        <v>23.85</v>
      </c>
      <c r="G43" t="n">
        <v>55.05</v>
      </c>
      <c r="H43" t="n">
        <v>0.74</v>
      </c>
      <c r="I43" t="n">
        <v>26</v>
      </c>
      <c r="J43" t="n">
        <v>271.95</v>
      </c>
      <c r="K43" t="n">
        <v>59.19</v>
      </c>
      <c r="L43" t="n">
        <v>11.25</v>
      </c>
      <c r="M43" t="n">
        <v>24</v>
      </c>
      <c r="N43" t="n">
        <v>71.5</v>
      </c>
      <c r="O43" t="n">
        <v>33774.23</v>
      </c>
      <c r="P43" t="n">
        <v>390.6</v>
      </c>
      <c r="Q43" t="n">
        <v>608.79</v>
      </c>
      <c r="R43" t="n">
        <v>62.45</v>
      </c>
      <c r="S43" t="n">
        <v>46.36</v>
      </c>
      <c r="T43" t="n">
        <v>7640.78</v>
      </c>
      <c r="U43" t="n">
        <v>0.74</v>
      </c>
      <c r="V43" t="n">
        <v>0.89</v>
      </c>
      <c r="W43" t="n">
        <v>9.220000000000001</v>
      </c>
      <c r="X43" t="n">
        <v>0.48</v>
      </c>
      <c r="Y43" t="n">
        <v>1</v>
      </c>
      <c r="Z43" t="n">
        <v>10</v>
      </c>
      <c r="AA43" t="n">
        <v>1199.365227378118</v>
      </c>
      <c r="AB43" t="n">
        <v>1641.024416358213</v>
      </c>
      <c r="AC43" t="n">
        <v>1484.407349253218</v>
      </c>
      <c r="AD43" t="n">
        <v>1199365.227378118</v>
      </c>
      <c r="AE43" t="n">
        <v>1641024.416358213</v>
      </c>
      <c r="AF43" t="n">
        <v>1.316560322365723e-06</v>
      </c>
      <c r="AG43" t="n">
        <v>24.24479166666667</v>
      </c>
      <c r="AH43" t="n">
        <v>1484407.349253218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3.5763</v>
      </c>
      <c r="E44" t="n">
        <v>27.96</v>
      </c>
      <c r="F44" t="n">
        <v>23.89</v>
      </c>
      <c r="G44" t="n">
        <v>55.12</v>
      </c>
      <c r="H44" t="n">
        <v>0.75</v>
      </c>
      <c r="I44" t="n">
        <v>26</v>
      </c>
      <c r="J44" t="n">
        <v>272.43</v>
      </c>
      <c r="K44" t="n">
        <v>59.19</v>
      </c>
      <c r="L44" t="n">
        <v>11.5</v>
      </c>
      <c r="M44" t="n">
        <v>24</v>
      </c>
      <c r="N44" t="n">
        <v>71.73</v>
      </c>
      <c r="O44" t="n">
        <v>33833.57</v>
      </c>
      <c r="P44" t="n">
        <v>390.77</v>
      </c>
      <c r="Q44" t="n">
        <v>608.84</v>
      </c>
      <c r="R44" t="n">
        <v>63.26</v>
      </c>
      <c r="S44" t="n">
        <v>46.36</v>
      </c>
      <c r="T44" t="n">
        <v>8047.72</v>
      </c>
      <c r="U44" t="n">
        <v>0.73</v>
      </c>
      <c r="V44" t="n">
        <v>0.89</v>
      </c>
      <c r="W44" t="n">
        <v>9.220000000000001</v>
      </c>
      <c r="X44" t="n">
        <v>0.51</v>
      </c>
      <c r="Y44" t="n">
        <v>1</v>
      </c>
      <c r="Z44" t="n">
        <v>10</v>
      </c>
      <c r="AA44" t="n">
        <v>1200.851028972947</v>
      </c>
      <c r="AB44" t="n">
        <v>1643.057355649198</v>
      </c>
      <c r="AC44" t="n">
        <v>1486.24626767152</v>
      </c>
      <c r="AD44" t="n">
        <v>1200851.028972947</v>
      </c>
      <c r="AE44" t="n">
        <v>1643057.355649198</v>
      </c>
      <c r="AF44" t="n">
        <v>1.315089428505023e-06</v>
      </c>
      <c r="AG44" t="n">
        <v>24.27083333333333</v>
      </c>
      <c r="AH44" t="n">
        <v>1486246.26767152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3.5865</v>
      </c>
      <c r="E45" t="n">
        <v>27.88</v>
      </c>
      <c r="F45" t="n">
        <v>23.86</v>
      </c>
      <c r="G45" t="n">
        <v>57.25</v>
      </c>
      <c r="H45" t="n">
        <v>0.77</v>
      </c>
      <c r="I45" t="n">
        <v>25</v>
      </c>
      <c r="J45" t="n">
        <v>272.91</v>
      </c>
      <c r="K45" t="n">
        <v>59.19</v>
      </c>
      <c r="L45" t="n">
        <v>11.75</v>
      </c>
      <c r="M45" t="n">
        <v>23</v>
      </c>
      <c r="N45" t="n">
        <v>71.95999999999999</v>
      </c>
      <c r="O45" t="n">
        <v>33892.87</v>
      </c>
      <c r="P45" t="n">
        <v>390.25</v>
      </c>
      <c r="Q45" t="n">
        <v>608.9299999999999</v>
      </c>
      <c r="R45" t="n">
        <v>62.44</v>
      </c>
      <c r="S45" t="n">
        <v>46.36</v>
      </c>
      <c r="T45" t="n">
        <v>7640.26</v>
      </c>
      <c r="U45" t="n">
        <v>0.74</v>
      </c>
      <c r="V45" t="n">
        <v>0.89</v>
      </c>
      <c r="W45" t="n">
        <v>9.220000000000001</v>
      </c>
      <c r="X45" t="n">
        <v>0.48</v>
      </c>
      <c r="Y45" t="n">
        <v>1</v>
      </c>
      <c r="Z45" t="n">
        <v>10</v>
      </c>
      <c r="AA45" t="n">
        <v>1197.544118125946</v>
      </c>
      <c r="AB45" t="n">
        <v>1638.532694337722</v>
      </c>
      <c r="AC45" t="n">
        <v>1482.153433685209</v>
      </c>
      <c r="AD45" t="n">
        <v>1197544.118125946</v>
      </c>
      <c r="AE45" t="n">
        <v>1638532.694337722</v>
      </c>
      <c r="AF45" t="n">
        <v>1.318840207849807e-06</v>
      </c>
      <c r="AG45" t="n">
        <v>24.20138888888889</v>
      </c>
      <c r="AH45" t="n">
        <v>1482153.433685209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3.5862</v>
      </c>
      <c r="E46" t="n">
        <v>27.88</v>
      </c>
      <c r="F46" t="n">
        <v>23.86</v>
      </c>
      <c r="G46" t="n">
        <v>57.26</v>
      </c>
      <c r="H46" t="n">
        <v>0.78</v>
      </c>
      <c r="I46" t="n">
        <v>25</v>
      </c>
      <c r="J46" t="n">
        <v>273.39</v>
      </c>
      <c r="K46" t="n">
        <v>59.19</v>
      </c>
      <c r="L46" t="n">
        <v>12</v>
      </c>
      <c r="M46" t="n">
        <v>23</v>
      </c>
      <c r="N46" t="n">
        <v>72.2</v>
      </c>
      <c r="O46" t="n">
        <v>33952.26</v>
      </c>
      <c r="P46" t="n">
        <v>389.97</v>
      </c>
      <c r="Q46" t="n">
        <v>608.84</v>
      </c>
      <c r="R46" t="n">
        <v>62.32</v>
      </c>
      <c r="S46" t="n">
        <v>46.36</v>
      </c>
      <c r="T46" t="n">
        <v>7583.51</v>
      </c>
      <c r="U46" t="n">
        <v>0.74</v>
      </c>
      <c r="V46" t="n">
        <v>0.89</v>
      </c>
      <c r="W46" t="n">
        <v>9.220000000000001</v>
      </c>
      <c r="X46" t="n">
        <v>0.48</v>
      </c>
      <c r="Y46" t="n">
        <v>1</v>
      </c>
      <c r="Z46" t="n">
        <v>10</v>
      </c>
      <c r="AA46" t="n">
        <v>1197.18557686709</v>
      </c>
      <c r="AB46" t="n">
        <v>1638.04212236963</v>
      </c>
      <c r="AC46" t="n">
        <v>1481.70968121723</v>
      </c>
      <c r="AD46" t="n">
        <v>1197185.57686709</v>
      </c>
      <c r="AE46" t="n">
        <v>1638042.12236963</v>
      </c>
      <c r="AF46" t="n">
        <v>1.318729890810254e-06</v>
      </c>
      <c r="AG46" t="n">
        <v>24.20138888888889</v>
      </c>
      <c r="AH46" t="n">
        <v>1481709.68121723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3.5973</v>
      </c>
      <c r="E47" t="n">
        <v>27.8</v>
      </c>
      <c r="F47" t="n">
        <v>23.82</v>
      </c>
      <c r="G47" t="n">
        <v>59.55</v>
      </c>
      <c r="H47" t="n">
        <v>0.8</v>
      </c>
      <c r="I47" t="n">
        <v>24</v>
      </c>
      <c r="J47" t="n">
        <v>273.87</v>
      </c>
      <c r="K47" t="n">
        <v>59.19</v>
      </c>
      <c r="L47" t="n">
        <v>12.25</v>
      </c>
      <c r="M47" t="n">
        <v>22</v>
      </c>
      <c r="N47" t="n">
        <v>72.43000000000001</v>
      </c>
      <c r="O47" t="n">
        <v>34011.74</v>
      </c>
      <c r="P47" t="n">
        <v>389.22</v>
      </c>
      <c r="Q47" t="n">
        <v>608.88</v>
      </c>
      <c r="R47" t="n">
        <v>61.25</v>
      </c>
      <c r="S47" t="n">
        <v>46.36</v>
      </c>
      <c r="T47" t="n">
        <v>7053.94</v>
      </c>
      <c r="U47" t="n">
        <v>0.76</v>
      </c>
      <c r="V47" t="n">
        <v>0.89</v>
      </c>
      <c r="W47" t="n">
        <v>9.220000000000001</v>
      </c>
      <c r="X47" t="n">
        <v>0.45</v>
      </c>
      <c r="Y47" t="n">
        <v>1</v>
      </c>
      <c r="Z47" t="n">
        <v>10</v>
      </c>
      <c r="AA47" t="n">
        <v>1193.268702065147</v>
      </c>
      <c r="AB47" t="n">
        <v>1632.682881465292</v>
      </c>
      <c r="AC47" t="n">
        <v>1476.86191874306</v>
      </c>
      <c r="AD47" t="n">
        <v>1193268.702065147</v>
      </c>
      <c r="AE47" t="n">
        <v>1632682.881465292</v>
      </c>
      <c r="AF47" t="n">
        <v>1.322811621273696e-06</v>
      </c>
      <c r="AG47" t="n">
        <v>24.13194444444444</v>
      </c>
      <c r="AH47" t="n">
        <v>1476861.91874306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3.5948</v>
      </c>
      <c r="E48" t="n">
        <v>27.82</v>
      </c>
      <c r="F48" t="n">
        <v>23.84</v>
      </c>
      <c r="G48" t="n">
        <v>59.6</v>
      </c>
      <c r="H48" t="n">
        <v>0.8100000000000001</v>
      </c>
      <c r="I48" t="n">
        <v>24</v>
      </c>
      <c r="J48" t="n">
        <v>274.35</v>
      </c>
      <c r="K48" t="n">
        <v>59.19</v>
      </c>
      <c r="L48" t="n">
        <v>12.5</v>
      </c>
      <c r="M48" t="n">
        <v>22</v>
      </c>
      <c r="N48" t="n">
        <v>72.66</v>
      </c>
      <c r="O48" t="n">
        <v>34071.31</v>
      </c>
      <c r="P48" t="n">
        <v>389.38</v>
      </c>
      <c r="Q48" t="n">
        <v>608.86</v>
      </c>
      <c r="R48" t="n">
        <v>61.94</v>
      </c>
      <c r="S48" t="n">
        <v>46.36</v>
      </c>
      <c r="T48" t="n">
        <v>7396.79</v>
      </c>
      <c r="U48" t="n">
        <v>0.75</v>
      </c>
      <c r="V48" t="n">
        <v>0.89</v>
      </c>
      <c r="W48" t="n">
        <v>9.220000000000001</v>
      </c>
      <c r="X48" t="n">
        <v>0.47</v>
      </c>
      <c r="Y48" t="n">
        <v>1</v>
      </c>
      <c r="Z48" t="n">
        <v>10</v>
      </c>
      <c r="AA48" t="n">
        <v>1194.227651607835</v>
      </c>
      <c r="AB48" t="n">
        <v>1633.994958535465</v>
      </c>
      <c r="AC48" t="n">
        <v>1478.048773019168</v>
      </c>
      <c r="AD48" t="n">
        <v>1194227.651607835</v>
      </c>
      <c r="AE48" t="n">
        <v>1633994.958535465</v>
      </c>
      <c r="AF48" t="n">
        <v>1.321892312610759e-06</v>
      </c>
      <c r="AG48" t="n">
        <v>24.14930555555556</v>
      </c>
      <c r="AH48" t="n">
        <v>1478048.773019168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23.81</v>
      </c>
      <c r="G49" t="n">
        <v>62.12</v>
      </c>
      <c r="H49" t="n">
        <v>0.83</v>
      </c>
      <c r="I49" t="n">
        <v>23</v>
      </c>
      <c r="J49" t="n">
        <v>274.84</v>
      </c>
      <c r="K49" t="n">
        <v>59.19</v>
      </c>
      <c r="L49" t="n">
        <v>12.75</v>
      </c>
      <c r="M49" t="n">
        <v>21</v>
      </c>
      <c r="N49" t="n">
        <v>72.89</v>
      </c>
      <c r="O49" t="n">
        <v>34130.98</v>
      </c>
      <c r="P49" t="n">
        <v>388.5</v>
      </c>
      <c r="Q49" t="n">
        <v>608.83</v>
      </c>
      <c r="R49" t="n">
        <v>60.96</v>
      </c>
      <c r="S49" t="n">
        <v>46.36</v>
      </c>
      <c r="T49" t="n">
        <v>6914.39</v>
      </c>
      <c r="U49" t="n">
        <v>0.76</v>
      </c>
      <c r="V49" t="n">
        <v>0.89</v>
      </c>
      <c r="W49" t="n">
        <v>9.220000000000001</v>
      </c>
      <c r="X49" t="n">
        <v>0.44</v>
      </c>
      <c r="Y49" t="n">
        <v>1</v>
      </c>
      <c r="Z49" t="n">
        <v>10</v>
      </c>
      <c r="AA49" t="n">
        <v>1190.522044433299</v>
      </c>
      <c r="AB49" t="n">
        <v>1628.924783319415</v>
      </c>
      <c r="AC49" t="n">
        <v>1473.462488209701</v>
      </c>
      <c r="AD49" t="n">
        <v>1190522.044433299</v>
      </c>
      <c r="AE49" t="n">
        <v>1628924.783319415</v>
      </c>
      <c r="AF49" t="n">
        <v>1.325459230222956e-06</v>
      </c>
      <c r="AG49" t="n">
        <v>24.07986111111111</v>
      </c>
      <c r="AH49" t="n">
        <v>1473462.488209701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3.6044</v>
      </c>
      <c r="E50" t="n">
        <v>27.74</v>
      </c>
      <c r="F50" t="n">
        <v>23.81</v>
      </c>
      <c r="G50" t="n">
        <v>62.12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388.56</v>
      </c>
      <c r="Q50" t="n">
        <v>608.87</v>
      </c>
      <c r="R50" t="n">
        <v>61.27</v>
      </c>
      <c r="S50" t="n">
        <v>46.36</v>
      </c>
      <c r="T50" t="n">
        <v>7067.68</v>
      </c>
      <c r="U50" t="n">
        <v>0.76</v>
      </c>
      <c r="V50" t="n">
        <v>0.89</v>
      </c>
      <c r="W50" t="n">
        <v>9.210000000000001</v>
      </c>
      <c r="X50" t="n">
        <v>0.44</v>
      </c>
      <c r="Y50" t="n">
        <v>1</v>
      </c>
      <c r="Z50" t="n">
        <v>10</v>
      </c>
      <c r="AA50" t="n">
        <v>1190.634443506301</v>
      </c>
      <c r="AB50" t="n">
        <v>1629.078572689793</v>
      </c>
      <c r="AC50" t="n">
        <v>1473.601600138415</v>
      </c>
      <c r="AD50" t="n">
        <v>1190634.443506301</v>
      </c>
      <c r="AE50" t="n">
        <v>1629078.572689793</v>
      </c>
      <c r="AF50" t="n">
        <v>1.325422457876438e-06</v>
      </c>
      <c r="AG50" t="n">
        <v>24.07986111111111</v>
      </c>
      <c r="AH50" t="n">
        <v>1473601.600138415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3.6126</v>
      </c>
      <c r="E51" t="n">
        <v>27.68</v>
      </c>
      <c r="F51" t="n">
        <v>23.8</v>
      </c>
      <c r="G51" t="n">
        <v>64.91</v>
      </c>
      <c r="H51" t="n">
        <v>0.86</v>
      </c>
      <c r="I51" t="n">
        <v>22</v>
      </c>
      <c r="J51" t="n">
        <v>275.81</v>
      </c>
      <c r="K51" t="n">
        <v>59.19</v>
      </c>
      <c r="L51" t="n">
        <v>13.25</v>
      </c>
      <c r="M51" t="n">
        <v>20</v>
      </c>
      <c r="N51" t="n">
        <v>73.36</v>
      </c>
      <c r="O51" t="n">
        <v>34250.57</v>
      </c>
      <c r="P51" t="n">
        <v>387.82</v>
      </c>
      <c r="Q51" t="n">
        <v>608.83</v>
      </c>
      <c r="R51" t="n">
        <v>60.54</v>
      </c>
      <c r="S51" t="n">
        <v>46.36</v>
      </c>
      <c r="T51" t="n">
        <v>6706.37</v>
      </c>
      <c r="U51" t="n">
        <v>0.77</v>
      </c>
      <c r="V51" t="n">
        <v>0.9</v>
      </c>
      <c r="W51" t="n">
        <v>9.220000000000001</v>
      </c>
      <c r="X51" t="n">
        <v>0.43</v>
      </c>
      <c r="Y51" t="n">
        <v>1</v>
      </c>
      <c r="Z51" t="n">
        <v>10</v>
      </c>
      <c r="AA51" t="n">
        <v>1187.651425904053</v>
      </c>
      <c r="AB51" t="n">
        <v>1624.997076404949</v>
      </c>
      <c r="AC51" t="n">
        <v>1469.909636130581</v>
      </c>
      <c r="AD51" t="n">
        <v>1187651.425904053</v>
      </c>
      <c r="AE51" t="n">
        <v>1624997.076404949</v>
      </c>
      <c r="AF51" t="n">
        <v>1.328437790290872e-06</v>
      </c>
      <c r="AG51" t="n">
        <v>24.02777777777778</v>
      </c>
      <c r="AH51" t="n">
        <v>1469909.636130581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3.614</v>
      </c>
      <c r="E52" t="n">
        <v>27.67</v>
      </c>
      <c r="F52" t="n">
        <v>23.79</v>
      </c>
      <c r="G52" t="n">
        <v>64.88</v>
      </c>
      <c r="H52" t="n">
        <v>0.87</v>
      </c>
      <c r="I52" t="n">
        <v>22</v>
      </c>
      <c r="J52" t="n">
        <v>276.29</v>
      </c>
      <c r="K52" t="n">
        <v>59.19</v>
      </c>
      <c r="L52" t="n">
        <v>13.5</v>
      </c>
      <c r="M52" t="n">
        <v>20</v>
      </c>
      <c r="N52" t="n">
        <v>73.59999999999999</v>
      </c>
      <c r="O52" t="n">
        <v>34310.51</v>
      </c>
      <c r="P52" t="n">
        <v>387.85</v>
      </c>
      <c r="Q52" t="n">
        <v>608.83</v>
      </c>
      <c r="R52" t="n">
        <v>60.32</v>
      </c>
      <c r="S52" t="n">
        <v>46.36</v>
      </c>
      <c r="T52" t="n">
        <v>6598.34</v>
      </c>
      <c r="U52" t="n">
        <v>0.77</v>
      </c>
      <c r="V52" t="n">
        <v>0.9</v>
      </c>
      <c r="W52" t="n">
        <v>9.210000000000001</v>
      </c>
      <c r="X52" t="n">
        <v>0.42</v>
      </c>
      <c r="Y52" t="n">
        <v>1</v>
      </c>
      <c r="Z52" t="n">
        <v>10</v>
      </c>
      <c r="AA52" t="n">
        <v>1187.30956955797</v>
      </c>
      <c r="AB52" t="n">
        <v>1624.5293334706</v>
      </c>
      <c r="AC52" t="n">
        <v>1469.486533925405</v>
      </c>
      <c r="AD52" t="n">
        <v>1187309.56955797</v>
      </c>
      <c r="AE52" t="n">
        <v>1624529.3334706</v>
      </c>
      <c r="AF52" t="n">
        <v>1.328952603142117e-06</v>
      </c>
      <c r="AG52" t="n">
        <v>24.01909722222222</v>
      </c>
      <c r="AH52" t="n">
        <v>1469486.533925405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3.6122</v>
      </c>
      <c r="E53" t="n">
        <v>27.68</v>
      </c>
      <c r="F53" t="n">
        <v>23.8</v>
      </c>
      <c r="G53" t="n">
        <v>64.92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387.7</v>
      </c>
      <c r="Q53" t="n">
        <v>608.88</v>
      </c>
      <c r="R53" t="n">
        <v>60.79</v>
      </c>
      <c r="S53" t="n">
        <v>46.36</v>
      </c>
      <c r="T53" t="n">
        <v>6834.9</v>
      </c>
      <c r="U53" t="n">
        <v>0.76</v>
      </c>
      <c r="V53" t="n">
        <v>0.9</v>
      </c>
      <c r="W53" t="n">
        <v>9.210000000000001</v>
      </c>
      <c r="X53" t="n">
        <v>0.43</v>
      </c>
      <c r="Y53" t="n">
        <v>1</v>
      </c>
      <c r="Z53" t="n">
        <v>10</v>
      </c>
      <c r="AA53" t="n">
        <v>1187.55737561431</v>
      </c>
      <c r="AB53" t="n">
        <v>1624.868392649317</v>
      </c>
      <c r="AC53" t="n">
        <v>1469.793233771977</v>
      </c>
      <c r="AD53" t="n">
        <v>1187557.37561431</v>
      </c>
      <c r="AE53" t="n">
        <v>1624868.392649316</v>
      </c>
      <c r="AF53" t="n">
        <v>1.328290700904802e-06</v>
      </c>
      <c r="AG53" t="n">
        <v>24.02777777777778</v>
      </c>
      <c r="AH53" t="n">
        <v>1469793.233771977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3.6222</v>
      </c>
      <c r="E54" t="n">
        <v>27.61</v>
      </c>
      <c r="F54" t="n">
        <v>23.78</v>
      </c>
      <c r="G54" t="n">
        <v>67.93000000000001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387.15</v>
      </c>
      <c r="Q54" t="n">
        <v>608.8200000000001</v>
      </c>
      <c r="R54" t="n">
        <v>59.96</v>
      </c>
      <c r="S54" t="n">
        <v>46.36</v>
      </c>
      <c r="T54" t="n">
        <v>6421.89</v>
      </c>
      <c r="U54" t="n">
        <v>0.77</v>
      </c>
      <c r="V54" t="n">
        <v>0.9</v>
      </c>
      <c r="W54" t="n">
        <v>9.210000000000001</v>
      </c>
      <c r="X54" t="n">
        <v>0.4</v>
      </c>
      <c r="Y54" t="n">
        <v>1</v>
      </c>
      <c r="Z54" t="n">
        <v>10</v>
      </c>
      <c r="AA54" t="n">
        <v>1184.231488240039</v>
      </c>
      <c r="AB54" t="n">
        <v>1620.317766816043</v>
      </c>
      <c r="AC54" t="n">
        <v>1465.676913281388</v>
      </c>
      <c r="AD54" t="n">
        <v>1184231.488240039</v>
      </c>
      <c r="AE54" t="n">
        <v>1620317.766816043</v>
      </c>
      <c r="AF54" t="n">
        <v>1.331967935556551e-06</v>
      </c>
      <c r="AG54" t="n">
        <v>23.96701388888889</v>
      </c>
      <c r="AH54" t="n">
        <v>1465676.913281388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3.6229</v>
      </c>
      <c r="E55" t="n">
        <v>27.6</v>
      </c>
      <c r="F55" t="n">
        <v>23.77</v>
      </c>
      <c r="G55" t="n">
        <v>67.92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387.15</v>
      </c>
      <c r="Q55" t="n">
        <v>608.8200000000001</v>
      </c>
      <c r="R55" t="n">
        <v>59.74</v>
      </c>
      <c r="S55" t="n">
        <v>46.36</v>
      </c>
      <c r="T55" t="n">
        <v>6314.03</v>
      </c>
      <c r="U55" t="n">
        <v>0.78</v>
      </c>
      <c r="V55" t="n">
        <v>0.9</v>
      </c>
      <c r="W55" t="n">
        <v>9.210000000000001</v>
      </c>
      <c r="X55" t="n">
        <v>0.4</v>
      </c>
      <c r="Y55" t="n">
        <v>1</v>
      </c>
      <c r="Z55" t="n">
        <v>10</v>
      </c>
      <c r="AA55" t="n">
        <v>1183.997375636894</v>
      </c>
      <c r="AB55" t="n">
        <v>1619.997443624101</v>
      </c>
      <c r="AC55" t="n">
        <v>1465.387161285308</v>
      </c>
      <c r="AD55" t="n">
        <v>1183997.375636894</v>
      </c>
      <c r="AE55" t="n">
        <v>1619997.443624101</v>
      </c>
      <c r="AF55" t="n">
        <v>1.332225341982174e-06</v>
      </c>
      <c r="AG55" t="n">
        <v>23.95833333333333</v>
      </c>
      <c r="AH55" t="n">
        <v>1465387.161285308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3.6227</v>
      </c>
      <c r="E56" t="n">
        <v>27.6</v>
      </c>
      <c r="F56" t="n">
        <v>23.77</v>
      </c>
      <c r="G56" t="n">
        <v>67.92</v>
      </c>
      <c r="H56" t="n">
        <v>0.93</v>
      </c>
      <c r="I56" t="n">
        <v>21</v>
      </c>
      <c r="J56" t="n">
        <v>278.25</v>
      </c>
      <c r="K56" t="n">
        <v>59.19</v>
      </c>
      <c r="L56" t="n">
        <v>14.5</v>
      </c>
      <c r="M56" t="n">
        <v>19</v>
      </c>
      <c r="N56" t="n">
        <v>74.55</v>
      </c>
      <c r="O56" t="n">
        <v>34551.18</v>
      </c>
      <c r="P56" t="n">
        <v>386.67</v>
      </c>
      <c r="Q56" t="n">
        <v>608.84</v>
      </c>
      <c r="R56" t="n">
        <v>59.55</v>
      </c>
      <c r="S56" t="n">
        <v>46.36</v>
      </c>
      <c r="T56" t="n">
        <v>6218.09</v>
      </c>
      <c r="U56" t="n">
        <v>0.78</v>
      </c>
      <c r="V56" t="n">
        <v>0.9</v>
      </c>
      <c r="W56" t="n">
        <v>9.220000000000001</v>
      </c>
      <c r="X56" t="n">
        <v>0.4</v>
      </c>
      <c r="Y56" t="n">
        <v>1</v>
      </c>
      <c r="Z56" t="n">
        <v>10</v>
      </c>
      <c r="AA56" t="n">
        <v>1183.319377591778</v>
      </c>
      <c r="AB56" t="n">
        <v>1619.069776787611</v>
      </c>
      <c r="AC56" t="n">
        <v>1464.548029669705</v>
      </c>
      <c r="AD56" t="n">
        <v>1183319.377591778</v>
      </c>
      <c r="AE56" t="n">
        <v>1619069.776787611</v>
      </c>
      <c r="AF56" t="n">
        <v>1.332151797289139e-06</v>
      </c>
      <c r="AG56" t="n">
        <v>23.95833333333333</v>
      </c>
      <c r="AH56" t="n">
        <v>1464548.029669705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3.633</v>
      </c>
      <c r="E57" t="n">
        <v>27.53</v>
      </c>
      <c r="F57" t="n">
        <v>23.74</v>
      </c>
      <c r="G57" t="n">
        <v>71.23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18</v>
      </c>
      <c r="N57" t="n">
        <v>74.79000000000001</v>
      </c>
      <c r="O57" t="n">
        <v>34611.59</v>
      </c>
      <c r="P57" t="n">
        <v>386.05</v>
      </c>
      <c r="Q57" t="n">
        <v>608.8</v>
      </c>
      <c r="R57" t="n">
        <v>59.1</v>
      </c>
      <c r="S57" t="n">
        <v>46.36</v>
      </c>
      <c r="T57" t="n">
        <v>5998.8</v>
      </c>
      <c r="U57" t="n">
        <v>0.78</v>
      </c>
      <c r="V57" t="n">
        <v>0.9</v>
      </c>
      <c r="W57" t="n">
        <v>9.210000000000001</v>
      </c>
      <c r="X57" t="n">
        <v>0.37</v>
      </c>
      <c r="Y57" t="n">
        <v>1</v>
      </c>
      <c r="Z57" t="n">
        <v>10</v>
      </c>
      <c r="AA57" t="n">
        <v>1179.93229823503</v>
      </c>
      <c r="AB57" t="n">
        <v>1614.435425384313</v>
      </c>
      <c r="AC57" t="n">
        <v>1460.355974259984</v>
      </c>
      <c r="AD57" t="n">
        <v>1179932.29823503</v>
      </c>
      <c r="AE57" t="n">
        <v>1614435.425384313</v>
      </c>
      <c r="AF57" t="n">
        <v>1.33593934898044e-06</v>
      </c>
      <c r="AG57" t="n">
        <v>23.89756944444444</v>
      </c>
      <c r="AH57" t="n">
        <v>1460355.974259984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3.6318</v>
      </c>
      <c r="E58" t="n">
        <v>27.53</v>
      </c>
      <c r="F58" t="n">
        <v>23.75</v>
      </c>
      <c r="G58" t="n">
        <v>71.26000000000001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18</v>
      </c>
      <c r="N58" t="n">
        <v>75.03</v>
      </c>
      <c r="O58" t="n">
        <v>34672.08</v>
      </c>
      <c r="P58" t="n">
        <v>386.2</v>
      </c>
      <c r="Q58" t="n">
        <v>608.9299999999999</v>
      </c>
      <c r="R58" t="n">
        <v>58.88</v>
      </c>
      <c r="S58" t="n">
        <v>46.36</v>
      </c>
      <c r="T58" t="n">
        <v>5886.9</v>
      </c>
      <c r="U58" t="n">
        <v>0.79</v>
      </c>
      <c r="V58" t="n">
        <v>0.9</v>
      </c>
      <c r="W58" t="n">
        <v>9.220000000000001</v>
      </c>
      <c r="X58" t="n">
        <v>0.38</v>
      </c>
      <c r="Y58" t="n">
        <v>1</v>
      </c>
      <c r="Z58" t="n">
        <v>10</v>
      </c>
      <c r="AA58" t="n">
        <v>1180.496566600171</v>
      </c>
      <c r="AB58" t="n">
        <v>1615.207482255263</v>
      </c>
      <c r="AC58" t="n">
        <v>1461.054347106759</v>
      </c>
      <c r="AD58" t="n">
        <v>1180496.566600171</v>
      </c>
      <c r="AE58" t="n">
        <v>1615207.482255263</v>
      </c>
      <c r="AF58" t="n">
        <v>1.335498080822231e-06</v>
      </c>
      <c r="AG58" t="n">
        <v>23.89756944444444</v>
      </c>
      <c r="AH58" t="n">
        <v>1461054.347106759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3.6327</v>
      </c>
      <c r="E59" t="n">
        <v>27.53</v>
      </c>
      <c r="F59" t="n">
        <v>23.75</v>
      </c>
      <c r="G59" t="n">
        <v>71.23999999999999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18</v>
      </c>
      <c r="N59" t="n">
        <v>75.27</v>
      </c>
      <c r="O59" t="n">
        <v>34732.68</v>
      </c>
      <c r="P59" t="n">
        <v>385.72</v>
      </c>
      <c r="Q59" t="n">
        <v>608.92</v>
      </c>
      <c r="R59" t="n">
        <v>59.12</v>
      </c>
      <c r="S59" t="n">
        <v>46.36</v>
      </c>
      <c r="T59" t="n">
        <v>6009.24</v>
      </c>
      <c r="U59" t="n">
        <v>0.78</v>
      </c>
      <c r="V59" t="n">
        <v>0.9</v>
      </c>
      <c r="W59" t="n">
        <v>9.210000000000001</v>
      </c>
      <c r="X59" t="n">
        <v>0.37</v>
      </c>
      <c r="Y59" t="n">
        <v>1</v>
      </c>
      <c r="Z59" t="n">
        <v>10</v>
      </c>
      <c r="AA59" t="n">
        <v>1179.585180012384</v>
      </c>
      <c r="AB59" t="n">
        <v>1613.960482918314</v>
      </c>
      <c r="AC59" t="n">
        <v>1459.926359636354</v>
      </c>
      <c r="AD59" t="n">
        <v>1179585.180012384</v>
      </c>
      <c r="AE59" t="n">
        <v>1613960.482918314</v>
      </c>
      <c r="AF59" t="n">
        <v>1.335829031940888e-06</v>
      </c>
      <c r="AG59" t="n">
        <v>23.89756944444444</v>
      </c>
      <c r="AH59" t="n">
        <v>1459926.359636354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3.6414</v>
      </c>
      <c r="E60" t="n">
        <v>27.46</v>
      </c>
      <c r="F60" t="n">
        <v>23.73</v>
      </c>
      <c r="G60" t="n">
        <v>74.93000000000001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17</v>
      </c>
      <c r="N60" t="n">
        <v>75.52</v>
      </c>
      <c r="O60" t="n">
        <v>34793.36</v>
      </c>
      <c r="P60" t="n">
        <v>385.74</v>
      </c>
      <c r="Q60" t="n">
        <v>608.83</v>
      </c>
      <c r="R60" t="n">
        <v>58.29</v>
      </c>
      <c r="S60" t="n">
        <v>46.36</v>
      </c>
      <c r="T60" t="n">
        <v>5596.1</v>
      </c>
      <c r="U60" t="n">
        <v>0.8</v>
      </c>
      <c r="V60" t="n">
        <v>0.9</v>
      </c>
      <c r="W60" t="n">
        <v>9.210000000000001</v>
      </c>
      <c r="X60" t="n">
        <v>0.36</v>
      </c>
      <c r="Y60" t="n">
        <v>1</v>
      </c>
      <c r="Z60" t="n">
        <v>10</v>
      </c>
      <c r="AA60" t="n">
        <v>1177.596605356047</v>
      </c>
      <c r="AB60" t="n">
        <v>1611.239627343791</v>
      </c>
      <c r="AC60" t="n">
        <v>1457.465178699119</v>
      </c>
      <c r="AD60" t="n">
        <v>1177596.605356047</v>
      </c>
      <c r="AE60" t="n">
        <v>1611239.627343792</v>
      </c>
      <c r="AF60" t="n">
        <v>1.33902822608791e-06</v>
      </c>
      <c r="AG60" t="n">
        <v>23.83680555555556</v>
      </c>
      <c r="AH60" t="n">
        <v>1457465.178699119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3.6391</v>
      </c>
      <c r="E61" t="n">
        <v>27.48</v>
      </c>
      <c r="F61" t="n">
        <v>23.75</v>
      </c>
      <c r="G61" t="n">
        <v>74.98999999999999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17</v>
      </c>
      <c r="N61" t="n">
        <v>75.76000000000001</v>
      </c>
      <c r="O61" t="n">
        <v>34854.15</v>
      </c>
      <c r="P61" t="n">
        <v>385.89</v>
      </c>
      <c r="Q61" t="n">
        <v>608.83</v>
      </c>
      <c r="R61" t="n">
        <v>58.84</v>
      </c>
      <c r="S61" t="n">
        <v>46.36</v>
      </c>
      <c r="T61" t="n">
        <v>5874.3</v>
      </c>
      <c r="U61" t="n">
        <v>0.79</v>
      </c>
      <c r="V61" t="n">
        <v>0.9</v>
      </c>
      <c r="W61" t="n">
        <v>9.210000000000001</v>
      </c>
      <c r="X61" t="n">
        <v>0.37</v>
      </c>
      <c r="Y61" t="n">
        <v>1</v>
      </c>
      <c r="Z61" t="n">
        <v>10</v>
      </c>
      <c r="AA61" t="n">
        <v>1178.475773839757</v>
      </c>
      <c r="AB61" t="n">
        <v>1612.442544449379</v>
      </c>
      <c r="AC61" t="n">
        <v>1458.553291084454</v>
      </c>
      <c r="AD61" t="n">
        <v>1178475.773839757</v>
      </c>
      <c r="AE61" t="n">
        <v>1612442.544449379</v>
      </c>
      <c r="AF61" t="n">
        <v>1.338182462118007e-06</v>
      </c>
      <c r="AG61" t="n">
        <v>23.85416666666667</v>
      </c>
      <c r="AH61" t="n">
        <v>1458553.291084454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3.6415</v>
      </c>
      <c r="E62" t="n">
        <v>27.46</v>
      </c>
      <c r="F62" t="n">
        <v>23.73</v>
      </c>
      <c r="G62" t="n">
        <v>74.93000000000001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17</v>
      </c>
      <c r="N62" t="n">
        <v>76</v>
      </c>
      <c r="O62" t="n">
        <v>34915.03</v>
      </c>
      <c r="P62" t="n">
        <v>385.01</v>
      </c>
      <c r="Q62" t="n">
        <v>608.8099999999999</v>
      </c>
      <c r="R62" t="n">
        <v>58.33</v>
      </c>
      <c r="S62" t="n">
        <v>46.36</v>
      </c>
      <c r="T62" t="n">
        <v>5616.1</v>
      </c>
      <c r="U62" t="n">
        <v>0.79</v>
      </c>
      <c r="V62" t="n">
        <v>0.9</v>
      </c>
      <c r="W62" t="n">
        <v>9.210000000000001</v>
      </c>
      <c r="X62" t="n">
        <v>0.36</v>
      </c>
      <c r="Y62" t="n">
        <v>1</v>
      </c>
      <c r="Z62" t="n">
        <v>10</v>
      </c>
      <c r="AA62" t="n">
        <v>1176.484435103706</v>
      </c>
      <c r="AB62" t="n">
        <v>1609.717906939049</v>
      </c>
      <c r="AC62" t="n">
        <v>1456.088689154057</v>
      </c>
      <c r="AD62" t="n">
        <v>1176484.435103706</v>
      </c>
      <c r="AE62" t="n">
        <v>1609717.906939049</v>
      </c>
      <c r="AF62" t="n">
        <v>1.339064998434427e-06</v>
      </c>
      <c r="AG62" t="n">
        <v>23.83680555555556</v>
      </c>
      <c r="AH62" t="n">
        <v>1456088.689154057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3.6499</v>
      </c>
      <c r="E63" t="n">
        <v>27.4</v>
      </c>
      <c r="F63" t="n">
        <v>23.71</v>
      </c>
      <c r="G63" t="n">
        <v>79.04000000000001</v>
      </c>
      <c r="H63" t="n">
        <v>1.03</v>
      </c>
      <c r="I63" t="n">
        <v>18</v>
      </c>
      <c r="J63" t="n">
        <v>281.69</v>
      </c>
      <c r="K63" t="n">
        <v>59.19</v>
      </c>
      <c r="L63" t="n">
        <v>16.25</v>
      </c>
      <c r="M63" t="n">
        <v>16</v>
      </c>
      <c r="N63" t="n">
        <v>76.25</v>
      </c>
      <c r="O63" t="n">
        <v>34976</v>
      </c>
      <c r="P63" t="n">
        <v>384.39</v>
      </c>
      <c r="Q63" t="n">
        <v>608.8200000000001</v>
      </c>
      <c r="R63" t="n">
        <v>57.99</v>
      </c>
      <c r="S63" t="n">
        <v>46.36</v>
      </c>
      <c r="T63" t="n">
        <v>5451.91</v>
      </c>
      <c r="U63" t="n">
        <v>0.8</v>
      </c>
      <c r="V63" t="n">
        <v>0.9</v>
      </c>
      <c r="W63" t="n">
        <v>9.210000000000001</v>
      </c>
      <c r="X63" t="n">
        <v>0.34</v>
      </c>
      <c r="Y63" t="n">
        <v>1</v>
      </c>
      <c r="Z63" t="n">
        <v>10</v>
      </c>
      <c r="AA63" t="n">
        <v>1173.617125931743</v>
      </c>
      <c r="AB63" t="n">
        <v>1605.794728033218</v>
      </c>
      <c r="AC63" t="n">
        <v>1452.539932936782</v>
      </c>
      <c r="AD63" t="n">
        <v>1173617.125931744</v>
      </c>
      <c r="AE63" t="n">
        <v>1605794.728033218</v>
      </c>
      <c r="AF63" t="n">
        <v>1.342153875541896e-06</v>
      </c>
      <c r="AG63" t="n">
        <v>23.78472222222222</v>
      </c>
      <c r="AH63" t="n">
        <v>1452539.932936782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3.6499</v>
      </c>
      <c r="E64" t="n">
        <v>27.4</v>
      </c>
      <c r="F64" t="n">
        <v>23.71</v>
      </c>
      <c r="G64" t="n">
        <v>79.04000000000001</v>
      </c>
      <c r="H64" t="n">
        <v>1.04</v>
      </c>
      <c r="I64" t="n">
        <v>18</v>
      </c>
      <c r="J64" t="n">
        <v>282.19</v>
      </c>
      <c r="K64" t="n">
        <v>59.19</v>
      </c>
      <c r="L64" t="n">
        <v>16.5</v>
      </c>
      <c r="M64" t="n">
        <v>16</v>
      </c>
      <c r="N64" t="n">
        <v>76.48999999999999</v>
      </c>
      <c r="O64" t="n">
        <v>35037.08</v>
      </c>
      <c r="P64" t="n">
        <v>384.96</v>
      </c>
      <c r="Q64" t="n">
        <v>608.84</v>
      </c>
      <c r="R64" t="n">
        <v>57.72</v>
      </c>
      <c r="S64" t="n">
        <v>46.36</v>
      </c>
      <c r="T64" t="n">
        <v>5315.4</v>
      </c>
      <c r="U64" t="n">
        <v>0.8</v>
      </c>
      <c r="V64" t="n">
        <v>0.9</v>
      </c>
      <c r="W64" t="n">
        <v>9.210000000000001</v>
      </c>
      <c r="X64" t="n">
        <v>0.34</v>
      </c>
      <c r="Y64" t="n">
        <v>1</v>
      </c>
      <c r="Z64" t="n">
        <v>10</v>
      </c>
      <c r="AA64" t="n">
        <v>1174.466989320649</v>
      </c>
      <c r="AB64" t="n">
        <v>1606.957548615245</v>
      </c>
      <c r="AC64" t="n">
        <v>1453.59177555449</v>
      </c>
      <c r="AD64" t="n">
        <v>1174466.989320649</v>
      </c>
      <c r="AE64" t="n">
        <v>1606957.548615245</v>
      </c>
      <c r="AF64" t="n">
        <v>1.342153875541896e-06</v>
      </c>
      <c r="AG64" t="n">
        <v>23.78472222222222</v>
      </c>
      <c r="AH64" t="n">
        <v>1453591.77555449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3.6526</v>
      </c>
      <c r="E65" t="n">
        <v>27.38</v>
      </c>
      <c r="F65" t="n">
        <v>23.69</v>
      </c>
      <c r="G65" t="n">
        <v>78.97</v>
      </c>
      <c r="H65" t="n">
        <v>1.06</v>
      </c>
      <c r="I65" t="n">
        <v>18</v>
      </c>
      <c r="J65" t="n">
        <v>282.68</v>
      </c>
      <c r="K65" t="n">
        <v>59.19</v>
      </c>
      <c r="L65" t="n">
        <v>16.75</v>
      </c>
      <c r="M65" t="n">
        <v>16</v>
      </c>
      <c r="N65" t="n">
        <v>76.73999999999999</v>
      </c>
      <c r="O65" t="n">
        <v>35098.25</v>
      </c>
      <c r="P65" t="n">
        <v>384.28</v>
      </c>
      <c r="Q65" t="n">
        <v>608.78</v>
      </c>
      <c r="R65" t="n">
        <v>57.19</v>
      </c>
      <c r="S65" t="n">
        <v>46.36</v>
      </c>
      <c r="T65" t="n">
        <v>5050.98</v>
      </c>
      <c r="U65" t="n">
        <v>0.8100000000000001</v>
      </c>
      <c r="V65" t="n">
        <v>0.9</v>
      </c>
      <c r="W65" t="n">
        <v>9.210000000000001</v>
      </c>
      <c r="X65" t="n">
        <v>0.32</v>
      </c>
      <c r="Y65" t="n">
        <v>1</v>
      </c>
      <c r="Z65" t="n">
        <v>10</v>
      </c>
      <c r="AA65" t="n">
        <v>1172.719050048255</v>
      </c>
      <c r="AB65" t="n">
        <v>1604.565940989116</v>
      </c>
      <c r="AC65" t="n">
        <v>1451.428419603557</v>
      </c>
      <c r="AD65" t="n">
        <v>1172719.050048254</v>
      </c>
      <c r="AE65" t="n">
        <v>1604565.940989116</v>
      </c>
      <c r="AF65" t="n">
        <v>1.343146728897868e-06</v>
      </c>
      <c r="AG65" t="n">
        <v>23.76736111111111</v>
      </c>
      <c r="AH65" t="n">
        <v>1451428.419603557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3.6507</v>
      </c>
      <c r="E66" t="n">
        <v>27.39</v>
      </c>
      <c r="F66" t="n">
        <v>23.71</v>
      </c>
      <c r="G66" t="n">
        <v>79.02</v>
      </c>
      <c r="H66" t="n">
        <v>1.07</v>
      </c>
      <c r="I66" t="n">
        <v>18</v>
      </c>
      <c r="J66" t="n">
        <v>283.18</v>
      </c>
      <c r="K66" t="n">
        <v>59.19</v>
      </c>
      <c r="L66" t="n">
        <v>17</v>
      </c>
      <c r="M66" t="n">
        <v>16</v>
      </c>
      <c r="N66" t="n">
        <v>76.98</v>
      </c>
      <c r="O66" t="n">
        <v>35159.52</v>
      </c>
      <c r="P66" t="n">
        <v>383.8</v>
      </c>
      <c r="Q66" t="n">
        <v>608.8</v>
      </c>
      <c r="R66" t="n">
        <v>57.79</v>
      </c>
      <c r="S66" t="n">
        <v>46.36</v>
      </c>
      <c r="T66" t="n">
        <v>5354.78</v>
      </c>
      <c r="U66" t="n">
        <v>0.8</v>
      </c>
      <c r="V66" t="n">
        <v>0.9</v>
      </c>
      <c r="W66" t="n">
        <v>9.210000000000001</v>
      </c>
      <c r="X66" t="n">
        <v>0.34</v>
      </c>
      <c r="Y66" t="n">
        <v>1</v>
      </c>
      <c r="Z66" t="n">
        <v>10</v>
      </c>
      <c r="AA66" t="n">
        <v>1172.569031667318</v>
      </c>
      <c r="AB66" t="n">
        <v>1604.360679221975</v>
      </c>
      <c r="AC66" t="n">
        <v>1451.242747731384</v>
      </c>
      <c r="AD66" t="n">
        <v>1172569.031667318</v>
      </c>
      <c r="AE66" t="n">
        <v>1604360.679221975</v>
      </c>
      <c r="AF66" t="n">
        <v>1.342448054314036e-06</v>
      </c>
      <c r="AG66" t="n">
        <v>23.77604166666667</v>
      </c>
      <c r="AH66" t="n">
        <v>1451242.747731384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3.6598</v>
      </c>
      <c r="E67" t="n">
        <v>27.32</v>
      </c>
      <c r="F67" t="n">
        <v>23.69</v>
      </c>
      <c r="G67" t="n">
        <v>83.59999999999999</v>
      </c>
      <c r="H67" t="n">
        <v>1.08</v>
      </c>
      <c r="I67" t="n">
        <v>17</v>
      </c>
      <c r="J67" t="n">
        <v>283.68</v>
      </c>
      <c r="K67" t="n">
        <v>59.19</v>
      </c>
      <c r="L67" t="n">
        <v>17.25</v>
      </c>
      <c r="M67" t="n">
        <v>15</v>
      </c>
      <c r="N67" t="n">
        <v>77.23</v>
      </c>
      <c r="O67" t="n">
        <v>35220.89</v>
      </c>
      <c r="P67" t="n">
        <v>383.19</v>
      </c>
      <c r="Q67" t="n">
        <v>608.75</v>
      </c>
      <c r="R67" t="n">
        <v>57.21</v>
      </c>
      <c r="S67" t="n">
        <v>46.36</v>
      </c>
      <c r="T67" t="n">
        <v>5069.78</v>
      </c>
      <c r="U67" t="n">
        <v>0.8100000000000001</v>
      </c>
      <c r="V67" t="n">
        <v>0.9</v>
      </c>
      <c r="W67" t="n">
        <v>9.199999999999999</v>
      </c>
      <c r="X67" t="n">
        <v>0.32</v>
      </c>
      <c r="Y67" t="n">
        <v>1</v>
      </c>
      <c r="Z67" t="n">
        <v>10</v>
      </c>
      <c r="AA67" t="n">
        <v>1158.92248844594</v>
      </c>
      <c r="AB67" t="n">
        <v>1585.688876743489</v>
      </c>
      <c r="AC67" t="n">
        <v>1434.352955875406</v>
      </c>
      <c r="AD67" t="n">
        <v>1158922.48844594</v>
      </c>
      <c r="AE67" t="n">
        <v>1585688.876743489</v>
      </c>
      <c r="AF67" t="n">
        <v>1.345794337847128e-06</v>
      </c>
      <c r="AG67" t="n">
        <v>23.71527777777778</v>
      </c>
      <c r="AH67" t="n">
        <v>1434352.955875406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3.6603</v>
      </c>
      <c r="E68" t="n">
        <v>27.32</v>
      </c>
      <c r="F68" t="n">
        <v>23.68</v>
      </c>
      <c r="G68" t="n">
        <v>83.59</v>
      </c>
      <c r="H68" t="n">
        <v>1.1</v>
      </c>
      <c r="I68" t="n">
        <v>17</v>
      </c>
      <c r="J68" t="n">
        <v>284.17</v>
      </c>
      <c r="K68" t="n">
        <v>59.19</v>
      </c>
      <c r="L68" t="n">
        <v>17.5</v>
      </c>
      <c r="M68" t="n">
        <v>15</v>
      </c>
      <c r="N68" t="n">
        <v>77.48</v>
      </c>
      <c r="O68" t="n">
        <v>35282.36</v>
      </c>
      <c r="P68" t="n">
        <v>383.4</v>
      </c>
      <c r="Q68" t="n">
        <v>608.8099999999999</v>
      </c>
      <c r="R68" t="n">
        <v>56.97</v>
      </c>
      <c r="S68" t="n">
        <v>46.36</v>
      </c>
      <c r="T68" t="n">
        <v>4947.36</v>
      </c>
      <c r="U68" t="n">
        <v>0.8100000000000001</v>
      </c>
      <c r="V68" t="n">
        <v>0.9</v>
      </c>
      <c r="W68" t="n">
        <v>9.210000000000001</v>
      </c>
      <c r="X68" t="n">
        <v>0.31</v>
      </c>
      <c r="Y68" t="n">
        <v>1</v>
      </c>
      <c r="Z68" t="n">
        <v>10</v>
      </c>
      <c r="AA68" t="n">
        <v>1159.047606803161</v>
      </c>
      <c r="AB68" t="n">
        <v>1585.86006919967</v>
      </c>
      <c r="AC68" t="n">
        <v>1434.50780996384</v>
      </c>
      <c r="AD68" t="n">
        <v>1159047.606803161</v>
      </c>
      <c r="AE68" t="n">
        <v>1585860.06919967</v>
      </c>
      <c r="AF68" t="n">
        <v>1.345978199579715e-06</v>
      </c>
      <c r="AG68" t="n">
        <v>23.71527777777778</v>
      </c>
      <c r="AH68" t="n">
        <v>1434507.80996384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3.6583</v>
      </c>
      <c r="E69" t="n">
        <v>27.34</v>
      </c>
      <c r="F69" t="n">
        <v>23.7</v>
      </c>
      <c r="G69" t="n">
        <v>83.64</v>
      </c>
      <c r="H69" t="n">
        <v>1.11</v>
      </c>
      <c r="I69" t="n">
        <v>17</v>
      </c>
      <c r="J69" t="n">
        <v>284.67</v>
      </c>
      <c r="K69" t="n">
        <v>59.19</v>
      </c>
      <c r="L69" t="n">
        <v>17.75</v>
      </c>
      <c r="M69" t="n">
        <v>15</v>
      </c>
      <c r="N69" t="n">
        <v>77.73</v>
      </c>
      <c r="O69" t="n">
        <v>35343.92</v>
      </c>
      <c r="P69" t="n">
        <v>383.66</v>
      </c>
      <c r="Q69" t="n">
        <v>608.76</v>
      </c>
      <c r="R69" t="n">
        <v>57.56</v>
      </c>
      <c r="S69" t="n">
        <v>46.36</v>
      </c>
      <c r="T69" t="n">
        <v>5244.3</v>
      </c>
      <c r="U69" t="n">
        <v>0.8100000000000001</v>
      </c>
      <c r="V69" t="n">
        <v>0.9</v>
      </c>
      <c r="W69" t="n">
        <v>9.210000000000001</v>
      </c>
      <c r="X69" t="n">
        <v>0.33</v>
      </c>
      <c r="Y69" t="n">
        <v>1</v>
      </c>
      <c r="Z69" t="n">
        <v>10</v>
      </c>
      <c r="AA69" t="n">
        <v>1160.018060999128</v>
      </c>
      <c r="AB69" t="n">
        <v>1587.187887444011</v>
      </c>
      <c r="AC69" t="n">
        <v>1435.708903098545</v>
      </c>
      <c r="AD69" t="n">
        <v>1160018.060999128</v>
      </c>
      <c r="AE69" t="n">
        <v>1587187.887444011</v>
      </c>
      <c r="AF69" t="n">
        <v>1.345242752649366e-06</v>
      </c>
      <c r="AG69" t="n">
        <v>23.73263888888889</v>
      </c>
      <c r="AH69" t="n">
        <v>1435708.903098545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3.6583</v>
      </c>
      <c r="E70" t="n">
        <v>27.34</v>
      </c>
      <c r="F70" t="n">
        <v>23.7</v>
      </c>
      <c r="G70" t="n">
        <v>83.64</v>
      </c>
      <c r="H70" t="n">
        <v>1.12</v>
      </c>
      <c r="I70" t="n">
        <v>17</v>
      </c>
      <c r="J70" t="n">
        <v>285.17</v>
      </c>
      <c r="K70" t="n">
        <v>59.19</v>
      </c>
      <c r="L70" t="n">
        <v>18</v>
      </c>
      <c r="M70" t="n">
        <v>15</v>
      </c>
      <c r="N70" t="n">
        <v>77.98</v>
      </c>
      <c r="O70" t="n">
        <v>35405.59</v>
      </c>
      <c r="P70" t="n">
        <v>383.34</v>
      </c>
      <c r="Q70" t="n">
        <v>608.8099999999999</v>
      </c>
      <c r="R70" t="n">
        <v>57.56</v>
      </c>
      <c r="S70" t="n">
        <v>46.36</v>
      </c>
      <c r="T70" t="n">
        <v>5241.34</v>
      </c>
      <c r="U70" t="n">
        <v>0.8100000000000001</v>
      </c>
      <c r="V70" t="n">
        <v>0.9</v>
      </c>
      <c r="W70" t="n">
        <v>9.210000000000001</v>
      </c>
      <c r="X70" t="n">
        <v>0.33</v>
      </c>
      <c r="Y70" t="n">
        <v>1</v>
      </c>
      <c r="Z70" t="n">
        <v>10</v>
      </c>
      <c r="AA70" t="n">
        <v>1159.542040240462</v>
      </c>
      <c r="AB70" t="n">
        <v>1586.536574841451</v>
      </c>
      <c r="AC70" t="n">
        <v>1435.11975085665</v>
      </c>
      <c r="AD70" t="n">
        <v>1159542.040240462</v>
      </c>
      <c r="AE70" t="n">
        <v>1586536.574841451</v>
      </c>
      <c r="AF70" t="n">
        <v>1.345242752649366e-06</v>
      </c>
      <c r="AG70" t="n">
        <v>23.73263888888889</v>
      </c>
      <c r="AH70" t="n">
        <v>1435119.75085665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3.6686</v>
      </c>
      <c r="E71" t="n">
        <v>27.26</v>
      </c>
      <c r="F71" t="n">
        <v>23.67</v>
      </c>
      <c r="G71" t="n">
        <v>88.77</v>
      </c>
      <c r="H71" t="n">
        <v>1.14</v>
      </c>
      <c r="I71" t="n">
        <v>16</v>
      </c>
      <c r="J71" t="n">
        <v>285.67</v>
      </c>
      <c r="K71" t="n">
        <v>59.19</v>
      </c>
      <c r="L71" t="n">
        <v>18.25</v>
      </c>
      <c r="M71" t="n">
        <v>14</v>
      </c>
      <c r="N71" t="n">
        <v>78.23</v>
      </c>
      <c r="O71" t="n">
        <v>35467.36</v>
      </c>
      <c r="P71" t="n">
        <v>382.39</v>
      </c>
      <c r="Q71" t="n">
        <v>608.78</v>
      </c>
      <c r="R71" t="n">
        <v>56.8</v>
      </c>
      <c r="S71" t="n">
        <v>46.36</v>
      </c>
      <c r="T71" t="n">
        <v>4869.58</v>
      </c>
      <c r="U71" t="n">
        <v>0.82</v>
      </c>
      <c r="V71" t="n">
        <v>0.9</v>
      </c>
      <c r="W71" t="n">
        <v>9.199999999999999</v>
      </c>
      <c r="X71" t="n">
        <v>0.3</v>
      </c>
      <c r="Y71" t="n">
        <v>1</v>
      </c>
      <c r="Z71" t="n">
        <v>10</v>
      </c>
      <c r="AA71" t="n">
        <v>1155.735128318939</v>
      </c>
      <c r="AB71" t="n">
        <v>1581.327790001322</v>
      </c>
      <c r="AC71" t="n">
        <v>1430.408085131087</v>
      </c>
      <c r="AD71" t="n">
        <v>1155735.128318939</v>
      </c>
      <c r="AE71" t="n">
        <v>1581327.790001322</v>
      </c>
      <c r="AF71" t="n">
        <v>1.349030304340667e-06</v>
      </c>
      <c r="AG71" t="n">
        <v>23.66319444444444</v>
      </c>
      <c r="AH71" t="n">
        <v>1430408.085131087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3.6691</v>
      </c>
      <c r="E72" t="n">
        <v>27.25</v>
      </c>
      <c r="F72" t="n">
        <v>23.67</v>
      </c>
      <c r="G72" t="n">
        <v>88.75</v>
      </c>
      <c r="H72" t="n">
        <v>1.15</v>
      </c>
      <c r="I72" t="n">
        <v>16</v>
      </c>
      <c r="J72" t="n">
        <v>286.18</v>
      </c>
      <c r="K72" t="n">
        <v>59.19</v>
      </c>
      <c r="L72" t="n">
        <v>18.5</v>
      </c>
      <c r="M72" t="n">
        <v>14</v>
      </c>
      <c r="N72" t="n">
        <v>78.48</v>
      </c>
      <c r="O72" t="n">
        <v>35529.23</v>
      </c>
      <c r="P72" t="n">
        <v>382.68</v>
      </c>
      <c r="Q72" t="n">
        <v>608.83</v>
      </c>
      <c r="R72" t="n">
        <v>56.54</v>
      </c>
      <c r="S72" t="n">
        <v>46.36</v>
      </c>
      <c r="T72" t="n">
        <v>4736.04</v>
      </c>
      <c r="U72" t="n">
        <v>0.82</v>
      </c>
      <c r="V72" t="n">
        <v>0.9</v>
      </c>
      <c r="W72" t="n">
        <v>9.199999999999999</v>
      </c>
      <c r="X72" t="n">
        <v>0.3</v>
      </c>
      <c r="Y72" t="n">
        <v>1</v>
      </c>
      <c r="Z72" t="n">
        <v>10</v>
      </c>
      <c r="AA72" t="n">
        <v>1156.061386987309</v>
      </c>
      <c r="AB72" t="n">
        <v>1581.774191504902</v>
      </c>
      <c r="AC72" t="n">
        <v>1430.811882701695</v>
      </c>
      <c r="AD72" t="n">
        <v>1156061.386987309</v>
      </c>
      <c r="AE72" t="n">
        <v>1581774.191504902</v>
      </c>
      <c r="AF72" t="n">
        <v>1.349214166073254e-06</v>
      </c>
      <c r="AG72" t="n">
        <v>23.65451388888889</v>
      </c>
      <c r="AH72" t="n">
        <v>1430811.882701695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3.6673</v>
      </c>
      <c r="E73" t="n">
        <v>27.27</v>
      </c>
      <c r="F73" t="n">
        <v>23.68</v>
      </c>
      <c r="G73" t="n">
        <v>88.8</v>
      </c>
      <c r="H73" t="n">
        <v>1.16</v>
      </c>
      <c r="I73" t="n">
        <v>16</v>
      </c>
      <c r="J73" t="n">
        <v>286.68</v>
      </c>
      <c r="K73" t="n">
        <v>59.19</v>
      </c>
      <c r="L73" t="n">
        <v>18.75</v>
      </c>
      <c r="M73" t="n">
        <v>14</v>
      </c>
      <c r="N73" t="n">
        <v>78.73999999999999</v>
      </c>
      <c r="O73" t="n">
        <v>35591.33</v>
      </c>
      <c r="P73" t="n">
        <v>382.92</v>
      </c>
      <c r="Q73" t="n">
        <v>608.84</v>
      </c>
      <c r="R73" t="n">
        <v>57.08</v>
      </c>
      <c r="S73" t="n">
        <v>46.36</v>
      </c>
      <c r="T73" t="n">
        <v>5006.92</v>
      </c>
      <c r="U73" t="n">
        <v>0.8100000000000001</v>
      </c>
      <c r="V73" t="n">
        <v>0.9</v>
      </c>
      <c r="W73" t="n">
        <v>9.199999999999999</v>
      </c>
      <c r="X73" t="n">
        <v>0.31</v>
      </c>
      <c r="Y73" t="n">
        <v>1</v>
      </c>
      <c r="Z73" t="n">
        <v>10</v>
      </c>
      <c r="AA73" t="n">
        <v>1156.874176835132</v>
      </c>
      <c r="AB73" t="n">
        <v>1582.886286432451</v>
      </c>
      <c r="AC73" t="n">
        <v>1431.817840850193</v>
      </c>
      <c r="AD73" t="n">
        <v>1156874.176835132</v>
      </c>
      <c r="AE73" t="n">
        <v>1582886.286432451</v>
      </c>
      <c r="AF73" t="n">
        <v>1.34855226383594e-06</v>
      </c>
      <c r="AG73" t="n">
        <v>23.671875</v>
      </c>
      <c r="AH73" t="n">
        <v>1431817.840850193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3.6654</v>
      </c>
      <c r="E74" t="n">
        <v>27.28</v>
      </c>
      <c r="F74" t="n">
        <v>23.7</v>
      </c>
      <c r="G74" t="n">
        <v>88.86</v>
      </c>
      <c r="H74" t="n">
        <v>1.18</v>
      </c>
      <c r="I74" t="n">
        <v>16</v>
      </c>
      <c r="J74" t="n">
        <v>287.18</v>
      </c>
      <c r="K74" t="n">
        <v>59.19</v>
      </c>
      <c r="L74" t="n">
        <v>19</v>
      </c>
      <c r="M74" t="n">
        <v>14</v>
      </c>
      <c r="N74" t="n">
        <v>78.98999999999999</v>
      </c>
      <c r="O74" t="n">
        <v>35653.4</v>
      </c>
      <c r="P74" t="n">
        <v>382.82</v>
      </c>
      <c r="Q74" t="n">
        <v>608.8099999999999</v>
      </c>
      <c r="R74" t="n">
        <v>57.29</v>
      </c>
      <c r="S74" t="n">
        <v>46.36</v>
      </c>
      <c r="T74" t="n">
        <v>5114.67</v>
      </c>
      <c r="U74" t="n">
        <v>0.8100000000000001</v>
      </c>
      <c r="V74" t="n">
        <v>0.9</v>
      </c>
      <c r="W74" t="n">
        <v>9.210000000000001</v>
      </c>
      <c r="X74" t="n">
        <v>0.32</v>
      </c>
      <c r="Y74" t="n">
        <v>1</v>
      </c>
      <c r="Z74" t="n">
        <v>10</v>
      </c>
      <c r="AA74" t="n">
        <v>1157.28625417331</v>
      </c>
      <c r="AB74" t="n">
        <v>1583.450108826115</v>
      </c>
      <c r="AC74" t="n">
        <v>1432.327852825935</v>
      </c>
      <c r="AD74" t="n">
        <v>1157286.25417331</v>
      </c>
      <c r="AE74" t="n">
        <v>1583450.108826115</v>
      </c>
      <c r="AF74" t="n">
        <v>1.347853589252107e-06</v>
      </c>
      <c r="AG74" t="n">
        <v>23.68055555555556</v>
      </c>
      <c r="AH74" t="n">
        <v>1432327.852825935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3.666</v>
      </c>
      <c r="E75" t="n">
        <v>27.28</v>
      </c>
      <c r="F75" t="n">
        <v>23.69</v>
      </c>
      <c r="G75" t="n">
        <v>88.84</v>
      </c>
      <c r="H75" t="n">
        <v>1.19</v>
      </c>
      <c r="I75" t="n">
        <v>16</v>
      </c>
      <c r="J75" t="n">
        <v>287.69</v>
      </c>
      <c r="K75" t="n">
        <v>59.19</v>
      </c>
      <c r="L75" t="n">
        <v>19.25</v>
      </c>
      <c r="M75" t="n">
        <v>14</v>
      </c>
      <c r="N75" t="n">
        <v>79.23999999999999</v>
      </c>
      <c r="O75" t="n">
        <v>35715.58</v>
      </c>
      <c r="P75" t="n">
        <v>382.14</v>
      </c>
      <c r="Q75" t="n">
        <v>608.77</v>
      </c>
      <c r="R75" t="n">
        <v>57.31</v>
      </c>
      <c r="S75" t="n">
        <v>46.36</v>
      </c>
      <c r="T75" t="n">
        <v>5124.94</v>
      </c>
      <c r="U75" t="n">
        <v>0.8100000000000001</v>
      </c>
      <c r="V75" t="n">
        <v>0.9</v>
      </c>
      <c r="W75" t="n">
        <v>9.210000000000001</v>
      </c>
      <c r="X75" t="n">
        <v>0.32</v>
      </c>
      <c r="Y75" t="n">
        <v>1</v>
      </c>
      <c r="Z75" t="n">
        <v>10</v>
      </c>
      <c r="AA75" t="n">
        <v>1156.069416241512</v>
      </c>
      <c r="AB75" t="n">
        <v>1581.785177484728</v>
      </c>
      <c r="AC75" t="n">
        <v>1430.821820195025</v>
      </c>
      <c r="AD75" t="n">
        <v>1156069.416241512</v>
      </c>
      <c r="AE75" t="n">
        <v>1581785.177484728</v>
      </c>
      <c r="AF75" t="n">
        <v>1.348074223331212e-06</v>
      </c>
      <c r="AG75" t="n">
        <v>23.68055555555556</v>
      </c>
      <c r="AH75" t="n">
        <v>1430821.820195025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3.6768</v>
      </c>
      <c r="E76" t="n">
        <v>27.2</v>
      </c>
      <c r="F76" t="n">
        <v>23.66</v>
      </c>
      <c r="G76" t="n">
        <v>94.64</v>
      </c>
      <c r="H76" t="n">
        <v>1.2</v>
      </c>
      <c r="I76" t="n">
        <v>15</v>
      </c>
      <c r="J76" t="n">
        <v>288.19</v>
      </c>
      <c r="K76" t="n">
        <v>59.19</v>
      </c>
      <c r="L76" t="n">
        <v>19.5</v>
      </c>
      <c r="M76" t="n">
        <v>13</v>
      </c>
      <c r="N76" t="n">
        <v>79.5</v>
      </c>
      <c r="O76" t="n">
        <v>35777.86</v>
      </c>
      <c r="P76" t="n">
        <v>381.04</v>
      </c>
      <c r="Q76" t="n">
        <v>608.8200000000001</v>
      </c>
      <c r="R76" t="n">
        <v>56.42</v>
      </c>
      <c r="S76" t="n">
        <v>46.36</v>
      </c>
      <c r="T76" t="n">
        <v>4680.35</v>
      </c>
      <c r="U76" t="n">
        <v>0.82</v>
      </c>
      <c r="V76" t="n">
        <v>0.9</v>
      </c>
      <c r="W76" t="n">
        <v>9.199999999999999</v>
      </c>
      <c r="X76" t="n">
        <v>0.29</v>
      </c>
      <c r="Y76" t="n">
        <v>1</v>
      </c>
      <c r="Z76" t="n">
        <v>10</v>
      </c>
      <c r="AA76" t="n">
        <v>1151.955017231118</v>
      </c>
      <c r="AB76" t="n">
        <v>1576.155675244233</v>
      </c>
      <c r="AC76" t="n">
        <v>1425.729589747307</v>
      </c>
      <c r="AD76" t="n">
        <v>1151955.017231118</v>
      </c>
      <c r="AE76" t="n">
        <v>1576155.675244233</v>
      </c>
      <c r="AF76" t="n">
        <v>1.352045636755101e-06</v>
      </c>
      <c r="AG76" t="n">
        <v>23.61111111111111</v>
      </c>
      <c r="AH76" t="n">
        <v>1425729.589747307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3.6779</v>
      </c>
      <c r="E77" t="n">
        <v>27.19</v>
      </c>
      <c r="F77" t="n">
        <v>23.65</v>
      </c>
      <c r="G77" t="n">
        <v>94.59999999999999</v>
      </c>
      <c r="H77" t="n">
        <v>1.22</v>
      </c>
      <c r="I77" t="n">
        <v>15</v>
      </c>
      <c r="J77" t="n">
        <v>288.7</v>
      </c>
      <c r="K77" t="n">
        <v>59.19</v>
      </c>
      <c r="L77" t="n">
        <v>19.75</v>
      </c>
      <c r="M77" t="n">
        <v>13</v>
      </c>
      <c r="N77" t="n">
        <v>79.75</v>
      </c>
      <c r="O77" t="n">
        <v>35840.25</v>
      </c>
      <c r="P77" t="n">
        <v>381.5</v>
      </c>
      <c r="Q77" t="n">
        <v>608.8099999999999</v>
      </c>
      <c r="R77" t="n">
        <v>55.98</v>
      </c>
      <c r="S77" t="n">
        <v>46.36</v>
      </c>
      <c r="T77" t="n">
        <v>4463.93</v>
      </c>
      <c r="U77" t="n">
        <v>0.83</v>
      </c>
      <c r="V77" t="n">
        <v>0.9</v>
      </c>
      <c r="W77" t="n">
        <v>9.199999999999999</v>
      </c>
      <c r="X77" t="n">
        <v>0.28</v>
      </c>
      <c r="Y77" t="n">
        <v>1</v>
      </c>
      <c r="Z77" t="n">
        <v>10</v>
      </c>
      <c r="AA77" t="n">
        <v>1152.326669913837</v>
      </c>
      <c r="AB77" t="n">
        <v>1576.664186840889</v>
      </c>
      <c r="AC77" t="n">
        <v>1426.189569710878</v>
      </c>
      <c r="AD77" t="n">
        <v>1152326.669913837</v>
      </c>
      <c r="AE77" t="n">
        <v>1576664.186840889</v>
      </c>
      <c r="AF77" t="n">
        <v>1.352450132566793e-06</v>
      </c>
      <c r="AG77" t="n">
        <v>23.60243055555556</v>
      </c>
      <c r="AH77" t="n">
        <v>1426189.569710878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3.6794</v>
      </c>
      <c r="E78" t="n">
        <v>27.18</v>
      </c>
      <c r="F78" t="n">
        <v>23.64</v>
      </c>
      <c r="G78" t="n">
        <v>94.56</v>
      </c>
      <c r="H78" t="n">
        <v>1.23</v>
      </c>
      <c r="I78" t="n">
        <v>15</v>
      </c>
      <c r="J78" t="n">
        <v>289.2</v>
      </c>
      <c r="K78" t="n">
        <v>59.19</v>
      </c>
      <c r="L78" t="n">
        <v>20</v>
      </c>
      <c r="M78" t="n">
        <v>13</v>
      </c>
      <c r="N78" t="n">
        <v>80.01000000000001</v>
      </c>
      <c r="O78" t="n">
        <v>35902.74</v>
      </c>
      <c r="P78" t="n">
        <v>381.4</v>
      </c>
      <c r="Q78" t="n">
        <v>608.77</v>
      </c>
      <c r="R78" t="n">
        <v>55.64</v>
      </c>
      <c r="S78" t="n">
        <v>46.36</v>
      </c>
      <c r="T78" t="n">
        <v>4292.42</v>
      </c>
      <c r="U78" t="n">
        <v>0.83</v>
      </c>
      <c r="V78" t="n">
        <v>0.9</v>
      </c>
      <c r="W78" t="n">
        <v>9.199999999999999</v>
      </c>
      <c r="X78" t="n">
        <v>0.27</v>
      </c>
      <c r="Y78" t="n">
        <v>1</v>
      </c>
      <c r="Z78" t="n">
        <v>10</v>
      </c>
      <c r="AA78" t="n">
        <v>1151.787311683213</v>
      </c>
      <c r="AB78" t="n">
        <v>1575.926213114943</v>
      </c>
      <c r="AC78" t="n">
        <v>1425.522027161584</v>
      </c>
      <c r="AD78" t="n">
        <v>1151787.311683213</v>
      </c>
      <c r="AE78" t="n">
        <v>1575926.213114944</v>
      </c>
      <c r="AF78" t="n">
        <v>1.353001717764556e-06</v>
      </c>
      <c r="AG78" t="n">
        <v>23.59375</v>
      </c>
      <c r="AH78" t="n">
        <v>1425522.027161584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3.6776</v>
      </c>
      <c r="E79" t="n">
        <v>27.19</v>
      </c>
      <c r="F79" t="n">
        <v>23.65</v>
      </c>
      <c r="G79" t="n">
        <v>94.61</v>
      </c>
      <c r="H79" t="n">
        <v>1.24</v>
      </c>
      <c r="I79" t="n">
        <v>15</v>
      </c>
      <c r="J79" t="n">
        <v>289.71</v>
      </c>
      <c r="K79" t="n">
        <v>59.19</v>
      </c>
      <c r="L79" t="n">
        <v>20.25</v>
      </c>
      <c r="M79" t="n">
        <v>13</v>
      </c>
      <c r="N79" t="n">
        <v>80.27</v>
      </c>
      <c r="O79" t="n">
        <v>35965.33</v>
      </c>
      <c r="P79" t="n">
        <v>381.75</v>
      </c>
      <c r="Q79" t="n">
        <v>608.78</v>
      </c>
      <c r="R79" t="n">
        <v>56.24</v>
      </c>
      <c r="S79" t="n">
        <v>46.36</v>
      </c>
      <c r="T79" t="n">
        <v>4590.1</v>
      </c>
      <c r="U79" t="n">
        <v>0.82</v>
      </c>
      <c r="V79" t="n">
        <v>0.9</v>
      </c>
      <c r="W79" t="n">
        <v>9.199999999999999</v>
      </c>
      <c r="X79" t="n">
        <v>0.28</v>
      </c>
      <c r="Y79" t="n">
        <v>1</v>
      </c>
      <c r="Z79" t="n">
        <v>10</v>
      </c>
      <c r="AA79" t="n">
        <v>1152.758506570025</v>
      </c>
      <c r="AB79" t="n">
        <v>1577.255044805174</v>
      </c>
      <c r="AC79" t="n">
        <v>1426.724037020327</v>
      </c>
      <c r="AD79" t="n">
        <v>1152758.506570025</v>
      </c>
      <c r="AE79" t="n">
        <v>1577255.044805174</v>
      </c>
      <c r="AF79" t="n">
        <v>1.352339815527241e-06</v>
      </c>
      <c r="AG79" t="n">
        <v>23.60243055555556</v>
      </c>
      <c r="AH79" t="n">
        <v>1426724.037020327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3.6766</v>
      </c>
      <c r="E80" t="n">
        <v>27.2</v>
      </c>
      <c r="F80" t="n">
        <v>23.66</v>
      </c>
      <c r="G80" t="n">
        <v>94.64</v>
      </c>
      <c r="H80" t="n">
        <v>1.26</v>
      </c>
      <c r="I80" t="n">
        <v>15</v>
      </c>
      <c r="J80" t="n">
        <v>290.22</v>
      </c>
      <c r="K80" t="n">
        <v>59.19</v>
      </c>
      <c r="L80" t="n">
        <v>20.5</v>
      </c>
      <c r="M80" t="n">
        <v>13</v>
      </c>
      <c r="N80" t="n">
        <v>80.53</v>
      </c>
      <c r="O80" t="n">
        <v>36028.03</v>
      </c>
      <c r="P80" t="n">
        <v>381.31</v>
      </c>
      <c r="Q80" t="n">
        <v>608.78</v>
      </c>
      <c r="R80" t="n">
        <v>56.41</v>
      </c>
      <c r="S80" t="n">
        <v>46.36</v>
      </c>
      <c r="T80" t="n">
        <v>4678.71</v>
      </c>
      <c r="U80" t="n">
        <v>0.82</v>
      </c>
      <c r="V80" t="n">
        <v>0.9</v>
      </c>
      <c r="W80" t="n">
        <v>9.199999999999999</v>
      </c>
      <c r="X80" t="n">
        <v>0.29</v>
      </c>
      <c r="Y80" t="n">
        <v>1</v>
      </c>
      <c r="Z80" t="n">
        <v>10</v>
      </c>
      <c r="AA80" t="n">
        <v>1152.395916353291</v>
      </c>
      <c r="AB80" t="n">
        <v>1576.758932874287</v>
      </c>
      <c r="AC80" t="n">
        <v>1426.275273315826</v>
      </c>
      <c r="AD80" t="n">
        <v>1152395.916353291</v>
      </c>
      <c r="AE80" t="n">
        <v>1576758.932874287</v>
      </c>
      <c r="AF80" t="n">
        <v>1.351972092062066e-06</v>
      </c>
      <c r="AG80" t="n">
        <v>23.61111111111111</v>
      </c>
      <c r="AH80" t="n">
        <v>1426275.273315826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3.6778</v>
      </c>
      <c r="E81" t="n">
        <v>27.19</v>
      </c>
      <c r="F81" t="n">
        <v>23.65</v>
      </c>
      <c r="G81" t="n">
        <v>94.61</v>
      </c>
      <c r="H81" t="n">
        <v>1.27</v>
      </c>
      <c r="I81" t="n">
        <v>15</v>
      </c>
      <c r="J81" t="n">
        <v>290.73</v>
      </c>
      <c r="K81" t="n">
        <v>59.19</v>
      </c>
      <c r="L81" t="n">
        <v>20.75</v>
      </c>
      <c r="M81" t="n">
        <v>13</v>
      </c>
      <c r="N81" t="n">
        <v>80.79000000000001</v>
      </c>
      <c r="O81" t="n">
        <v>36090.84</v>
      </c>
      <c r="P81" t="n">
        <v>380.42</v>
      </c>
      <c r="Q81" t="n">
        <v>608.76</v>
      </c>
      <c r="R81" t="n">
        <v>56.08</v>
      </c>
      <c r="S81" t="n">
        <v>46.36</v>
      </c>
      <c r="T81" t="n">
        <v>4510.67</v>
      </c>
      <c r="U81" t="n">
        <v>0.83</v>
      </c>
      <c r="V81" t="n">
        <v>0.9</v>
      </c>
      <c r="W81" t="n">
        <v>9.199999999999999</v>
      </c>
      <c r="X81" t="n">
        <v>0.28</v>
      </c>
      <c r="Y81" t="n">
        <v>1</v>
      </c>
      <c r="Z81" t="n">
        <v>10</v>
      </c>
      <c r="AA81" t="n">
        <v>1150.749249271797</v>
      </c>
      <c r="AB81" t="n">
        <v>1574.505890327562</v>
      </c>
      <c r="AC81" t="n">
        <v>1424.237257987595</v>
      </c>
      <c r="AD81" t="n">
        <v>1150749.249271797</v>
      </c>
      <c r="AE81" t="n">
        <v>1574505.890327562</v>
      </c>
      <c r="AF81" t="n">
        <v>1.352413360220276e-06</v>
      </c>
      <c r="AG81" t="n">
        <v>23.60243055555556</v>
      </c>
      <c r="AH81" t="n">
        <v>1424237.257987595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3.688</v>
      </c>
      <c r="E82" t="n">
        <v>27.12</v>
      </c>
      <c r="F82" t="n">
        <v>23.63</v>
      </c>
      <c r="G82" t="n">
        <v>101.25</v>
      </c>
      <c r="H82" t="n">
        <v>1.28</v>
      </c>
      <c r="I82" t="n">
        <v>14</v>
      </c>
      <c r="J82" t="n">
        <v>291.24</v>
      </c>
      <c r="K82" t="n">
        <v>59.19</v>
      </c>
      <c r="L82" t="n">
        <v>21</v>
      </c>
      <c r="M82" t="n">
        <v>12</v>
      </c>
      <c r="N82" t="n">
        <v>81.05</v>
      </c>
      <c r="O82" t="n">
        <v>36153.75</v>
      </c>
      <c r="P82" t="n">
        <v>379.95</v>
      </c>
      <c r="Q82" t="n">
        <v>608.79</v>
      </c>
      <c r="R82" t="n">
        <v>55.31</v>
      </c>
      <c r="S82" t="n">
        <v>46.36</v>
      </c>
      <c r="T82" t="n">
        <v>4130.14</v>
      </c>
      <c r="U82" t="n">
        <v>0.84</v>
      </c>
      <c r="V82" t="n">
        <v>0.9</v>
      </c>
      <c r="W82" t="n">
        <v>9.199999999999999</v>
      </c>
      <c r="X82" t="n">
        <v>0.25</v>
      </c>
      <c r="Y82" t="n">
        <v>1</v>
      </c>
      <c r="Z82" t="n">
        <v>10</v>
      </c>
      <c r="AA82" t="n">
        <v>1147.797661215542</v>
      </c>
      <c r="AB82" t="n">
        <v>1570.46739733412</v>
      </c>
      <c r="AC82" t="n">
        <v>1420.584193097387</v>
      </c>
      <c r="AD82" t="n">
        <v>1147797.661215542</v>
      </c>
      <c r="AE82" t="n">
        <v>1570467.39733412</v>
      </c>
      <c r="AF82" t="n">
        <v>1.35616413956506e-06</v>
      </c>
      <c r="AG82" t="n">
        <v>23.54166666666667</v>
      </c>
      <c r="AH82" t="n">
        <v>1420584.193097387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3.6883</v>
      </c>
      <c r="E83" t="n">
        <v>27.11</v>
      </c>
      <c r="F83" t="n">
        <v>23.62</v>
      </c>
      <c r="G83" t="n">
        <v>101.24</v>
      </c>
      <c r="H83" t="n">
        <v>1.3</v>
      </c>
      <c r="I83" t="n">
        <v>14</v>
      </c>
      <c r="J83" t="n">
        <v>291.75</v>
      </c>
      <c r="K83" t="n">
        <v>59.19</v>
      </c>
      <c r="L83" t="n">
        <v>21.25</v>
      </c>
      <c r="M83" t="n">
        <v>12</v>
      </c>
      <c r="N83" t="n">
        <v>81.31</v>
      </c>
      <c r="O83" t="n">
        <v>36216.77</v>
      </c>
      <c r="P83" t="n">
        <v>380.23</v>
      </c>
      <c r="Q83" t="n">
        <v>608.8</v>
      </c>
      <c r="R83" t="n">
        <v>55.03</v>
      </c>
      <c r="S83" t="n">
        <v>46.36</v>
      </c>
      <c r="T83" t="n">
        <v>3990.37</v>
      </c>
      <c r="U83" t="n">
        <v>0.84</v>
      </c>
      <c r="V83" t="n">
        <v>0.9</v>
      </c>
      <c r="W83" t="n">
        <v>9.210000000000001</v>
      </c>
      <c r="X83" t="n">
        <v>0.25</v>
      </c>
      <c r="Y83" t="n">
        <v>1</v>
      </c>
      <c r="Z83" t="n">
        <v>10</v>
      </c>
      <c r="AA83" t="n">
        <v>1148.067519867099</v>
      </c>
      <c r="AB83" t="n">
        <v>1570.836629846503</v>
      </c>
      <c r="AC83" t="n">
        <v>1420.918186577009</v>
      </c>
      <c r="AD83" t="n">
        <v>1148067.519867099</v>
      </c>
      <c r="AE83" t="n">
        <v>1570836.629846503</v>
      </c>
      <c r="AF83" t="n">
        <v>1.356274456604613e-06</v>
      </c>
      <c r="AG83" t="n">
        <v>23.53298611111111</v>
      </c>
      <c r="AH83" t="n">
        <v>1420918.186577009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3.69</v>
      </c>
      <c r="E84" t="n">
        <v>27.1</v>
      </c>
      <c r="F84" t="n">
        <v>23.61</v>
      </c>
      <c r="G84" t="n">
        <v>101.19</v>
      </c>
      <c r="H84" t="n">
        <v>1.31</v>
      </c>
      <c r="I84" t="n">
        <v>14</v>
      </c>
      <c r="J84" t="n">
        <v>292.26</v>
      </c>
      <c r="K84" t="n">
        <v>59.19</v>
      </c>
      <c r="L84" t="n">
        <v>21.5</v>
      </c>
      <c r="M84" t="n">
        <v>12</v>
      </c>
      <c r="N84" t="n">
        <v>81.56999999999999</v>
      </c>
      <c r="O84" t="n">
        <v>36279.9</v>
      </c>
      <c r="P84" t="n">
        <v>380.11</v>
      </c>
      <c r="Q84" t="n">
        <v>608.77</v>
      </c>
      <c r="R84" t="n">
        <v>54.87</v>
      </c>
      <c r="S84" t="n">
        <v>46.36</v>
      </c>
      <c r="T84" t="n">
        <v>3913.83</v>
      </c>
      <c r="U84" t="n">
        <v>0.84</v>
      </c>
      <c r="V84" t="n">
        <v>0.9</v>
      </c>
      <c r="W84" t="n">
        <v>9.199999999999999</v>
      </c>
      <c r="X84" t="n">
        <v>0.24</v>
      </c>
      <c r="Y84" t="n">
        <v>1</v>
      </c>
      <c r="Z84" t="n">
        <v>10</v>
      </c>
      <c r="AA84" t="n">
        <v>1147.46105143348</v>
      </c>
      <c r="AB84" t="n">
        <v>1570.006832980126</v>
      </c>
      <c r="AC84" t="n">
        <v>1420.167584358932</v>
      </c>
      <c r="AD84" t="n">
        <v>1147461.05143348</v>
      </c>
      <c r="AE84" t="n">
        <v>1570006.832980126</v>
      </c>
      <c r="AF84" t="n">
        <v>1.35689958649541e-06</v>
      </c>
      <c r="AG84" t="n">
        <v>23.52430555555556</v>
      </c>
      <c r="AH84" t="n">
        <v>1420167.584358932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3.6891</v>
      </c>
      <c r="E85" t="n">
        <v>27.11</v>
      </c>
      <c r="F85" t="n">
        <v>23.62</v>
      </c>
      <c r="G85" t="n">
        <v>101.22</v>
      </c>
      <c r="H85" t="n">
        <v>1.32</v>
      </c>
      <c r="I85" t="n">
        <v>14</v>
      </c>
      <c r="J85" t="n">
        <v>292.77</v>
      </c>
      <c r="K85" t="n">
        <v>59.19</v>
      </c>
      <c r="L85" t="n">
        <v>21.75</v>
      </c>
      <c r="M85" t="n">
        <v>12</v>
      </c>
      <c r="N85" t="n">
        <v>81.83</v>
      </c>
      <c r="O85" t="n">
        <v>36343.13</v>
      </c>
      <c r="P85" t="n">
        <v>380.27</v>
      </c>
      <c r="Q85" t="n">
        <v>608.76</v>
      </c>
      <c r="R85" t="n">
        <v>54.9</v>
      </c>
      <c r="S85" t="n">
        <v>46.36</v>
      </c>
      <c r="T85" t="n">
        <v>3927.49</v>
      </c>
      <c r="U85" t="n">
        <v>0.84</v>
      </c>
      <c r="V85" t="n">
        <v>0.9</v>
      </c>
      <c r="W85" t="n">
        <v>9.199999999999999</v>
      </c>
      <c r="X85" t="n">
        <v>0.25</v>
      </c>
      <c r="Y85" t="n">
        <v>1</v>
      </c>
      <c r="Z85" t="n">
        <v>10</v>
      </c>
      <c r="AA85" t="n">
        <v>1147.962904850579</v>
      </c>
      <c r="AB85" t="n">
        <v>1570.693490965612</v>
      </c>
      <c r="AC85" t="n">
        <v>1420.788708670014</v>
      </c>
      <c r="AD85" t="n">
        <v>1147962.904850579</v>
      </c>
      <c r="AE85" t="n">
        <v>1570693.490965612</v>
      </c>
      <c r="AF85" t="n">
        <v>1.356568635376753e-06</v>
      </c>
      <c r="AG85" t="n">
        <v>23.53298611111111</v>
      </c>
      <c r="AH85" t="n">
        <v>1420788.708670014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3.6888</v>
      </c>
      <c r="E86" t="n">
        <v>27.11</v>
      </c>
      <c r="F86" t="n">
        <v>23.62</v>
      </c>
      <c r="G86" t="n">
        <v>101.23</v>
      </c>
      <c r="H86" t="n">
        <v>1.34</v>
      </c>
      <c r="I86" t="n">
        <v>14</v>
      </c>
      <c r="J86" t="n">
        <v>293.29</v>
      </c>
      <c r="K86" t="n">
        <v>59.19</v>
      </c>
      <c r="L86" t="n">
        <v>22</v>
      </c>
      <c r="M86" t="n">
        <v>12</v>
      </c>
      <c r="N86" t="n">
        <v>82.09</v>
      </c>
      <c r="O86" t="n">
        <v>36406.47</v>
      </c>
      <c r="P86" t="n">
        <v>379.81</v>
      </c>
      <c r="Q86" t="n">
        <v>608.8200000000001</v>
      </c>
      <c r="R86" t="n">
        <v>55.04</v>
      </c>
      <c r="S86" t="n">
        <v>46.36</v>
      </c>
      <c r="T86" t="n">
        <v>3996.59</v>
      </c>
      <c r="U86" t="n">
        <v>0.84</v>
      </c>
      <c r="V86" t="n">
        <v>0.9</v>
      </c>
      <c r="W86" t="n">
        <v>9.199999999999999</v>
      </c>
      <c r="X86" t="n">
        <v>0.25</v>
      </c>
      <c r="Y86" t="n">
        <v>1</v>
      </c>
      <c r="Z86" t="n">
        <v>10</v>
      </c>
      <c r="AA86" t="n">
        <v>1147.345637114388</v>
      </c>
      <c r="AB86" t="n">
        <v>1569.848918017025</v>
      </c>
      <c r="AC86" t="n">
        <v>1420.024740578274</v>
      </c>
      <c r="AD86" t="n">
        <v>1147345.637114388</v>
      </c>
      <c r="AE86" t="n">
        <v>1569848.918017025</v>
      </c>
      <c r="AF86" t="n">
        <v>1.3564583183372e-06</v>
      </c>
      <c r="AG86" t="n">
        <v>23.53298611111111</v>
      </c>
      <c r="AH86" t="n">
        <v>1420024.740578274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3.6867</v>
      </c>
      <c r="E87" t="n">
        <v>27.12</v>
      </c>
      <c r="F87" t="n">
        <v>23.63</v>
      </c>
      <c r="G87" t="n">
        <v>101.29</v>
      </c>
      <c r="H87" t="n">
        <v>1.35</v>
      </c>
      <c r="I87" t="n">
        <v>14</v>
      </c>
      <c r="J87" t="n">
        <v>293.8</v>
      </c>
      <c r="K87" t="n">
        <v>59.19</v>
      </c>
      <c r="L87" t="n">
        <v>22.25</v>
      </c>
      <c r="M87" t="n">
        <v>12</v>
      </c>
      <c r="N87" t="n">
        <v>82.36</v>
      </c>
      <c r="O87" t="n">
        <v>36469.92</v>
      </c>
      <c r="P87" t="n">
        <v>379.51</v>
      </c>
      <c r="Q87" t="n">
        <v>608.8200000000001</v>
      </c>
      <c r="R87" t="n">
        <v>55.63</v>
      </c>
      <c r="S87" t="n">
        <v>46.36</v>
      </c>
      <c r="T87" t="n">
        <v>4291.99</v>
      </c>
      <c r="U87" t="n">
        <v>0.83</v>
      </c>
      <c r="V87" t="n">
        <v>0.9</v>
      </c>
      <c r="W87" t="n">
        <v>9.199999999999999</v>
      </c>
      <c r="X87" t="n">
        <v>0.26</v>
      </c>
      <c r="Y87" t="n">
        <v>1</v>
      </c>
      <c r="Z87" t="n">
        <v>10</v>
      </c>
      <c r="AA87" t="n">
        <v>1147.414136522589</v>
      </c>
      <c r="AB87" t="n">
        <v>1569.942641929305</v>
      </c>
      <c r="AC87" t="n">
        <v>1420.109519611909</v>
      </c>
      <c r="AD87" t="n">
        <v>1147414.136522589</v>
      </c>
      <c r="AE87" t="n">
        <v>1569942.641929305</v>
      </c>
      <c r="AF87" t="n">
        <v>1.355686099060333e-06</v>
      </c>
      <c r="AG87" t="n">
        <v>23.54166666666667</v>
      </c>
      <c r="AH87" t="n">
        <v>1420109.519611909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3.6861</v>
      </c>
      <c r="E88" t="n">
        <v>27.13</v>
      </c>
      <c r="F88" t="n">
        <v>23.64</v>
      </c>
      <c r="G88" t="n">
        <v>101.31</v>
      </c>
      <c r="H88" t="n">
        <v>1.36</v>
      </c>
      <c r="I88" t="n">
        <v>14</v>
      </c>
      <c r="J88" t="n">
        <v>294.32</v>
      </c>
      <c r="K88" t="n">
        <v>59.19</v>
      </c>
      <c r="L88" t="n">
        <v>22.5</v>
      </c>
      <c r="M88" t="n">
        <v>12</v>
      </c>
      <c r="N88" t="n">
        <v>82.62</v>
      </c>
      <c r="O88" t="n">
        <v>36533.49</v>
      </c>
      <c r="P88" t="n">
        <v>379.19</v>
      </c>
      <c r="Q88" t="n">
        <v>608.78</v>
      </c>
      <c r="R88" t="n">
        <v>55.66</v>
      </c>
      <c r="S88" t="n">
        <v>46.36</v>
      </c>
      <c r="T88" t="n">
        <v>4309.13</v>
      </c>
      <c r="U88" t="n">
        <v>0.83</v>
      </c>
      <c r="V88" t="n">
        <v>0.9</v>
      </c>
      <c r="W88" t="n">
        <v>9.199999999999999</v>
      </c>
      <c r="X88" t="n">
        <v>0.27</v>
      </c>
      <c r="Y88" t="n">
        <v>1</v>
      </c>
      <c r="Z88" t="n">
        <v>10</v>
      </c>
      <c r="AA88" t="n">
        <v>1147.146386331443</v>
      </c>
      <c r="AB88" t="n">
        <v>1569.576294305476</v>
      </c>
      <c r="AC88" t="n">
        <v>1419.778135691125</v>
      </c>
      <c r="AD88" t="n">
        <v>1147146.386331443</v>
      </c>
      <c r="AE88" t="n">
        <v>1569576.294305476</v>
      </c>
      <c r="AF88" t="n">
        <v>1.355465464981228e-06</v>
      </c>
      <c r="AG88" t="n">
        <v>23.55034722222222</v>
      </c>
      <c r="AH88" t="n">
        <v>1419778.135691125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3.6961</v>
      </c>
      <c r="E89" t="n">
        <v>27.06</v>
      </c>
      <c r="F89" t="n">
        <v>23.62</v>
      </c>
      <c r="G89" t="n">
        <v>108.99</v>
      </c>
      <c r="H89" t="n">
        <v>1.37</v>
      </c>
      <c r="I89" t="n">
        <v>13</v>
      </c>
      <c r="J89" t="n">
        <v>294.83</v>
      </c>
      <c r="K89" t="n">
        <v>59.19</v>
      </c>
      <c r="L89" t="n">
        <v>22.75</v>
      </c>
      <c r="M89" t="n">
        <v>11</v>
      </c>
      <c r="N89" t="n">
        <v>82.89</v>
      </c>
      <c r="O89" t="n">
        <v>36597.16</v>
      </c>
      <c r="P89" t="n">
        <v>379.09</v>
      </c>
      <c r="Q89" t="n">
        <v>608.8099999999999</v>
      </c>
      <c r="R89" t="n">
        <v>54.81</v>
      </c>
      <c r="S89" t="n">
        <v>46.36</v>
      </c>
      <c r="T89" t="n">
        <v>3885.79</v>
      </c>
      <c r="U89" t="n">
        <v>0.85</v>
      </c>
      <c r="V89" t="n">
        <v>0.9</v>
      </c>
      <c r="W89" t="n">
        <v>9.199999999999999</v>
      </c>
      <c r="X89" t="n">
        <v>0.24</v>
      </c>
      <c r="Y89" t="n">
        <v>1</v>
      </c>
      <c r="Z89" t="n">
        <v>10</v>
      </c>
      <c r="AA89" t="n">
        <v>1144.626165141815</v>
      </c>
      <c r="AB89" t="n">
        <v>1566.128016489515</v>
      </c>
      <c r="AC89" t="n">
        <v>1416.658956670231</v>
      </c>
      <c r="AD89" t="n">
        <v>1144626.165141815</v>
      </c>
      <c r="AE89" t="n">
        <v>1566128.016489515</v>
      </c>
      <c r="AF89" t="n">
        <v>1.359142699632977e-06</v>
      </c>
      <c r="AG89" t="n">
        <v>23.48958333333333</v>
      </c>
      <c r="AH89" t="n">
        <v>1416658.956670231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3.6964</v>
      </c>
      <c r="E90" t="n">
        <v>27.05</v>
      </c>
      <c r="F90" t="n">
        <v>23.61</v>
      </c>
      <c r="G90" t="n">
        <v>108.98</v>
      </c>
      <c r="H90" t="n">
        <v>1.39</v>
      </c>
      <c r="I90" t="n">
        <v>13</v>
      </c>
      <c r="J90" t="n">
        <v>295.35</v>
      </c>
      <c r="K90" t="n">
        <v>59.19</v>
      </c>
      <c r="L90" t="n">
        <v>23</v>
      </c>
      <c r="M90" t="n">
        <v>11</v>
      </c>
      <c r="N90" t="n">
        <v>83.16</v>
      </c>
      <c r="O90" t="n">
        <v>36660.94</v>
      </c>
      <c r="P90" t="n">
        <v>379.44</v>
      </c>
      <c r="Q90" t="n">
        <v>608.8</v>
      </c>
      <c r="R90" t="n">
        <v>54.91</v>
      </c>
      <c r="S90" t="n">
        <v>46.36</v>
      </c>
      <c r="T90" t="n">
        <v>3935.09</v>
      </c>
      <c r="U90" t="n">
        <v>0.84</v>
      </c>
      <c r="V90" t="n">
        <v>0.9</v>
      </c>
      <c r="W90" t="n">
        <v>9.199999999999999</v>
      </c>
      <c r="X90" t="n">
        <v>0.24</v>
      </c>
      <c r="Y90" t="n">
        <v>1</v>
      </c>
      <c r="Z90" t="n">
        <v>10</v>
      </c>
      <c r="AA90" t="n">
        <v>1144.998732243694</v>
      </c>
      <c r="AB90" t="n">
        <v>1566.637779234806</v>
      </c>
      <c r="AC90" t="n">
        <v>1417.120068374568</v>
      </c>
      <c r="AD90" t="n">
        <v>1144998.732243694</v>
      </c>
      <c r="AE90" t="n">
        <v>1566637.779234806</v>
      </c>
      <c r="AF90" t="n">
        <v>1.35925301667253e-06</v>
      </c>
      <c r="AG90" t="n">
        <v>23.48090277777778</v>
      </c>
      <c r="AH90" t="n">
        <v>1417120.068374568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3.6962</v>
      </c>
      <c r="E91" t="n">
        <v>27.06</v>
      </c>
      <c r="F91" t="n">
        <v>23.61</v>
      </c>
      <c r="G91" t="n">
        <v>108.99</v>
      </c>
      <c r="H91" t="n">
        <v>1.4</v>
      </c>
      <c r="I91" t="n">
        <v>13</v>
      </c>
      <c r="J91" t="n">
        <v>295.87</v>
      </c>
      <c r="K91" t="n">
        <v>59.19</v>
      </c>
      <c r="L91" t="n">
        <v>23.25</v>
      </c>
      <c r="M91" t="n">
        <v>11</v>
      </c>
      <c r="N91" t="n">
        <v>83.43000000000001</v>
      </c>
      <c r="O91" t="n">
        <v>36724.83</v>
      </c>
      <c r="P91" t="n">
        <v>379.13</v>
      </c>
      <c r="Q91" t="n">
        <v>608.79</v>
      </c>
      <c r="R91" t="n">
        <v>54.87</v>
      </c>
      <c r="S91" t="n">
        <v>46.36</v>
      </c>
      <c r="T91" t="n">
        <v>3919.58</v>
      </c>
      <c r="U91" t="n">
        <v>0.84</v>
      </c>
      <c r="V91" t="n">
        <v>0.9</v>
      </c>
      <c r="W91" t="n">
        <v>9.199999999999999</v>
      </c>
      <c r="X91" t="n">
        <v>0.24</v>
      </c>
      <c r="Y91" t="n">
        <v>1</v>
      </c>
      <c r="Z91" t="n">
        <v>10</v>
      </c>
      <c r="AA91" t="n">
        <v>1144.582985424038</v>
      </c>
      <c r="AB91" t="n">
        <v>1566.068936094698</v>
      </c>
      <c r="AC91" t="n">
        <v>1416.605514825375</v>
      </c>
      <c r="AD91" t="n">
        <v>1144582.985424038</v>
      </c>
      <c r="AE91" t="n">
        <v>1566068.936094698</v>
      </c>
      <c r="AF91" t="n">
        <v>1.359179471979495e-06</v>
      </c>
      <c r="AG91" t="n">
        <v>23.48958333333333</v>
      </c>
      <c r="AH91" t="n">
        <v>1416605.514825375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3.6969</v>
      </c>
      <c r="E92" t="n">
        <v>27.05</v>
      </c>
      <c r="F92" t="n">
        <v>23.61</v>
      </c>
      <c r="G92" t="n">
        <v>108.96</v>
      </c>
      <c r="H92" t="n">
        <v>1.41</v>
      </c>
      <c r="I92" t="n">
        <v>13</v>
      </c>
      <c r="J92" t="n">
        <v>296.39</v>
      </c>
      <c r="K92" t="n">
        <v>59.19</v>
      </c>
      <c r="L92" t="n">
        <v>23.5</v>
      </c>
      <c r="M92" t="n">
        <v>11</v>
      </c>
      <c r="N92" t="n">
        <v>83.69</v>
      </c>
      <c r="O92" t="n">
        <v>36788.84</v>
      </c>
      <c r="P92" t="n">
        <v>378.96</v>
      </c>
      <c r="Q92" t="n">
        <v>608.8</v>
      </c>
      <c r="R92" t="n">
        <v>54.76</v>
      </c>
      <c r="S92" t="n">
        <v>46.36</v>
      </c>
      <c r="T92" t="n">
        <v>3863.17</v>
      </c>
      <c r="U92" t="n">
        <v>0.85</v>
      </c>
      <c r="V92" t="n">
        <v>0.9</v>
      </c>
      <c r="W92" t="n">
        <v>9.199999999999999</v>
      </c>
      <c r="X92" t="n">
        <v>0.24</v>
      </c>
      <c r="Y92" t="n">
        <v>1</v>
      </c>
      <c r="Z92" t="n">
        <v>10</v>
      </c>
      <c r="AA92" t="n">
        <v>1144.190501154267</v>
      </c>
      <c r="AB92" t="n">
        <v>1565.531921801612</v>
      </c>
      <c r="AC92" t="n">
        <v>1416.119752422718</v>
      </c>
      <c r="AD92" t="n">
        <v>1144190.501154267</v>
      </c>
      <c r="AE92" t="n">
        <v>1565531.921801612</v>
      </c>
      <c r="AF92" t="n">
        <v>1.359436878405117e-06</v>
      </c>
      <c r="AG92" t="n">
        <v>23.48090277777778</v>
      </c>
      <c r="AH92" t="n">
        <v>1416119.752422718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3.6971</v>
      </c>
      <c r="E93" t="n">
        <v>27.05</v>
      </c>
      <c r="F93" t="n">
        <v>23.61</v>
      </c>
      <c r="G93" t="n">
        <v>108.96</v>
      </c>
      <c r="H93" t="n">
        <v>1.42</v>
      </c>
      <c r="I93" t="n">
        <v>13</v>
      </c>
      <c r="J93" t="n">
        <v>296.91</v>
      </c>
      <c r="K93" t="n">
        <v>59.19</v>
      </c>
      <c r="L93" t="n">
        <v>23.75</v>
      </c>
      <c r="M93" t="n">
        <v>11</v>
      </c>
      <c r="N93" t="n">
        <v>83.95999999999999</v>
      </c>
      <c r="O93" t="n">
        <v>36852.96</v>
      </c>
      <c r="P93" t="n">
        <v>379.01</v>
      </c>
      <c r="Q93" t="n">
        <v>608.78</v>
      </c>
      <c r="R93" t="n">
        <v>54.64</v>
      </c>
      <c r="S93" t="n">
        <v>46.36</v>
      </c>
      <c r="T93" t="n">
        <v>3801.42</v>
      </c>
      <c r="U93" t="n">
        <v>0.85</v>
      </c>
      <c r="V93" t="n">
        <v>0.9</v>
      </c>
      <c r="W93" t="n">
        <v>9.199999999999999</v>
      </c>
      <c r="X93" t="n">
        <v>0.24</v>
      </c>
      <c r="Y93" t="n">
        <v>1</v>
      </c>
      <c r="Z93" t="n">
        <v>10</v>
      </c>
      <c r="AA93" t="n">
        <v>1144.223482629915</v>
      </c>
      <c r="AB93" t="n">
        <v>1565.577048511634</v>
      </c>
      <c r="AC93" t="n">
        <v>1416.160572302871</v>
      </c>
      <c r="AD93" t="n">
        <v>1144223.482629915</v>
      </c>
      <c r="AE93" t="n">
        <v>1565577.048511634</v>
      </c>
      <c r="AF93" t="n">
        <v>1.359510423098152e-06</v>
      </c>
      <c r="AG93" t="n">
        <v>23.48090277777778</v>
      </c>
      <c r="AH93" t="n">
        <v>1416160.572302871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3.6957</v>
      </c>
      <c r="E94" t="n">
        <v>27.06</v>
      </c>
      <c r="F94" t="n">
        <v>23.62</v>
      </c>
      <c r="G94" t="n">
        <v>109.01</v>
      </c>
      <c r="H94" t="n">
        <v>1.44</v>
      </c>
      <c r="I94" t="n">
        <v>13</v>
      </c>
      <c r="J94" t="n">
        <v>297.43</v>
      </c>
      <c r="K94" t="n">
        <v>59.19</v>
      </c>
      <c r="L94" t="n">
        <v>24</v>
      </c>
      <c r="M94" t="n">
        <v>11</v>
      </c>
      <c r="N94" t="n">
        <v>84.23999999999999</v>
      </c>
      <c r="O94" t="n">
        <v>36917.19</v>
      </c>
      <c r="P94" t="n">
        <v>378.56</v>
      </c>
      <c r="Q94" t="n">
        <v>608.8099999999999</v>
      </c>
      <c r="R94" t="n">
        <v>55.04</v>
      </c>
      <c r="S94" t="n">
        <v>46.36</v>
      </c>
      <c r="T94" t="n">
        <v>4004.43</v>
      </c>
      <c r="U94" t="n">
        <v>0.84</v>
      </c>
      <c r="V94" t="n">
        <v>0.9</v>
      </c>
      <c r="W94" t="n">
        <v>9.199999999999999</v>
      </c>
      <c r="X94" t="n">
        <v>0.25</v>
      </c>
      <c r="Y94" t="n">
        <v>1</v>
      </c>
      <c r="Z94" t="n">
        <v>10</v>
      </c>
      <c r="AA94" t="n">
        <v>1143.927044665197</v>
      </c>
      <c r="AB94" t="n">
        <v>1565.171449010387</v>
      </c>
      <c r="AC94" t="n">
        <v>1415.793682648761</v>
      </c>
      <c r="AD94" t="n">
        <v>1143927.044665197</v>
      </c>
      <c r="AE94" t="n">
        <v>1565171.449010387</v>
      </c>
      <c r="AF94" t="n">
        <v>1.358995610246907e-06</v>
      </c>
      <c r="AG94" t="n">
        <v>23.48958333333333</v>
      </c>
      <c r="AH94" t="n">
        <v>1415793.68264876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3.6961</v>
      </c>
      <c r="E95" t="n">
        <v>27.06</v>
      </c>
      <c r="F95" t="n">
        <v>23.61</v>
      </c>
      <c r="G95" t="n">
        <v>108.99</v>
      </c>
      <c r="H95" t="n">
        <v>1.45</v>
      </c>
      <c r="I95" t="n">
        <v>13</v>
      </c>
      <c r="J95" t="n">
        <v>297.95</v>
      </c>
      <c r="K95" t="n">
        <v>59.19</v>
      </c>
      <c r="L95" t="n">
        <v>24.25</v>
      </c>
      <c r="M95" t="n">
        <v>11</v>
      </c>
      <c r="N95" t="n">
        <v>84.51000000000001</v>
      </c>
      <c r="O95" t="n">
        <v>36981.53</v>
      </c>
      <c r="P95" t="n">
        <v>377.95</v>
      </c>
      <c r="Q95" t="n">
        <v>608.77</v>
      </c>
      <c r="R95" t="n">
        <v>54.88</v>
      </c>
      <c r="S95" t="n">
        <v>46.36</v>
      </c>
      <c r="T95" t="n">
        <v>3922.94</v>
      </c>
      <c r="U95" t="n">
        <v>0.84</v>
      </c>
      <c r="V95" t="n">
        <v>0.9</v>
      </c>
      <c r="W95" t="n">
        <v>9.199999999999999</v>
      </c>
      <c r="X95" t="n">
        <v>0.24</v>
      </c>
      <c r="Y95" t="n">
        <v>1</v>
      </c>
      <c r="Z95" t="n">
        <v>10</v>
      </c>
      <c r="AA95" t="n">
        <v>1142.865934802242</v>
      </c>
      <c r="AB95" t="n">
        <v>1563.719591683029</v>
      </c>
      <c r="AC95" t="n">
        <v>1414.480388547031</v>
      </c>
      <c r="AD95" t="n">
        <v>1142865.934802242</v>
      </c>
      <c r="AE95" t="n">
        <v>1563719.591683029</v>
      </c>
      <c r="AF95" t="n">
        <v>1.359142699632977e-06</v>
      </c>
      <c r="AG95" t="n">
        <v>23.48958333333333</v>
      </c>
      <c r="AH95" t="n">
        <v>1414480.388547031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3.7076</v>
      </c>
      <c r="E96" t="n">
        <v>26.97</v>
      </c>
      <c r="F96" t="n">
        <v>23.58</v>
      </c>
      <c r="G96" t="n">
        <v>117.9</v>
      </c>
      <c r="H96" t="n">
        <v>1.46</v>
      </c>
      <c r="I96" t="n">
        <v>12</v>
      </c>
      <c r="J96" t="n">
        <v>298.47</v>
      </c>
      <c r="K96" t="n">
        <v>59.19</v>
      </c>
      <c r="L96" t="n">
        <v>24.5</v>
      </c>
      <c r="M96" t="n">
        <v>10</v>
      </c>
      <c r="N96" t="n">
        <v>84.78</v>
      </c>
      <c r="O96" t="n">
        <v>37045.99</v>
      </c>
      <c r="P96" t="n">
        <v>376.68</v>
      </c>
      <c r="Q96" t="n">
        <v>608.84</v>
      </c>
      <c r="R96" t="n">
        <v>53.84</v>
      </c>
      <c r="S96" t="n">
        <v>46.36</v>
      </c>
      <c r="T96" t="n">
        <v>3405.85</v>
      </c>
      <c r="U96" t="n">
        <v>0.86</v>
      </c>
      <c r="V96" t="n">
        <v>0.9</v>
      </c>
      <c r="W96" t="n">
        <v>9.199999999999999</v>
      </c>
      <c r="X96" t="n">
        <v>0.21</v>
      </c>
      <c r="Y96" t="n">
        <v>1</v>
      </c>
      <c r="Z96" t="n">
        <v>10</v>
      </c>
      <c r="AA96" t="n">
        <v>1138.432651751448</v>
      </c>
      <c r="AB96" t="n">
        <v>1557.653778230288</v>
      </c>
      <c r="AC96" t="n">
        <v>1408.993487816797</v>
      </c>
      <c r="AD96" t="n">
        <v>1138432.651751448</v>
      </c>
      <c r="AE96" t="n">
        <v>1557653.778230288</v>
      </c>
      <c r="AF96" t="n">
        <v>1.363371519482488e-06</v>
      </c>
      <c r="AG96" t="n">
        <v>23.41145833333333</v>
      </c>
      <c r="AH96" t="n">
        <v>1408993.487816797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3.7071</v>
      </c>
      <c r="E97" t="n">
        <v>26.98</v>
      </c>
      <c r="F97" t="n">
        <v>23.58</v>
      </c>
      <c r="G97" t="n">
        <v>117.92</v>
      </c>
      <c r="H97" t="n">
        <v>1.47</v>
      </c>
      <c r="I97" t="n">
        <v>12</v>
      </c>
      <c r="J97" t="n">
        <v>299</v>
      </c>
      <c r="K97" t="n">
        <v>59.19</v>
      </c>
      <c r="L97" t="n">
        <v>24.75</v>
      </c>
      <c r="M97" t="n">
        <v>10</v>
      </c>
      <c r="N97" t="n">
        <v>85.05</v>
      </c>
      <c r="O97" t="n">
        <v>37110.57</v>
      </c>
      <c r="P97" t="n">
        <v>377.04</v>
      </c>
      <c r="Q97" t="n">
        <v>608.78</v>
      </c>
      <c r="R97" t="n">
        <v>53.96</v>
      </c>
      <c r="S97" t="n">
        <v>46.36</v>
      </c>
      <c r="T97" t="n">
        <v>3467.69</v>
      </c>
      <c r="U97" t="n">
        <v>0.86</v>
      </c>
      <c r="V97" t="n">
        <v>0.9</v>
      </c>
      <c r="W97" t="n">
        <v>9.199999999999999</v>
      </c>
      <c r="X97" t="n">
        <v>0.21</v>
      </c>
      <c r="Y97" t="n">
        <v>1</v>
      </c>
      <c r="Z97" t="n">
        <v>10</v>
      </c>
      <c r="AA97" t="n">
        <v>1139.061615482188</v>
      </c>
      <c r="AB97" t="n">
        <v>1558.514354154607</v>
      </c>
      <c r="AC97" t="n">
        <v>1409.771931582724</v>
      </c>
      <c r="AD97" t="n">
        <v>1139061.615482188</v>
      </c>
      <c r="AE97" t="n">
        <v>1558514.354154607</v>
      </c>
      <c r="AF97" t="n">
        <v>1.363187657749901e-06</v>
      </c>
      <c r="AG97" t="n">
        <v>23.42013888888889</v>
      </c>
      <c r="AH97" t="n">
        <v>1409771.931582724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3.7061</v>
      </c>
      <c r="E98" t="n">
        <v>26.98</v>
      </c>
      <c r="F98" t="n">
        <v>23.59</v>
      </c>
      <c r="G98" t="n">
        <v>117.96</v>
      </c>
      <c r="H98" t="n">
        <v>1.49</v>
      </c>
      <c r="I98" t="n">
        <v>12</v>
      </c>
      <c r="J98" t="n">
        <v>299.52</v>
      </c>
      <c r="K98" t="n">
        <v>59.19</v>
      </c>
      <c r="L98" t="n">
        <v>25</v>
      </c>
      <c r="M98" t="n">
        <v>10</v>
      </c>
      <c r="N98" t="n">
        <v>85.33</v>
      </c>
      <c r="O98" t="n">
        <v>37175.38</v>
      </c>
      <c r="P98" t="n">
        <v>377.52</v>
      </c>
      <c r="Q98" t="n">
        <v>608.8</v>
      </c>
      <c r="R98" t="n">
        <v>54.22</v>
      </c>
      <c r="S98" t="n">
        <v>46.36</v>
      </c>
      <c r="T98" t="n">
        <v>3598.95</v>
      </c>
      <c r="U98" t="n">
        <v>0.85</v>
      </c>
      <c r="V98" t="n">
        <v>0.9</v>
      </c>
      <c r="W98" t="n">
        <v>9.199999999999999</v>
      </c>
      <c r="X98" t="n">
        <v>0.22</v>
      </c>
      <c r="Y98" t="n">
        <v>1</v>
      </c>
      <c r="Z98" t="n">
        <v>10</v>
      </c>
      <c r="AA98" t="n">
        <v>1140.049170160116</v>
      </c>
      <c r="AB98" t="n">
        <v>1559.865570032785</v>
      </c>
      <c r="AC98" t="n">
        <v>1410.994189313933</v>
      </c>
      <c r="AD98" t="n">
        <v>1140049.170160116</v>
      </c>
      <c r="AE98" t="n">
        <v>1559865.570032785</v>
      </c>
      <c r="AF98" t="n">
        <v>1.362819934284726e-06</v>
      </c>
      <c r="AG98" t="n">
        <v>23.42013888888889</v>
      </c>
      <c r="AH98" t="n">
        <v>1410994.189313933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3.7055</v>
      </c>
      <c r="E99" t="n">
        <v>26.99</v>
      </c>
      <c r="F99" t="n">
        <v>23.6</v>
      </c>
      <c r="G99" t="n">
        <v>117.98</v>
      </c>
      <c r="H99" t="n">
        <v>1.5</v>
      </c>
      <c r="I99" t="n">
        <v>12</v>
      </c>
      <c r="J99" t="n">
        <v>300.05</v>
      </c>
      <c r="K99" t="n">
        <v>59.19</v>
      </c>
      <c r="L99" t="n">
        <v>25.25</v>
      </c>
      <c r="M99" t="n">
        <v>10</v>
      </c>
      <c r="N99" t="n">
        <v>85.59999999999999</v>
      </c>
      <c r="O99" t="n">
        <v>37240.19</v>
      </c>
      <c r="P99" t="n">
        <v>377.54</v>
      </c>
      <c r="Q99" t="n">
        <v>608.78</v>
      </c>
      <c r="R99" t="n">
        <v>54.32</v>
      </c>
      <c r="S99" t="n">
        <v>46.36</v>
      </c>
      <c r="T99" t="n">
        <v>3646.06</v>
      </c>
      <c r="U99" t="n">
        <v>0.85</v>
      </c>
      <c r="V99" t="n">
        <v>0.9</v>
      </c>
      <c r="W99" t="n">
        <v>9.199999999999999</v>
      </c>
      <c r="X99" t="n">
        <v>0.22</v>
      </c>
      <c r="Y99" t="n">
        <v>1</v>
      </c>
      <c r="Z99" t="n">
        <v>10</v>
      </c>
      <c r="AA99" t="n">
        <v>1140.280986462555</v>
      </c>
      <c r="AB99" t="n">
        <v>1560.182751324796</v>
      </c>
      <c r="AC99" t="n">
        <v>1411.281099268601</v>
      </c>
      <c r="AD99" t="n">
        <v>1140280.986462555</v>
      </c>
      <c r="AE99" t="n">
        <v>1560182.751324796</v>
      </c>
      <c r="AF99" t="n">
        <v>1.362599300205621e-06</v>
      </c>
      <c r="AG99" t="n">
        <v>23.42881944444444</v>
      </c>
      <c r="AH99" t="n">
        <v>1411281.099268601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3.706</v>
      </c>
      <c r="E100" t="n">
        <v>26.98</v>
      </c>
      <c r="F100" t="n">
        <v>23.59</v>
      </c>
      <c r="G100" t="n">
        <v>117.96</v>
      </c>
      <c r="H100" t="n">
        <v>1.51</v>
      </c>
      <c r="I100" t="n">
        <v>12</v>
      </c>
      <c r="J100" t="n">
        <v>300.57</v>
      </c>
      <c r="K100" t="n">
        <v>59.19</v>
      </c>
      <c r="L100" t="n">
        <v>25.5</v>
      </c>
      <c r="M100" t="n">
        <v>10</v>
      </c>
      <c r="N100" t="n">
        <v>85.88</v>
      </c>
      <c r="O100" t="n">
        <v>37305.12</v>
      </c>
      <c r="P100" t="n">
        <v>377.49</v>
      </c>
      <c r="Q100" t="n">
        <v>608.84</v>
      </c>
      <c r="R100" t="n">
        <v>54.18</v>
      </c>
      <c r="S100" t="n">
        <v>46.36</v>
      </c>
      <c r="T100" t="n">
        <v>3576.96</v>
      </c>
      <c r="U100" t="n">
        <v>0.86</v>
      </c>
      <c r="V100" t="n">
        <v>0.9</v>
      </c>
      <c r="W100" t="n">
        <v>9.199999999999999</v>
      </c>
      <c r="X100" t="n">
        <v>0.22</v>
      </c>
      <c r="Y100" t="n">
        <v>1</v>
      </c>
      <c r="Z100" t="n">
        <v>10</v>
      </c>
      <c r="AA100" t="n">
        <v>1140.025265186358</v>
      </c>
      <c r="AB100" t="n">
        <v>1559.832862193078</v>
      </c>
      <c r="AC100" t="n">
        <v>1410.964603064542</v>
      </c>
      <c r="AD100" t="n">
        <v>1140025.265186358</v>
      </c>
      <c r="AE100" t="n">
        <v>1559832.862193078</v>
      </c>
      <c r="AF100" t="n">
        <v>1.362783161938209e-06</v>
      </c>
      <c r="AG100" t="n">
        <v>23.42013888888889</v>
      </c>
      <c r="AH100" t="n">
        <v>1410964.603064542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3.706</v>
      </c>
      <c r="E101" t="n">
        <v>26.98</v>
      </c>
      <c r="F101" t="n">
        <v>23.59</v>
      </c>
      <c r="G101" t="n">
        <v>117.96</v>
      </c>
      <c r="H101" t="n">
        <v>1.52</v>
      </c>
      <c r="I101" t="n">
        <v>12</v>
      </c>
      <c r="J101" t="n">
        <v>301.1</v>
      </c>
      <c r="K101" t="n">
        <v>59.19</v>
      </c>
      <c r="L101" t="n">
        <v>25.75</v>
      </c>
      <c r="M101" t="n">
        <v>10</v>
      </c>
      <c r="N101" t="n">
        <v>86.16</v>
      </c>
      <c r="O101" t="n">
        <v>37370.16</v>
      </c>
      <c r="P101" t="n">
        <v>377.65</v>
      </c>
      <c r="Q101" t="n">
        <v>608.77</v>
      </c>
      <c r="R101" t="n">
        <v>54.22</v>
      </c>
      <c r="S101" t="n">
        <v>46.36</v>
      </c>
      <c r="T101" t="n">
        <v>3595.92</v>
      </c>
      <c r="U101" t="n">
        <v>0.86</v>
      </c>
      <c r="V101" t="n">
        <v>0.9</v>
      </c>
      <c r="W101" t="n">
        <v>9.199999999999999</v>
      </c>
      <c r="X101" t="n">
        <v>0.22</v>
      </c>
      <c r="Y101" t="n">
        <v>1</v>
      </c>
      <c r="Z101" t="n">
        <v>10</v>
      </c>
      <c r="AA101" t="n">
        <v>1140.260212129346</v>
      </c>
      <c r="AB101" t="n">
        <v>1560.154326965602</v>
      </c>
      <c r="AC101" t="n">
        <v>1411.255387690354</v>
      </c>
      <c r="AD101" t="n">
        <v>1140260.212129346</v>
      </c>
      <c r="AE101" t="n">
        <v>1560154.326965602</v>
      </c>
      <c r="AF101" t="n">
        <v>1.362783161938209e-06</v>
      </c>
      <c r="AG101" t="n">
        <v>23.42013888888889</v>
      </c>
      <c r="AH101" t="n">
        <v>1411255.387690354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3.7058</v>
      </c>
      <c r="E102" t="n">
        <v>26.98</v>
      </c>
      <c r="F102" t="n">
        <v>23.59</v>
      </c>
      <c r="G102" t="n">
        <v>117.97</v>
      </c>
      <c r="H102" t="n">
        <v>1.54</v>
      </c>
      <c r="I102" t="n">
        <v>12</v>
      </c>
      <c r="J102" t="n">
        <v>301.63</v>
      </c>
      <c r="K102" t="n">
        <v>59.19</v>
      </c>
      <c r="L102" t="n">
        <v>26</v>
      </c>
      <c r="M102" t="n">
        <v>10</v>
      </c>
      <c r="N102" t="n">
        <v>86.44</v>
      </c>
      <c r="O102" t="n">
        <v>37435.32</v>
      </c>
      <c r="P102" t="n">
        <v>377.49</v>
      </c>
      <c r="Q102" t="n">
        <v>608.8200000000001</v>
      </c>
      <c r="R102" t="n">
        <v>54.32</v>
      </c>
      <c r="S102" t="n">
        <v>46.36</v>
      </c>
      <c r="T102" t="n">
        <v>3648.05</v>
      </c>
      <c r="U102" t="n">
        <v>0.85</v>
      </c>
      <c r="V102" t="n">
        <v>0.9</v>
      </c>
      <c r="W102" t="n">
        <v>9.199999999999999</v>
      </c>
      <c r="X102" t="n">
        <v>0.22</v>
      </c>
      <c r="Y102" t="n">
        <v>1</v>
      </c>
      <c r="Z102" t="n">
        <v>10</v>
      </c>
      <c r="AA102" t="n">
        <v>1140.065561227034</v>
      </c>
      <c r="AB102" t="n">
        <v>1559.887997013665</v>
      </c>
      <c r="AC102" t="n">
        <v>1411.014475895235</v>
      </c>
      <c r="AD102" t="n">
        <v>1140065.561227034</v>
      </c>
      <c r="AE102" t="n">
        <v>1559887.997013666</v>
      </c>
      <c r="AF102" t="n">
        <v>1.362709617245173e-06</v>
      </c>
      <c r="AG102" t="n">
        <v>23.42013888888889</v>
      </c>
      <c r="AH102" t="n">
        <v>1411014.475895235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3.7051</v>
      </c>
      <c r="E103" t="n">
        <v>26.99</v>
      </c>
      <c r="F103" t="n">
        <v>23.6</v>
      </c>
      <c r="G103" t="n">
        <v>117.99</v>
      </c>
      <c r="H103" t="n">
        <v>1.55</v>
      </c>
      <c r="I103" t="n">
        <v>12</v>
      </c>
      <c r="J103" t="n">
        <v>302.16</v>
      </c>
      <c r="K103" t="n">
        <v>59.19</v>
      </c>
      <c r="L103" t="n">
        <v>26.25</v>
      </c>
      <c r="M103" t="n">
        <v>10</v>
      </c>
      <c r="N103" t="n">
        <v>86.72</v>
      </c>
      <c r="O103" t="n">
        <v>37500.6</v>
      </c>
      <c r="P103" t="n">
        <v>377.36</v>
      </c>
      <c r="Q103" t="n">
        <v>608.8099999999999</v>
      </c>
      <c r="R103" t="n">
        <v>54.35</v>
      </c>
      <c r="S103" t="n">
        <v>46.36</v>
      </c>
      <c r="T103" t="n">
        <v>3663.07</v>
      </c>
      <c r="U103" t="n">
        <v>0.85</v>
      </c>
      <c r="V103" t="n">
        <v>0.9</v>
      </c>
      <c r="W103" t="n">
        <v>9.199999999999999</v>
      </c>
      <c r="X103" t="n">
        <v>0.23</v>
      </c>
      <c r="Y103" t="n">
        <v>1</v>
      </c>
      <c r="Z103" t="n">
        <v>10</v>
      </c>
      <c r="AA103" t="n">
        <v>1140.097241862281</v>
      </c>
      <c r="AB103" t="n">
        <v>1559.931343856462</v>
      </c>
      <c r="AC103" t="n">
        <v>1411.053685776193</v>
      </c>
      <c r="AD103" t="n">
        <v>1140097.241862281</v>
      </c>
      <c r="AE103" t="n">
        <v>1559931.343856462</v>
      </c>
      <c r="AF103" t="n">
        <v>1.362452210819551e-06</v>
      </c>
      <c r="AG103" t="n">
        <v>23.42881944444444</v>
      </c>
      <c r="AH103" t="n">
        <v>1411053.685776193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3.7045</v>
      </c>
      <c r="E104" t="n">
        <v>26.99</v>
      </c>
      <c r="F104" t="n">
        <v>23.6</v>
      </c>
      <c r="G104" t="n">
        <v>118.01</v>
      </c>
      <c r="H104" t="n">
        <v>1.56</v>
      </c>
      <c r="I104" t="n">
        <v>12</v>
      </c>
      <c r="J104" t="n">
        <v>302.69</v>
      </c>
      <c r="K104" t="n">
        <v>59.19</v>
      </c>
      <c r="L104" t="n">
        <v>26.5</v>
      </c>
      <c r="M104" t="n">
        <v>10</v>
      </c>
      <c r="N104" t="n">
        <v>87</v>
      </c>
      <c r="O104" t="n">
        <v>37566</v>
      </c>
      <c r="P104" t="n">
        <v>376.86</v>
      </c>
      <c r="Q104" t="n">
        <v>608.76</v>
      </c>
      <c r="R104" t="n">
        <v>54.66</v>
      </c>
      <c r="S104" t="n">
        <v>46.36</v>
      </c>
      <c r="T104" t="n">
        <v>3815.78</v>
      </c>
      <c r="U104" t="n">
        <v>0.85</v>
      </c>
      <c r="V104" t="n">
        <v>0.9</v>
      </c>
      <c r="W104" t="n">
        <v>9.199999999999999</v>
      </c>
      <c r="X104" t="n">
        <v>0.23</v>
      </c>
      <c r="Y104" t="n">
        <v>1</v>
      </c>
      <c r="Z104" t="n">
        <v>10</v>
      </c>
      <c r="AA104" t="n">
        <v>1139.483677576987</v>
      </c>
      <c r="AB104" t="n">
        <v>1559.091838132777</v>
      </c>
      <c r="AC104" t="n">
        <v>1410.294301300522</v>
      </c>
      <c r="AD104" t="n">
        <v>1139483.677576987</v>
      </c>
      <c r="AE104" t="n">
        <v>1559091.838132777</v>
      </c>
      <c r="AF104" t="n">
        <v>1.362231576740446e-06</v>
      </c>
      <c r="AG104" t="n">
        <v>23.42881944444444</v>
      </c>
      <c r="AH104" t="n">
        <v>1410294.301300522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3.7047</v>
      </c>
      <c r="E105" t="n">
        <v>26.99</v>
      </c>
      <c r="F105" t="n">
        <v>23.6</v>
      </c>
      <c r="G105" t="n">
        <v>118.01</v>
      </c>
      <c r="H105" t="n">
        <v>1.57</v>
      </c>
      <c r="I105" t="n">
        <v>12</v>
      </c>
      <c r="J105" t="n">
        <v>303.22</v>
      </c>
      <c r="K105" t="n">
        <v>59.19</v>
      </c>
      <c r="L105" t="n">
        <v>26.75</v>
      </c>
      <c r="M105" t="n">
        <v>10</v>
      </c>
      <c r="N105" t="n">
        <v>87.28</v>
      </c>
      <c r="O105" t="n">
        <v>37631.52</v>
      </c>
      <c r="P105" t="n">
        <v>376.17</v>
      </c>
      <c r="Q105" t="n">
        <v>608.78</v>
      </c>
      <c r="R105" t="n">
        <v>54.52</v>
      </c>
      <c r="S105" t="n">
        <v>46.36</v>
      </c>
      <c r="T105" t="n">
        <v>3746.08</v>
      </c>
      <c r="U105" t="n">
        <v>0.85</v>
      </c>
      <c r="V105" t="n">
        <v>0.9</v>
      </c>
      <c r="W105" t="n">
        <v>9.199999999999999</v>
      </c>
      <c r="X105" t="n">
        <v>0.23</v>
      </c>
      <c r="Y105" t="n">
        <v>1</v>
      </c>
      <c r="Z105" t="n">
        <v>10</v>
      </c>
      <c r="AA105" t="n">
        <v>1138.429834577227</v>
      </c>
      <c r="AB105" t="n">
        <v>1557.649923648233</v>
      </c>
      <c r="AC105" t="n">
        <v>1408.990001110643</v>
      </c>
      <c r="AD105" t="n">
        <v>1138429.834577227</v>
      </c>
      <c r="AE105" t="n">
        <v>1557649.923648233</v>
      </c>
      <c r="AF105" t="n">
        <v>1.362305121433481e-06</v>
      </c>
      <c r="AG105" t="n">
        <v>23.42881944444444</v>
      </c>
      <c r="AH105" t="n">
        <v>1408990.001110643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3.7152</v>
      </c>
      <c r="E106" t="n">
        <v>26.92</v>
      </c>
      <c r="F106" t="n">
        <v>23.57</v>
      </c>
      <c r="G106" t="n">
        <v>128.58</v>
      </c>
      <c r="H106" t="n">
        <v>1.58</v>
      </c>
      <c r="I106" t="n">
        <v>11</v>
      </c>
      <c r="J106" t="n">
        <v>303.75</v>
      </c>
      <c r="K106" t="n">
        <v>59.19</v>
      </c>
      <c r="L106" t="n">
        <v>27</v>
      </c>
      <c r="M106" t="n">
        <v>9</v>
      </c>
      <c r="N106" t="n">
        <v>87.56</v>
      </c>
      <c r="O106" t="n">
        <v>37697.16</v>
      </c>
      <c r="P106" t="n">
        <v>375.72</v>
      </c>
      <c r="Q106" t="n">
        <v>608.75</v>
      </c>
      <c r="R106" t="n">
        <v>53.67</v>
      </c>
      <c r="S106" t="n">
        <v>46.36</v>
      </c>
      <c r="T106" t="n">
        <v>3327.54</v>
      </c>
      <c r="U106" t="n">
        <v>0.86</v>
      </c>
      <c r="V106" t="n">
        <v>0.9</v>
      </c>
      <c r="W106" t="n">
        <v>9.199999999999999</v>
      </c>
      <c r="X106" t="n">
        <v>0.2</v>
      </c>
      <c r="Y106" t="n">
        <v>1</v>
      </c>
      <c r="Z106" t="n">
        <v>10</v>
      </c>
      <c r="AA106" t="n">
        <v>1135.421014283684</v>
      </c>
      <c r="AB106" t="n">
        <v>1553.533122982825</v>
      </c>
      <c r="AC106" t="n">
        <v>1405.266102122776</v>
      </c>
      <c r="AD106" t="n">
        <v>1135421.014283684</v>
      </c>
      <c r="AE106" t="n">
        <v>1553533.122982825</v>
      </c>
      <c r="AF106" t="n">
        <v>1.366166217817818e-06</v>
      </c>
      <c r="AG106" t="n">
        <v>23.36805555555556</v>
      </c>
      <c r="AH106" t="n">
        <v>1405266.102122776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3.7159</v>
      </c>
      <c r="E107" t="n">
        <v>26.91</v>
      </c>
      <c r="F107" t="n">
        <v>23.57</v>
      </c>
      <c r="G107" t="n">
        <v>128.56</v>
      </c>
      <c r="H107" t="n">
        <v>1.6</v>
      </c>
      <c r="I107" t="n">
        <v>11</v>
      </c>
      <c r="J107" t="n">
        <v>304.29</v>
      </c>
      <c r="K107" t="n">
        <v>59.19</v>
      </c>
      <c r="L107" t="n">
        <v>27.25</v>
      </c>
      <c r="M107" t="n">
        <v>9</v>
      </c>
      <c r="N107" t="n">
        <v>87.84</v>
      </c>
      <c r="O107" t="n">
        <v>37762.92</v>
      </c>
      <c r="P107" t="n">
        <v>375.95</v>
      </c>
      <c r="Q107" t="n">
        <v>608.8</v>
      </c>
      <c r="R107" t="n">
        <v>53.55</v>
      </c>
      <c r="S107" t="n">
        <v>46.36</v>
      </c>
      <c r="T107" t="n">
        <v>3268.49</v>
      </c>
      <c r="U107" t="n">
        <v>0.87</v>
      </c>
      <c r="V107" t="n">
        <v>0.9</v>
      </c>
      <c r="W107" t="n">
        <v>9.19</v>
      </c>
      <c r="X107" t="n">
        <v>0.2</v>
      </c>
      <c r="Y107" t="n">
        <v>1</v>
      </c>
      <c r="Z107" t="n">
        <v>10</v>
      </c>
      <c r="AA107" t="n">
        <v>1135.61806525644</v>
      </c>
      <c r="AB107" t="n">
        <v>1553.802736817025</v>
      </c>
      <c r="AC107" t="n">
        <v>1405.509984391045</v>
      </c>
      <c r="AD107" t="n">
        <v>1135618.06525644</v>
      </c>
      <c r="AE107" t="n">
        <v>1553802.736817025</v>
      </c>
      <c r="AF107" t="n">
        <v>1.36642362424344e-06</v>
      </c>
      <c r="AG107" t="n">
        <v>23.359375</v>
      </c>
      <c r="AH107" t="n">
        <v>1405509.984391045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3.7151</v>
      </c>
      <c r="E108" t="n">
        <v>26.92</v>
      </c>
      <c r="F108" t="n">
        <v>23.57</v>
      </c>
      <c r="G108" t="n">
        <v>128.59</v>
      </c>
      <c r="H108" t="n">
        <v>1.61</v>
      </c>
      <c r="I108" t="n">
        <v>11</v>
      </c>
      <c r="J108" t="n">
        <v>304.82</v>
      </c>
      <c r="K108" t="n">
        <v>59.19</v>
      </c>
      <c r="L108" t="n">
        <v>27.5</v>
      </c>
      <c r="M108" t="n">
        <v>9</v>
      </c>
      <c r="N108" t="n">
        <v>88.13</v>
      </c>
      <c r="O108" t="n">
        <v>37828.81</v>
      </c>
      <c r="P108" t="n">
        <v>376.19</v>
      </c>
      <c r="Q108" t="n">
        <v>608.79</v>
      </c>
      <c r="R108" t="n">
        <v>53.7</v>
      </c>
      <c r="S108" t="n">
        <v>46.36</v>
      </c>
      <c r="T108" t="n">
        <v>3341.7</v>
      </c>
      <c r="U108" t="n">
        <v>0.86</v>
      </c>
      <c r="V108" t="n">
        <v>0.9</v>
      </c>
      <c r="W108" t="n">
        <v>9.199999999999999</v>
      </c>
      <c r="X108" t="n">
        <v>0.2</v>
      </c>
      <c r="Y108" t="n">
        <v>1</v>
      </c>
      <c r="Z108" t="n">
        <v>10</v>
      </c>
      <c r="AA108" t="n">
        <v>1136.129454065964</v>
      </c>
      <c r="AB108" t="n">
        <v>1554.502441547098</v>
      </c>
      <c r="AC108" t="n">
        <v>1406.142910283721</v>
      </c>
      <c r="AD108" t="n">
        <v>1136129.454065964</v>
      </c>
      <c r="AE108" t="n">
        <v>1554502.441547098</v>
      </c>
      <c r="AF108" t="n">
        <v>1.3661294454713e-06</v>
      </c>
      <c r="AG108" t="n">
        <v>23.36805555555556</v>
      </c>
      <c r="AH108" t="n">
        <v>1406142.910283722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3.7154</v>
      </c>
      <c r="E109" t="n">
        <v>26.92</v>
      </c>
      <c r="F109" t="n">
        <v>23.57</v>
      </c>
      <c r="G109" t="n">
        <v>128.58</v>
      </c>
      <c r="H109" t="n">
        <v>1.62</v>
      </c>
      <c r="I109" t="n">
        <v>11</v>
      </c>
      <c r="J109" t="n">
        <v>305.36</v>
      </c>
      <c r="K109" t="n">
        <v>59.19</v>
      </c>
      <c r="L109" t="n">
        <v>27.75</v>
      </c>
      <c r="M109" t="n">
        <v>9</v>
      </c>
      <c r="N109" t="n">
        <v>88.41</v>
      </c>
      <c r="O109" t="n">
        <v>37894.82</v>
      </c>
      <c r="P109" t="n">
        <v>376.4</v>
      </c>
      <c r="Q109" t="n">
        <v>608.87</v>
      </c>
      <c r="R109" t="n">
        <v>53.67</v>
      </c>
      <c r="S109" t="n">
        <v>46.36</v>
      </c>
      <c r="T109" t="n">
        <v>3328.33</v>
      </c>
      <c r="U109" t="n">
        <v>0.86</v>
      </c>
      <c r="V109" t="n">
        <v>0.9</v>
      </c>
      <c r="W109" t="n">
        <v>9.19</v>
      </c>
      <c r="X109" t="n">
        <v>0.2</v>
      </c>
      <c r="Y109" t="n">
        <v>1</v>
      </c>
      <c r="Z109" t="n">
        <v>10</v>
      </c>
      <c r="AA109" t="n">
        <v>1136.37706843887</v>
      </c>
      <c r="AB109" t="n">
        <v>1554.841238456083</v>
      </c>
      <c r="AC109" t="n">
        <v>1406.449372891218</v>
      </c>
      <c r="AD109" t="n">
        <v>1136377.06843887</v>
      </c>
      <c r="AE109" t="n">
        <v>1554841.238456083</v>
      </c>
      <c r="AF109" t="n">
        <v>1.366239762510853e-06</v>
      </c>
      <c r="AG109" t="n">
        <v>23.36805555555556</v>
      </c>
      <c r="AH109" t="n">
        <v>1406449.372891217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3.7164</v>
      </c>
      <c r="E110" t="n">
        <v>26.91</v>
      </c>
      <c r="F110" t="n">
        <v>23.57</v>
      </c>
      <c r="G110" t="n">
        <v>128.54</v>
      </c>
      <c r="H110" t="n">
        <v>1.63</v>
      </c>
      <c r="I110" t="n">
        <v>11</v>
      </c>
      <c r="J110" t="n">
        <v>305.89</v>
      </c>
      <c r="K110" t="n">
        <v>59.19</v>
      </c>
      <c r="L110" t="n">
        <v>28</v>
      </c>
      <c r="M110" t="n">
        <v>9</v>
      </c>
      <c r="N110" t="n">
        <v>88.7</v>
      </c>
      <c r="O110" t="n">
        <v>37960.95</v>
      </c>
      <c r="P110" t="n">
        <v>376.27</v>
      </c>
      <c r="Q110" t="n">
        <v>608.76</v>
      </c>
      <c r="R110" t="n">
        <v>53.39</v>
      </c>
      <c r="S110" t="n">
        <v>46.36</v>
      </c>
      <c r="T110" t="n">
        <v>3185.2</v>
      </c>
      <c r="U110" t="n">
        <v>0.87</v>
      </c>
      <c r="V110" t="n">
        <v>0.9</v>
      </c>
      <c r="W110" t="n">
        <v>9.199999999999999</v>
      </c>
      <c r="X110" t="n">
        <v>0.19</v>
      </c>
      <c r="Y110" t="n">
        <v>1</v>
      </c>
      <c r="Z110" t="n">
        <v>10</v>
      </c>
      <c r="AA110" t="n">
        <v>1135.986784358947</v>
      </c>
      <c r="AB110" t="n">
        <v>1554.307234559813</v>
      </c>
      <c r="AC110" t="n">
        <v>1405.966333577329</v>
      </c>
      <c r="AD110" t="n">
        <v>1135986.784358947</v>
      </c>
      <c r="AE110" t="n">
        <v>1554307.234559813</v>
      </c>
      <c r="AF110" t="n">
        <v>1.366607485976028e-06</v>
      </c>
      <c r="AG110" t="n">
        <v>23.359375</v>
      </c>
      <c r="AH110" t="n">
        <v>1405966.333577329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3.7162</v>
      </c>
      <c r="E111" t="n">
        <v>26.91</v>
      </c>
      <c r="F111" t="n">
        <v>23.57</v>
      </c>
      <c r="G111" t="n">
        <v>128.54</v>
      </c>
      <c r="H111" t="n">
        <v>1.64</v>
      </c>
      <c r="I111" t="n">
        <v>11</v>
      </c>
      <c r="J111" t="n">
        <v>306.43</v>
      </c>
      <c r="K111" t="n">
        <v>59.19</v>
      </c>
      <c r="L111" t="n">
        <v>28.25</v>
      </c>
      <c r="M111" t="n">
        <v>9</v>
      </c>
      <c r="N111" t="n">
        <v>88.98999999999999</v>
      </c>
      <c r="O111" t="n">
        <v>38027.2</v>
      </c>
      <c r="P111" t="n">
        <v>376.12</v>
      </c>
      <c r="Q111" t="n">
        <v>608.79</v>
      </c>
      <c r="R111" t="n">
        <v>53.51</v>
      </c>
      <c r="S111" t="n">
        <v>46.36</v>
      </c>
      <c r="T111" t="n">
        <v>3249.16</v>
      </c>
      <c r="U111" t="n">
        <v>0.87</v>
      </c>
      <c r="V111" t="n">
        <v>0.9</v>
      </c>
      <c r="W111" t="n">
        <v>9.19</v>
      </c>
      <c r="X111" t="n">
        <v>0.19</v>
      </c>
      <c r="Y111" t="n">
        <v>1</v>
      </c>
      <c r="Z111" t="n">
        <v>10</v>
      </c>
      <c r="AA111" t="n">
        <v>1135.807092088973</v>
      </c>
      <c r="AB111" t="n">
        <v>1554.061371668572</v>
      </c>
      <c r="AC111" t="n">
        <v>1405.743935495357</v>
      </c>
      <c r="AD111" t="n">
        <v>1135807.092088973</v>
      </c>
      <c r="AE111" t="n">
        <v>1554061.371668572</v>
      </c>
      <c r="AF111" t="n">
        <v>1.366533941282993e-06</v>
      </c>
      <c r="AG111" t="n">
        <v>23.359375</v>
      </c>
      <c r="AH111" t="n">
        <v>1405743.935495357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3.7155</v>
      </c>
      <c r="E112" t="n">
        <v>26.91</v>
      </c>
      <c r="F112" t="n">
        <v>23.57</v>
      </c>
      <c r="G112" t="n">
        <v>128.57</v>
      </c>
      <c r="H112" t="n">
        <v>1.65</v>
      </c>
      <c r="I112" t="n">
        <v>11</v>
      </c>
      <c r="J112" t="n">
        <v>306.97</v>
      </c>
      <c r="K112" t="n">
        <v>59.19</v>
      </c>
      <c r="L112" t="n">
        <v>28.5</v>
      </c>
      <c r="M112" t="n">
        <v>9</v>
      </c>
      <c r="N112" t="n">
        <v>89.27</v>
      </c>
      <c r="O112" t="n">
        <v>38093.58</v>
      </c>
      <c r="P112" t="n">
        <v>375.96</v>
      </c>
      <c r="Q112" t="n">
        <v>608.77</v>
      </c>
      <c r="R112" t="n">
        <v>53.64</v>
      </c>
      <c r="S112" t="n">
        <v>46.36</v>
      </c>
      <c r="T112" t="n">
        <v>3313.52</v>
      </c>
      <c r="U112" t="n">
        <v>0.86</v>
      </c>
      <c r="V112" t="n">
        <v>0.9</v>
      </c>
      <c r="W112" t="n">
        <v>9.199999999999999</v>
      </c>
      <c r="X112" t="n">
        <v>0.2</v>
      </c>
      <c r="Y112" t="n">
        <v>1</v>
      </c>
      <c r="Z112" t="n">
        <v>10</v>
      </c>
      <c r="AA112" t="n">
        <v>1135.712619109425</v>
      </c>
      <c r="AB112" t="n">
        <v>1553.9321095701</v>
      </c>
      <c r="AC112" t="n">
        <v>1405.627009990143</v>
      </c>
      <c r="AD112" t="n">
        <v>1135712.619109425</v>
      </c>
      <c r="AE112" t="n">
        <v>1553932.1095701</v>
      </c>
      <c r="AF112" t="n">
        <v>1.36627653485737e-06</v>
      </c>
      <c r="AG112" t="n">
        <v>23.359375</v>
      </c>
      <c r="AH112" t="n">
        <v>1405627.009990143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3.7156</v>
      </c>
      <c r="E113" t="n">
        <v>26.91</v>
      </c>
      <c r="F113" t="n">
        <v>23.57</v>
      </c>
      <c r="G113" t="n">
        <v>128.57</v>
      </c>
      <c r="H113" t="n">
        <v>1.67</v>
      </c>
      <c r="I113" t="n">
        <v>11</v>
      </c>
      <c r="J113" t="n">
        <v>307.51</v>
      </c>
      <c r="K113" t="n">
        <v>59.19</v>
      </c>
      <c r="L113" t="n">
        <v>28.75</v>
      </c>
      <c r="M113" t="n">
        <v>9</v>
      </c>
      <c r="N113" t="n">
        <v>89.56</v>
      </c>
      <c r="O113" t="n">
        <v>38160.09</v>
      </c>
      <c r="P113" t="n">
        <v>375.4</v>
      </c>
      <c r="Q113" t="n">
        <v>608.8</v>
      </c>
      <c r="R113" t="n">
        <v>53.54</v>
      </c>
      <c r="S113" t="n">
        <v>46.36</v>
      </c>
      <c r="T113" t="n">
        <v>3263.97</v>
      </c>
      <c r="U113" t="n">
        <v>0.87</v>
      </c>
      <c r="V113" t="n">
        <v>0.9</v>
      </c>
      <c r="W113" t="n">
        <v>9.199999999999999</v>
      </c>
      <c r="X113" t="n">
        <v>0.2</v>
      </c>
      <c r="Y113" t="n">
        <v>1</v>
      </c>
      <c r="Z113" t="n">
        <v>10</v>
      </c>
      <c r="AA113" t="n">
        <v>1134.872450612639</v>
      </c>
      <c r="AB113" t="n">
        <v>1552.78255396718</v>
      </c>
      <c r="AC113" t="n">
        <v>1404.587166360554</v>
      </c>
      <c r="AD113" t="n">
        <v>1134872.450612639</v>
      </c>
      <c r="AE113" t="n">
        <v>1552782.55396718</v>
      </c>
      <c r="AF113" t="n">
        <v>1.366313307203888e-06</v>
      </c>
      <c r="AG113" t="n">
        <v>23.359375</v>
      </c>
      <c r="AH113" t="n">
        <v>1404587.166360554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3.7161</v>
      </c>
      <c r="E114" t="n">
        <v>26.91</v>
      </c>
      <c r="F114" t="n">
        <v>23.57</v>
      </c>
      <c r="G114" t="n">
        <v>128.55</v>
      </c>
      <c r="H114" t="n">
        <v>1.68</v>
      </c>
      <c r="I114" t="n">
        <v>11</v>
      </c>
      <c r="J114" t="n">
        <v>308.05</v>
      </c>
      <c r="K114" t="n">
        <v>59.19</v>
      </c>
      <c r="L114" t="n">
        <v>29</v>
      </c>
      <c r="M114" t="n">
        <v>9</v>
      </c>
      <c r="N114" t="n">
        <v>89.84999999999999</v>
      </c>
      <c r="O114" t="n">
        <v>38226.72</v>
      </c>
      <c r="P114" t="n">
        <v>374.95</v>
      </c>
      <c r="Q114" t="n">
        <v>608.77</v>
      </c>
      <c r="R114" t="n">
        <v>53.46</v>
      </c>
      <c r="S114" t="n">
        <v>46.36</v>
      </c>
      <c r="T114" t="n">
        <v>3220.35</v>
      </c>
      <c r="U114" t="n">
        <v>0.87</v>
      </c>
      <c r="V114" t="n">
        <v>0.9</v>
      </c>
      <c r="W114" t="n">
        <v>9.199999999999999</v>
      </c>
      <c r="X114" t="n">
        <v>0.2</v>
      </c>
      <c r="Y114" t="n">
        <v>1</v>
      </c>
      <c r="Z114" t="n">
        <v>10</v>
      </c>
      <c r="AA114" t="n">
        <v>1134.113690725478</v>
      </c>
      <c r="AB114" t="n">
        <v>1551.744385215443</v>
      </c>
      <c r="AC114" t="n">
        <v>1403.648078977403</v>
      </c>
      <c r="AD114" t="n">
        <v>1134113.690725478</v>
      </c>
      <c r="AE114" t="n">
        <v>1551744.385215443</v>
      </c>
      <c r="AF114" t="n">
        <v>1.366497168936475e-06</v>
      </c>
      <c r="AG114" t="n">
        <v>23.359375</v>
      </c>
      <c r="AH114" t="n">
        <v>1403648.078977403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3.7164</v>
      </c>
      <c r="E115" t="n">
        <v>26.91</v>
      </c>
      <c r="F115" t="n">
        <v>23.57</v>
      </c>
      <c r="G115" t="n">
        <v>128.54</v>
      </c>
      <c r="H115" t="n">
        <v>1.69</v>
      </c>
      <c r="I115" t="n">
        <v>11</v>
      </c>
      <c r="J115" t="n">
        <v>308.59</v>
      </c>
      <c r="K115" t="n">
        <v>59.19</v>
      </c>
      <c r="L115" t="n">
        <v>29.25</v>
      </c>
      <c r="M115" t="n">
        <v>9</v>
      </c>
      <c r="N115" t="n">
        <v>90.14</v>
      </c>
      <c r="O115" t="n">
        <v>38293.47</v>
      </c>
      <c r="P115" t="n">
        <v>374.38</v>
      </c>
      <c r="Q115" t="n">
        <v>608.77</v>
      </c>
      <c r="R115" t="n">
        <v>53.32</v>
      </c>
      <c r="S115" t="n">
        <v>46.36</v>
      </c>
      <c r="T115" t="n">
        <v>3153.44</v>
      </c>
      <c r="U115" t="n">
        <v>0.87</v>
      </c>
      <c r="V115" t="n">
        <v>0.9</v>
      </c>
      <c r="W115" t="n">
        <v>9.199999999999999</v>
      </c>
      <c r="X115" t="n">
        <v>0.19</v>
      </c>
      <c r="Y115" t="n">
        <v>1</v>
      </c>
      <c r="Z115" t="n">
        <v>10</v>
      </c>
      <c r="AA115" t="n">
        <v>1133.219240044139</v>
      </c>
      <c r="AB115" t="n">
        <v>1550.520558332855</v>
      </c>
      <c r="AC115" t="n">
        <v>1402.541052414838</v>
      </c>
      <c r="AD115" t="n">
        <v>1133219.240044139</v>
      </c>
      <c r="AE115" t="n">
        <v>1550520.558332855</v>
      </c>
      <c r="AF115" t="n">
        <v>1.366607485976028e-06</v>
      </c>
      <c r="AG115" t="n">
        <v>23.359375</v>
      </c>
      <c r="AH115" t="n">
        <v>1402541.052414838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3.7167</v>
      </c>
      <c r="E116" t="n">
        <v>26.91</v>
      </c>
      <c r="F116" t="n">
        <v>23.56</v>
      </c>
      <c r="G116" t="n">
        <v>128.52</v>
      </c>
      <c r="H116" t="n">
        <v>1.7</v>
      </c>
      <c r="I116" t="n">
        <v>11</v>
      </c>
      <c r="J116" t="n">
        <v>309.13</v>
      </c>
      <c r="K116" t="n">
        <v>59.19</v>
      </c>
      <c r="L116" t="n">
        <v>29.5</v>
      </c>
      <c r="M116" t="n">
        <v>9</v>
      </c>
      <c r="N116" t="n">
        <v>90.44</v>
      </c>
      <c r="O116" t="n">
        <v>38360.36</v>
      </c>
      <c r="P116" t="n">
        <v>373.95</v>
      </c>
      <c r="Q116" t="n">
        <v>608.84</v>
      </c>
      <c r="R116" t="n">
        <v>53.4</v>
      </c>
      <c r="S116" t="n">
        <v>46.36</v>
      </c>
      <c r="T116" t="n">
        <v>3193.45</v>
      </c>
      <c r="U116" t="n">
        <v>0.87</v>
      </c>
      <c r="V116" t="n">
        <v>0.9</v>
      </c>
      <c r="W116" t="n">
        <v>9.19</v>
      </c>
      <c r="X116" t="n">
        <v>0.19</v>
      </c>
      <c r="Y116" t="n">
        <v>1</v>
      </c>
      <c r="Z116" t="n">
        <v>10</v>
      </c>
      <c r="AA116" t="n">
        <v>1132.448624022046</v>
      </c>
      <c r="AB116" t="n">
        <v>1549.466167494248</v>
      </c>
      <c r="AC116" t="n">
        <v>1401.58729115802</v>
      </c>
      <c r="AD116" t="n">
        <v>1132448.624022046</v>
      </c>
      <c r="AE116" t="n">
        <v>1549466.167494248</v>
      </c>
      <c r="AF116" t="n">
        <v>1.36671780301558e-06</v>
      </c>
      <c r="AG116" t="n">
        <v>23.359375</v>
      </c>
      <c r="AH116" t="n">
        <v>1401587.29115802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3.7249</v>
      </c>
      <c r="E117" t="n">
        <v>26.85</v>
      </c>
      <c r="F117" t="n">
        <v>23.55</v>
      </c>
      <c r="G117" t="n">
        <v>141.31</v>
      </c>
      <c r="H117" t="n">
        <v>1.71</v>
      </c>
      <c r="I117" t="n">
        <v>10</v>
      </c>
      <c r="J117" t="n">
        <v>309.67</v>
      </c>
      <c r="K117" t="n">
        <v>59.19</v>
      </c>
      <c r="L117" t="n">
        <v>29.75</v>
      </c>
      <c r="M117" t="n">
        <v>8</v>
      </c>
      <c r="N117" t="n">
        <v>90.73</v>
      </c>
      <c r="O117" t="n">
        <v>38427.37</v>
      </c>
      <c r="P117" t="n">
        <v>373.68</v>
      </c>
      <c r="Q117" t="n">
        <v>608.8099999999999</v>
      </c>
      <c r="R117" t="n">
        <v>52.98</v>
      </c>
      <c r="S117" t="n">
        <v>46.36</v>
      </c>
      <c r="T117" t="n">
        <v>2986.17</v>
      </c>
      <c r="U117" t="n">
        <v>0.88</v>
      </c>
      <c r="V117" t="n">
        <v>0.9</v>
      </c>
      <c r="W117" t="n">
        <v>9.19</v>
      </c>
      <c r="X117" t="n">
        <v>0.18</v>
      </c>
      <c r="Y117" t="n">
        <v>1</v>
      </c>
      <c r="Z117" t="n">
        <v>10</v>
      </c>
      <c r="AA117" t="n">
        <v>1130.346058391775</v>
      </c>
      <c r="AB117" t="n">
        <v>1546.589344440262</v>
      </c>
      <c r="AC117" t="n">
        <v>1398.985028058661</v>
      </c>
      <c r="AD117" t="n">
        <v>1130346.058391775</v>
      </c>
      <c r="AE117" t="n">
        <v>1546589.344440262</v>
      </c>
      <c r="AF117" t="n">
        <v>1.369733135430014e-06</v>
      </c>
      <c r="AG117" t="n">
        <v>23.30729166666667</v>
      </c>
      <c r="AH117" t="n">
        <v>1398985.028058661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3.7251</v>
      </c>
      <c r="E118" t="n">
        <v>26.84</v>
      </c>
      <c r="F118" t="n">
        <v>23.55</v>
      </c>
      <c r="G118" t="n">
        <v>141.3</v>
      </c>
      <c r="H118" t="n">
        <v>1.72</v>
      </c>
      <c r="I118" t="n">
        <v>10</v>
      </c>
      <c r="J118" t="n">
        <v>310.22</v>
      </c>
      <c r="K118" t="n">
        <v>59.19</v>
      </c>
      <c r="L118" t="n">
        <v>30</v>
      </c>
      <c r="M118" t="n">
        <v>8</v>
      </c>
      <c r="N118" t="n">
        <v>91.02</v>
      </c>
      <c r="O118" t="n">
        <v>38494.52</v>
      </c>
      <c r="P118" t="n">
        <v>374.24</v>
      </c>
      <c r="Q118" t="n">
        <v>608.76</v>
      </c>
      <c r="R118" t="n">
        <v>52.98</v>
      </c>
      <c r="S118" t="n">
        <v>46.36</v>
      </c>
      <c r="T118" t="n">
        <v>2988.71</v>
      </c>
      <c r="U118" t="n">
        <v>0.87</v>
      </c>
      <c r="V118" t="n">
        <v>0.9</v>
      </c>
      <c r="W118" t="n">
        <v>9.19</v>
      </c>
      <c r="X118" t="n">
        <v>0.18</v>
      </c>
      <c r="Y118" t="n">
        <v>1</v>
      </c>
      <c r="Z118" t="n">
        <v>10</v>
      </c>
      <c r="AA118" t="n">
        <v>1131.124588785945</v>
      </c>
      <c r="AB118" t="n">
        <v>1547.654564071902</v>
      </c>
      <c r="AC118" t="n">
        <v>1399.948584623702</v>
      </c>
      <c r="AD118" t="n">
        <v>1131124.588785945</v>
      </c>
      <c r="AE118" t="n">
        <v>1547654.564071902</v>
      </c>
      <c r="AF118" t="n">
        <v>1.369806680123049e-06</v>
      </c>
      <c r="AG118" t="n">
        <v>23.29861111111111</v>
      </c>
      <c r="AH118" t="n">
        <v>1399948.584623702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3.7252</v>
      </c>
      <c r="E119" t="n">
        <v>26.84</v>
      </c>
      <c r="F119" t="n">
        <v>23.55</v>
      </c>
      <c r="G119" t="n">
        <v>141.3</v>
      </c>
      <c r="H119" t="n">
        <v>1.73</v>
      </c>
      <c r="I119" t="n">
        <v>10</v>
      </c>
      <c r="J119" t="n">
        <v>310.76</v>
      </c>
      <c r="K119" t="n">
        <v>59.19</v>
      </c>
      <c r="L119" t="n">
        <v>30.25</v>
      </c>
      <c r="M119" t="n">
        <v>8</v>
      </c>
      <c r="N119" t="n">
        <v>91.31999999999999</v>
      </c>
      <c r="O119" t="n">
        <v>38561.79</v>
      </c>
      <c r="P119" t="n">
        <v>374.81</v>
      </c>
      <c r="Q119" t="n">
        <v>608.8</v>
      </c>
      <c r="R119" t="n">
        <v>52.87</v>
      </c>
      <c r="S119" t="n">
        <v>46.36</v>
      </c>
      <c r="T119" t="n">
        <v>2932.28</v>
      </c>
      <c r="U119" t="n">
        <v>0.88</v>
      </c>
      <c r="V119" t="n">
        <v>0.9</v>
      </c>
      <c r="W119" t="n">
        <v>9.199999999999999</v>
      </c>
      <c r="X119" t="n">
        <v>0.18</v>
      </c>
      <c r="Y119" t="n">
        <v>1</v>
      </c>
      <c r="Z119" t="n">
        <v>10</v>
      </c>
      <c r="AA119" t="n">
        <v>1131.937469145936</v>
      </c>
      <c r="AB119" t="n">
        <v>1548.766782842192</v>
      </c>
      <c r="AC119" t="n">
        <v>1400.954654795565</v>
      </c>
      <c r="AD119" t="n">
        <v>1131937.469145936</v>
      </c>
      <c r="AE119" t="n">
        <v>1548766.782842192</v>
      </c>
      <c r="AF119" t="n">
        <v>1.369843452469567e-06</v>
      </c>
      <c r="AG119" t="n">
        <v>23.29861111111111</v>
      </c>
      <c r="AH119" t="n">
        <v>1400954.654795565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3.7247</v>
      </c>
      <c r="E120" t="n">
        <v>26.85</v>
      </c>
      <c r="F120" t="n">
        <v>23.55</v>
      </c>
      <c r="G120" t="n">
        <v>141.32</v>
      </c>
      <c r="H120" t="n">
        <v>1.75</v>
      </c>
      <c r="I120" t="n">
        <v>10</v>
      </c>
      <c r="J120" t="n">
        <v>311.31</v>
      </c>
      <c r="K120" t="n">
        <v>59.19</v>
      </c>
      <c r="L120" t="n">
        <v>30.5</v>
      </c>
      <c r="M120" t="n">
        <v>8</v>
      </c>
      <c r="N120" t="n">
        <v>91.62</v>
      </c>
      <c r="O120" t="n">
        <v>38629.19</v>
      </c>
      <c r="P120" t="n">
        <v>374.86</v>
      </c>
      <c r="Q120" t="n">
        <v>608.78</v>
      </c>
      <c r="R120" t="n">
        <v>52.93</v>
      </c>
      <c r="S120" t="n">
        <v>46.36</v>
      </c>
      <c r="T120" t="n">
        <v>2962.85</v>
      </c>
      <c r="U120" t="n">
        <v>0.88</v>
      </c>
      <c r="V120" t="n">
        <v>0.9</v>
      </c>
      <c r="W120" t="n">
        <v>9.199999999999999</v>
      </c>
      <c r="X120" t="n">
        <v>0.18</v>
      </c>
      <c r="Y120" t="n">
        <v>1</v>
      </c>
      <c r="Z120" t="n">
        <v>10</v>
      </c>
      <c r="AA120" t="n">
        <v>1132.109664678237</v>
      </c>
      <c r="AB120" t="n">
        <v>1549.002388366218</v>
      </c>
      <c r="AC120" t="n">
        <v>1401.167774459052</v>
      </c>
      <c r="AD120" t="n">
        <v>1132109.664678237</v>
      </c>
      <c r="AE120" t="n">
        <v>1549002.388366218</v>
      </c>
      <c r="AF120" t="n">
        <v>1.369659590736979e-06</v>
      </c>
      <c r="AG120" t="n">
        <v>23.30729166666667</v>
      </c>
      <c r="AH120" t="n">
        <v>1401167.774459052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3.7261</v>
      </c>
      <c r="E121" t="n">
        <v>26.84</v>
      </c>
      <c r="F121" t="n">
        <v>23.54</v>
      </c>
      <c r="G121" t="n">
        <v>141.26</v>
      </c>
      <c r="H121" t="n">
        <v>1.76</v>
      </c>
      <c r="I121" t="n">
        <v>10</v>
      </c>
      <c r="J121" t="n">
        <v>311.86</v>
      </c>
      <c r="K121" t="n">
        <v>59.19</v>
      </c>
      <c r="L121" t="n">
        <v>30.75</v>
      </c>
      <c r="M121" t="n">
        <v>8</v>
      </c>
      <c r="N121" t="n">
        <v>91.91</v>
      </c>
      <c r="O121" t="n">
        <v>38696.85</v>
      </c>
      <c r="P121" t="n">
        <v>374.88</v>
      </c>
      <c r="Q121" t="n">
        <v>608.75</v>
      </c>
      <c r="R121" t="n">
        <v>52.87</v>
      </c>
      <c r="S121" t="n">
        <v>46.36</v>
      </c>
      <c r="T121" t="n">
        <v>2931.58</v>
      </c>
      <c r="U121" t="n">
        <v>0.88</v>
      </c>
      <c r="V121" t="n">
        <v>0.9</v>
      </c>
      <c r="W121" t="n">
        <v>9.19</v>
      </c>
      <c r="X121" t="n">
        <v>0.17</v>
      </c>
      <c r="Y121" t="n">
        <v>1</v>
      </c>
      <c r="Z121" t="n">
        <v>10</v>
      </c>
      <c r="AA121" t="n">
        <v>1131.780221815069</v>
      </c>
      <c r="AB121" t="n">
        <v>1548.551630106838</v>
      </c>
      <c r="AC121" t="n">
        <v>1400.760035935303</v>
      </c>
      <c r="AD121" t="n">
        <v>1131780.221815069</v>
      </c>
      <c r="AE121" t="n">
        <v>1548551.630106837</v>
      </c>
      <c r="AF121" t="n">
        <v>1.370174403588224e-06</v>
      </c>
      <c r="AG121" t="n">
        <v>23.29861111111111</v>
      </c>
      <c r="AH121" t="n">
        <v>1400760.035935303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3.7252</v>
      </c>
      <c r="E122" t="n">
        <v>26.84</v>
      </c>
      <c r="F122" t="n">
        <v>23.55</v>
      </c>
      <c r="G122" t="n">
        <v>141.3</v>
      </c>
      <c r="H122" t="n">
        <v>1.77</v>
      </c>
      <c r="I122" t="n">
        <v>10</v>
      </c>
      <c r="J122" t="n">
        <v>312.41</v>
      </c>
      <c r="K122" t="n">
        <v>59.19</v>
      </c>
      <c r="L122" t="n">
        <v>31</v>
      </c>
      <c r="M122" t="n">
        <v>8</v>
      </c>
      <c r="N122" t="n">
        <v>92.20999999999999</v>
      </c>
      <c r="O122" t="n">
        <v>38764.53</v>
      </c>
      <c r="P122" t="n">
        <v>375.12</v>
      </c>
      <c r="Q122" t="n">
        <v>608.8</v>
      </c>
      <c r="R122" t="n">
        <v>52.88</v>
      </c>
      <c r="S122" t="n">
        <v>46.36</v>
      </c>
      <c r="T122" t="n">
        <v>2935.78</v>
      </c>
      <c r="U122" t="n">
        <v>0.88</v>
      </c>
      <c r="V122" t="n">
        <v>0.9</v>
      </c>
      <c r="W122" t="n">
        <v>9.199999999999999</v>
      </c>
      <c r="X122" t="n">
        <v>0.18</v>
      </c>
      <c r="Y122" t="n">
        <v>1</v>
      </c>
      <c r="Z122" t="n">
        <v>10</v>
      </c>
      <c r="AA122" t="n">
        <v>1132.390332658165</v>
      </c>
      <c r="AB122" t="n">
        <v>1549.386410678553</v>
      </c>
      <c r="AC122" t="n">
        <v>1401.515146220876</v>
      </c>
      <c r="AD122" t="n">
        <v>1132390.332658165</v>
      </c>
      <c r="AE122" t="n">
        <v>1549386.410678553</v>
      </c>
      <c r="AF122" t="n">
        <v>1.369843452469567e-06</v>
      </c>
      <c r="AG122" t="n">
        <v>23.29861111111111</v>
      </c>
      <c r="AH122" t="n">
        <v>1401515.146220876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3.7264</v>
      </c>
      <c r="E123" t="n">
        <v>26.84</v>
      </c>
      <c r="F123" t="n">
        <v>23.54</v>
      </c>
      <c r="G123" t="n">
        <v>141.25</v>
      </c>
      <c r="H123" t="n">
        <v>1.78</v>
      </c>
      <c r="I123" t="n">
        <v>10</v>
      </c>
      <c r="J123" t="n">
        <v>312.96</v>
      </c>
      <c r="K123" t="n">
        <v>59.19</v>
      </c>
      <c r="L123" t="n">
        <v>31.25</v>
      </c>
      <c r="M123" t="n">
        <v>8</v>
      </c>
      <c r="N123" t="n">
        <v>92.51000000000001</v>
      </c>
      <c r="O123" t="n">
        <v>38832.33</v>
      </c>
      <c r="P123" t="n">
        <v>375.27</v>
      </c>
      <c r="Q123" t="n">
        <v>608.77</v>
      </c>
      <c r="R123" t="n">
        <v>52.69</v>
      </c>
      <c r="S123" t="n">
        <v>46.36</v>
      </c>
      <c r="T123" t="n">
        <v>2843.52</v>
      </c>
      <c r="U123" t="n">
        <v>0.88</v>
      </c>
      <c r="V123" t="n">
        <v>0.91</v>
      </c>
      <c r="W123" t="n">
        <v>9.19</v>
      </c>
      <c r="X123" t="n">
        <v>0.17</v>
      </c>
      <c r="Y123" t="n">
        <v>1</v>
      </c>
      <c r="Z123" t="n">
        <v>10</v>
      </c>
      <c r="AA123" t="n">
        <v>1132.290323723834</v>
      </c>
      <c r="AB123" t="n">
        <v>1549.249574042518</v>
      </c>
      <c r="AC123" t="n">
        <v>1401.391369081334</v>
      </c>
      <c r="AD123" t="n">
        <v>1132290.323723834</v>
      </c>
      <c r="AE123" t="n">
        <v>1549249.574042518</v>
      </c>
      <c r="AF123" t="n">
        <v>1.370284720627777e-06</v>
      </c>
      <c r="AG123" t="n">
        <v>23.29861111111111</v>
      </c>
      <c r="AH123" t="n">
        <v>1401391.369081334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3.7259</v>
      </c>
      <c r="E124" t="n">
        <v>26.84</v>
      </c>
      <c r="F124" t="n">
        <v>23.55</v>
      </c>
      <c r="G124" t="n">
        <v>141.27</v>
      </c>
      <c r="H124" t="n">
        <v>1.79</v>
      </c>
      <c r="I124" t="n">
        <v>10</v>
      </c>
      <c r="J124" t="n">
        <v>313.51</v>
      </c>
      <c r="K124" t="n">
        <v>59.19</v>
      </c>
      <c r="L124" t="n">
        <v>31.5</v>
      </c>
      <c r="M124" t="n">
        <v>8</v>
      </c>
      <c r="N124" t="n">
        <v>92.81</v>
      </c>
      <c r="O124" t="n">
        <v>38900.27</v>
      </c>
      <c r="P124" t="n">
        <v>375.55</v>
      </c>
      <c r="Q124" t="n">
        <v>608.8099999999999</v>
      </c>
      <c r="R124" t="n">
        <v>52.78</v>
      </c>
      <c r="S124" t="n">
        <v>46.36</v>
      </c>
      <c r="T124" t="n">
        <v>2885.89</v>
      </c>
      <c r="U124" t="n">
        <v>0.88</v>
      </c>
      <c r="V124" t="n">
        <v>0.9</v>
      </c>
      <c r="W124" t="n">
        <v>9.19</v>
      </c>
      <c r="X124" t="n">
        <v>0.17</v>
      </c>
      <c r="Y124" t="n">
        <v>1</v>
      </c>
      <c r="Z124" t="n">
        <v>10</v>
      </c>
      <c r="AA124" t="n">
        <v>1132.879539266016</v>
      </c>
      <c r="AB124" t="n">
        <v>1550.055764741687</v>
      </c>
      <c r="AC124" t="n">
        <v>1402.120618071669</v>
      </c>
      <c r="AD124" t="n">
        <v>1132879.539266016</v>
      </c>
      <c r="AE124" t="n">
        <v>1550055.764741687</v>
      </c>
      <c r="AF124" t="n">
        <v>1.370100858895189e-06</v>
      </c>
      <c r="AG124" t="n">
        <v>23.29861111111111</v>
      </c>
      <c r="AH124" t="n">
        <v>1402120.618071669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3.7265</v>
      </c>
      <c r="E125" t="n">
        <v>26.83</v>
      </c>
      <c r="F125" t="n">
        <v>23.54</v>
      </c>
      <c r="G125" t="n">
        <v>141.25</v>
      </c>
      <c r="H125" t="n">
        <v>1.8</v>
      </c>
      <c r="I125" t="n">
        <v>10</v>
      </c>
      <c r="J125" t="n">
        <v>314.06</v>
      </c>
      <c r="K125" t="n">
        <v>59.19</v>
      </c>
      <c r="L125" t="n">
        <v>31.75</v>
      </c>
      <c r="M125" t="n">
        <v>8</v>
      </c>
      <c r="N125" t="n">
        <v>93.12</v>
      </c>
      <c r="O125" t="n">
        <v>38968.34</v>
      </c>
      <c r="P125" t="n">
        <v>375.63</v>
      </c>
      <c r="Q125" t="n">
        <v>608.77</v>
      </c>
      <c r="R125" t="n">
        <v>52.7</v>
      </c>
      <c r="S125" t="n">
        <v>46.36</v>
      </c>
      <c r="T125" t="n">
        <v>2847.02</v>
      </c>
      <c r="U125" t="n">
        <v>0.88</v>
      </c>
      <c r="V125" t="n">
        <v>0.91</v>
      </c>
      <c r="W125" t="n">
        <v>9.19</v>
      </c>
      <c r="X125" t="n">
        <v>0.17</v>
      </c>
      <c r="Y125" t="n">
        <v>1</v>
      </c>
      <c r="Z125" t="n">
        <v>10</v>
      </c>
      <c r="AA125" t="n">
        <v>1132.796217738187</v>
      </c>
      <c r="AB125" t="n">
        <v>1549.941760551425</v>
      </c>
      <c r="AC125" t="n">
        <v>1402.017494281319</v>
      </c>
      <c r="AD125" t="n">
        <v>1132796.217738187</v>
      </c>
      <c r="AE125" t="n">
        <v>1549941.760551424</v>
      </c>
      <c r="AF125" t="n">
        <v>1.370321492974294e-06</v>
      </c>
      <c r="AG125" t="n">
        <v>23.28993055555556</v>
      </c>
      <c r="AH125" t="n">
        <v>1402017.494281319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3.7259</v>
      </c>
      <c r="E126" t="n">
        <v>26.84</v>
      </c>
      <c r="F126" t="n">
        <v>23.55</v>
      </c>
      <c r="G126" t="n">
        <v>141.27</v>
      </c>
      <c r="H126" t="n">
        <v>1.81</v>
      </c>
      <c r="I126" t="n">
        <v>10</v>
      </c>
      <c r="J126" t="n">
        <v>314.61</v>
      </c>
      <c r="K126" t="n">
        <v>59.19</v>
      </c>
      <c r="L126" t="n">
        <v>32</v>
      </c>
      <c r="M126" t="n">
        <v>8</v>
      </c>
      <c r="N126" t="n">
        <v>93.42</v>
      </c>
      <c r="O126" t="n">
        <v>39036.55</v>
      </c>
      <c r="P126" t="n">
        <v>375.57</v>
      </c>
      <c r="Q126" t="n">
        <v>608.8200000000001</v>
      </c>
      <c r="R126" t="n">
        <v>52.67</v>
      </c>
      <c r="S126" t="n">
        <v>46.36</v>
      </c>
      <c r="T126" t="n">
        <v>2831.22</v>
      </c>
      <c r="U126" t="n">
        <v>0.88</v>
      </c>
      <c r="V126" t="n">
        <v>0.9</v>
      </c>
      <c r="W126" t="n">
        <v>9.199999999999999</v>
      </c>
      <c r="X126" t="n">
        <v>0.17</v>
      </c>
      <c r="Y126" t="n">
        <v>1</v>
      </c>
      <c r="Z126" t="n">
        <v>10</v>
      </c>
      <c r="AA126" t="n">
        <v>1132.908750777688</v>
      </c>
      <c r="AB126" t="n">
        <v>1550.095733220678</v>
      </c>
      <c r="AC126" t="n">
        <v>1402.156772015121</v>
      </c>
      <c r="AD126" t="n">
        <v>1132908.750777688</v>
      </c>
      <c r="AE126" t="n">
        <v>1550095.733220678</v>
      </c>
      <c r="AF126" t="n">
        <v>1.370100858895189e-06</v>
      </c>
      <c r="AG126" t="n">
        <v>23.29861111111111</v>
      </c>
      <c r="AH126" t="n">
        <v>1402156.772015121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3.7264</v>
      </c>
      <c r="E127" t="n">
        <v>26.84</v>
      </c>
      <c r="F127" t="n">
        <v>23.54</v>
      </c>
      <c r="G127" t="n">
        <v>141.25</v>
      </c>
      <c r="H127" t="n">
        <v>1.82</v>
      </c>
      <c r="I127" t="n">
        <v>10</v>
      </c>
      <c r="J127" t="n">
        <v>315.17</v>
      </c>
      <c r="K127" t="n">
        <v>59.19</v>
      </c>
      <c r="L127" t="n">
        <v>32.25</v>
      </c>
      <c r="M127" t="n">
        <v>8</v>
      </c>
      <c r="N127" t="n">
        <v>93.72</v>
      </c>
      <c r="O127" t="n">
        <v>39104.89</v>
      </c>
      <c r="P127" t="n">
        <v>375.16</v>
      </c>
      <c r="Q127" t="n">
        <v>608.8200000000001</v>
      </c>
      <c r="R127" t="n">
        <v>52.66</v>
      </c>
      <c r="S127" t="n">
        <v>46.36</v>
      </c>
      <c r="T127" t="n">
        <v>2826.69</v>
      </c>
      <c r="U127" t="n">
        <v>0.88</v>
      </c>
      <c r="V127" t="n">
        <v>0.91</v>
      </c>
      <c r="W127" t="n">
        <v>9.19</v>
      </c>
      <c r="X127" t="n">
        <v>0.17</v>
      </c>
      <c r="Y127" t="n">
        <v>1</v>
      </c>
      <c r="Z127" t="n">
        <v>10</v>
      </c>
      <c r="AA127" t="n">
        <v>1132.129681967081</v>
      </c>
      <c r="AB127" t="n">
        <v>1549.029776903915</v>
      </c>
      <c r="AC127" t="n">
        <v>1401.192549073151</v>
      </c>
      <c r="AD127" t="n">
        <v>1132129.681967081</v>
      </c>
      <c r="AE127" t="n">
        <v>1549029.776903915</v>
      </c>
      <c r="AF127" t="n">
        <v>1.370284720627777e-06</v>
      </c>
      <c r="AG127" t="n">
        <v>23.29861111111111</v>
      </c>
      <c r="AH127" t="n">
        <v>1401192.549073151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3.7267</v>
      </c>
      <c r="E128" t="n">
        <v>26.83</v>
      </c>
      <c r="F128" t="n">
        <v>23.54</v>
      </c>
      <c r="G128" t="n">
        <v>141.24</v>
      </c>
      <c r="H128" t="n">
        <v>1.83</v>
      </c>
      <c r="I128" t="n">
        <v>10</v>
      </c>
      <c r="J128" t="n">
        <v>315.72</v>
      </c>
      <c r="K128" t="n">
        <v>59.19</v>
      </c>
      <c r="L128" t="n">
        <v>32.5</v>
      </c>
      <c r="M128" t="n">
        <v>8</v>
      </c>
      <c r="N128" t="n">
        <v>94.03</v>
      </c>
      <c r="O128" t="n">
        <v>39173.37</v>
      </c>
      <c r="P128" t="n">
        <v>374.26</v>
      </c>
      <c r="Q128" t="n">
        <v>608.76</v>
      </c>
      <c r="R128" t="n">
        <v>52.6</v>
      </c>
      <c r="S128" t="n">
        <v>46.36</v>
      </c>
      <c r="T128" t="n">
        <v>2796.91</v>
      </c>
      <c r="U128" t="n">
        <v>0.88</v>
      </c>
      <c r="V128" t="n">
        <v>0.91</v>
      </c>
      <c r="W128" t="n">
        <v>9.19</v>
      </c>
      <c r="X128" t="n">
        <v>0.17</v>
      </c>
      <c r="Y128" t="n">
        <v>1</v>
      </c>
      <c r="Z128" t="n">
        <v>10</v>
      </c>
      <c r="AA128" t="n">
        <v>1130.755976641566</v>
      </c>
      <c r="AB128" t="n">
        <v>1547.150212673943</v>
      </c>
      <c r="AC128" t="n">
        <v>1399.492367815302</v>
      </c>
      <c r="AD128" t="n">
        <v>1130755.976641566</v>
      </c>
      <c r="AE128" t="n">
        <v>1547150.212673943</v>
      </c>
      <c r="AF128" t="n">
        <v>1.370395037667329e-06</v>
      </c>
      <c r="AG128" t="n">
        <v>23.28993055555556</v>
      </c>
      <c r="AH128" t="n">
        <v>1399492.367815302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3.726</v>
      </c>
      <c r="E129" t="n">
        <v>26.84</v>
      </c>
      <c r="F129" t="n">
        <v>23.54</v>
      </c>
      <c r="G129" t="n">
        <v>141.27</v>
      </c>
      <c r="H129" t="n">
        <v>1.84</v>
      </c>
      <c r="I129" t="n">
        <v>10</v>
      </c>
      <c r="J129" t="n">
        <v>316.28</v>
      </c>
      <c r="K129" t="n">
        <v>59.19</v>
      </c>
      <c r="L129" t="n">
        <v>32.75</v>
      </c>
      <c r="M129" t="n">
        <v>8</v>
      </c>
      <c r="N129" t="n">
        <v>94.33</v>
      </c>
      <c r="O129" t="n">
        <v>39241.99</v>
      </c>
      <c r="P129" t="n">
        <v>373.63</v>
      </c>
      <c r="Q129" t="n">
        <v>608.79</v>
      </c>
      <c r="R129" t="n">
        <v>52.8</v>
      </c>
      <c r="S129" t="n">
        <v>46.36</v>
      </c>
      <c r="T129" t="n">
        <v>2897.12</v>
      </c>
      <c r="U129" t="n">
        <v>0.88</v>
      </c>
      <c r="V129" t="n">
        <v>0.91</v>
      </c>
      <c r="W129" t="n">
        <v>9.19</v>
      </c>
      <c r="X129" t="n">
        <v>0.17</v>
      </c>
      <c r="Y129" t="n">
        <v>1</v>
      </c>
      <c r="Z129" t="n">
        <v>10</v>
      </c>
      <c r="AA129" t="n">
        <v>1129.974368841567</v>
      </c>
      <c r="AB129" t="n">
        <v>1546.080782399882</v>
      </c>
      <c r="AC129" t="n">
        <v>1398.525002465643</v>
      </c>
      <c r="AD129" t="n">
        <v>1129974.368841567</v>
      </c>
      <c r="AE129" t="n">
        <v>1546080.782399882</v>
      </c>
      <c r="AF129" t="n">
        <v>1.370137631241707e-06</v>
      </c>
      <c r="AG129" t="n">
        <v>23.29861111111111</v>
      </c>
      <c r="AH129" t="n">
        <v>1398525.002465643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3.7248</v>
      </c>
      <c r="E130" t="n">
        <v>26.85</v>
      </c>
      <c r="F130" t="n">
        <v>23.55</v>
      </c>
      <c r="G130" t="n">
        <v>141.32</v>
      </c>
      <c r="H130" t="n">
        <v>1.86</v>
      </c>
      <c r="I130" t="n">
        <v>10</v>
      </c>
      <c r="J130" t="n">
        <v>316.84</v>
      </c>
      <c r="K130" t="n">
        <v>59.19</v>
      </c>
      <c r="L130" t="n">
        <v>33</v>
      </c>
      <c r="M130" t="n">
        <v>8</v>
      </c>
      <c r="N130" t="n">
        <v>94.64</v>
      </c>
      <c r="O130" t="n">
        <v>39310.75</v>
      </c>
      <c r="P130" t="n">
        <v>372.65</v>
      </c>
      <c r="Q130" t="n">
        <v>608.76</v>
      </c>
      <c r="R130" t="n">
        <v>52.96</v>
      </c>
      <c r="S130" t="n">
        <v>46.36</v>
      </c>
      <c r="T130" t="n">
        <v>2978.78</v>
      </c>
      <c r="U130" t="n">
        <v>0.88</v>
      </c>
      <c r="V130" t="n">
        <v>0.9</v>
      </c>
      <c r="W130" t="n">
        <v>9.199999999999999</v>
      </c>
      <c r="X130" t="n">
        <v>0.18</v>
      </c>
      <c r="Y130" t="n">
        <v>1</v>
      </c>
      <c r="Z130" t="n">
        <v>10</v>
      </c>
      <c r="AA130" t="n">
        <v>1128.861006654533</v>
      </c>
      <c r="AB130" t="n">
        <v>1544.557431137509</v>
      </c>
      <c r="AC130" t="n">
        <v>1397.147037709714</v>
      </c>
      <c r="AD130" t="n">
        <v>1128861.006654532</v>
      </c>
      <c r="AE130" t="n">
        <v>1544557.431137508</v>
      </c>
      <c r="AF130" t="n">
        <v>1.369696363083497e-06</v>
      </c>
      <c r="AG130" t="n">
        <v>23.30729166666667</v>
      </c>
      <c r="AH130" t="n">
        <v>1397147.037709714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3.7352</v>
      </c>
      <c r="E131" t="n">
        <v>26.77</v>
      </c>
      <c r="F131" t="n">
        <v>23.53</v>
      </c>
      <c r="G131" t="n">
        <v>156.85</v>
      </c>
      <c r="H131" t="n">
        <v>1.87</v>
      </c>
      <c r="I131" t="n">
        <v>9</v>
      </c>
      <c r="J131" t="n">
        <v>317.39</v>
      </c>
      <c r="K131" t="n">
        <v>59.19</v>
      </c>
      <c r="L131" t="n">
        <v>33.25</v>
      </c>
      <c r="M131" t="n">
        <v>7</v>
      </c>
      <c r="N131" t="n">
        <v>94.95</v>
      </c>
      <c r="O131" t="n">
        <v>39379.65</v>
      </c>
      <c r="P131" t="n">
        <v>371.34</v>
      </c>
      <c r="Q131" t="n">
        <v>608.75</v>
      </c>
      <c r="R131" t="n">
        <v>52.34</v>
      </c>
      <c r="S131" t="n">
        <v>46.36</v>
      </c>
      <c r="T131" t="n">
        <v>2670.36</v>
      </c>
      <c r="U131" t="n">
        <v>0.89</v>
      </c>
      <c r="V131" t="n">
        <v>0.91</v>
      </c>
      <c r="W131" t="n">
        <v>9.19</v>
      </c>
      <c r="X131" t="n">
        <v>0.16</v>
      </c>
      <c r="Y131" t="n">
        <v>1</v>
      </c>
      <c r="Z131" t="n">
        <v>10</v>
      </c>
      <c r="AA131" t="n">
        <v>1124.742812681174</v>
      </c>
      <c r="AB131" t="n">
        <v>1538.922736461264</v>
      </c>
      <c r="AC131" t="n">
        <v>1392.050110385026</v>
      </c>
      <c r="AD131" t="n">
        <v>1124742.812681174</v>
      </c>
      <c r="AE131" t="n">
        <v>1538922.736461264</v>
      </c>
      <c r="AF131" t="n">
        <v>1.373520687121316e-06</v>
      </c>
      <c r="AG131" t="n">
        <v>23.23784722222222</v>
      </c>
      <c r="AH131" t="n">
        <v>1392050.110385026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3.7348</v>
      </c>
      <c r="E132" t="n">
        <v>26.78</v>
      </c>
      <c r="F132" t="n">
        <v>23.53</v>
      </c>
      <c r="G132" t="n">
        <v>156.87</v>
      </c>
      <c r="H132" t="n">
        <v>1.88</v>
      </c>
      <c r="I132" t="n">
        <v>9</v>
      </c>
      <c r="J132" t="n">
        <v>317.95</v>
      </c>
      <c r="K132" t="n">
        <v>59.19</v>
      </c>
      <c r="L132" t="n">
        <v>33.5</v>
      </c>
      <c r="M132" t="n">
        <v>7</v>
      </c>
      <c r="N132" t="n">
        <v>95.26000000000001</v>
      </c>
      <c r="O132" t="n">
        <v>39448.69</v>
      </c>
      <c r="P132" t="n">
        <v>371.95</v>
      </c>
      <c r="Q132" t="n">
        <v>608.77</v>
      </c>
      <c r="R132" t="n">
        <v>52.45</v>
      </c>
      <c r="S132" t="n">
        <v>46.36</v>
      </c>
      <c r="T132" t="n">
        <v>2728.7</v>
      </c>
      <c r="U132" t="n">
        <v>0.88</v>
      </c>
      <c r="V132" t="n">
        <v>0.91</v>
      </c>
      <c r="W132" t="n">
        <v>9.19</v>
      </c>
      <c r="X132" t="n">
        <v>0.16</v>
      </c>
      <c r="Y132" t="n">
        <v>1</v>
      </c>
      <c r="Z132" t="n">
        <v>10</v>
      </c>
      <c r="AA132" t="n">
        <v>1125.70997019427</v>
      </c>
      <c r="AB132" t="n">
        <v>1540.24604403866</v>
      </c>
      <c r="AC132" t="n">
        <v>1393.247123344509</v>
      </c>
      <c r="AD132" t="n">
        <v>1125709.97019427</v>
      </c>
      <c r="AE132" t="n">
        <v>1540246.04403866</v>
      </c>
      <c r="AF132" t="n">
        <v>1.373373597735246e-06</v>
      </c>
      <c r="AG132" t="n">
        <v>23.24652777777778</v>
      </c>
      <c r="AH132" t="n">
        <v>1393247.123344509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3.7348</v>
      </c>
      <c r="E133" t="n">
        <v>26.78</v>
      </c>
      <c r="F133" t="n">
        <v>23.53</v>
      </c>
      <c r="G133" t="n">
        <v>156.87</v>
      </c>
      <c r="H133" t="n">
        <v>1.89</v>
      </c>
      <c r="I133" t="n">
        <v>9</v>
      </c>
      <c r="J133" t="n">
        <v>318.52</v>
      </c>
      <c r="K133" t="n">
        <v>59.19</v>
      </c>
      <c r="L133" t="n">
        <v>33.75</v>
      </c>
      <c r="M133" t="n">
        <v>7</v>
      </c>
      <c r="N133" t="n">
        <v>95.56999999999999</v>
      </c>
      <c r="O133" t="n">
        <v>39517.87</v>
      </c>
      <c r="P133" t="n">
        <v>372.34</v>
      </c>
      <c r="Q133" t="n">
        <v>608.78</v>
      </c>
      <c r="R133" t="n">
        <v>52.29</v>
      </c>
      <c r="S133" t="n">
        <v>46.36</v>
      </c>
      <c r="T133" t="n">
        <v>2645.7</v>
      </c>
      <c r="U133" t="n">
        <v>0.89</v>
      </c>
      <c r="V133" t="n">
        <v>0.91</v>
      </c>
      <c r="W133" t="n">
        <v>9.19</v>
      </c>
      <c r="X133" t="n">
        <v>0.16</v>
      </c>
      <c r="Y133" t="n">
        <v>1</v>
      </c>
      <c r="Z133" t="n">
        <v>10</v>
      </c>
      <c r="AA133" t="n">
        <v>1126.278237261078</v>
      </c>
      <c r="AB133" t="n">
        <v>1541.02357210964</v>
      </c>
      <c r="AC133" t="n">
        <v>1393.950445227663</v>
      </c>
      <c r="AD133" t="n">
        <v>1126278.237261078</v>
      </c>
      <c r="AE133" t="n">
        <v>1541023.57210964</v>
      </c>
      <c r="AF133" t="n">
        <v>1.373373597735246e-06</v>
      </c>
      <c r="AG133" t="n">
        <v>23.24652777777778</v>
      </c>
      <c r="AH133" t="n">
        <v>1393950.445227663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3.7346</v>
      </c>
      <c r="E134" t="n">
        <v>26.78</v>
      </c>
      <c r="F134" t="n">
        <v>23.53</v>
      </c>
      <c r="G134" t="n">
        <v>156.88</v>
      </c>
      <c r="H134" t="n">
        <v>1.9</v>
      </c>
      <c r="I134" t="n">
        <v>9</v>
      </c>
      <c r="J134" t="n">
        <v>319.08</v>
      </c>
      <c r="K134" t="n">
        <v>59.19</v>
      </c>
      <c r="L134" t="n">
        <v>34</v>
      </c>
      <c r="M134" t="n">
        <v>7</v>
      </c>
      <c r="N134" t="n">
        <v>95.88</v>
      </c>
      <c r="O134" t="n">
        <v>39587.19</v>
      </c>
      <c r="P134" t="n">
        <v>372.69</v>
      </c>
      <c r="Q134" t="n">
        <v>608.76</v>
      </c>
      <c r="R134" t="n">
        <v>52.31</v>
      </c>
      <c r="S134" t="n">
        <v>46.36</v>
      </c>
      <c r="T134" t="n">
        <v>2657.43</v>
      </c>
      <c r="U134" t="n">
        <v>0.89</v>
      </c>
      <c r="V134" t="n">
        <v>0.91</v>
      </c>
      <c r="W134" t="n">
        <v>9.19</v>
      </c>
      <c r="X134" t="n">
        <v>0.16</v>
      </c>
      <c r="Y134" t="n">
        <v>1</v>
      </c>
      <c r="Z134" t="n">
        <v>10</v>
      </c>
      <c r="AA134" t="n">
        <v>1126.827496930222</v>
      </c>
      <c r="AB134" t="n">
        <v>1541.775093420589</v>
      </c>
      <c r="AC134" t="n">
        <v>1394.630242399462</v>
      </c>
      <c r="AD134" t="n">
        <v>1126827.496930222</v>
      </c>
      <c r="AE134" t="n">
        <v>1541775.093420589</v>
      </c>
      <c r="AF134" t="n">
        <v>1.373300053042211e-06</v>
      </c>
      <c r="AG134" t="n">
        <v>23.24652777777778</v>
      </c>
      <c r="AH134" t="n">
        <v>1394630.242399462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3.7336</v>
      </c>
      <c r="E135" t="n">
        <v>26.78</v>
      </c>
      <c r="F135" t="n">
        <v>23.54</v>
      </c>
      <c r="G135" t="n">
        <v>156.92</v>
      </c>
      <c r="H135" t="n">
        <v>1.91</v>
      </c>
      <c r="I135" t="n">
        <v>9</v>
      </c>
      <c r="J135" t="n">
        <v>319.64</v>
      </c>
      <c r="K135" t="n">
        <v>59.19</v>
      </c>
      <c r="L135" t="n">
        <v>34.25</v>
      </c>
      <c r="M135" t="n">
        <v>7</v>
      </c>
      <c r="N135" t="n">
        <v>96.2</v>
      </c>
      <c r="O135" t="n">
        <v>39656.65</v>
      </c>
      <c r="P135" t="n">
        <v>373.02</v>
      </c>
      <c r="Q135" t="n">
        <v>608.79</v>
      </c>
      <c r="R135" t="n">
        <v>52.52</v>
      </c>
      <c r="S135" t="n">
        <v>46.36</v>
      </c>
      <c r="T135" t="n">
        <v>2763.38</v>
      </c>
      <c r="U135" t="n">
        <v>0.88</v>
      </c>
      <c r="V135" t="n">
        <v>0.91</v>
      </c>
      <c r="W135" t="n">
        <v>9.199999999999999</v>
      </c>
      <c r="X135" t="n">
        <v>0.17</v>
      </c>
      <c r="Y135" t="n">
        <v>1</v>
      </c>
      <c r="Z135" t="n">
        <v>10</v>
      </c>
      <c r="AA135" t="n">
        <v>1127.585866463186</v>
      </c>
      <c r="AB135" t="n">
        <v>1542.812728072493</v>
      </c>
      <c r="AC135" t="n">
        <v>1395.568846656517</v>
      </c>
      <c r="AD135" t="n">
        <v>1127585.866463186</v>
      </c>
      <c r="AE135" t="n">
        <v>1542812.728072493</v>
      </c>
      <c r="AF135" t="n">
        <v>1.372932329577036e-06</v>
      </c>
      <c r="AG135" t="n">
        <v>23.24652777777778</v>
      </c>
      <c r="AH135" t="n">
        <v>1395568.846656517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3.7336</v>
      </c>
      <c r="E136" t="n">
        <v>26.78</v>
      </c>
      <c r="F136" t="n">
        <v>23.54</v>
      </c>
      <c r="G136" t="n">
        <v>156.92</v>
      </c>
      <c r="H136" t="n">
        <v>1.92</v>
      </c>
      <c r="I136" t="n">
        <v>9</v>
      </c>
      <c r="J136" t="n">
        <v>320.21</v>
      </c>
      <c r="K136" t="n">
        <v>59.19</v>
      </c>
      <c r="L136" t="n">
        <v>34.5</v>
      </c>
      <c r="M136" t="n">
        <v>7</v>
      </c>
      <c r="N136" t="n">
        <v>96.51000000000001</v>
      </c>
      <c r="O136" t="n">
        <v>39726.26</v>
      </c>
      <c r="P136" t="n">
        <v>373.18</v>
      </c>
      <c r="Q136" t="n">
        <v>608.79</v>
      </c>
      <c r="R136" t="n">
        <v>52.55</v>
      </c>
      <c r="S136" t="n">
        <v>46.36</v>
      </c>
      <c r="T136" t="n">
        <v>2776.78</v>
      </c>
      <c r="U136" t="n">
        <v>0.88</v>
      </c>
      <c r="V136" t="n">
        <v>0.91</v>
      </c>
      <c r="W136" t="n">
        <v>9.19</v>
      </c>
      <c r="X136" t="n">
        <v>0.17</v>
      </c>
      <c r="Y136" t="n">
        <v>1</v>
      </c>
      <c r="Z136" t="n">
        <v>10</v>
      </c>
      <c r="AA136" t="n">
        <v>1127.819076601045</v>
      </c>
      <c r="AB136" t="n">
        <v>1543.131816471617</v>
      </c>
      <c r="AC136" t="n">
        <v>1395.857481706673</v>
      </c>
      <c r="AD136" t="n">
        <v>1127819.076601045</v>
      </c>
      <c r="AE136" t="n">
        <v>1543131.816471617</v>
      </c>
      <c r="AF136" t="n">
        <v>1.372932329577036e-06</v>
      </c>
      <c r="AG136" t="n">
        <v>23.24652777777778</v>
      </c>
      <c r="AH136" t="n">
        <v>1395857.481706673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3.7344</v>
      </c>
      <c r="E137" t="n">
        <v>26.78</v>
      </c>
      <c r="F137" t="n">
        <v>23.53</v>
      </c>
      <c r="G137" t="n">
        <v>156.89</v>
      </c>
      <c r="H137" t="n">
        <v>1.93</v>
      </c>
      <c r="I137" t="n">
        <v>9</v>
      </c>
      <c r="J137" t="n">
        <v>320.77</v>
      </c>
      <c r="K137" t="n">
        <v>59.19</v>
      </c>
      <c r="L137" t="n">
        <v>34.75</v>
      </c>
      <c r="M137" t="n">
        <v>7</v>
      </c>
      <c r="N137" t="n">
        <v>96.83</v>
      </c>
      <c r="O137" t="n">
        <v>39796.01</v>
      </c>
      <c r="P137" t="n">
        <v>373.08</v>
      </c>
      <c r="Q137" t="n">
        <v>608.75</v>
      </c>
      <c r="R137" t="n">
        <v>52.45</v>
      </c>
      <c r="S137" t="n">
        <v>46.36</v>
      </c>
      <c r="T137" t="n">
        <v>2726.63</v>
      </c>
      <c r="U137" t="n">
        <v>0.88</v>
      </c>
      <c r="V137" t="n">
        <v>0.91</v>
      </c>
      <c r="W137" t="n">
        <v>9.19</v>
      </c>
      <c r="X137" t="n">
        <v>0.16</v>
      </c>
      <c r="Y137" t="n">
        <v>1</v>
      </c>
      <c r="Z137" t="n">
        <v>10</v>
      </c>
      <c r="AA137" t="n">
        <v>1127.43510547644</v>
      </c>
      <c r="AB137" t="n">
        <v>1542.606450239322</v>
      </c>
      <c r="AC137" t="n">
        <v>1395.382255690231</v>
      </c>
      <c r="AD137" t="n">
        <v>1127435.10547644</v>
      </c>
      <c r="AE137" t="n">
        <v>1542606.450239322</v>
      </c>
      <c r="AF137" t="n">
        <v>1.373226508349176e-06</v>
      </c>
      <c r="AG137" t="n">
        <v>23.24652777777778</v>
      </c>
      <c r="AH137" t="n">
        <v>1395382.255690231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3.7341</v>
      </c>
      <c r="E138" t="n">
        <v>26.78</v>
      </c>
      <c r="F138" t="n">
        <v>23.54</v>
      </c>
      <c r="G138" t="n">
        <v>156.9</v>
      </c>
      <c r="H138" t="n">
        <v>1.94</v>
      </c>
      <c r="I138" t="n">
        <v>9</v>
      </c>
      <c r="J138" t="n">
        <v>321.34</v>
      </c>
      <c r="K138" t="n">
        <v>59.19</v>
      </c>
      <c r="L138" t="n">
        <v>35</v>
      </c>
      <c r="M138" t="n">
        <v>7</v>
      </c>
      <c r="N138" t="n">
        <v>97.14</v>
      </c>
      <c r="O138" t="n">
        <v>39865.91</v>
      </c>
      <c r="P138" t="n">
        <v>373.48</v>
      </c>
      <c r="Q138" t="n">
        <v>608.76</v>
      </c>
      <c r="R138" t="n">
        <v>52.48</v>
      </c>
      <c r="S138" t="n">
        <v>46.36</v>
      </c>
      <c r="T138" t="n">
        <v>2743.52</v>
      </c>
      <c r="U138" t="n">
        <v>0.88</v>
      </c>
      <c r="V138" t="n">
        <v>0.91</v>
      </c>
      <c r="W138" t="n">
        <v>9.19</v>
      </c>
      <c r="X138" t="n">
        <v>0.16</v>
      </c>
      <c r="Y138" t="n">
        <v>1</v>
      </c>
      <c r="Z138" t="n">
        <v>10</v>
      </c>
      <c r="AA138" t="n">
        <v>1128.157944867976</v>
      </c>
      <c r="AB138" t="n">
        <v>1543.595470984244</v>
      </c>
      <c r="AC138" t="n">
        <v>1396.276885683357</v>
      </c>
      <c r="AD138" t="n">
        <v>1128157.944867976</v>
      </c>
      <c r="AE138" t="n">
        <v>1543595.470984244</v>
      </c>
      <c r="AF138" t="n">
        <v>1.373116191309624e-06</v>
      </c>
      <c r="AG138" t="n">
        <v>23.24652777777778</v>
      </c>
      <c r="AH138" t="n">
        <v>1396276.885683357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3.7343</v>
      </c>
      <c r="E139" t="n">
        <v>26.78</v>
      </c>
      <c r="F139" t="n">
        <v>23.53</v>
      </c>
      <c r="G139" t="n">
        <v>156.89</v>
      </c>
      <c r="H139" t="n">
        <v>1.95</v>
      </c>
      <c r="I139" t="n">
        <v>9</v>
      </c>
      <c r="J139" t="n">
        <v>321.91</v>
      </c>
      <c r="K139" t="n">
        <v>59.19</v>
      </c>
      <c r="L139" t="n">
        <v>35.25</v>
      </c>
      <c r="M139" t="n">
        <v>7</v>
      </c>
      <c r="N139" t="n">
        <v>97.45999999999999</v>
      </c>
      <c r="O139" t="n">
        <v>39935.96</v>
      </c>
      <c r="P139" t="n">
        <v>373.25</v>
      </c>
      <c r="Q139" t="n">
        <v>608.79</v>
      </c>
      <c r="R139" t="n">
        <v>52.37</v>
      </c>
      <c r="S139" t="n">
        <v>46.36</v>
      </c>
      <c r="T139" t="n">
        <v>2689.29</v>
      </c>
      <c r="U139" t="n">
        <v>0.89</v>
      </c>
      <c r="V139" t="n">
        <v>0.91</v>
      </c>
      <c r="W139" t="n">
        <v>9.19</v>
      </c>
      <c r="X139" t="n">
        <v>0.16</v>
      </c>
      <c r="Y139" t="n">
        <v>1</v>
      </c>
      <c r="Z139" t="n">
        <v>10</v>
      </c>
      <c r="AA139" t="n">
        <v>1127.702501902592</v>
      </c>
      <c r="AB139" t="n">
        <v>1542.972313826281</v>
      </c>
      <c r="AC139" t="n">
        <v>1395.713201769943</v>
      </c>
      <c r="AD139" t="n">
        <v>1127702.501902592</v>
      </c>
      <c r="AE139" t="n">
        <v>1542972.313826281</v>
      </c>
      <c r="AF139" t="n">
        <v>1.373189736002658e-06</v>
      </c>
      <c r="AG139" t="n">
        <v>23.24652777777778</v>
      </c>
      <c r="AH139" t="n">
        <v>1395713.201769943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3.7351</v>
      </c>
      <c r="E140" t="n">
        <v>26.77</v>
      </c>
      <c r="F140" t="n">
        <v>23.53</v>
      </c>
      <c r="G140" t="n">
        <v>156.85</v>
      </c>
      <c r="H140" t="n">
        <v>1.96</v>
      </c>
      <c r="I140" t="n">
        <v>9</v>
      </c>
      <c r="J140" t="n">
        <v>322.47</v>
      </c>
      <c r="K140" t="n">
        <v>59.19</v>
      </c>
      <c r="L140" t="n">
        <v>35.5</v>
      </c>
      <c r="M140" t="n">
        <v>7</v>
      </c>
      <c r="N140" t="n">
        <v>97.78</v>
      </c>
      <c r="O140" t="n">
        <v>40006.15</v>
      </c>
      <c r="P140" t="n">
        <v>373.32</v>
      </c>
      <c r="Q140" t="n">
        <v>608.79</v>
      </c>
      <c r="R140" t="n">
        <v>52.33</v>
      </c>
      <c r="S140" t="n">
        <v>46.36</v>
      </c>
      <c r="T140" t="n">
        <v>2668.56</v>
      </c>
      <c r="U140" t="n">
        <v>0.89</v>
      </c>
      <c r="V140" t="n">
        <v>0.91</v>
      </c>
      <c r="W140" t="n">
        <v>9.19</v>
      </c>
      <c r="X140" t="n">
        <v>0.16</v>
      </c>
      <c r="Y140" t="n">
        <v>1</v>
      </c>
      <c r="Z140" t="n">
        <v>10</v>
      </c>
      <c r="AA140" t="n">
        <v>1127.647209953294</v>
      </c>
      <c r="AB140" t="n">
        <v>1542.896660941943</v>
      </c>
      <c r="AC140" t="n">
        <v>1395.644769090707</v>
      </c>
      <c r="AD140" t="n">
        <v>1127647.209953294</v>
      </c>
      <c r="AE140" t="n">
        <v>1542896.660941943</v>
      </c>
      <c r="AF140" t="n">
        <v>1.373483914774799e-06</v>
      </c>
      <c r="AG140" t="n">
        <v>23.23784722222222</v>
      </c>
      <c r="AH140" t="n">
        <v>1395644.769090707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3.7347</v>
      </c>
      <c r="E141" t="n">
        <v>26.78</v>
      </c>
      <c r="F141" t="n">
        <v>23.53</v>
      </c>
      <c r="G141" t="n">
        <v>156.87</v>
      </c>
      <c r="H141" t="n">
        <v>1.97</v>
      </c>
      <c r="I141" t="n">
        <v>9</v>
      </c>
      <c r="J141" t="n">
        <v>323.04</v>
      </c>
      <c r="K141" t="n">
        <v>59.19</v>
      </c>
      <c r="L141" t="n">
        <v>35.75</v>
      </c>
      <c r="M141" t="n">
        <v>7</v>
      </c>
      <c r="N141" t="n">
        <v>98.09999999999999</v>
      </c>
      <c r="O141" t="n">
        <v>40076.49</v>
      </c>
      <c r="P141" t="n">
        <v>373.33</v>
      </c>
      <c r="Q141" t="n">
        <v>608.79</v>
      </c>
      <c r="R141" t="n">
        <v>52.31</v>
      </c>
      <c r="S141" t="n">
        <v>46.36</v>
      </c>
      <c r="T141" t="n">
        <v>2656.17</v>
      </c>
      <c r="U141" t="n">
        <v>0.89</v>
      </c>
      <c r="V141" t="n">
        <v>0.91</v>
      </c>
      <c r="W141" t="n">
        <v>9.19</v>
      </c>
      <c r="X141" t="n">
        <v>0.16</v>
      </c>
      <c r="Y141" t="n">
        <v>1</v>
      </c>
      <c r="Z141" t="n">
        <v>10</v>
      </c>
      <c r="AA141" t="n">
        <v>1127.740423999574</v>
      </c>
      <c r="AB141" t="n">
        <v>1543.024200512377</v>
      </c>
      <c r="AC141" t="n">
        <v>1395.760136463542</v>
      </c>
      <c r="AD141" t="n">
        <v>1127740.423999575</v>
      </c>
      <c r="AE141" t="n">
        <v>1543024.200512377</v>
      </c>
      <c r="AF141" t="n">
        <v>1.373336825388729e-06</v>
      </c>
      <c r="AG141" t="n">
        <v>23.24652777777778</v>
      </c>
      <c r="AH141" t="n">
        <v>1395760.136463542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3.7346</v>
      </c>
      <c r="E142" t="n">
        <v>26.78</v>
      </c>
      <c r="F142" t="n">
        <v>23.53</v>
      </c>
      <c r="G142" t="n">
        <v>156.88</v>
      </c>
      <c r="H142" t="n">
        <v>1.98</v>
      </c>
      <c r="I142" t="n">
        <v>9</v>
      </c>
      <c r="J142" t="n">
        <v>323.62</v>
      </c>
      <c r="K142" t="n">
        <v>59.19</v>
      </c>
      <c r="L142" t="n">
        <v>36</v>
      </c>
      <c r="M142" t="n">
        <v>7</v>
      </c>
      <c r="N142" t="n">
        <v>98.42</v>
      </c>
      <c r="O142" t="n">
        <v>40147.11</v>
      </c>
      <c r="P142" t="n">
        <v>373.55</v>
      </c>
      <c r="Q142" t="n">
        <v>608.75</v>
      </c>
      <c r="R142" t="n">
        <v>52.26</v>
      </c>
      <c r="S142" t="n">
        <v>46.36</v>
      </c>
      <c r="T142" t="n">
        <v>2634.59</v>
      </c>
      <c r="U142" t="n">
        <v>0.89</v>
      </c>
      <c r="V142" t="n">
        <v>0.91</v>
      </c>
      <c r="W142" t="n">
        <v>9.199999999999999</v>
      </c>
      <c r="X142" t="n">
        <v>0.16</v>
      </c>
      <c r="Y142" t="n">
        <v>1</v>
      </c>
      <c r="Z142" t="n">
        <v>10</v>
      </c>
      <c r="AA142" t="n">
        <v>1128.080665774967</v>
      </c>
      <c r="AB142" t="n">
        <v>1543.489734319877</v>
      </c>
      <c r="AC142" t="n">
        <v>1396.181240377835</v>
      </c>
      <c r="AD142" t="n">
        <v>1128080.665774967</v>
      </c>
      <c r="AE142" t="n">
        <v>1543489.734319877</v>
      </c>
      <c r="AF142" t="n">
        <v>1.373300053042211e-06</v>
      </c>
      <c r="AG142" t="n">
        <v>23.24652777777778</v>
      </c>
      <c r="AH142" t="n">
        <v>1396181.240377835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3.7344</v>
      </c>
      <c r="E143" t="n">
        <v>26.78</v>
      </c>
      <c r="F143" t="n">
        <v>23.53</v>
      </c>
      <c r="G143" t="n">
        <v>156.89</v>
      </c>
      <c r="H143" t="n">
        <v>1.99</v>
      </c>
      <c r="I143" t="n">
        <v>9</v>
      </c>
      <c r="J143" t="n">
        <v>324.19</v>
      </c>
      <c r="K143" t="n">
        <v>59.19</v>
      </c>
      <c r="L143" t="n">
        <v>36.25</v>
      </c>
      <c r="M143" t="n">
        <v>7</v>
      </c>
      <c r="N143" t="n">
        <v>98.75</v>
      </c>
      <c r="O143" t="n">
        <v>40217.75</v>
      </c>
      <c r="P143" t="n">
        <v>373.43</v>
      </c>
      <c r="Q143" t="n">
        <v>608.76</v>
      </c>
      <c r="R143" t="n">
        <v>52.3</v>
      </c>
      <c r="S143" t="n">
        <v>46.36</v>
      </c>
      <c r="T143" t="n">
        <v>2651.54</v>
      </c>
      <c r="U143" t="n">
        <v>0.89</v>
      </c>
      <c r="V143" t="n">
        <v>0.91</v>
      </c>
      <c r="W143" t="n">
        <v>9.199999999999999</v>
      </c>
      <c r="X143" t="n">
        <v>0.16</v>
      </c>
      <c r="Y143" t="n">
        <v>1</v>
      </c>
      <c r="Z143" t="n">
        <v>10</v>
      </c>
      <c r="AA143" t="n">
        <v>1127.945143366981</v>
      </c>
      <c r="AB143" t="n">
        <v>1543.304306582443</v>
      </c>
      <c r="AC143" t="n">
        <v>1396.013509603413</v>
      </c>
      <c r="AD143" t="n">
        <v>1127945.143366981</v>
      </c>
      <c r="AE143" t="n">
        <v>1543304.306582443</v>
      </c>
      <c r="AF143" t="n">
        <v>1.373226508349176e-06</v>
      </c>
      <c r="AG143" t="n">
        <v>23.24652777777778</v>
      </c>
      <c r="AH143" t="n">
        <v>1396013.509603413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3.7343</v>
      </c>
      <c r="E144" t="n">
        <v>26.78</v>
      </c>
      <c r="F144" t="n">
        <v>23.53</v>
      </c>
      <c r="G144" t="n">
        <v>156.89</v>
      </c>
      <c r="H144" t="n">
        <v>2</v>
      </c>
      <c r="I144" t="n">
        <v>9</v>
      </c>
      <c r="J144" t="n">
        <v>324.76</v>
      </c>
      <c r="K144" t="n">
        <v>59.19</v>
      </c>
      <c r="L144" t="n">
        <v>36.5</v>
      </c>
      <c r="M144" t="n">
        <v>7</v>
      </c>
      <c r="N144" t="n">
        <v>99.06999999999999</v>
      </c>
      <c r="O144" t="n">
        <v>40288.55</v>
      </c>
      <c r="P144" t="n">
        <v>373.1</v>
      </c>
      <c r="Q144" t="n">
        <v>608.75</v>
      </c>
      <c r="R144" t="n">
        <v>52.51</v>
      </c>
      <c r="S144" t="n">
        <v>46.36</v>
      </c>
      <c r="T144" t="n">
        <v>2757.84</v>
      </c>
      <c r="U144" t="n">
        <v>0.88</v>
      </c>
      <c r="V144" t="n">
        <v>0.91</v>
      </c>
      <c r="W144" t="n">
        <v>9.19</v>
      </c>
      <c r="X144" t="n">
        <v>0.16</v>
      </c>
      <c r="Y144" t="n">
        <v>1</v>
      </c>
      <c r="Z144" t="n">
        <v>10</v>
      </c>
      <c r="AA144" t="n">
        <v>1127.483908381706</v>
      </c>
      <c r="AB144" t="n">
        <v>1542.673224527339</v>
      </c>
      <c r="AC144" t="n">
        <v>1395.442657133919</v>
      </c>
      <c r="AD144" t="n">
        <v>1127483.908381706</v>
      </c>
      <c r="AE144" t="n">
        <v>1542673.224527339</v>
      </c>
      <c r="AF144" t="n">
        <v>1.373189736002658e-06</v>
      </c>
      <c r="AG144" t="n">
        <v>23.24652777777778</v>
      </c>
      <c r="AH144" t="n">
        <v>1395442.657133918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3.7328</v>
      </c>
      <c r="E145" t="n">
        <v>26.79</v>
      </c>
      <c r="F145" t="n">
        <v>23.54</v>
      </c>
      <c r="G145" t="n">
        <v>156.96</v>
      </c>
      <c r="H145" t="n">
        <v>2.01</v>
      </c>
      <c r="I145" t="n">
        <v>9</v>
      </c>
      <c r="J145" t="n">
        <v>325.34</v>
      </c>
      <c r="K145" t="n">
        <v>59.19</v>
      </c>
      <c r="L145" t="n">
        <v>36.75</v>
      </c>
      <c r="M145" t="n">
        <v>7</v>
      </c>
      <c r="N145" t="n">
        <v>99.40000000000001</v>
      </c>
      <c r="O145" t="n">
        <v>40359.5</v>
      </c>
      <c r="P145" t="n">
        <v>372.94</v>
      </c>
      <c r="Q145" t="n">
        <v>608.77</v>
      </c>
      <c r="R145" t="n">
        <v>52.71</v>
      </c>
      <c r="S145" t="n">
        <v>46.36</v>
      </c>
      <c r="T145" t="n">
        <v>2855.36</v>
      </c>
      <c r="U145" t="n">
        <v>0.88</v>
      </c>
      <c r="V145" t="n">
        <v>0.91</v>
      </c>
      <c r="W145" t="n">
        <v>9.199999999999999</v>
      </c>
      <c r="X145" t="n">
        <v>0.17</v>
      </c>
      <c r="Y145" t="n">
        <v>1</v>
      </c>
      <c r="Z145" t="n">
        <v>10</v>
      </c>
      <c r="AA145" t="n">
        <v>1127.626588726849</v>
      </c>
      <c r="AB145" t="n">
        <v>1542.868446070176</v>
      </c>
      <c r="AC145" t="n">
        <v>1395.619247006702</v>
      </c>
      <c r="AD145" t="n">
        <v>1127626.588726849</v>
      </c>
      <c r="AE145" t="n">
        <v>1542868.446070176</v>
      </c>
      <c r="AF145" t="n">
        <v>1.372638150804896e-06</v>
      </c>
      <c r="AG145" t="n">
        <v>23.25520833333333</v>
      </c>
      <c r="AH145" t="n">
        <v>1395619.247006702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3.7337</v>
      </c>
      <c r="E146" t="n">
        <v>26.78</v>
      </c>
      <c r="F146" t="n">
        <v>23.54</v>
      </c>
      <c r="G146" t="n">
        <v>156.92</v>
      </c>
      <c r="H146" t="n">
        <v>2.02</v>
      </c>
      <c r="I146" t="n">
        <v>9</v>
      </c>
      <c r="J146" t="n">
        <v>325.92</v>
      </c>
      <c r="K146" t="n">
        <v>59.19</v>
      </c>
      <c r="L146" t="n">
        <v>37</v>
      </c>
      <c r="M146" t="n">
        <v>7</v>
      </c>
      <c r="N146" t="n">
        <v>99.72</v>
      </c>
      <c r="O146" t="n">
        <v>40430.6</v>
      </c>
      <c r="P146" t="n">
        <v>372.38</v>
      </c>
      <c r="Q146" t="n">
        <v>608.76</v>
      </c>
      <c r="R146" t="n">
        <v>52.54</v>
      </c>
      <c r="S146" t="n">
        <v>46.36</v>
      </c>
      <c r="T146" t="n">
        <v>2773.45</v>
      </c>
      <c r="U146" t="n">
        <v>0.88</v>
      </c>
      <c r="V146" t="n">
        <v>0.91</v>
      </c>
      <c r="W146" t="n">
        <v>9.199999999999999</v>
      </c>
      <c r="X146" t="n">
        <v>0.17</v>
      </c>
      <c r="Y146" t="n">
        <v>1</v>
      </c>
      <c r="Z146" t="n">
        <v>10</v>
      </c>
      <c r="AA146" t="n">
        <v>1126.633386596901</v>
      </c>
      <c r="AB146" t="n">
        <v>1541.509503098996</v>
      </c>
      <c r="AC146" t="n">
        <v>1394.389999645403</v>
      </c>
      <c r="AD146" t="n">
        <v>1126633.386596901</v>
      </c>
      <c r="AE146" t="n">
        <v>1541509.503098996</v>
      </c>
      <c r="AF146" t="n">
        <v>1.372969101923554e-06</v>
      </c>
      <c r="AG146" t="n">
        <v>23.24652777777778</v>
      </c>
      <c r="AH146" t="n">
        <v>1394389.999645403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3.734</v>
      </c>
      <c r="E147" t="n">
        <v>26.78</v>
      </c>
      <c r="F147" t="n">
        <v>23.54</v>
      </c>
      <c r="G147" t="n">
        <v>156.91</v>
      </c>
      <c r="H147" t="n">
        <v>2.03</v>
      </c>
      <c r="I147" t="n">
        <v>9</v>
      </c>
      <c r="J147" t="n">
        <v>326.49</v>
      </c>
      <c r="K147" t="n">
        <v>59.19</v>
      </c>
      <c r="L147" t="n">
        <v>37.25</v>
      </c>
      <c r="M147" t="n">
        <v>7</v>
      </c>
      <c r="N147" t="n">
        <v>100.05</v>
      </c>
      <c r="O147" t="n">
        <v>40501.85</v>
      </c>
      <c r="P147" t="n">
        <v>372</v>
      </c>
      <c r="Q147" t="n">
        <v>608.79</v>
      </c>
      <c r="R147" t="n">
        <v>52.62</v>
      </c>
      <c r="S147" t="n">
        <v>46.36</v>
      </c>
      <c r="T147" t="n">
        <v>2812.78</v>
      </c>
      <c r="U147" t="n">
        <v>0.88</v>
      </c>
      <c r="V147" t="n">
        <v>0.91</v>
      </c>
      <c r="W147" t="n">
        <v>9.19</v>
      </c>
      <c r="X147" t="n">
        <v>0.16</v>
      </c>
      <c r="Y147" t="n">
        <v>1</v>
      </c>
      <c r="Z147" t="n">
        <v>10</v>
      </c>
      <c r="AA147" t="n">
        <v>1126.020660219512</v>
      </c>
      <c r="AB147" t="n">
        <v>1540.671143837873</v>
      </c>
      <c r="AC147" t="n">
        <v>1393.631652215517</v>
      </c>
      <c r="AD147" t="n">
        <v>1126020.660219512</v>
      </c>
      <c r="AE147" t="n">
        <v>1540671.143837873</v>
      </c>
      <c r="AF147" t="n">
        <v>1.373079418963106e-06</v>
      </c>
      <c r="AG147" t="n">
        <v>23.24652777777778</v>
      </c>
      <c r="AH147" t="n">
        <v>1393631.652215517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3.7339</v>
      </c>
      <c r="E148" t="n">
        <v>26.78</v>
      </c>
      <c r="F148" t="n">
        <v>23.54</v>
      </c>
      <c r="G148" t="n">
        <v>156.91</v>
      </c>
      <c r="H148" t="n">
        <v>2.04</v>
      </c>
      <c r="I148" t="n">
        <v>9</v>
      </c>
      <c r="J148" t="n">
        <v>327.07</v>
      </c>
      <c r="K148" t="n">
        <v>59.19</v>
      </c>
      <c r="L148" t="n">
        <v>37.5</v>
      </c>
      <c r="M148" t="n">
        <v>7</v>
      </c>
      <c r="N148" t="n">
        <v>100.38</v>
      </c>
      <c r="O148" t="n">
        <v>40573.27</v>
      </c>
      <c r="P148" t="n">
        <v>371.53</v>
      </c>
      <c r="Q148" t="n">
        <v>608.79</v>
      </c>
      <c r="R148" t="n">
        <v>52.64</v>
      </c>
      <c r="S148" t="n">
        <v>46.36</v>
      </c>
      <c r="T148" t="n">
        <v>2820.31</v>
      </c>
      <c r="U148" t="n">
        <v>0.88</v>
      </c>
      <c r="V148" t="n">
        <v>0.91</v>
      </c>
      <c r="W148" t="n">
        <v>9.19</v>
      </c>
      <c r="X148" t="n">
        <v>0.17</v>
      </c>
      <c r="Y148" t="n">
        <v>1</v>
      </c>
      <c r="Z148" t="n">
        <v>10</v>
      </c>
      <c r="AA148" t="n">
        <v>1125.355281807343</v>
      </c>
      <c r="AB148" t="n">
        <v>1539.760743739918</v>
      </c>
      <c r="AC148" t="n">
        <v>1392.808139425156</v>
      </c>
      <c r="AD148" t="n">
        <v>1125355.281807343</v>
      </c>
      <c r="AE148" t="n">
        <v>1539760.743739918</v>
      </c>
      <c r="AF148" t="n">
        <v>1.373042646616588e-06</v>
      </c>
      <c r="AG148" t="n">
        <v>23.24652777777778</v>
      </c>
      <c r="AH148" t="n">
        <v>1392808.139425156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3.7339</v>
      </c>
      <c r="E149" t="n">
        <v>26.78</v>
      </c>
      <c r="F149" t="n">
        <v>23.54</v>
      </c>
      <c r="G149" t="n">
        <v>156.91</v>
      </c>
      <c r="H149" t="n">
        <v>2.05</v>
      </c>
      <c r="I149" t="n">
        <v>9</v>
      </c>
      <c r="J149" t="n">
        <v>327.65</v>
      </c>
      <c r="K149" t="n">
        <v>59.19</v>
      </c>
      <c r="L149" t="n">
        <v>37.75</v>
      </c>
      <c r="M149" t="n">
        <v>7</v>
      </c>
      <c r="N149" t="n">
        <v>100.71</v>
      </c>
      <c r="O149" t="n">
        <v>40644.83</v>
      </c>
      <c r="P149" t="n">
        <v>370.81</v>
      </c>
      <c r="Q149" t="n">
        <v>608.76</v>
      </c>
      <c r="R149" t="n">
        <v>52.7</v>
      </c>
      <c r="S149" t="n">
        <v>46.36</v>
      </c>
      <c r="T149" t="n">
        <v>2853.38</v>
      </c>
      <c r="U149" t="n">
        <v>0.88</v>
      </c>
      <c r="V149" t="n">
        <v>0.91</v>
      </c>
      <c r="W149" t="n">
        <v>9.19</v>
      </c>
      <c r="X149" t="n">
        <v>0.17</v>
      </c>
      <c r="Y149" t="n">
        <v>1</v>
      </c>
      <c r="Z149" t="n">
        <v>10</v>
      </c>
      <c r="AA149" t="n">
        <v>1124.305920504627</v>
      </c>
      <c r="AB149" t="n">
        <v>1538.324961310989</v>
      </c>
      <c r="AC149" t="n">
        <v>1391.509386056111</v>
      </c>
      <c r="AD149" t="n">
        <v>1124305.920504627</v>
      </c>
      <c r="AE149" t="n">
        <v>1538324.961310989</v>
      </c>
      <c r="AF149" t="n">
        <v>1.373042646616588e-06</v>
      </c>
      <c r="AG149" t="n">
        <v>23.24652777777778</v>
      </c>
      <c r="AH149" t="n">
        <v>1391509.386056111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3.744</v>
      </c>
      <c r="E150" t="n">
        <v>26.71</v>
      </c>
      <c r="F150" t="n">
        <v>23.51</v>
      </c>
      <c r="G150" t="n">
        <v>176.35</v>
      </c>
      <c r="H150" t="n">
        <v>2.06</v>
      </c>
      <c r="I150" t="n">
        <v>8</v>
      </c>
      <c r="J150" t="n">
        <v>328.23</v>
      </c>
      <c r="K150" t="n">
        <v>59.19</v>
      </c>
      <c r="L150" t="n">
        <v>38</v>
      </c>
      <c r="M150" t="n">
        <v>6</v>
      </c>
      <c r="N150" t="n">
        <v>101.04</v>
      </c>
      <c r="O150" t="n">
        <v>40716.56</v>
      </c>
      <c r="P150" t="n">
        <v>370.47</v>
      </c>
      <c r="Q150" t="n">
        <v>608.77</v>
      </c>
      <c r="R150" t="n">
        <v>51.77</v>
      </c>
      <c r="S150" t="n">
        <v>46.36</v>
      </c>
      <c r="T150" t="n">
        <v>2393.07</v>
      </c>
      <c r="U150" t="n">
        <v>0.9</v>
      </c>
      <c r="V150" t="n">
        <v>0.91</v>
      </c>
      <c r="W150" t="n">
        <v>9.19</v>
      </c>
      <c r="X150" t="n">
        <v>0.14</v>
      </c>
      <c r="Y150" t="n">
        <v>1</v>
      </c>
      <c r="Z150" t="n">
        <v>10</v>
      </c>
      <c r="AA150" t="n">
        <v>1121.597832305576</v>
      </c>
      <c r="AB150" t="n">
        <v>1534.619635564629</v>
      </c>
      <c r="AC150" t="n">
        <v>1388.157691398526</v>
      </c>
      <c r="AD150" t="n">
        <v>1121597.832305576</v>
      </c>
      <c r="AE150" t="n">
        <v>1534619.635564629</v>
      </c>
      <c r="AF150" t="n">
        <v>1.376756653614855e-06</v>
      </c>
      <c r="AG150" t="n">
        <v>23.18576388888889</v>
      </c>
      <c r="AH150" t="n">
        <v>1388157.691398526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3.7443</v>
      </c>
      <c r="E151" t="n">
        <v>26.71</v>
      </c>
      <c r="F151" t="n">
        <v>23.51</v>
      </c>
      <c r="G151" t="n">
        <v>176.34</v>
      </c>
      <c r="H151" t="n">
        <v>2.07</v>
      </c>
      <c r="I151" t="n">
        <v>8</v>
      </c>
      <c r="J151" t="n">
        <v>328.82</v>
      </c>
      <c r="K151" t="n">
        <v>59.19</v>
      </c>
      <c r="L151" t="n">
        <v>38.25</v>
      </c>
      <c r="M151" t="n">
        <v>6</v>
      </c>
      <c r="N151" t="n">
        <v>101.37</v>
      </c>
      <c r="O151" t="n">
        <v>40788.44</v>
      </c>
      <c r="P151" t="n">
        <v>371.17</v>
      </c>
      <c r="Q151" t="n">
        <v>608.78</v>
      </c>
      <c r="R151" t="n">
        <v>51.77</v>
      </c>
      <c r="S151" t="n">
        <v>46.36</v>
      </c>
      <c r="T151" t="n">
        <v>2392.23</v>
      </c>
      <c r="U151" t="n">
        <v>0.9</v>
      </c>
      <c r="V151" t="n">
        <v>0.91</v>
      </c>
      <c r="W151" t="n">
        <v>9.19</v>
      </c>
      <c r="X151" t="n">
        <v>0.14</v>
      </c>
      <c r="Y151" t="n">
        <v>1</v>
      </c>
      <c r="Z151" t="n">
        <v>10</v>
      </c>
      <c r="AA151" t="n">
        <v>1122.556864868521</v>
      </c>
      <c r="AB151" t="n">
        <v>1535.931826226781</v>
      </c>
      <c r="AC151" t="n">
        <v>1389.344648425553</v>
      </c>
      <c r="AD151" t="n">
        <v>1122556.864868521</v>
      </c>
      <c r="AE151" t="n">
        <v>1535931.826226781</v>
      </c>
      <c r="AF151" t="n">
        <v>1.376866970654407e-06</v>
      </c>
      <c r="AG151" t="n">
        <v>23.18576388888889</v>
      </c>
      <c r="AH151" t="n">
        <v>1389344.648425553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3.745</v>
      </c>
      <c r="E152" t="n">
        <v>26.7</v>
      </c>
      <c r="F152" t="n">
        <v>23.51</v>
      </c>
      <c r="G152" t="n">
        <v>176.29</v>
      </c>
      <c r="H152" t="n">
        <v>2.08</v>
      </c>
      <c r="I152" t="n">
        <v>8</v>
      </c>
      <c r="J152" t="n">
        <v>329.4</v>
      </c>
      <c r="K152" t="n">
        <v>59.19</v>
      </c>
      <c r="L152" t="n">
        <v>38.5</v>
      </c>
      <c r="M152" t="n">
        <v>6</v>
      </c>
      <c r="N152" t="n">
        <v>101.71</v>
      </c>
      <c r="O152" t="n">
        <v>40860.49</v>
      </c>
      <c r="P152" t="n">
        <v>371.48</v>
      </c>
      <c r="Q152" t="n">
        <v>608.76</v>
      </c>
      <c r="R152" t="n">
        <v>51.43</v>
      </c>
      <c r="S152" t="n">
        <v>46.36</v>
      </c>
      <c r="T152" t="n">
        <v>2221.19</v>
      </c>
      <c r="U152" t="n">
        <v>0.9</v>
      </c>
      <c r="V152" t="n">
        <v>0.91</v>
      </c>
      <c r="W152" t="n">
        <v>9.19</v>
      </c>
      <c r="X152" t="n">
        <v>0.14</v>
      </c>
      <c r="Y152" t="n">
        <v>1</v>
      </c>
      <c r="Z152" t="n">
        <v>10</v>
      </c>
      <c r="AA152" t="n">
        <v>1122.871039314345</v>
      </c>
      <c r="AB152" t="n">
        <v>1536.361693563955</v>
      </c>
      <c r="AC152" t="n">
        <v>1389.73348982739</v>
      </c>
      <c r="AD152" t="n">
        <v>1122871.039314345</v>
      </c>
      <c r="AE152" t="n">
        <v>1536361.693563955</v>
      </c>
      <c r="AF152" t="n">
        <v>1.37712437708003e-06</v>
      </c>
      <c r="AG152" t="n">
        <v>23.17708333333333</v>
      </c>
      <c r="AH152" t="n">
        <v>1389733.48982739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3.7451</v>
      </c>
      <c r="E153" t="n">
        <v>26.7</v>
      </c>
      <c r="F153" t="n">
        <v>23.51</v>
      </c>
      <c r="G153" t="n">
        <v>176.29</v>
      </c>
      <c r="H153" t="n">
        <v>2.09</v>
      </c>
      <c r="I153" t="n">
        <v>8</v>
      </c>
      <c r="J153" t="n">
        <v>329.99</v>
      </c>
      <c r="K153" t="n">
        <v>59.19</v>
      </c>
      <c r="L153" t="n">
        <v>38.75</v>
      </c>
      <c r="M153" t="n">
        <v>6</v>
      </c>
      <c r="N153" t="n">
        <v>102.04</v>
      </c>
      <c r="O153" t="n">
        <v>40932.69</v>
      </c>
      <c r="P153" t="n">
        <v>371.9</v>
      </c>
      <c r="Q153" t="n">
        <v>608.75</v>
      </c>
      <c r="R153" t="n">
        <v>51.5</v>
      </c>
      <c r="S153" t="n">
        <v>46.36</v>
      </c>
      <c r="T153" t="n">
        <v>2259.76</v>
      </c>
      <c r="U153" t="n">
        <v>0.9</v>
      </c>
      <c r="V153" t="n">
        <v>0.91</v>
      </c>
      <c r="W153" t="n">
        <v>9.19</v>
      </c>
      <c r="X153" t="n">
        <v>0.14</v>
      </c>
      <c r="Y153" t="n">
        <v>1</v>
      </c>
      <c r="Z153" t="n">
        <v>10</v>
      </c>
      <c r="AA153" t="n">
        <v>1123.461857580063</v>
      </c>
      <c r="AB153" t="n">
        <v>1537.170077180173</v>
      </c>
      <c r="AC153" t="n">
        <v>1390.46472244585</v>
      </c>
      <c r="AD153" t="n">
        <v>1123461.857580063</v>
      </c>
      <c r="AE153" t="n">
        <v>1537170.077180173</v>
      </c>
      <c r="AF153" t="n">
        <v>1.377161149426547e-06</v>
      </c>
      <c r="AG153" t="n">
        <v>23.17708333333333</v>
      </c>
      <c r="AH153" t="n">
        <v>1390464.72244585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3.7446</v>
      </c>
      <c r="E154" t="n">
        <v>26.71</v>
      </c>
      <c r="F154" t="n">
        <v>23.51</v>
      </c>
      <c r="G154" t="n">
        <v>176.32</v>
      </c>
      <c r="H154" t="n">
        <v>2.1</v>
      </c>
      <c r="I154" t="n">
        <v>8</v>
      </c>
      <c r="J154" t="n">
        <v>330.57</v>
      </c>
      <c r="K154" t="n">
        <v>59.19</v>
      </c>
      <c r="L154" t="n">
        <v>39</v>
      </c>
      <c r="M154" t="n">
        <v>6</v>
      </c>
      <c r="N154" t="n">
        <v>102.38</v>
      </c>
      <c r="O154" t="n">
        <v>41005.06</v>
      </c>
      <c r="P154" t="n">
        <v>372.26</v>
      </c>
      <c r="Q154" t="n">
        <v>608.8</v>
      </c>
      <c r="R154" t="n">
        <v>51.59</v>
      </c>
      <c r="S154" t="n">
        <v>46.36</v>
      </c>
      <c r="T154" t="n">
        <v>2301.51</v>
      </c>
      <c r="U154" t="n">
        <v>0.9</v>
      </c>
      <c r="V154" t="n">
        <v>0.91</v>
      </c>
      <c r="W154" t="n">
        <v>9.19</v>
      </c>
      <c r="X154" t="n">
        <v>0.14</v>
      </c>
      <c r="Y154" t="n">
        <v>1</v>
      </c>
      <c r="Z154" t="n">
        <v>10</v>
      </c>
      <c r="AA154" t="n">
        <v>1124.082523618929</v>
      </c>
      <c r="AB154" t="n">
        <v>1538.019299836403</v>
      </c>
      <c r="AC154" t="n">
        <v>1391.232896483661</v>
      </c>
      <c r="AD154" t="n">
        <v>1124082.523618929</v>
      </c>
      <c r="AE154" t="n">
        <v>1538019.299836403</v>
      </c>
      <c r="AF154" t="n">
        <v>1.37697728769396e-06</v>
      </c>
      <c r="AG154" t="n">
        <v>23.18576388888889</v>
      </c>
      <c r="AH154" t="n">
        <v>1391232.896483661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3.7446</v>
      </c>
      <c r="E155" t="n">
        <v>26.7</v>
      </c>
      <c r="F155" t="n">
        <v>23.51</v>
      </c>
      <c r="G155" t="n">
        <v>176.32</v>
      </c>
      <c r="H155" t="n">
        <v>2.11</v>
      </c>
      <c r="I155" t="n">
        <v>8</v>
      </c>
      <c r="J155" t="n">
        <v>331.16</v>
      </c>
      <c r="K155" t="n">
        <v>59.19</v>
      </c>
      <c r="L155" t="n">
        <v>39.25</v>
      </c>
      <c r="M155" t="n">
        <v>6</v>
      </c>
      <c r="N155" t="n">
        <v>102.72</v>
      </c>
      <c r="O155" t="n">
        <v>41077.58</v>
      </c>
      <c r="P155" t="n">
        <v>372.61</v>
      </c>
      <c r="Q155" t="n">
        <v>608.76</v>
      </c>
      <c r="R155" t="n">
        <v>51.73</v>
      </c>
      <c r="S155" t="n">
        <v>46.36</v>
      </c>
      <c r="T155" t="n">
        <v>2373.96</v>
      </c>
      <c r="U155" t="n">
        <v>0.9</v>
      </c>
      <c r="V155" t="n">
        <v>0.91</v>
      </c>
      <c r="W155" t="n">
        <v>9.19</v>
      </c>
      <c r="X155" t="n">
        <v>0.14</v>
      </c>
      <c r="Y155" t="n">
        <v>1</v>
      </c>
      <c r="Z155" t="n">
        <v>10</v>
      </c>
      <c r="AA155" t="n">
        <v>1124.591172205811</v>
      </c>
      <c r="AB155" t="n">
        <v>1538.715255272966</v>
      </c>
      <c r="AC155" t="n">
        <v>1391.862430910138</v>
      </c>
      <c r="AD155" t="n">
        <v>1124591.172205811</v>
      </c>
      <c r="AE155" t="n">
        <v>1538715.255272966</v>
      </c>
      <c r="AF155" t="n">
        <v>1.37697728769396e-06</v>
      </c>
      <c r="AG155" t="n">
        <v>23.17708333333333</v>
      </c>
      <c r="AH155" t="n">
        <v>1391862.430910138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3.7441</v>
      </c>
      <c r="E156" t="n">
        <v>26.71</v>
      </c>
      <c r="F156" t="n">
        <v>23.51</v>
      </c>
      <c r="G156" t="n">
        <v>176.34</v>
      </c>
      <c r="H156" t="n">
        <v>2.12</v>
      </c>
      <c r="I156" t="n">
        <v>8</v>
      </c>
      <c r="J156" t="n">
        <v>331.75</v>
      </c>
      <c r="K156" t="n">
        <v>59.19</v>
      </c>
      <c r="L156" t="n">
        <v>39.5</v>
      </c>
      <c r="M156" t="n">
        <v>6</v>
      </c>
      <c r="N156" t="n">
        <v>103.06</v>
      </c>
      <c r="O156" t="n">
        <v>41150.28</v>
      </c>
      <c r="P156" t="n">
        <v>372.64</v>
      </c>
      <c r="Q156" t="n">
        <v>608.77</v>
      </c>
      <c r="R156" t="n">
        <v>51.9</v>
      </c>
      <c r="S156" t="n">
        <v>46.36</v>
      </c>
      <c r="T156" t="n">
        <v>2456.12</v>
      </c>
      <c r="U156" t="n">
        <v>0.89</v>
      </c>
      <c r="V156" t="n">
        <v>0.91</v>
      </c>
      <c r="W156" t="n">
        <v>9.19</v>
      </c>
      <c r="X156" t="n">
        <v>0.14</v>
      </c>
      <c r="Y156" t="n">
        <v>1</v>
      </c>
      <c r="Z156" t="n">
        <v>10</v>
      </c>
      <c r="AA156" t="n">
        <v>1124.732424944614</v>
      </c>
      <c r="AB156" t="n">
        <v>1538.908523501828</v>
      </c>
      <c r="AC156" t="n">
        <v>1392.037253890491</v>
      </c>
      <c r="AD156" t="n">
        <v>1124732.424944614</v>
      </c>
      <c r="AE156" t="n">
        <v>1538908.523501828</v>
      </c>
      <c r="AF156" t="n">
        <v>1.376793425961373e-06</v>
      </c>
      <c r="AG156" t="n">
        <v>23.18576388888889</v>
      </c>
      <c r="AH156" t="n">
        <v>1392037.253890491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3.7437</v>
      </c>
      <c r="E157" t="n">
        <v>26.71</v>
      </c>
      <c r="F157" t="n">
        <v>23.52</v>
      </c>
      <c r="G157" t="n">
        <v>176.37</v>
      </c>
      <c r="H157" t="n">
        <v>2.13</v>
      </c>
      <c r="I157" t="n">
        <v>8</v>
      </c>
      <c r="J157" t="n">
        <v>332.34</v>
      </c>
      <c r="K157" t="n">
        <v>59.19</v>
      </c>
      <c r="L157" t="n">
        <v>39.75</v>
      </c>
      <c r="M157" t="n">
        <v>6</v>
      </c>
      <c r="N157" t="n">
        <v>103.4</v>
      </c>
      <c r="O157" t="n">
        <v>41223.13</v>
      </c>
      <c r="P157" t="n">
        <v>372.46</v>
      </c>
      <c r="Q157" t="n">
        <v>608.75</v>
      </c>
      <c r="R157" t="n">
        <v>51.87</v>
      </c>
      <c r="S157" t="n">
        <v>46.36</v>
      </c>
      <c r="T157" t="n">
        <v>2443.97</v>
      </c>
      <c r="U157" t="n">
        <v>0.89</v>
      </c>
      <c r="V157" t="n">
        <v>0.91</v>
      </c>
      <c r="W157" t="n">
        <v>9.19</v>
      </c>
      <c r="X157" t="n">
        <v>0.14</v>
      </c>
      <c r="Y157" t="n">
        <v>1</v>
      </c>
      <c r="Z157" t="n">
        <v>10</v>
      </c>
      <c r="AA157" t="n">
        <v>1124.629623718202</v>
      </c>
      <c r="AB157" t="n">
        <v>1538.767866328581</v>
      </c>
      <c r="AC157" t="n">
        <v>1391.910020840445</v>
      </c>
      <c r="AD157" t="n">
        <v>1124629.623718202</v>
      </c>
      <c r="AE157" t="n">
        <v>1538767.866328581</v>
      </c>
      <c r="AF157" t="n">
        <v>1.376646336575302e-06</v>
      </c>
      <c r="AG157" t="n">
        <v>23.18576388888889</v>
      </c>
      <c r="AH157" t="n">
        <v>1391910.020840445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3.7451</v>
      </c>
      <c r="E158" t="n">
        <v>26.7</v>
      </c>
      <c r="F158" t="n">
        <v>23.51</v>
      </c>
      <c r="G158" t="n">
        <v>176.29</v>
      </c>
      <c r="H158" t="n">
        <v>2.14</v>
      </c>
      <c r="I158" t="n">
        <v>8</v>
      </c>
      <c r="J158" t="n">
        <v>332.93</v>
      </c>
      <c r="K158" t="n">
        <v>59.19</v>
      </c>
      <c r="L158" t="n">
        <v>40</v>
      </c>
      <c r="M158" t="n">
        <v>6</v>
      </c>
      <c r="N158" t="n">
        <v>103.74</v>
      </c>
      <c r="O158" t="n">
        <v>41296.16</v>
      </c>
      <c r="P158" t="n">
        <v>372.35</v>
      </c>
      <c r="Q158" t="n">
        <v>608.75</v>
      </c>
      <c r="R158" t="n">
        <v>51.58</v>
      </c>
      <c r="S158" t="n">
        <v>46.36</v>
      </c>
      <c r="T158" t="n">
        <v>2295.84</v>
      </c>
      <c r="U158" t="n">
        <v>0.9</v>
      </c>
      <c r="V158" t="n">
        <v>0.91</v>
      </c>
      <c r="W158" t="n">
        <v>9.19</v>
      </c>
      <c r="X158" t="n">
        <v>0.13</v>
      </c>
      <c r="Y158" t="n">
        <v>1</v>
      </c>
      <c r="Z158" t="n">
        <v>10</v>
      </c>
      <c r="AA158" t="n">
        <v>1124.115747023638</v>
      </c>
      <c r="AB158" t="n">
        <v>1538.064757564439</v>
      </c>
      <c r="AC158" t="n">
        <v>1391.274015789933</v>
      </c>
      <c r="AD158" t="n">
        <v>1124115.747023638</v>
      </c>
      <c r="AE158" t="n">
        <v>1538064.757564439</v>
      </c>
      <c r="AF158" t="n">
        <v>1.377161149426547e-06</v>
      </c>
      <c r="AG158" t="n">
        <v>23.17708333333333</v>
      </c>
      <c r="AH158" t="n">
        <v>1391274.015789933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28.38</v>
      </c>
      <c r="G2" t="n">
        <v>6.95</v>
      </c>
      <c r="H2" t="n">
        <v>0.12</v>
      </c>
      <c r="I2" t="n">
        <v>245</v>
      </c>
      <c r="J2" t="n">
        <v>150.44</v>
      </c>
      <c r="K2" t="n">
        <v>49.1</v>
      </c>
      <c r="L2" t="n">
        <v>1</v>
      </c>
      <c r="M2" t="n">
        <v>243</v>
      </c>
      <c r="N2" t="n">
        <v>25.34</v>
      </c>
      <c r="O2" t="n">
        <v>18787.76</v>
      </c>
      <c r="P2" t="n">
        <v>340.34</v>
      </c>
      <c r="Q2" t="n">
        <v>609.87</v>
      </c>
      <c r="R2" t="n">
        <v>202.3</v>
      </c>
      <c r="S2" t="n">
        <v>46.36</v>
      </c>
      <c r="T2" t="n">
        <v>76473.59</v>
      </c>
      <c r="U2" t="n">
        <v>0.23</v>
      </c>
      <c r="V2" t="n">
        <v>0.75</v>
      </c>
      <c r="W2" t="n">
        <v>9.59</v>
      </c>
      <c r="X2" t="n">
        <v>4.99</v>
      </c>
      <c r="Y2" t="n">
        <v>1</v>
      </c>
      <c r="Z2" t="n">
        <v>10</v>
      </c>
      <c r="AA2" t="n">
        <v>1482.755036410067</v>
      </c>
      <c r="AB2" t="n">
        <v>2028.770855351733</v>
      </c>
      <c r="AC2" t="n">
        <v>1835.147812314742</v>
      </c>
      <c r="AD2" t="n">
        <v>1482755.036410067</v>
      </c>
      <c r="AE2" t="n">
        <v>2028770.855351733</v>
      </c>
      <c r="AF2" t="n">
        <v>1.114466214423963e-06</v>
      </c>
      <c r="AG2" t="n">
        <v>33.10763888888889</v>
      </c>
      <c r="AH2" t="n">
        <v>1835147.812314742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2.8409</v>
      </c>
      <c r="E3" t="n">
        <v>35.2</v>
      </c>
      <c r="F3" t="n">
        <v>27.18</v>
      </c>
      <c r="G3" t="n">
        <v>8.67</v>
      </c>
      <c r="H3" t="n">
        <v>0.15</v>
      </c>
      <c r="I3" t="n">
        <v>188</v>
      </c>
      <c r="J3" t="n">
        <v>150.78</v>
      </c>
      <c r="K3" t="n">
        <v>49.1</v>
      </c>
      <c r="L3" t="n">
        <v>1.25</v>
      </c>
      <c r="M3" t="n">
        <v>186</v>
      </c>
      <c r="N3" t="n">
        <v>25.44</v>
      </c>
      <c r="O3" t="n">
        <v>18830.65</v>
      </c>
      <c r="P3" t="n">
        <v>325.43</v>
      </c>
      <c r="Q3" t="n">
        <v>609.5</v>
      </c>
      <c r="R3" t="n">
        <v>165.86</v>
      </c>
      <c r="S3" t="n">
        <v>46.36</v>
      </c>
      <c r="T3" t="n">
        <v>58537.67</v>
      </c>
      <c r="U3" t="n">
        <v>0.28</v>
      </c>
      <c r="V3" t="n">
        <v>0.78</v>
      </c>
      <c r="W3" t="n">
        <v>9.470000000000001</v>
      </c>
      <c r="X3" t="n">
        <v>3.79</v>
      </c>
      <c r="Y3" t="n">
        <v>1</v>
      </c>
      <c r="Z3" t="n">
        <v>10</v>
      </c>
      <c r="AA3" t="n">
        <v>1329.066598206345</v>
      </c>
      <c r="AB3" t="n">
        <v>1818.487553946034</v>
      </c>
      <c r="AC3" t="n">
        <v>1644.933654060736</v>
      </c>
      <c r="AD3" t="n">
        <v>1329066.598206345</v>
      </c>
      <c r="AE3" t="n">
        <v>1818487.553946034</v>
      </c>
      <c r="AF3" t="n">
        <v>1.207646591355623e-06</v>
      </c>
      <c r="AG3" t="n">
        <v>30.55555555555556</v>
      </c>
      <c r="AH3" t="n">
        <v>1644933.654060736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2.998</v>
      </c>
      <c r="E4" t="n">
        <v>33.36</v>
      </c>
      <c r="F4" t="n">
        <v>26.43</v>
      </c>
      <c r="G4" t="n">
        <v>10.43</v>
      </c>
      <c r="H4" t="n">
        <v>0.18</v>
      </c>
      <c r="I4" t="n">
        <v>152</v>
      </c>
      <c r="J4" t="n">
        <v>151.13</v>
      </c>
      <c r="K4" t="n">
        <v>49.1</v>
      </c>
      <c r="L4" t="n">
        <v>1.5</v>
      </c>
      <c r="M4" t="n">
        <v>150</v>
      </c>
      <c r="N4" t="n">
        <v>25.54</v>
      </c>
      <c r="O4" t="n">
        <v>18873.58</v>
      </c>
      <c r="P4" t="n">
        <v>316.03</v>
      </c>
      <c r="Q4" t="n">
        <v>609.37</v>
      </c>
      <c r="R4" t="n">
        <v>142.55</v>
      </c>
      <c r="S4" t="n">
        <v>46.36</v>
      </c>
      <c r="T4" t="n">
        <v>47062.9</v>
      </c>
      <c r="U4" t="n">
        <v>0.33</v>
      </c>
      <c r="V4" t="n">
        <v>0.8100000000000001</v>
      </c>
      <c r="W4" t="n">
        <v>9.42</v>
      </c>
      <c r="X4" t="n">
        <v>3.05</v>
      </c>
      <c r="Y4" t="n">
        <v>1</v>
      </c>
      <c r="Z4" t="n">
        <v>10</v>
      </c>
      <c r="AA4" t="n">
        <v>1230.971455631002</v>
      </c>
      <c r="AB4" t="n">
        <v>1684.26945222219</v>
      </c>
      <c r="AC4" t="n">
        <v>1523.525139589127</v>
      </c>
      <c r="AD4" t="n">
        <v>1230971.455631002</v>
      </c>
      <c r="AE4" t="n">
        <v>1684269.45222219</v>
      </c>
      <c r="AF4" t="n">
        <v>1.274428695443049e-06</v>
      </c>
      <c r="AG4" t="n">
        <v>28.95833333333333</v>
      </c>
      <c r="AH4" t="n">
        <v>1523525.139589127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3.1116</v>
      </c>
      <c r="E5" t="n">
        <v>32.14</v>
      </c>
      <c r="F5" t="n">
        <v>25.95</v>
      </c>
      <c r="G5" t="n">
        <v>12.16</v>
      </c>
      <c r="H5" t="n">
        <v>0.2</v>
      </c>
      <c r="I5" t="n">
        <v>128</v>
      </c>
      <c r="J5" t="n">
        <v>151.48</v>
      </c>
      <c r="K5" t="n">
        <v>49.1</v>
      </c>
      <c r="L5" t="n">
        <v>1.75</v>
      </c>
      <c r="M5" t="n">
        <v>126</v>
      </c>
      <c r="N5" t="n">
        <v>25.64</v>
      </c>
      <c r="O5" t="n">
        <v>18916.54</v>
      </c>
      <c r="P5" t="n">
        <v>309.69</v>
      </c>
      <c r="Q5" t="n">
        <v>609.35</v>
      </c>
      <c r="R5" t="n">
        <v>127.19</v>
      </c>
      <c r="S5" t="n">
        <v>46.36</v>
      </c>
      <c r="T5" t="n">
        <v>39503.9</v>
      </c>
      <c r="U5" t="n">
        <v>0.36</v>
      </c>
      <c r="V5" t="n">
        <v>0.82</v>
      </c>
      <c r="W5" t="n">
        <v>9.390000000000001</v>
      </c>
      <c r="X5" t="n">
        <v>2.57</v>
      </c>
      <c r="Y5" t="n">
        <v>1</v>
      </c>
      <c r="Z5" t="n">
        <v>10</v>
      </c>
      <c r="AA5" t="n">
        <v>1177.243690255897</v>
      </c>
      <c r="AB5" t="n">
        <v>1610.756753334251</v>
      </c>
      <c r="AC5" t="n">
        <v>1457.028389507331</v>
      </c>
      <c r="AD5" t="n">
        <v>1177243.690255897</v>
      </c>
      <c r="AE5" t="n">
        <v>1610756.753334251</v>
      </c>
      <c r="AF5" t="n">
        <v>1.322719255750697e-06</v>
      </c>
      <c r="AG5" t="n">
        <v>27.89930555555556</v>
      </c>
      <c r="AH5" t="n">
        <v>1457028.389507331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3.2046</v>
      </c>
      <c r="E6" t="n">
        <v>31.2</v>
      </c>
      <c r="F6" t="n">
        <v>25.57</v>
      </c>
      <c r="G6" t="n">
        <v>13.95</v>
      </c>
      <c r="H6" t="n">
        <v>0.23</v>
      </c>
      <c r="I6" t="n">
        <v>110</v>
      </c>
      <c r="J6" t="n">
        <v>151.83</v>
      </c>
      <c r="K6" t="n">
        <v>49.1</v>
      </c>
      <c r="L6" t="n">
        <v>2</v>
      </c>
      <c r="M6" t="n">
        <v>108</v>
      </c>
      <c r="N6" t="n">
        <v>25.73</v>
      </c>
      <c r="O6" t="n">
        <v>18959.54</v>
      </c>
      <c r="P6" t="n">
        <v>304.53</v>
      </c>
      <c r="Q6" t="n">
        <v>609.11</v>
      </c>
      <c r="R6" t="n">
        <v>115.81</v>
      </c>
      <c r="S6" t="n">
        <v>46.36</v>
      </c>
      <c r="T6" t="n">
        <v>33901.32</v>
      </c>
      <c r="U6" t="n">
        <v>0.4</v>
      </c>
      <c r="V6" t="n">
        <v>0.83</v>
      </c>
      <c r="W6" t="n">
        <v>9.35</v>
      </c>
      <c r="X6" t="n">
        <v>2.19</v>
      </c>
      <c r="Y6" t="n">
        <v>1</v>
      </c>
      <c r="Z6" t="n">
        <v>10</v>
      </c>
      <c r="AA6" t="n">
        <v>1134.032848884161</v>
      </c>
      <c r="AB6" t="n">
        <v>1551.633773841662</v>
      </c>
      <c r="AC6" t="n">
        <v>1403.548024197892</v>
      </c>
      <c r="AD6" t="n">
        <v>1134032.848884161</v>
      </c>
      <c r="AE6" t="n">
        <v>1551633.773841662</v>
      </c>
      <c r="AF6" t="n">
        <v>1.36225290107298e-06</v>
      </c>
      <c r="AG6" t="n">
        <v>27.08333333333333</v>
      </c>
      <c r="AH6" t="n">
        <v>1403548.024197892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3.2723</v>
      </c>
      <c r="E7" t="n">
        <v>30.56</v>
      </c>
      <c r="F7" t="n">
        <v>25.32</v>
      </c>
      <c r="G7" t="n">
        <v>15.66</v>
      </c>
      <c r="H7" t="n">
        <v>0.26</v>
      </c>
      <c r="I7" t="n">
        <v>97</v>
      </c>
      <c r="J7" t="n">
        <v>152.18</v>
      </c>
      <c r="K7" t="n">
        <v>49.1</v>
      </c>
      <c r="L7" t="n">
        <v>2.25</v>
      </c>
      <c r="M7" t="n">
        <v>95</v>
      </c>
      <c r="N7" t="n">
        <v>25.83</v>
      </c>
      <c r="O7" t="n">
        <v>19002.56</v>
      </c>
      <c r="P7" t="n">
        <v>301.03</v>
      </c>
      <c r="Q7" t="n">
        <v>609.1900000000001</v>
      </c>
      <c r="R7" t="n">
        <v>107.42</v>
      </c>
      <c r="S7" t="n">
        <v>46.36</v>
      </c>
      <c r="T7" t="n">
        <v>29771.13</v>
      </c>
      <c r="U7" t="n">
        <v>0.43</v>
      </c>
      <c r="V7" t="n">
        <v>0.84</v>
      </c>
      <c r="W7" t="n">
        <v>9.35</v>
      </c>
      <c r="X7" t="n">
        <v>1.94</v>
      </c>
      <c r="Y7" t="n">
        <v>1</v>
      </c>
      <c r="Z7" t="n">
        <v>10</v>
      </c>
      <c r="AA7" t="n">
        <v>1101.666489944377</v>
      </c>
      <c r="AB7" t="n">
        <v>1507.34869363727</v>
      </c>
      <c r="AC7" t="n">
        <v>1363.489449893706</v>
      </c>
      <c r="AD7" t="n">
        <v>1101666.489944377</v>
      </c>
      <c r="AE7" t="n">
        <v>1507348.69363727</v>
      </c>
      <c r="AF7" t="n">
        <v>1.39103169449576e-06</v>
      </c>
      <c r="AG7" t="n">
        <v>26.52777777777778</v>
      </c>
      <c r="AH7" t="n">
        <v>1363489.449893706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3.3285</v>
      </c>
      <c r="E8" t="n">
        <v>30.04</v>
      </c>
      <c r="F8" t="n">
        <v>25.11</v>
      </c>
      <c r="G8" t="n">
        <v>17.32</v>
      </c>
      <c r="H8" t="n">
        <v>0.29</v>
      </c>
      <c r="I8" t="n">
        <v>87</v>
      </c>
      <c r="J8" t="n">
        <v>152.53</v>
      </c>
      <c r="K8" t="n">
        <v>49.1</v>
      </c>
      <c r="L8" t="n">
        <v>2.5</v>
      </c>
      <c r="M8" t="n">
        <v>85</v>
      </c>
      <c r="N8" t="n">
        <v>25.93</v>
      </c>
      <c r="O8" t="n">
        <v>19045.63</v>
      </c>
      <c r="P8" t="n">
        <v>297.93</v>
      </c>
      <c r="Q8" t="n">
        <v>609.1900000000001</v>
      </c>
      <c r="R8" t="n">
        <v>101.07</v>
      </c>
      <c r="S8" t="n">
        <v>46.36</v>
      </c>
      <c r="T8" t="n">
        <v>26645.67</v>
      </c>
      <c r="U8" t="n">
        <v>0.46</v>
      </c>
      <c r="V8" t="n">
        <v>0.85</v>
      </c>
      <c r="W8" t="n">
        <v>9.32</v>
      </c>
      <c r="X8" t="n">
        <v>1.73</v>
      </c>
      <c r="Y8" t="n">
        <v>1</v>
      </c>
      <c r="Z8" t="n">
        <v>10</v>
      </c>
      <c r="AA8" t="n">
        <v>1073.454162865255</v>
      </c>
      <c r="AB8" t="n">
        <v>1468.747343087586</v>
      </c>
      <c r="AC8" t="n">
        <v>1328.572158063149</v>
      </c>
      <c r="AD8" t="n">
        <v>1073454.162865255</v>
      </c>
      <c r="AE8" t="n">
        <v>1468747.343087586</v>
      </c>
      <c r="AF8" t="n">
        <v>1.414921918873311e-06</v>
      </c>
      <c r="AG8" t="n">
        <v>26.07638888888889</v>
      </c>
      <c r="AH8" t="n">
        <v>1328572.158063149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3.3814</v>
      </c>
      <c r="E9" t="n">
        <v>29.57</v>
      </c>
      <c r="F9" t="n">
        <v>24.91</v>
      </c>
      <c r="G9" t="n">
        <v>19.16</v>
      </c>
      <c r="H9" t="n">
        <v>0.32</v>
      </c>
      <c r="I9" t="n">
        <v>78</v>
      </c>
      <c r="J9" t="n">
        <v>152.88</v>
      </c>
      <c r="K9" t="n">
        <v>49.1</v>
      </c>
      <c r="L9" t="n">
        <v>2.75</v>
      </c>
      <c r="M9" t="n">
        <v>76</v>
      </c>
      <c r="N9" t="n">
        <v>26.03</v>
      </c>
      <c r="O9" t="n">
        <v>19088.72</v>
      </c>
      <c r="P9" t="n">
        <v>295.07</v>
      </c>
      <c r="Q9" t="n">
        <v>609.1</v>
      </c>
      <c r="R9" t="n">
        <v>95.09</v>
      </c>
      <c r="S9" t="n">
        <v>46.36</v>
      </c>
      <c r="T9" t="n">
        <v>23703.98</v>
      </c>
      <c r="U9" t="n">
        <v>0.49</v>
      </c>
      <c r="V9" t="n">
        <v>0.86</v>
      </c>
      <c r="W9" t="n">
        <v>9.300000000000001</v>
      </c>
      <c r="X9" t="n">
        <v>1.54</v>
      </c>
      <c r="Y9" t="n">
        <v>1</v>
      </c>
      <c r="Z9" t="n">
        <v>10</v>
      </c>
      <c r="AA9" t="n">
        <v>1046.940781360436</v>
      </c>
      <c r="AB9" t="n">
        <v>1432.470564824853</v>
      </c>
      <c r="AC9" t="n">
        <v>1295.757584603033</v>
      </c>
      <c r="AD9" t="n">
        <v>1046940.781360436</v>
      </c>
      <c r="AE9" t="n">
        <v>1432470.564824853</v>
      </c>
      <c r="AF9" t="n">
        <v>1.437409336481362e-06</v>
      </c>
      <c r="AG9" t="n">
        <v>25.66840277777778</v>
      </c>
      <c r="AH9" t="n">
        <v>1295757.584603033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3.42</v>
      </c>
      <c r="E10" t="n">
        <v>29.24</v>
      </c>
      <c r="F10" t="n">
        <v>24.79</v>
      </c>
      <c r="G10" t="n">
        <v>20.95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292.97</v>
      </c>
      <c r="Q10" t="n">
        <v>609.1799999999999</v>
      </c>
      <c r="R10" t="n">
        <v>90.93000000000001</v>
      </c>
      <c r="S10" t="n">
        <v>46.36</v>
      </c>
      <c r="T10" t="n">
        <v>21658.19</v>
      </c>
      <c r="U10" t="n">
        <v>0.51</v>
      </c>
      <c r="V10" t="n">
        <v>0.86</v>
      </c>
      <c r="W10" t="n">
        <v>9.31</v>
      </c>
      <c r="X10" t="n">
        <v>1.42</v>
      </c>
      <c r="Y10" t="n">
        <v>1</v>
      </c>
      <c r="Z10" t="n">
        <v>10</v>
      </c>
      <c r="AA10" t="n">
        <v>1035.20726660826</v>
      </c>
      <c r="AB10" t="n">
        <v>1416.41625229479</v>
      </c>
      <c r="AC10" t="n">
        <v>1281.23547312847</v>
      </c>
      <c r="AD10" t="n">
        <v>1035207.26660826</v>
      </c>
      <c r="AE10" t="n">
        <v>1416416.25229479</v>
      </c>
      <c r="AF10" t="n">
        <v>1.453817924754912e-06</v>
      </c>
      <c r="AG10" t="n">
        <v>25.38194444444444</v>
      </c>
      <c r="AH10" t="n">
        <v>1281235.47312847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3.4489</v>
      </c>
      <c r="E11" t="n">
        <v>28.99</v>
      </c>
      <c r="F11" t="n">
        <v>24.7</v>
      </c>
      <c r="G11" t="n">
        <v>22.46</v>
      </c>
      <c r="H11" t="n">
        <v>0.37</v>
      </c>
      <c r="I11" t="n">
        <v>66</v>
      </c>
      <c r="J11" t="n">
        <v>153.58</v>
      </c>
      <c r="K11" t="n">
        <v>49.1</v>
      </c>
      <c r="L11" t="n">
        <v>3.25</v>
      </c>
      <c r="M11" t="n">
        <v>64</v>
      </c>
      <c r="N11" t="n">
        <v>26.23</v>
      </c>
      <c r="O11" t="n">
        <v>19175.02</v>
      </c>
      <c r="P11" t="n">
        <v>291.41</v>
      </c>
      <c r="Q11" t="n">
        <v>609.04</v>
      </c>
      <c r="R11" t="n">
        <v>88.41</v>
      </c>
      <c r="S11" t="n">
        <v>46.36</v>
      </c>
      <c r="T11" t="n">
        <v>20423.85</v>
      </c>
      <c r="U11" t="n">
        <v>0.52</v>
      </c>
      <c r="V11" t="n">
        <v>0.86</v>
      </c>
      <c r="W11" t="n">
        <v>9.289999999999999</v>
      </c>
      <c r="X11" t="n">
        <v>1.32</v>
      </c>
      <c r="Y11" t="n">
        <v>1</v>
      </c>
      <c r="Z11" t="n">
        <v>10</v>
      </c>
      <c r="AA11" t="n">
        <v>1026.73777211418</v>
      </c>
      <c r="AB11" t="n">
        <v>1404.827916280263</v>
      </c>
      <c r="AC11" t="n">
        <v>1270.753111638837</v>
      </c>
      <c r="AD11" t="n">
        <v>1026737.77211418</v>
      </c>
      <c r="AE11" t="n">
        <v>1404827.916280263</v>
      </c>
      <c r="AF11" t="n">
        <v>1.466103111312052e-06</v>
      </c>
      <c r="AG11" t="n">
        <v>25.16493055555556</v>
      </c>
      <c r="AH11" t="n">
        <v>1270753.111638837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3.481</v>
      </c>
      <c r="E12" t="n">
        <v>28.73</v>
      </c>
      <c r="F12" t="n">
        <v>24.59</v>
      </c>
      <c r="G12" t="n">
        <v>24.18</v>
      </c>
      <c r="H12" t="n">
        <v>0.4</v>
      </c>
      <c r="I12" t="n">
        <v>61</v>
      </c>
      <c r="J12" t="n">
        <v>153.93</v>
      </c>
      <c r="K12" t="n">
        <v>49.1</v>
      </c>
      <c r="L12" t="n">
        <v>3.5</v>
      </c>
      <c r="M12" t="n">
        <v>59</v>
      </c>
      <c r="N12" t="n">
        <v>26.33</v>
      </c>
      <c r="O12" t="n">
        <v>19218.22</v>
      </c>
      <c r="P12" t="n">
        <v>289.49</v>
      </c>
      <c r="Q12" t="n">
        <v>609.09</v>
      </c>
      <c r="R12" t="n">
        <v>85.09</v>
      </c>
      <c r="S12" t="n">
        <v>46.36</v>
      </c>
      <c r="T12" t="n">
        <v>18787.43</v>
      </c>
      <c r="U12" t="n">
        <v>0.54</v>
      </c>
      <c r="V12" t="n">
        <v>0.87</v>
      </c>
      <c r="W12" t="n">
        <v>9.27</v>
      </c>
      <c r="X12" t="n">
        <v>1.21</v>
      </c>
      <c r="Y12" t="n">
        <v>1</v>
      </c>
      <c r="Z12" t="n">
        <v>10</v>
      </c>
      <c r="AA12" t="n">
        <v>1007.130697842073</v>
      </c>
      <c r="AB12" t="n">
        <v>1378.000652258098</v>
      </c>
      <c r="AC12" t="n">
        <v>1246.486204042647</v>
      </c>
      <c r="AD12" t="n">
        <v>1007130.697842073</v>
      </c>
      <c r="AE12" t="n">
        <v>1378000.652258098</v>
      </c>
      <c r="AF12" t="n">
        <v>1.479748595342646e-06</v>
      </c>
      <c r="AG12" t="n">
        <v>24.93923611111111</v>
      </c>
      <c r="AH12" t="n">
        <v>1246486.204042647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3.5136</v>
      </c>
      <c r="E13" t="n">
        <v>28.46</v>
      </c>
      <c r="F13" t="n">
        <v>24.47</v>
      </c>
      <c r="G13" t="n">
        <v>26.22</v>
      </c>
      <c r="H13" t="n">
        <v>0.43</v>
      </c>
      <c r="I13" t="n">
        <v>56</v>
      </c>
      <c r="J13" t="n">
        <v>154.28</v>
      </c>
      <c r="K13" t="n">
        <v>49.1</v>
      </c>
      <c r="L13" t="n">
        <v>3.75</v>
      </c>
      <c r="M13" t="n">
        <v>54</v>
      </c>
      <c r="N13" t="n">
        <v>26.43</v>
      </c>
      <c r="O13" t="n">
        <v>19261.45</v>
      </c>
      <c r="P13" t="n">
        <v>287.52</v>
      </c>
      <c r="Q13" t="n">
        <v>609.0599999999999</v>
      </c>
      <c r="R13" t="n">
        <v>81.51000000000001</v>
      </c>
      <c r="S13" t="n">
        <v>46.36</v>
      </c>
      <c r="T13" t="n">
        <v>17024.2</v>
      </c>
      <c r="U13" t="n">
        <v>0.57</v>
      </c>
      <c r="V13" t="n">
        <v>0.87</v>
      </c>
      <c r="W13" t="n">
        <v>9.27</v>
      </c>
      <c r="X13" t="n">
        <v>1.1</v>
      </c>
      <c r="Y13" t="n">
        <v>1</v>
      </c>
      <c r="Z13" t="n">
        <v>10</v>
      </c>
      <c r="AA13" t="n">
        <v>997.4675351727304</v>
      </c>
      <c r="AB13" t="n">
        <v>1364.779086785254</v>
      </c>
      <c r="AC13" t="n">
        <v>1234.526486221947</v>
      </c>
      <c r="AD13" t="n">
        <v>997467.5351727305</v>
      </c>
      <c r="AE13" t="n">
        <v>1364779.086785254</v>
      </c>
      <c r="AF13" t="n">
        <v>1.493606625853468e-06</v>
      </c>
      <c r="AG13" t="n">
        <v>24.70486111111111</v>
      </c>
      <c r="AH13" t="n">
        <v>1234526.486221947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3.5307</v>
      </c>
      <c r="E14" t="n">
        <v>28.32</v>
      </c>
      <c r="F14" t="n">
        <v>24.43</v>
      </c>
      <c r="G14" t="n">
        <v>27.65</v>
      </c>
      <c r="H14" t="n">
        <v>0.46</v>
      </c>
      <c r="I14" t="n">
        <v>53</v>
      </c>
      <c r="J14" t="n">
        <v>154.63</v>
      </c>
      <c r="K14" t="n">
        <v>49.1</v>
      </c>
      <c r="L14" t="n">
        <v>4</v>
      </c>
      <c r="M14" t="n">
        <v>51</v>
      </c>
      <c r="N14" t="n">
        <v>26.53</v>
      </c>
      <c r="O14" t="n">
        <v>19304.72</v>
      </c>
      <c r="P14" t="n">
        <v>286.29</v>
      </c>
      <c r="Q14" t="n">
        <v>609</v>
      </c>
      <c r="R14" t="n">
        <v>79.97</v>
      </c>
      <c r="S14" t="n">
        <v>46.36</v>
      </c>
      <c r="T14" t="n">
        <v>16267.48</v>
      </c>
      <c r="U14" t="n">
        <v>0.58</v>
      </c>
      <c r="V14" t="n">
        <v>0.87</v>
      </c>
      <c r="W14" t="n">
        <v>9.27</v>
      </c>
      <c r="X14" t="n">
        <v>1.05</v>
      </c>
      <c r="Y14" t="n">
        <v>1</v>
      </c>
      <c r="Z14" t="n">
        <v>10</v>
      </c>
      <c r="AA14" t="n">
        <v>992.3243470703254</v>
      </c>
      <c r="AB14" t="n">
        <v>1357.741949922098</v>
      </c>
      <c r="AC14" t="n">
        <v>1228.160963824327</v>
      </c>
      <c r="AD14" t="n">
        <v>992324.3470703254</v>
      </c>
      <c r="AE14" t="n">
        <v>1357741.949922098</v>
      </c>
      <c r="AF14" t="n">
        <v>1.500875715477242e-06</v>
      </c>
      <c r="AG14" t="n">
        <v>24.58333333333333</v>
      </c>
      <c r="AH14" t="n">
        <v>1228160.963824327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3.5563</v>
      </c>
      <c r="E15" t="n">
        <v>28.12</v>
      </c>
      <c r="F15" t="n">
        <v>24.35</v>
      </c>
      <c r="G15" t="n">
        <v>29.81</v>
      </c>
      <c r="H15" t="n">
        <v>0.49</v>
      </c>
      <c r="I15" t="n">
        <v>49</v>
      </c>
      <c r="J15" t="n">
        <v>154.98</v>
      </c>
      <c r="K15" t="n">
        <v>49.1</v>
      </c>
      <c r="L15" t="n">
        <v>4.25</v>
      </c>
      <c r="M15" t="n">
        <v>47</v>
      </c>
      <c r="N15" t="n">
        <v>26.63</v>
      </c>
      <c r="O15" t="n">
        <v>19348.03</v>
      </c>
      <c r="P15" t="n">
        <v>284.86</v>
      </c>
      <c r="Q15" t="n">
        <v>608.95</v>
      </c>
      <c r="R15" t="n">
        <v>77.31999999999999</v>
      </c>
      <c r="S15" t="n">
        <v>46.36</v>
      </c>
      <c r="T15" t="n">
        <v>14962.77</v>
      </c>
      <c r="U15" t="n">
        <v>0.6</v>
      </c>
      <c r="V15" t="n">
        <v>0.88</v>
      </c>
      <c r="W15" t="n">
        <v>9.26</v>
      </c>
      <c r="X15" t="n">
        <v>0.97</v>
      </c>
      <c r="Y15" t="n">
        <v>1</v>
      </c>
      <c r="Z15" t="n">
        <v>10</v>
      </c>
      <c r="AA15" t="n">
        <v>975.2075830410233</v>
      </c>
      <c r="AB15" t="n">
        <v>1334.322038238873</v>
      </c>
      <c r="AC15" t="n">
        <v>1206.976215642097</v>
      </c>
      <c r="AD15" t="n">
        <v>975207.5830410233</v>
      </c>
      <c r="AE15" t="n">
        <v>1334322.038238873</v>
      </c>
      <c r="AF15" t="n">
        <v>1.511758095264881e-06</v>
      </c>
      <c r="AG15" t="n">
        <v>24.40972222222222</v>
      </c>
      <c r="AH15" t="n">
        <v>1206976.215642097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3.5695</v>
      </c>
      <c r="E16" t="n">
        <v>28.02</v>
      </c>
      <c r="F16" t="n">
        <v>24.3</v>
      </c>
      <c r="G16" t="n">
        <v>31.02</v>
      </c>
      <c r="H16" t="n">
        <v>0.51</v>
      </c>
      <c r="I16" t="n">
        <v>47</v>
      </c>
      <c r="J16" t="n">
        <v>155.33</v>
      </c>
      <c r="K16" t="n">
        <v>49.1</v>
      </c>
      <c r="L16" t="n">
        <v>4.5</v>
      </c>
      <c r="M16" t="n">
        <v>45</v>
      </c>
      <c r="N16" t="n">
        <v>26.74</v>
      </c>
      <c r="O16" t="n">
        <v>19391.36</v>
      </c>
      <c r="P16" t="n">
        <v>283.66</v>
      </c>
      <c r="Q16" t="n">
        <v>608.92</v>
      </c>
      <c r="R16" t="n">
        <v>76.45</v>
      </c>
      <c r="S16" t="n">
        <v>46.36</v>
      </c>
      <c r="T16" t="n">
        <v>14535.71</v>
      </c>
      <c r="U16" t="n">
        <v>0.61</v>
      </c>
      <c r="V16" t="n">
        <v>0.88</v>
      </c>
      <c r="W16" t="n">
        <v>9.25</v>
      </c>
      <c r="X16" t="n">
        <v>0.93</v>
      </c>
      <c r="Y16" t="n">
        <v>1</v>
      </c>
      <c r="Z16" t="n">
        <v>10</v>
      </c>
      <c r="AA16" t="n">
        <v>970.8142792635452</v>
      </c>
      <c r="AB16" t="n">
        <v>1328.310926191644</v>
      </c>
      <c r="AC16" t="n">
        <v>1201.538795692006</v>
      </c>
      <c r="AD16" t="n">
        <v>970814.2792635453</v>
      </c>
      <c r="AE16" t="n">
        <v>1328310.926191644</v>
      </c>
      <c r="AF16" t="n">
        <v>1.517369322342883e-06</v>
      </c>
      <c r="AG16" t="n">
        <v>24.32291666666667</v>
      </c>
      <c r="AH16" t="n">
        <v>1201538.795692007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3.5906</v>
      </c>
      <c r="E17" t="n">
        <v>27.85</v>
      </c>
      <c r="F17" t="n">
        <v>24.23</v>
      </c>
      <c r="G17" t="n">
        <v>33.04</v>
      </c>
      <c r="H17" t="n">
        <v>0.54</v>
      </c>
      <c r="I17" t="n">
        <v>44</v>
      </c>
      <c r="J17" t="n">
        <v>155.68</v>
      </c>
      <c r="K17" t="n">
        <v>49.1</v>
      </c>
      <c r="L17" t="n">
        <v>4.75</v>
      </c>
      <c r="M17" t="n">
        <v>42</v>
      </c>
      <c r="N17" t="n">
        <v>26.84</v>
      </c>
      <c r="O17" t="n">
        <v>19434.74</v>
      </c>
      <c r="P17" t="n">
        <v>282.33</v>
      </c>
      <c r="Q17" t="n">
        <v>608.91</v>
      </c>
      <c r="R17" t="n">
        <v>73.88</v>
      </c>
      <c r="S17" t="n">
        <v>46.36</v>
      </c>
      <c r="T17" t="n">
        <v>13268.07</v>
      </c>
      <c r="U17" t="n">
        <v>0.63</v>
      </c>
      <c r="V17" t="n">
        <v>0.88</v>
      </c>
      <c r="W17" t="n">
        <v>9.25</v>
      </c>
      <c r="X17" t="n">
        <v>0.86</v>
      </c>
      <c r="Y17" t="n">
        <v>1</v>
      </c>
      <c r="Z17" t="n">
        <v>10</v>
      </c>
      <c r="AA17" t="n">
        <v>964.8170870370176</v>
      </c>
      <c r="AB17" t="n">
        <v>1320.10530320986</v>
      </c>
      <c r="AC17" t="n">
        <v>1194.11630585094</v>
      </c>
      <c r="AD17" t="n">
        <v>964817.0870370176</v>
      </c>
      <c r="AE17" t="n">
        <v>1320105.30320986</v>
      </c>
      <c r="AF17" t="n">
        <v>1.526338783808476e-06</v>
      </c>
      <c r="AG17" t="n">
        <v>24.17534722222222</v>
      </c>
      <c r="AH17" t="n">
        <v>1194116.30585094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3.6024</v>
      </c>
      <c r="E18" t="n">
        <v>27.76</v>
      </c>
      <c r="F18" t="n">
        <v>24.2</v>
      </c>
      <c r="G18" t="n">
        <v>34.57</v>
      </c>
      <c r="H18" t="n">
        <v>0.57</v>
      </c>
      <c r="I18" t="n">
        <v>42</v>
      </c>
      <c r="J18" t="n">
        <v>156.03</v>
      </c>
      <c r="K18" t="n">
        <v>49.1</v>
      </c>
      <c r="L18" t="n">
        <v>5</v>
      </c>
      <c r="M18" t="n">
        <v>40</v>
      </c>
      <c r="N18" t="n">
        <v>26.94</v>
      </c>
      <c r="O18" t="n">
        <v>19478.15</v>
      </c>
      <c r="P18" t="n">
        <v>281.25</v>
      </c>
      <c r="Q18" t="n">
        <v>608.91</v>
      </c>
      <c r="R18" t="n">
        <v>72.97</v>
      </c>
      <c r="S18" t="n">
        <v>46.36</v>
      </c>
      <c r="T18" t="n">
        <v>12821.08</v>
      </c>
      <c r="U18" t="n">
        <v>0.64</v>
      </c>
      <c r="V18" t="n">
        <v>0.88</v>
      </c>
      <c r="W18" t="n">
        <v>9.25</v>
      </c>
      <c r="X18" t="n">
        <v>0.82</v>
      </c>
      <c r="Y18" t="n">
        <v>1</v>
      </c>
      <c r="Z18" t="n">
        <v>10</v>
      </c>
      <c r="AA18" t="n">
        <v>961.0473992228053</v>
      </c>
      <c r="AB18" t="n">
        <v>1314.947450035566</v>
      </c>
      <c r="AC18" t="n">
        <v>1189.450710944508</v>
      </c>
      <c r="AD18" t="n">
        <v>961047.3992228053</v>
      </c>
      <c r="AE18" t="n">
        <v>1314947.450035566</v>
      </c>
      <c r="AF18" t="n">
        <v>1.531354880741841e-06</v>
      </c>
      <c r="AG18" t="n">
        <v>24.09722222222222</v>
      </c>
      <c r="AH18" t="n">
        <v>1189450.710944508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3.6153</v>
      </c>
      <c r="E19" t="n">
        <v>27.66</v>
      </c>
      <c r="F19" t="n">
        <v>24.16</v>
      </c>
      <c r="G19" t="n">
        <v>36.24</v>
      </c>
      <c r="H19" t="n">
        <v>0.59</v>
      </c>
      <c r="I19" t="n">
        <v>40</v>
      </c>
      <c r="J19" t="n">
        <v>156.39</v>
      </c>
      <c r="K19" t="n">
        <v>49.1</v>
      </c>
      <c r="L19" t="n">
        <v>5.25</v>
      </c>
      <c r="M19" t="n">
        <v>38</v>
      </c>
      <c r="N19" t="n">
        <v>27.04</v>
      </c>
      <c r="O19" t="n">
        <v>19521.59</v>
      </c>
      <c r="P19" t="n">
        <v>280.21</v>
      </c>
      <c r="Q19" t="n">
        <v>608.92</v>
      </c>
      <c r="R19" t="n">
        <v>71.84999999999999</v>
      </c>
      <c r="S19" t="n">
        <v>46.36</v>
      </c>
      <c r="T19" t="n">
        <v>12270.7</v>
      </c>
      <c r="U19" t="n">
        <v>0.65</v>
      </c>
      <c r="V19" t="n">
        <v>0.88</v>
      </c>
      <c r="W19" t="n">
        <v>9.24</v>
      </c>
      <c r="X19" t="n">
        <v>0.79</v>
      </c>
      <c r="Y19" t="n">
        <v>1</v>
      </c>
      <c r="Z19" t="n">
        <v>10</v>
      </c>
      <c r="AA19" t="n">
        <v>957.1179879714424</v>
      </c>
      <c r="AB19" t="n">
        <v>1309.571056208062</v>
      </c>
      <c r="AC19" t="n">
        <v>1184.587432598085</v>
      </c>
      <c r="AD19" t="n">
        <v>957117.9879714424</v>
      </c>
      <c r="AE19" t="n">
        <v>1309571.056208062</v>
      </c>
      <c r="AF19" t="n">
        <v>1.536838579931706e-06</v>
      </c>
      <c r="AG19" t="n">
        <v>24.01041666666667</v>
      </c>
      <c r="AH19" t="n">
        <v>1184587.432598085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3.6295</v>
      </c>
      <c r="E20" t="n">
        <v>27.55</v>
      </c>
      <c r="F20" t="n">
        <v>24.11</v>
      </c>
      <c r="G20" t="n">
        <v>38.08</v>
      </c>
      <c r="H20" t="n">
        <v>0.62</v>
      </c>
      <c r="I20" t="n">
        <v>38</v>
      </c>
      <c r="J20" t="n">
        <v>156.74</v>
      </c>
      <c r="K20" t="n">
        <v>49.1</v>
      </c>
      <c r="L20" t="n">
        <v>5.5</v>
      </c>
      <c r="M20" t="n">
        <v>36</v>
      </c>
      <c r="N20" t="n">
        <v>27.14</v>
      </c>
      <c r="O20" t="n">
        <v>19565.07</v>
      </c>
      <c r="P20" t="n">
        <v>279.14</v>
      </c>
      <c r="Q20" t="n">
        <v>608.87</v>
      </c>
      <c r="R20" t="n">
        <v>70.37</v>
      </c>
      <c r="S20" t="n">
        <v>46.36</v>
      </c>
      <c r="T20" t="n">
        <v>11544.75</v>
      </c>
      <c r="U20" t="n">
        <v>0.66</v>
      </c>
      <c r="V20" t="n">
        <v>0.88</v>
      </c>
      <c r="W20" t="n">
        <v>9.24</v>
      </c>
      <c r="X20" t="n">
        <v>0.74</v>
      </c>
      <c r="Y20" t="n">
        <v>1</v>
      </c>
      <c r="Z20" t="n">
        <v>10</v>
      </c>
      <c r="AA20" t="n">
        <v>952.7266514680728</v>
      </c>
      <c r="AB20" t="n">
        <v>1303.562635872058</v>
      </c>
      <c r="AC20" t="n">
        <v>1179.152447466078</v>
      </c>
      <c r="AD20" t="n">
        <v>952726.6514680728</v>
      </c>
      <c r="AE20" t="n">
        <v>1303562.635872058</v>
      </c>
      <c r="AF20" t="n">
        <v>1.542874899970162e-06</v>
      </c>
      <c r="AG20" t="n">
        <v>23.91493055555556</v>
      </c>
      <c r="AH20" t="n">
        <v>1179152.447466078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3.6413</v>
      </c>
      <c r="E21" t="n">
        <v>27.46</v>
      </c>
      <c r="F21" t="n">
        <v>24.09</v>
      </c>
      <c r="G21" t="n">
        <v>40.14</v>
      </c>
      <c r="H21" t="n">
        <v>0.65</v>
      </c>
      <c r="I21" t="n">
        <v>36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278.2</v>
      </c>
      <c r="Q21" t="n">
        <v>608.9</v>
      </c>
      <c r="R21" t="n">
        <v>69.47</v>
      </c>
      <c r="S21" t="n">
        <v>46.36</v>
      </c>
      <c r="T21" t="n">
        <v>11103.68</v>
      </c>
      <c r="U21" t="n">
        <v>0.67</v>
      </c>
      <c r="V21" t="n">
        <v>0.88</v>
      </c>
      <c r="W21" t="n">
        <v>9.24</v>
      </c>
      <c r="X21" t="n">
        <v>0.71</v>
      </c>
      <c r="Y21" t="n">
        <v>1</v>
      </c>
      <c r="Z21" t="n">
        <v>10</v>
      </c>
      <c r="AA21" t="n">
        <v>949.3115624671153</v>
      </c>
      <c r="AB21" t="n">
        <v>1298.889960437855</v>
      </c>
      <c r="AC21" t="n">
        <v>1174.925725617174</v>
      </c>
      <c r="AD21" t="n">
        <v>949311.5624671153</v>
      </c>
      <c r="AE21" t="n">
        <v>1298889.960437855</v>
      </c>
      <c r="AF21" t="n">
        <v>1.547890996903527e-06</v>
      </c>
      <c r="AG21" t="n">
        <v>23.83680555555556</v>
      </c>
      <c r="AH21" t="n">
        <v>1174925.725617174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3.658</v>
      </c>
      <c r="E22" t="n">
        <v>27.34</v>
      </c>
      <c r="F22" t="n">
        <v>24.02</v>
      </c>
      <c r="G22" t="n">
        <v>42.39</v>
      </c>
      <c r="H22" t="n">
        <v>0.67</v>
      </c>
      <c r="I22" t="n">
        <v>34</v>
      </c>
      <c r="J22" t="n">
        <v>157.44</v>
      </c>
      <c r="K22" t="n">
        <v>49.1</v>
      </c>
      <c r="L22" t="n">
        <v>6</v>
      </c>
      <c r="M22" t="n">
        <v>32</v>
      </c>
      <c r="N22" t="n">
        <v>27.35</v>
      </c>
      <c r="O22" t="n">
        <v>19652.13</v>
      </c>
      <c r="P22" t="n">
        <v>276.7</v>
      </c>
      <c r="Q22" t="n">
        <v>608.85</v>
      </c>
      <c r="R22" t="n">
        <v>67.23999999999999</v>
      </c>
      <c r="S22" t="n">
        <v>46.36</v>
      </c>
      <c r="T22" t="n">
        <v>9997.75</v>
      </c>
      <c r="U22" t="n">
        <v>0.6899999999999999</v>
      </c>
      <c r="V22" t="n">
        <v>0.89</v>
      </c>
      <c r="W22" t="n">
        <v>9.24</v>
      </c>
      <c r="X22" t="n">
        <v>0.65</v>
      </c>
      <c r="Y22" t="n">
        <v>1</v>
      </c>
      <c r="Z22" t="n">
        <v>10</v>
      </c>
      <c r="AA22" t="n">
        <v>934.1562128645021</v>
      </c>
      <c r="AB22" t="n">
        <v>1278.153742504722</v>
      </c>
      <c r="AC22" t="n">
        <v>1156.168543220115</v>
      </c>
      <c r="AD22" t="n">
        <v>934156.2128645021</v>
      </c>
      <c r="AE22" t="n">
        <v>1278153.742504722</v>
      </c>
      <c r="AF22" t="n">
        <v>1.554990049343119e-06</v>
      </c>
      <c r="AG22" t="n">
        <v>23.73263888888889</v>
      </c>
      <c r="AH22" t="n">
        <v>1156168.543220115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3.6646</v>
      </c>
      <c r="E23" t="n">
        <v>27.29</v>
      </c>
      <c r="F23" t="n">
        <v>24</v>
      </c>
      <c r="G23" t="n">
        <v>43.64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31</v>
      </c>
      <c r="N23" t="n">
        <v>27.45</v>
      </c>
      <c r="O23" t="n">
        <v>19695.71</v>
      </c>
      <c r="P23" t="n">
        <v>275.95</v>
      </c>
      <c r="Q23" t="n">
        <v>608.92</v>
      </c>
      <c r="R23" t="n">
        <v>66.98999999999999</v>
      </c>
      <c r="S23" t="n">
        <v>46.36</v>
      </c>
      <c r="T23" t="n">
        <v>9878.809999999999</v>
      </c>
      <c r="U23" t="n">
        <v>0.6899999999999999</v>
      </c>
      <c r="V23" t="n">
        <v>0.89</v>
      </c>
      <c r="W23" t="n">
        <v>9.23</v>
      </c>
      <c r="X23" t="n">
        <v>0.63</v>
      </c>
      <c r="Y23" t="n">
        <v>1</v>
      </c>
      <c r="Z23" t="n">
        <v>10</v>
      </c>
      <c r="AA23" t="n">
        <v>931.88275824262</v>
      </c>
      <c r="AB23" t="n">
        <v>1275.043101593324</v>
      </c>
      <c r="AC23" t="n">
        <v>1153.354777511489</v>
      </c>
      <c r="AD23" t="n">
        <v>931882.7582426199</v>
      </c>
      <c r="AE23" t="n">
        <v>1275043.101593324</v>
      </c>
      <c r="AF23" t="n">
        <v>1.55779566288212e-06</v>
      </c>
      <c r="AG23" t="n">
        <v>23.68923611111111</v>
      </c>
      <c r="AH23" t="n">
        <v>1153354.777511489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3.6691</v>
      </c>
      <c r="E24" t="n">
        <v>27.26</v>
      </c>
      <c r="F24" t="n">
        <v>24</v>
      </c>
      <c r="G24" t="n">
        <v>45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30</v>
      </c>
      <c r="N24" t="n">
        <v>27.56</v>
      </c>
      <c r="O24" t="n">
        <v>19739.33</v>
      </c>
      <c r="P24" t="n">
        <v>275.42</v>
      </c>
      <c r="Q24" t="n">
        <v>608.89</v>
      </c>
      <c r="R24" t="n">
        <v>66.84999999999999</v>
      </c>
      <c r="S24" t="n">
        <v>46.36</v>
      </c>
      <c r="T24" t="n">
        <v>9810.700000000001</v>
      </c>
      <c r="U24" t="n">
        <v>0.6899999999999999</v>
      </c>
      <c r="V24" t="n">
        <v>0.89</v>
      </c>
      <c r="W24" t="n">
        <v>9.23</v>
      </c>
      <c r="X24" t="n">
        <v>0.63</v>
      </c>
      <c r="Y24" t="n">
        <v>1</v>
      </c>
      <c r="Z24" t="n">
        <v>10</v>
      </c>
      <c r="AA24" t="n">
        <v>930.39967576058</v>
      </c>
      <c r="AB24" t="n">
        <v>1273.013882712415</v>
      </c>
      <c r="AC24" t="n">
        <v>1151.519224432548</v>
      </c>
      <c r="AD24" t="n">
        <v>930399.67576058</v>
      </c>
      <c r="AE24" t="n">
        <v>1273013.882712415</v>
      </c>
      <c r="AF24" t="n">
        <v>1.559708581204166e-06</v>
      </c>
      <c r="AG24" t="n">
        <v>23.66319444444444</v>
      </c>
      <c r="AH24" t="n">
        <v>1151519.224432548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3.6747</v>
      </c>
      <c r="E25" t="n">
        <v>27.21</v>
      </c>
      <c r="F25" t="n">
        <v>23.99</v>
      </c>
      <c r="G25" t="n">
        <v>46.43</v>
      </c>
      <c r="H25" t="n">
        <v>0.75</v>
      </c>
      <c r="I25" t="n">
        <v>31</v>
      </c>
      <c r="J25" t="n">
        <v>158.51</v>
      </c>
      <c r="K25" t="n">
        <v>49.1</v>
      </c>
      <c r="L25" t="n">
        <v>6.75</v>
      </c>
      <c r="M25" t="n">
        <v>29</v>
      </c>
      <c r="N25" t="n">
        <v>27.66</v>
      </c>
      <c r="O25" t="n">
        <v>19782.99</v>
      </c>
      <c r="P25" t="n">
        <v>274.58</v>
      </c>
      <c r="Q25" t="n">
        <v>608.92</v>
      </c>
      <c r="R25" t="n">
        <v>66.56</v>
      </c>
      <c r="S25" t="n">
        <v>46.36</v>
      </c>
      <c r="T25" t="n">
        <v>9673.639999999999</v>
      </c>
      <c r="U25" t="n">
        <v>0.7</v>
      </c>
      <c r="V25" t="n">
        <v>0.89</v>
      </c>
      <c r="W25" t="n">
        <v>9.23</v>
      </c>
      <c r="X25" t="n">
        <v>0.61</v>
      </c>
      <c r="Y25" t="n">
        <v>1</v>
      </c>
      <c r="Z25" t="n">
        <v>10</v>
      </c>
      <c r="AA25" t="n">
        <v>928.2260455839514</v>
      </c>
      <c r="AB25" t="n">
        <v>1270.039826010957</v>
      </c>
      <c r="AC25" t="n">
        <v>1148.829007528561</v>
      </c>
      <c r="AD25" t="n">
        <v>928226.0455839514</v>
      </c>
      <c r="AE25" t="n">
        <v>1270039.826010957</v>
      </c>
      <c r="AF25" t="n">
        <v>1.562089101782712e-06</v>
      </c>
      <c r="AG25" t="n">
        <v>23.61979166666667</v>
      </c>
      <c r="AH25" t="n">
        <v>1148829.007528561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3.6902</v>
      </c>
      <c r="E26" t="n">
        <v>27.1</v>
      </c>
      <c r="F26" t="n">
        <v>23.94</v>
      </c>
      <c r="G26" t="n">
        <v>49.52</v>
      </c>
      <c r="H26" t="n">
        <v>0.78</v>
      </c>
      <c r="I26" t="n">
        <v>29</v>
      </c>
      <c r="J26" t="n">
        <v>158.86</v>
      </c>
      <c r="K26" t="n">
        <v>49.1</v>
      </c>
      <c r="L26" t="n">
        <v>7</v>
      </c>
      <c r="M26" t="n">
        <v>27</v>
      </c>
      <c r="N26" t="n">
        <v>27.77</v>
      </c>
      <c r="O26" t="n">
        <v>19826.68</v>
      </c>
      <c r="P26" t="n">
        <v>273.42</v>
      </c>
      <c r="Q26" t="n">
        <v>608.96</v>
      </c>
      <c r="R26" t="n">
        <v>64.68000000000001</v>
      </c>
      <c r="S26" t="n">
        <v>46.36</v>
      </c>
      <c r="T26" t="n">
        <v>8744.200000000001</v>
      </c>
      <c r="U26" t="n">
        <v>0.72</v>
      </c>
      <c r="V26" t="n">
        <v>0.89</v>
      </c>
      <c r="W26" t="n">
        <v>9.23</v>
      </c>
      <c r="X26" t="n">
        <v>0.5600000000000001</v>
      </c>
      <c r="Y26" t="n">
        <v>1</v>
      </c>
      <c r="Z26" t="n">
        <v>10</v>
      </c>
      <c r="AA26" t="n">
        <v>923.8157791102579</v>
      </c>
      <c r="AB26" t="n">
        <v>1264.005504854424</v>
      </c>
      <c r="AC26" t="n">
        <v>1143.370593513986</v>
      </c>
      <c r="AD26" t="n">
        <v>923815.779110258</v>
      </c>
      <c r="AE26" t="n">
        <v>1264005.504854424</v>
      </c>
      <c r="AF26" t="n">
        <v>1.568678042669759e-06</v>
      </c>
      <c r="AG26" t="n">
        <v>23.52430555555556</v>
      </c>
      <c r="AH26" t="n">
        <v>1143370.593513986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3.6963</v>
      </c>
      <c r="E27" t="n">
        <v>27.05</v>
      </c>
      <c r="F27" t="n">
        <v>23.92</v>
      </c>
      <c r="G27" t="n">
        <v>51.26</v>
      </c>
      <c r="H27" t="n">
        <v>0.8100000000000001</v>
      </c>
      <c r="I27" t="n">
        <v>28</v>
      </c>
      <c r="J27" t="n">
        <v>159.22</v>
      </c>
      <c r="K27" t="n">
        <v>49.1</v>
      </c>
      <c r="L27" t="n">
        <v>7.25</v>
      </c>
      <c r="M27" t="n">
        <v>26</v>
      </c>
      <c r="N27" t="n">
        <v>27.87</v>
      </c>
      <c r="O27" t="n">
        <v>19870.53</v>
      </c>
      <c r="P27" t="n">
        <v>272.74</v>
      </c>
      <c r="Q27" t="n">
        <v>608.86</v>
      </c>
      <c r="R27" t="n">
        <v>64.52</v>
      </c>
      <c r="S27" t="n">
        <v>46.36</v>
      </c>
      <c r="T27" t="n">
        <v>8669.290000000001</v>
      </c>
      <c r="U27" t="n">
        <v>0.72</v>
      </c>
      <c r="V27" t="n">
        <v>0.89</v>
      </c>
      <c r="W27" t="n">
        <v>9.220000000000001</v>
      </c>
      <c r="X27" t="n">
        <v>0.55</v>
      </c>
      <c r="Y27" t="n">
        <v>1</v>
      </c>
      <c r="Z27" t="n">
        <v>10</v>
      </c>
      <c r="AA27" t="n">
        <v>921.588534999026</v>
      </c>
      <c r="AB27" t="n">
        <v>1260.958091202361</v>
      </c>
      <c r="AC27" t="n">
        <v>1140.614020743803</v>
      </c>
      <c r="AD27" t="n">
        <v>921588.534999026</v>
      </c>
      <c r="AE27" t="n">
        <v>1260958.091202361</v>
      </c>
      <c r="AF27" t="n">
        <v>1.571271109728533e-06</v>
      </c>
      <c r="AG27" t="n">
        <v>23.48090277777778</v>
      </c>
      <c r="AH27" t="n">
        <v>1140614.020743803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3.7047</v>
      </c>
      <c r="E28" t="n">
        <v>26.99</v>
      </c>
      <c r="F28" t="n">
        <v>23.89</v>
      </c>
      <c r="G28" t="n">
        <v>53.09</v>
      </c>
      <c r="H28" t="n">
        <v>0.83</v>
      </c>
      <c r="I28" t="n">
        <v>27</v>
      </c>
      <c r="J28" t="n">
        <v>159.57</v>
      </c>
      <c r="K28" t="n">
        <v>49.1</v>
      </c>
      <c r="L28" t="n">
        <v>7.5</v>
      </c>
      <c r="M28" t="n">
        <v>25</v>
      </c>
      <c r="N28" t="n">
        <v>27.98</v>
      </c>
      <c r="O28" t="n">
        <v>19914.3</v>
      </c>
      <c r="P28" t="n">
        <v>271.64</v>
      </c>
      <c r="Q28" t="n">
        <v>608.8200000000001</v>
      </c>
      <c r="R28" t="n">
        <v>63.54</v>
      </c>
      <c r="S28" t="n">
        <v>46.36</v>
      </c>
      <c r="T28" t="n">
        <v>8181.09</v>
      </c>
      <c r="U28" t="n">
        <v>0.73</v>
      </c>
      <c r="V28" t="n">
        <v>0.89</v>
      </c>
      <c r="W28" t="n">
        <v>9.220000000000001</v>
      </c>
      <c r="X28" t="n">
        <v>0.52</v>
      </c>
      <c r="Y28" t="n">
        <v>1</v>
      </c>
      <c r="Z28" t="n">
        <v>10</v>
      </c>
      <c r="AA28" t="n">
        <v>918.51111674279</v>
      </c>
      <c r="AB28" t="n">
        <v>1256.747431778068</v>
      </c>
      <c r="AC28" t="n">
        <v>1136.805220745267</v>
      </c>
      <c r="AD28" t="n">
        <v>918511.11674279</v>
      </c>
      <c r="AE28" t="n">
        <v>1256747.431778068</v>
      </c>
      <c r="AF28" t="n">
        <v>1.574841890596351e-06</v>
      </c>
      <c r="AG28" t="n">
        <v>23.42881944444444</v>
      </c>
      <c r="AH28" t="n">
        <v>1136805.220745267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3.7146</v>
      </c>
      <c r="E29" t="n">
        <v>26.92</v>
      </c>
      <c r="F29" t="n">
        <v>23.85</v>
      </c>
      <c r="G29" t="n">
        <v>55.04</v>
      </c>
      <c r="H29" t="n">
        <v>0.86</v>
      </c>
      <c r="I29" t="n">
        <v>26</v>
      </c>
      <c r="J29" t="n">
        <v>159.92</v>
      </c>
      <c r="K29" t="n">
        <v>49.1</v>
      </c>
      <c r="L29" t="n">
        <v>7.75</v>
      </c>
      <c r="M29" t="n">
        <v>24</v>
      </c>
      <c r="N29" t="n">
        <v>28.08</v>
      </c>
      <c r="O29" t="n">
        <v>19958.1</v>
      </c>
      <c r="P29" t="n">
        <v>270.81</v>
      </c>
      <c r="Q29" t="n">
        <v>608.79</v>
      </c>
      <c r="R29" t="n">
        <v>62.1</v>
      </c>
      <c r="S29" t="n">
        <v>46.36</v>
      </c>
      <c r="T29" t="n">
        <v>7469.6</v>
      </c>
      <c r="U29" t="n">
        <v>0.75</v>
      </c>
      <c r="V29" t="n">
        <v>0.89</v>
      </c>
      <c r="W29" t="n">
        <v>9.220000000000001</v>
      </c>
      <c r="X29" t="n">
        <v>0.48</v>
      </c>
      <c r="Y29" t="n">
        <v>1</v>
      </c>
      <c r="Z29" t="n">
        <v>10</v>
      </c>
      <c r="AA29" t="n">
        <v>915.5551029602659</v>
      </c>
      <c r="AB29" t="n">
        <v>1252.702883310694</v>
      </c>
      <c r="AC29" t="n">
        <v>1133.14667830706</v>
      </c>
      <c r="AD29" t="n">
        <v>915555.1029602659</v>
      </c>
      <c r="AE29" t="n">
        <v>1252702.883310694</v>
      </c>
      <c r="AF29" t="n">
        <v>1.579050310904853e-06</v>
      </c>
      <c r="AG29" t="n">
        <v>23.36805555555556</v>
      </c>
      <c r="AH29" t="n">
        <v>1133146.67830706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3.709</v>
      </c>
      <c r="E30" t="n">
        <v>26.96</v>
      </c>
      <c r="F30" t="n">
        <v>23.89</v>
      </c>
      <c r="G30" t="n">
        <v>55.13</v>
      </c>
      <c r="H30" t="n">
        <v>0.88</v>
      </c>
      <c r="I30" t="n">
        <v>26</v>
      </c>
      <c r="J30" t="n">
        <v>160.28</v>
      </c>
      <c r="K30" t="n">
        <v>49.1</v>
      </c>
      <c r="L30" t="n">
        <v>8</v>
      </c>
      <c r="M30" t="n">
        <v>24</v>
      </c>
      <c r="N30" t="n">
        <v>28.19</v>
      </c>
      <c r="O30" t="n">
        <v>20001.93</v>
      </c>
      <c r="P30" t="n">
        <v>270.29</v>
      </c>
      <c r="Q30" t="n">
        <v>608.9400000000001</v>
      </c>
      <c r="R30" t="n">
        <v>63.29</v>
      </c>
      <c r="S30" t="n">
        <v>46.36</v>
      </c>
      <c r="T30" t="n">
        <v>8061.44</v>
      </c>
      <c r="U30" t="n">
        <v>0.73</v>
      </c>
      <c r="V30" t="n">
        <v>0.89</v>
      </c>
      <c r="W30" t="n">
        <v>9.23</v>
      </c>
      <c r="X30" t="n">
        <v>0.52</v>
      </c>
      <c r="Y30" t="n">
        <v>1</v>
      </c>
      <c r="Z30" t="n">
        <v>10</v>
      </c>
      <c r="AA30" t="n">
        <v>915.8868083316517</v>
      </c>
      <c r="AB30" t="n">
        <v>1253.156737233632</v>
      </c>
      <c r="AC30" t="n">
        <v>1133.557217048581</v>
      </c>
      <c r="AD30" t="n">
        <v>915886.8083316516</v>
      </c>
      <c r="AE30" t="n">
        <v>1253156.737233632</v>
      </c>
      <c r="AF30" t="n">
        <v>1.576669790326307e-06</v>
      </c>
      <c r="AG30" t="n">
        <v>23.40277777777778</v>
      </c>
      <c r="AH30" t="n">
        <v>1133557.217048581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3.7185</v>
      </c>
      <c r="E31" t="n">
        <v>26.89</v>
      </c>
      <c r="F31" t="n">
        <v>23.85</v>
      </c>
      <c r="G31" t="n">
        <v>57.25</v>
      </c>
      <c r="H31" t="n">
        <v>0.91</v>
      </c>
      <c r="I31" t="n">
        <v>25</v>
      </c>
      <c r="J31" t="n">
        <v>160.64</v>
      </c>
      <c r="K31" t="n">
        <v>49.1</v>
      </c>
      <c r="L31" t="n">
        <v>8.25</v>
      </c>
      <c r="M31" t="n">
        <v>23</v>
      </c>
      <c r="N31" t="n">
        <v>28.29</v>
      </c>
      <c r="O31" t="n">
        <v>20045.81</v>
      </c>
      <c r="P31" t="n">
        <v>269.53</v>
      </c>
      <c r="Q31" t="n">
        <v>608.91</v>
      </c>
      <c r="R31" t="n">
        <v>62.29</v>
      </c>
      <c r="S31" t="n">
        <v>46.36</v>
      </c>
      <c r="T31" t="n">
        <v>7566.55</v>
      </c>
      <c r="U31" t="n">
        <v>0.74</v>
      </c>
      <c r="V31" t="n">
        <v>0.89</v>
      </c>
      <c r="W31" t="n">
        <v>9.220000000000001</v>
      </c>
      <c r="X31" t="n">
        <v>0.48</v>
      </c>
      <c r="Y31" t="n">
        <v>1</v>
      </c>
      <c r="Z31" t="n">
        <v>10</v>
      </c>
      <c r="AA31" t="n">
        <v>913.1027550615242</v>
      </c>
      <c r="AB31" t="n">
        <v>1249.347472725682</v>
      </c>
      <c r="AC31" t="n">
        <v>1130.111503398933</v>
      </c>
      <c r="AD31" t="n">
        <v>913102.7550615242</v>
      </c>
      <c r="AE31" t="n">
        <v>1249347.472725682</v>
      </c>
      <c r="AF31" t="n">
        <v>1.580708173450626e-06</v>
      </c>
      <c r="AG31" t="n">
        <v>23.34201388888889</v>
      </c>
      <c r="AH31" t="n">
        <v>1130111.503398933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3.7263</v>
      </c>
      <c r="E32" t="n">
        <v>26.84</v>
      </c>
      <c r="F32" t="n">
        <v>23.83</v>
      </c>
      <c r="G32" t="n">
        <v>59.57</v>
      </c>
      <c r="H32" t="n">
        <v>0.9399999999999999</v>
      </c>
      <c r="I32" t="n">
        <v>24</v>
      </c>
      <c r="J32" t="n">
        <v>160.99</v>
      </c>
      <c r="K32" t="n">
        <v>49.1</v>
      </c>
      <c r="L32" t="n">
        <v>8.5</v>
      </c>
      <c r="M32" t="n">
        <v>22</v>
      </c>
      <c r="N32" t="n">
        <v>28.4</v>
      </c>
      <c r="O32" t="n">
        <v>20089.72</v>
      </c>
      <c r="P32" t="n">
        <v>268.53</v>
      </c>
      <c r="Q32" t="n">
        <v>608.89</v>
      </c>
      <c r="R32" t="n">
        <v>61.6</v>
      </c>
      <c r="S32" t="n">
        <v>46.36</v>
      </c>
      <c r="T32" t="n">
        <v>7226.3</v>
      </c>
      <c r="U32" t="n">
        <v>0.75</v>
      </c>
      <c r="V32" t="n">
        <v>0.89</v>
      </c>
      <c r="W32" t="n">
        <v>9.210000000000001</v>
      </c>
      <c r="X32" t="n">
        <v>0.45</v>
      </c>
      <c r="Y32" t="n">
        <v>1</v>
      </c>
      <c r="Z32" t="n">
        <v>10</v>
      </c>
      <c r="AA32" t="n">
        <v>910.3618081307613</v>
      </c>
      <c r="AB32" t="n">
        <v>1245.597188212968</v>
      </c>
      <c r="AC32" t="n">
        <v>1126.719140776555</v>
      </c>
      <c r="AD32" t="n">
        <v>910361.8081307614</v>
      </c>
      <c r="AE32" t="n">
        <v>1245597.188212968</v>
      </c>
      <c r="AF32" t="n">
        <v>1.584023898542172e-06</v>
      </c>
      <c r="AG32" t="n">
        <v>23.29861111111111</v>
      </c>
      <c r="AH32" t="n">
        <v>1126719.140776555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3.7332</v>
      </c>
      <c r="E33" t="n">
        <v>26.79</v>
      </c>
      <c r="F33" t="n">
        <v>23.81</v>
      </c>
      <c r="G33" t="n">
        <v>62.11</v>
      </c>
      <c r="H33" t="n">
        <v>0.96</v>
      </c>
      <c r="I33" t="n">
        <v>23</v>
      </c>
      <c r="J33" t="n">
        <v>161.35</v>
      </c>
      <c r="K33" t="n">
        <v>49.1</v>
      </c>
      <c r="L33" t="n">
        <v>8.75</v>
      </c>
      <c r="M33" t="n">
        <v>21</v>
      </c>
      <c r="N33" t="n">
        <v>28.5</v>
      </c>
      <c r="O33" t="n">
        <v>20133.66</v>
      </c>
      <c r="P33" t="n">
        <v>267.46</v>
      </c>
      <c r="Q33" t="n">
        <v>608.8099999999999</v>
      </c>
      <c r="R33" t="n">
        <v>60.9</v>
      </c>
      <c r="S33" t="n">
        <v>46.36</v>
      </c>
      <c r="T33" t="n">
        <v>6883.59</v>
      </c>
      <c r="U33" t="n">
        <v>0.76</v>
      </c>
      <c r="V33" t="n">
        <v>0.9</v>
      </c>
      <c r="W33" t="n">
        <v>9.220000000000001</v>
      </c>
      <c r="X33" t="n">
        <v>0.44</v>
      </c>
      <c r="Y33" t="n">
        <v>1</v>
      </c>
      <c r="Z33" t="n">
        <v>10</v>
      </c>
      <c r="AA33" t="n">
        <v>907.6614717959885</v>
      </c>
      <c r="AB33" t="n">
        <v>1241.9024689093</v>
      </c>
      <c r="AC33" t="n">
        <v>1123.377040297659</v>
      </c>
      <c r="AD33" t="n">
        <v>907661.4717959885</v>
      </c>
      <c r="AE33" t="n">
        <v>1241902.4689093</v>
      </c>
      <c r="AF33" t="n">
        <v>1.586957039969309e-06</v>
      </c>
      <c r="AG33" t="n">
        <v>23.25520833333333</v>
      </c>
      <c r="AH33" t="n">
        <v>1123377.040297659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3.7325</v>
      </c>
      <c r="E34" t="n">
        <v>26.79</v>
      </c>
      <c r="F34" t="n">
        <v>23.81</v>
      </c>
      <c r="G34" t="n">
        <v>62.12</v>
      </c>
      <c r="H34" t="n">
        <v>0.99</v>
      </c>
      <c r="I34" t="n">
        <v>23</v>
      </c>
      <c r="J34" t="n">
        <v>161.71</v>
      </c>
      <c r="K34" t="n">
        <v>49.1</v>
      </c>
      <c r="L34" t="n">
        <v>9</v>
      </c>
      <c r="M34" t="n">
        <v>21</v>
      </c>
      <c r="N34" t="n">
        <v>28.61</v>
      </c>
      <c r="O34" t="n">
        <v>20177.64</v>
      </c>
      <c r="P34" t="n">
        <v>267.15</v>
      </c>
      <c r="Q34" t="n">
        <v>608.87</v>
      </c>
      <c r="R34" t="n">
        <v>61.22</v>
      </c>
      <c r="S34" t="n">
        <v>46.36</v>
      </c>
      <c r="T34" t="n">
        <v>7041.46</v>
      </c>
      <c r="U34" t="n">
        <v>0.76</v>
      </c>
      <c r="V34" t="n">
        <v>0.89</v>
      </c>
      <c r="W34" t="n">
        <v>9.210000000000001</v>
      </c>
      <c r="X34" t="n">
        <v>0.44</v>
      </c>
      <c r="Y34" t="n">
        <v>1</v>
      </c>
      <c r="Z34" t="n">
        <v>10</v>
      </c>
      <c r="AA34" t="n">
        <v>907.3115630984088</v>
      </c>
      <c r="AB34" t="n">
        <v>1241.423708392389</v>
      </c>
      <c r="AC34" t="n">
        <v>1122.943972012537</v>
      </c>
      <c r="AD34" t="n">
        <v>907311.5630984087</v>
      </c>
      <c r="AE34" t="n">
        <v>1241423.70839239</v>
      </c>
      <c r="AF34" t="n">
        <v>1.586659474896991e-06</v>
      </c>
      <c r="AG34" t="n">
        <v>23.25520833333333</v>
      </c>
      <c r="AH34" t="n">
        <v>1122943.972012537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3.7389</v>
      </c>
      <c r="E35" t="n">
        <v>26.75</v>
      </c>
      <c r="F35" t="n">
        <v>23.8</v>
      </c>
      <c r="G35" t="n">
        <v>64.90000000000001</v>
      </c>
      <c r="H35" t="n">
        <v>1.01</v>
      </c>
      <c r="I35" t="n">
        <v>22</v>
      </c>
      <c r="J35" t="n">
        <v>162.06</v>
      </c>
      <c r="K35" t="n">
        <v>49.1</v>
      </c>
      <c r="L35" t="n">
        <v>9.25</v>
      </c>
      <c r="M35" t="n">
        <v>20</v>
      </c>
      <c r="N35" t="n">
        <v>28.72</v>
      </c>
      <c r="O35" t="n">
        <v>20221.66</v>
      </c>
      <c r="P35" t="n">
        <v>266.42</v>
      </c>
      <c r="Q35" t="n">
        <v>608.8099999999999</v>
      </c>
      <c r="R35" t="n">
        <v>60.38</v>
      </c>
      <c r="S35" t="n">
        <v>46.36</v>
      </c>
      <c r="T35" t="n">
        <v>6629.41</v>
      </c>
      <c r="U35" t="n">
        <v>0.77</v>
      </c>
      <c r="V35" t="n">
        <v>0.9</v>
      </c>
      <c r="W35" t="n">
        <v>9.220000000000001</v>
      </c>
      <c r="X35" t="n">
        <v>0.42</v>
      </c>
      <c r="Y35" t="n">
        <v>1</v>
      </c>
      <c r="Z35" t="n">
        <v>10</v>
      </c>
      <c r="AA35" t="n">
        <v>905.2533098757511</v>
      </c>
      <c r="AB35" t="n">
        <v>1238.607515529426</v>
      </c>
      <c r="AC35" t="n">
        <v>1120.396552643863</v>
      </c>
      <c r="AD35" t="n">
        <v>905253.3098757511</v>
      </c>
      <c r="AE35" t="n">
        <v>1238607.515529426</v>
      </c>
      <c r="AF35" t="n">
        <v>1.589380069843901e-06</v>
      </c>
      <c r="AG35" t="n">
        <v>23.22048611111111</v>
      </c>
      <c r="AH35" t="n">
        <v>1120396.552643863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3.7449</v>
      </c>
      <c r="E36" t="n">
        <v>26.7</v>
      </c>
      <c r="F36" t="n">
        <v>23.79</v>
      </c>
      <c r="G36" t="n">
        <v>67.95999999999999</v>
      </c>
      <c r="H36" t="n">
        <v>1.04</v>
      </c>
      <c r="I36" t="n">
        <v>21</v>
      </c>
      <c r="J36" t="n">
        <v>162.42</v>
      </c>
      <c r="K36" t="n">
        <v>49.1</v>
      </c>
      <c r="L36" t="n">
        <v>9.5</v>
      </c>
      <c r="M36" t="n">
        <v>19</v>
      </c>
      <c r="N36" t="n">
        <v>28.82</v>
      </c>
      <c r="O36" t="n">
        <v>20265.72</v>
      </c>
      <c r="P36" t="n">
        <v>265.32</v>
      </c>
      <c r="Q36" t="n">
        <v>608.8</v>
      </c>
      <c r="R36" t="n">
        <v>60.23</v>
      </c>
      <c r="S36" t="n">
        <v>46.36</v>
      </c>
      <c r="T36" t="n">
        <v>6559.27</v>
      </c>
      <c r="U36" t="n">
        <v>0.77</v>
      </c>
      <c r="V36" t="n">
        <v>0.9</v>
      </c>
      <c r="W36" t="n">
        <v>9.210000000000001</v>
      </c>
      <c r="X36" t="n">
        <v>0.41</v>
      </c>
      <c r="Y36" t="n">
        <v>1</v>
      </c>
      <c r="Z36" t="n">
        <v>10</v>
      </c>
      <c r="AA36" t="n">
        <v>902.7220755933701</v>
      </c>
      <c r="AB36" t="n">
        <v>1235.144169114097</v>
      </c>
      <c r="AC36" t="n">
        <v>1117.263743149576</v>
      </c>
      <c r="AD36" t="n">
        <v>902722.07559337</v>
      </c>
      <c r="AE36" t="n">
        <v>1235144.169114097</v>
      </c>
      <c r="AF36" t="n">
        <v>1.591930627606629e-06</v>
      </c>
      <c r="AG36" t="n">
        <v>23.17708333333333</v>
      </c>
      <c r="AH36" t="n">
        <v>1117263.743149576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3.7466</v>
      </c>
      <c r="E37" t="n">
        <v>26.69</v>
      </c>
      <c r="F37" t="n">
        <v>23.77</v>
      </c>
      <c r="G37" t="n">
        <v>67.92</v>
      </c>
      <c r="H37" t="n">
        <v>1.06</v>
      </c>
      <c r="I37" t="n">
        <v>21</v>
      </c>
      <c r="J37" t="n">
        <v>162.78</v>
      </c>
      <c r="K37" t="n">
        <v>49.1</v>
      </c>
      <c r="L37" t="n">
        <v>9.75</v>
      </c>
      <c r="M37" t="n">
        <v>19</v>
      </c>
      <c r="N37" t="n">
        <v>28.93</v>
      </c>
      <c r="O37" t="n">
        <v>20309.81</v>
      </c>
      <c r="P37" t="n">
        <v>264.9</v>
      </c>
      <c r="Q37" t="n">
        <v>608.85</v>
      </c>
      <c r="R37" t="n">
        <v>59.77</v>
      </c>
      <c r="S37" t="n">
        <v>46.36</v>
      </c>
      <c r="T37" t="n">
        <v>6329.55</v>
      </c>
      <c r="U37" t="n">
        <v>0.78</v>
      </c>
      <c r="V37" t="n">
        <v>0.9</v>
      </c>
      <c r="W37" t="n">
        <v>9.210000000000001</v>
      </c>
      <c r="X37" t="n">
        <v>0.4</v>
      </c>
      <c r="Y37" t="n">
        <v>1</v>
      </c>
      <c r="Z37" t="n">
        <v>10</v>
      </c>
      <c r="AA37" t="n">
        <v>901.7381145273638</v>
      </c>
      <c r="AB37" t="n">
        <v>1233.797870174289</v>
      </c>
      <c r="AC37" t="n">
        <v>1116.04593309104</v>
      </c>
      <c r="AD37" t="n">
        <v>901738.1145273638</v>
      </c>
      <c r="AE37" t="n">
        <v>1233797.870174289</v>
      </c>
      <c r="AF37" t="n">
        <v>1.592653285639402e-06</v>
      </c>
      <c r="AG37" t="n">
        <v>23.16840277777778</v>
      </c>
      <c r="AH37" t="n">
        <v>1116045.93309104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3.7547</v>
      </c>
      <c r="E38" t="n">
        <v>26.63</v>
      </c>
      <c r="F38" t="n">
        <v>23.75</v>
      </c>
      <c r="G38" t="n">
        <v>71.23999999999999</v>
      </c>
      <c r="H38" t="n">
        <v>1.09</v>
      </c>
      <c r="I38" t="n">
        <v>20</v>
      </c>
      <c r="J38" t="n">
        <v>163.13</v>
      </c>
      <c r="K38" t="n">
        <v>49.1</v>
      </c>
      <c r="L38" t="n">
        <v>10</v>
      </c>
      <c r="M38" t="n">
        <v>18</v>
      </c>
      <c r="N38" t="n">
        <v>29.04</v>
      </c>
      <c r="O38" t="n">
        <v>20353.94</v>
      </c>
      <c r="P38" t="n">
        <v>263.72</v>
      </c>
      <c r="Q38" t="n">
        <v>608.84</v>
      </c>
      <c r="R38" t="n">
        <v>59.14</v>
      </c>
      <c r="S38" t="n">
        <v>46.36</v>
      </c>
      <c r="T38" t="n">
        <v>6019.96</v>
      </c>
      <c r="U38" t="n">
        <v>0.78</v>
      </c>
      <c r="V38" t="n">
        <v>0.9</v>
      </c>
      <c r="W38" t="n">
        <v>9.210000000000001</v>
      </c>
      <c r="X38" t="n">
        <v>0.37</v>
      </c>
      <c r="Y38" t="n">
        <v>1</v>
      </c>
      <c r="Z38" t="n">
        <v>10</v>
      </c>
      <c r="AA38" t="n">
        <v>898.7376095589711</v>
      </c>
      <c r="AB38" t="n">
        <v>1229.692446903597</v>
      </c>
      <c r="AC38" t="n">
        <v>1112.332325655306</v>
      </c>
      <c r="AD38" t="n">
        <v>898737.6095589711</v>
      </c>
      <c r="AE38" t="n">
        <v>1229692.446903597</v>
      </c>
      <c r="AF38" t="n">
        <v>1.596096538619085e-06</v>
      </c>
      <c r="AG38" t="n">
        <v>23.11631944444444</v>
      </c>
      <c r="AH38" t="n">
        <v>1112332.325655306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3.7547</v>
      </c>
      <c r="E39" t="n">
        <v>26.63</v>
      </c>
      <c r="F39" t="n">
        <v>23.75</v>
      </c>
      <c r="G39" t="n">
        <v>71.23999999999999</v>
      </c>
      <c r="H39" t="n">
        <v>1.11</v>
      </c>
      <c r="I39" t="n">
        <v>20</v>
      </c>
      <c r="J39" t="n">
        <v>163.49</v>
      </c>
      <c r="K39" t="n">
        <v>49.1</v>
      </c>
      <c r="L39" t="n">
        <v>10.25</v>
      </c>
      <c r="M39" t="n">
        <v>18</v>
      </c>
      <c r="N39" t="n">
        <v>29.15</v>
      </c>
      <c r="O39" t="n">
        <v>20398.1</v>
      </c>
      <c r="P39" t="n">
        <v>263.23</v>
      </c>
      <c r="Q39" t="n">
        <v>608.84</v>
      </c>
      <c r="R39" t="n">
        <v>59.01</v>
      </c>
      <c r="S39" t="n">
        <v>46.36</v>
      </c>
      <c r="T39" t="n">
        <v>5950.05</v>
      </c>
      <c r="U39" t="n">
        <v>0.79</v>
      </c>
      <c r="V39" t="n">
        <v>0.9</v>
      </c>
      <c r="W39" t="n">
        <v>9.210000000000001</v>
      </c>
      <c r="X39" t="n">
        <v>0.37</v>
      </c>
      <c r="Y39" t="n">
        <v>1</v>
      </c>
      <c r="Z39" t="n">
        <v>10</v>
      </c>
      <c r="AA39" t="n">
        <v>898.0274170807944</v>
      </c>
      <c r="AB39" t="n">
        <v>1228.720730223475</v>
      </c>
      <c r="AC39" t="n">
        <v>1111.453348251321</v>
      </c>
      <c r="AD39" t="n">
        <v>898027.4170807945</v>
      </c>
      <c r="AE39" t="n">
        <v>1228720.730223475</v>
      </c>
      <c r="AF39" t="n">
        <v>1.596096538619085e-06</v>
      </c>
      <c r="AG39" t="n">
        <v>23.11631944444444</v>
      </c>
      <c r="AH39" t="n">
        <v>1111453.348251321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3.7617</v>
      </c>
      <c r="E40" t="n">
        <v>26.58</v>
      </c>
      <c r="F40" t="n">
        <v>23.73</v>
      </c>
      <c r="G40" t="n">
        <v>74.93000000000001</v>
      </c>
      <c r="H40" t="n">
        <v>1.14</v>
      </c>
      <c r="I40" t="n">
        <v>19</v>
      </c>
      <c r="J40" t="n">
        <v>163.85</v>
      </c>
      <c r="K40" t="n">
        <v>49.1</v>
      </c>
      <c r="L40" t="n">
        <v>10.5</v>
      </c>
      <c r="M40" t="n">
        <v>17</v>
      </c>
      <c r="N40" t="n">
        <v>29.26</v>
      </c>
      <c r="O40" t="n">
        <v>20442.3</v>
      </c>
      <c r="P40" t="n">
        <v>262.69</v>
      </c>
      <c r="Q40" t="n">
        <v>608.84</v>
      </c>
      <c r="R40" t="n">
        <v>58.39</v>
      </c>
      <c r="S40" t="n">
        <v>46.36</v>
      </c>
      <c r="T40" t="n">
        <v>5649.52</v>
      </c>
      <c r="U40" t="n">
        <v>0.79</v>
      </c>
      <c r="V40" t="n">
        <v>0.9</v>
      </c>
      <c r="W40" t="n">
        <v>9.210000000000001</v>
      </c>
      <c r="X40" t="n">
        <v>0.35</v>
      </c>
      <c r="Y40" t="n">
        <v>1</v>
      </c>
      <c r="Z40" t="n">
        <v>10</v>
      </c>
      <c r="AA40" t="n">
        <v>886.2911800932209</v>
      </c>
      <c r="AB40" t="n">
        <v>1212.662693010843</v>
      </c>
      <c r="AC40" t="n">
        <v>1096.927867572667</v>
      </c>
      <c r="AD40" t="n">
        <v>886291.1800932209</v>
      </c>
      <c r="AE40" t="n">
        <v>1212662.693010843</v>
      </c>
      <c r="AF40" t="n">
        <v>1.599072189342267e-06</v>
      </c>
      <c r="AG40" t="n">
        <v>23.07291666666667</v>
      </c>
      <c r="AH40" t="n">
        <v>1096927.867572667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3.7609</v>
      </c>
      <c r="E41" t="n">
        <v>26.59</v>
      </c>
      <c r="F41" t="n">
        <v>23.73</v>
      </c>
      <c r="G41" t="n">
        <v>74.94</v>
      </c>
      <c r="H41" t="n">
        <v>1.16</v>
      </c>
      <c r="I41" t="n">
        <v>19</v>
      </c>
      <c r="J41" t="n">
        <v>164.21</v>
      </c>
      <c r="K41" t="n">
        <v>49.1</v>
      </c>
      <c r="L41" t="n">
        <v>10.75</v>
      </c>
      <c r="M41" t="n">
        <v>17</v>
      </c>
      <c r="N41" t="n">
        <v>29.36</v>
      </c>
      <c r="O41" t="n">
        <v>20486.54</v>
      </c>
      <c r="P41" t="n">
        <v>262.17</v>
      </c>
      <c r="Q41" t="n">
        <v>608.79</v>
      </c>
      <c r="R41" t="n">
        <v>58.62</v>
      </c>
      <c r="S41" t="n">
        <v>46.36</v>
      </c>
      <c r="T41" t="n">
        <v>5760.93</v>
      </c>
      <c r="U41" t="n">
        <v>0.79</v>
      </c>
      <c r="V41" t="n">
        <v>0.9</v>
      </c>
      <c r="W41" t="n">
        <v>9.210000000000001</v>
      </c>
      <c r="X41" t="n">
        <v>0.36</v>
      </c>
      <c r="Y41" t="n">
        <v>1</v>
      </c>
      <c r="Z41" t="n">
        <v>10</v>
      </c>
      <c r="AA41" t="n">
        <v>885.6520639688499</v>
      </c>
      <c r="AB41" t="n">
        <v>1211.788226133665</v>
      </c>
      <c r="AC41" t="n">
        <v>1096.136858586925</v>
      </c>
      <c r="AD41" t="n">
        <v>885652.06396885</v>
      </c>
      <c r="AE41" t="n">
        <v>1211788.226133665</v>
      </c>
      <c r="AF41" t="n">
        <v>1.598732114973903e-06</v>
      </c>
      <c r="AG41" t="n">
        <v>23.08159722222222</v>
      </c>
      <c r="AH41" t="n">
        <v>1096136.858586925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3.7686</v>
      </c>
      <c r="E42" t="n">
        <v>26.53</v>
      </c>
      <c r="F42" t="n">
        <v>23.71</v>
      </c>
      <c r="G42" t="n">
        <v>79.03</v>
      </c>
      <c r="H42" t="n">
        <v>1.18</v>
      </c>
      <c r="I42" t="n">
        <v>18</v>
      </c>
      <c r="J42" t="n">
        <v>164.57</v>
      </c>
      <c r="K42" t="n">
        <v>49.1</v>
      </c>
      <c r="L42" t="n">
        <v>11</v>
      </c>
      <c r="M42" t="n">
        <v>16</v>
      </c>
      <c r="N42" t="n">
        <v>29.47</v>
      </c>
      <c r="O42" t="n">
        <v>20530.82</v>
      </c>
      <c r="P42" t="n">
        <v>260.52</v>
      </c>
      <c r="Q42" t="n">
        <v>608.85</v>
      </c>
      <c r="R42" t="n">
        <v>58.04</v>
      </c>
      <c r="S42" t="n">
        <v>46.36</v>
      </c>
      <c r="T42" t="n">
        <v>5477.27</v>
      </c>
      <c r="U42" t="n">
        <v>0.8</v>
      </c>
      <c r="V42" t="n">
        <v>0.9</v>
      </c>
      <c r="W42" t="n">
        <v>9.199999999999999</v>
      </c>
      <c r="X42" t="n">
        <v>0.34</v>
      </c>
      <c r="Y42" t="n">
        <v>1</v>
      </c>
      <c r="Z42" t="n">
        <v>10</v>
      </c>
      <c r="AA42" t="n">
        <v>882.0538505506681</v>
      </c>
      <c r="AB42" t="n">
        <v>1206.864991792936</v>
      </c>
      <c r="AC42" t="n">
        <v>1091.683490821872</v>
      </c>
      <c r="AD42" t="n">
        <v>882053.8505506681</v>
      </c>
      <c r="AE42" t="n">
        <v>1206864.991792936</v>
      </c>
      <c r="AF42" t="n">
        <v>1.602005330769404e-06</v>
      </c>
      <c r="AG42" t="n">
        <v>23.02951388888889</v>
      </c>
      <c r="AH42" t="n">
        <v>1091683.490821872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3.7713</v>
      </c>
      <c r="E43" t="n">
        <v>26.52</v>
      </c>
      <c r="F43" t="n">
        <v>23.69</v>
      </c>
      <c r="G43" t="n">
        <v>78.97</v>
      </c>
      <c r="H43" t="n">
        <v>1.21</v>
      </c>
      <c r="I43" t="n">
        <v>18</v>
      </c>
      <c r="J43" t="n">
        <v>164.93</v>
      </c>
      <c r="K43" t="n">
        <v>49.1</v>
      </c>
      <c r="L43" t="n">
        <v>11.25</v>
      </c>
      <c r="M43" t="n">
        <v>16</v>
      </c>
      <c r="N43" t="n">
        <v>29.58</v>
      </c>
      <c r="O43" t="n">
        <v>20575.13</v>
      </c>
      <c r="P43" t="n">
        <v>260.53</v>
      </c>
      <c r="Q43" t="n">
        <v>608.83</v>
      </c>
      <c r="R43" t="n">
        <v>57.3</v>
      </c>
      <c r="S43" t="n">
        <v>46.36</v>
      </c>
      <c r="T43" t="n">
        <v>5108.29</v>
      </c>
      <c r="U43" t="n">
        <v>0.8100000000000001</v>
      </c>
      <c r="V43" t="n">
        <v>0.9</v>
      </c>
      <c r="W43" t="n">
        <v>9.199999999999999</v>
      </c>
      <c r="X43" t="n">
        <v>0.32</v>
      </c>
      <c r="Y43" t="n">
        <v>1</v>
      </c>
      <c r="Z43" t="n">
        <v>10</v>
      </c>
      <c r="AA43" t="n">
        <v>881.5615760354331</v>
      </c>
      <c r="AB43" t="n">
        <v>1206.191440083573</v>
      </c>
      <c r="AC43" t="n">
        <v>1091.074221942314</v>
      </c>
      <c r="AD43" t="n">
        <v>881561.5760354331</v>
      </c>
      <c r="AE43" t="n">
        <v>1206191.440083573</v>
      </c>
      <c r="AF43" t="n">
        <v>1.603153081762632e-06</v>
      </c>
      <c r="AG43" t="n">
        <v>23.02083333333333</v>
      </c>
      <c r="AH43" t="n">
        <v>1091074.221942314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3.7686</v>
      </c>
      <c r="E44" t="n">
        <v>26.54</v>
      </c>
      <c r="F44" t="n">
        <v>23.71</v>
      </c>
      <c r="G44" t="n">
        <v>79.03</v>
      </c>
      <c r="H44" t="n">
        <v>1.23</v>
      </c>
      <c r="I44" t="n">
        <v>18</v>
      </c>
      <c r="J44" t="n">
        <v>165.29</v>
      </c>
      <c r="K44" t="n">
        <v>49.1</v>
      </c>
      <c r="L44" t="n">
        <v>11.5</v>
      </c>
      <c r="M44" t="n">
        <v>16</v>
      </c>
      <c r="N44" t="n">
        <v>29.69</v>
      </c>
      <c r="O44" t="n">
        <v>20619.48</v>
      </c>
      <c r="P44" t="n">
        <v>259.14</v>
      </c>
      <c r="Q44" t="n">
        <v>608.76</v>
      </c>
      <c r="R44" t="n">
        <v>57.85</v>
      </c>
      <c r="S44" t="n">
        <v>46.36</v>
      </c>
      <c r="T44" t="n">
        <v>5382.52</v>
      </c>
      <c r="U44" t="n">
        <v>0.8</v>
      </c>
      <c r="V44" t="n">
        <v>0.9</v>
      </c>
      <c r="W44" t="n">
        <v>9.210000000000001</v>
      </c>
      <c r="X44" t="n">
        <v>0.34</v>
      </c>
      <c r="Y44" t="n">
        <v>1</v>
      </c>
      <c r="Z44" t="n">
        <v>10</v>
      </c>
      <c r="AA44" t="n">
        <v>880.0610938711575</v>
      </c>
      <c r="AB44" t="n">
        <v>1204.13841418981</v>
      </c>
      <c r="AC44" t="n">
        <v>1089.217133958412</v>
      </c>
      <c r="AD44" t="n">
        <v>880061.0938711575</v>
      </c>
      <c r="AE44" t="n">
        <v>1204138.41418981</v>
      </c>
      <c r="AF44" t="n">
        <v>1.602005330769404e-06</v>
      </c>
      <c r="AG44" t="n">
        <v>23.03819444444444</v>
      </c>
      <c r="AH44" t="n">
        <v>1089217.133958412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3.7761</v>
      </c>
      <c r="E45" t="n">
        <v>26.48</v>
      </c>
      <c r="F45" t="n">
        <v>23.69</v>
      </c>
      <c r="G45" t="n">
        <v>83.59999999999999</v>
      </c>
      <c r="H45" t="n">
        <v>1.26</v>
      </c>
      <c r="I45" t="n">
        <v>17</v>
      </c>
      <c r="J45" t="n">
        <v>165.65</v>
      </c>
      <c r="K45" t="n">
        <v>49.1</v>
      </c>
      <c r="L45" t="n">
        <v>11.75</v>
      </c>
      <c r="M45" t="n">
        <v>15</v>
      </c>
      <c r="N45" t="n">
        <v>29.8</v>
      </c>
      <c r="O45" t="n">
        <v>20663.87</v>
      </c>
      <c r="P45" t="n">
        <v>258.63</v>
      </c>
      <c r="Q45" t="n">
        <v>608.88</v>
      </c>
      <c r="R45" t="n">
        <v>57.04</v>
      </c>
      <c r="S45" t="n">
        <v>46.36</v>
      </c>
      <c r="T45" t="n">
        <v>4983.29</v>
      </c>
      <c r="U45" t="n">
        <v>0.8100000000000001</v>
      </c>
      <c r="V45" t="n">
        <v>0.9</v>
      </c>
      <c r="W45" t="n">
        <v>9.210000000000001</v>
      </c>
      <c r="X45" t="n">
        <v>0.31</v>
      </c>
      <c r="Y45" t="n">
        <v>1</v>
      </c>
      <c r="Z45" t="n">
        <v>10</v>
      </c>
      <c r="AA45" t="n">
        <v>877.981641149591</v>
      </c>
      <c r="AB45" t="n">
        <v>1201.293215237183</v>
      </c>
      <c r="AC45" t="n">
        <v>1086.643476800562</v>
      </c>
      <c r="AD45" t="n">
        <v>877981.6411495911</v>
      </c>
      <c r="AE45" t="n">
        <v>1201293.215237183</v>
      </c>
      <c r="AF45" t="n">
        <v>1.605193527972814e-06</v>
      </c>
      <c r="AG45" t="n">
        <v>22.98611111111111</v>
      </c>
      <c r="AH45" t="n">
        <v>1086643.476800562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3.7737</v>
      </c>
      <c r="E46" t="n">
        <v>26.5</v>
      </c>
      <c r="F46" t="n">
        <v>23.7</v>
      </c>
      <c r="G46" t="n">
        <v>83.66</v>
      </c>
      <c r="H46" t="n">
        <v>1.28</v>
      </c>
      <c r="I46" t="n">
        <v>17</v>
      </c>
      <c r="J46" t="n">
        <v>166.01</v>
      </c>
      <c r="K46" t="n">
        <v>49.1</v>
      </c>
      <c r="L46" t="n">
        <v>12</v>
      </c>
      <c r="M46" t="n">
        <v>15</v>
      </c>
      <c r="N46" t="n">
        <v>29.91</v>
      </c>
      <c r="O46" t="n">
        <v>20708.3</v>
      </c>
      <c r="P46" t="n">
        <v>258.48</v>
      </c>
      <c r="Q46" t="n">
        <v>608.84</v>
      </c>
      <c r="R46" t="n">
        <v>57.57</v>
      </c>
      <c r="S46" t="n">
        <v>46.36</v>
      </c>
      <c r="T46" t="n">
        <v>5246.73</v>
      </c>
      <c r="U46" t="n">
        <v>0.8100000000000001</v>
      </c>
      <c r="V46" t="n">
        <v>0.9</v>
      </c>
      <c r="W46" t="n">
        <v>9.210000000000001</v>
      </c>
      <c r="X46" t="n">
        <v>0.33</v>
      </c>
      <c r="Y46" t="n">
        <v>1</v>
      </c>
      <c r="Z46" t="n">
        <v>10</v>
      </c>
      <c r="AA46" t="n">
        <v>878.3336743927673</v>
      </c>
      <c r="AB46" t="n">
        <v>1201.774882651107</v>
      </c>
      <c r="AC46" t="n">
        <v>1087.079174552526</v>
      </c>
      <c r="AD46" t="n">
        <v>878333.6743927673</v>
      </c>
      <c r="AE46" t="n">
        <v>1201774.882651107</v>
      </c>
      <c r="AF46" t="n">
        <v>1.604173304867723e-06</v>
      </c>
      <c r="AG46" t="n">
        <v>23.00347222222222</v>
      </c>
      <c r="AH46" t="n">
        <v>1087079.174552526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3.7818</v>
      </c>
      <c r="E47" t="n">
        <v>26.44</v>
      </c>
      <c r="F47" t="n">
        <v>23.68</v>
      </c>
      <c r="G47" t="n">
        <v>88.79000000000001</v>
      </c>
      <c r="H47" t="n">
        <v>1.3</v>
      </c>
      <c r="I47" t="n">
        <v>16</v>
      </c>
      <c r="J47" t="n">
        <v>166.37</v>
      </c>
      <c r="K47" t="n">
        <v>49.1</v>
      </c>
      <c r="L47" t="n">
        <v>12.25</v>
      </c>
      <c r="M47" t="n">
        <v>14</v>
      </c>
      <c r="N47" t="n">
        <v>30.02</v>
      </c>
      <c r="O47" t="n">
        <v>20752.76</v>
      </c>
      <c r="P47" t="n">
        <v>256.93</v>
      </c>
      <c r="Q47" t="n">
        <v>608.8200000000001</v>
      </c>
      <c r="R47" t="n">
        <v>56.85</v>
      </c>
      <c r="S47" t="n">
        <v>46.36</v>
      </c>
      <c r="T47" t="n">
        <v>4890.4</v>
      </c>
      <c r="U47" t="n">
        <v>0.82</v>
      </c>
      <c r="V47" t="n">
        <v>0.9</v>
      </c>
      <c r="W47" t="n">
        <v>9.210000000000001</v>
      </c>
      <c r="X47" t="n">
        <v>0.3</v>
      </c>
      <c r="Y47" t="n">
        <v>1</v>
      </c>
      <c r="Z47" t="n">
        <v>10</v>
      </c>
      <c r="AA47" t="n">
        <v>874.6807246004504</v>
      </c>
      <c r="AB47" t="n">
        <v>1196.776755588489</v>
      </c>
      <c r="AC47" t="n">
        <v>1082.558061721848</v>
      </c>
      <c r="AD47" t="n">
        <v>874680.7246004504</v>
      </c>
      <c r="AE47" t="n">
        <v>1196776.755588489</v>
      </c>
      <c r="AF47" t="n">
        <v>1.607616557847406e-06</v>
      </c>
      <c r="AG47" t="n">
        <v>22.95138888888889</v>
      </c>
      <c r="AH47" t="n">
        <v>1082558.061721848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3.7828</v>
      </c>
      <c r="E48" t="n">
        <v>26.44</v>
      </c>
      <c r="F48" t="n">
        <v>23.67</v>
      </c>
      <c r="G48" t="n">
        <v>88.76000000000001</v>
      </c>
      <c r="H48" t="n">
        <v>1.33</v>
      </c>
      <c r="I48" t="n">
        <v>16</v>
      </c>
      <c r="J48" t="n">
        <v>166.73</v>
      </c>
      <c r="K48" t="n">
        <v>49.1</v>
      </c>
      <c r="L48" t="n">
        <v>12.5</v>
      </c>
      <c r="M48" t="n">
        <v>14</v>
      </c>
      <c r="N48" t="n">
        <v>30.13</v>
      </c>
      <c r="O48" t="n">
        <v>20797.26</v>
      </c>
      <c r="P48" t="n">
        <v>256.99</v>
      </c>
      <c r="Q48" t="n">
        <v>608.86</v>
      </c>
      <c r="R48" t="n">
        <v>56.72</v>
      </c>
      <c r="S48" t="n">
        <v>46.36</v>
      </c>
      <c r="T48" t="n">
        <v>4826.95</v>
      </c>
      <c r="U48" t="n">
        <v>0.82</v>
      </c>
      <c r="V48" t="n">
        <v>0.9</v>
      </c>
      <c r="W48" t="n">
        <v>9.199999999999999</v>
      </c>
      <c r="X48" t="n">
        <v>0.3</v>
      </c>
      <c r="Y48" t="n">
        <v>1</v>
      </c>
      <c r="Z48" t="n">
        <v>10</v>
      </c>
      <c r="AA48" t="n">
        <v>874.5652592434026</v>
      </c>
      <c r="AB48" t="n">
        <v>1196.618770793004</v>
      </c>
      <c r="AC48" t="n">
        <v>1082.415154773512</v>
      </c>
      <c r="AD48" t="n">
        <v>874565.2592434026</v>
      </c>
      <c r="AE48" t="n">
        <v>1196618.770793004</v>
      </c>
      <c r="AF48" t="n">
        <v>1.60804165080786e-06</v>
      </c>
      <c r="AG48" t="n">
        <v>22.95138888888889</v>
      </c>
      <c r="AH48" t="n">
        <v>1082415.154773512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3.7811</v>
      </c>
      <c r="E49" t="n">
        <v>26.45</v>
      </c>
      <c r="F49" t="n">
        <v>23.68</v>
      </c>
      <c r="G49" t="n">
        <v>88.81</v>
      </c>
      <c r="H49" t="n">
        <v>1.35</v>
      </c>
      <c r="I49" t="n">
        <v>16</v>
      </c>
      <c r="J49" t="n">
        <v>167.09</v>
      </c>
      <c r="K49" t="n">
        <v>49.1</v>
      </c>
      <c r="L49" t="n">
        <v>12.75</v>
      </c>
      <c r="M49" t="n">
        <v>14</v>
      </c>
      <c r="N49" t="n">
        <v>30.25</v>
      </c>
      <c r="O49" t="n">
        <v>20841.8</v>
      </c>
      <c r="P49" t="n">
        <v>256.18</v>
      </c>
      <c r="Q49" t="n">
        <v>608.79</v>
      </c>
      <c r="R49" t="n">
        <v>57.21</v>
      </c>
      <c r="S49" t="n">
        <v>46.36</v>
      </c>
      <c r="T49" t="n">
        <v>5070.4</v>
      </c>
      <c r="U49" t="n">
        <v>0.8100000000000001</v>
      </c>
      <c r="V49" t="n">
        <v>0.9</v>
      </c>
      <c r="W49" t="n">
        <v>9.199999999999999</v>
      </c>
      <c r="X49" t="n">
        <v>0.31</v>
      </c>
      <c r="Y49" t="n">
        <v>1</v>
      </c>
      <c r="Z49" t="n">
        <v>10</v>
      </c>
      <c r="AA49" t="n">
        <v>873.6977881442114</v>
      </c>
      <c r="AB49" t="n">
        <v>1195.431858564966</v>
      </c>
      <c r="AC49" t="n">
        <v>1081.341519782676</v>
      </c>
      <c r="AD49" t="n">
        <v>873697.7881442114</v>
      </c>
      <c r="AE49" t="n">
        <v>1195431.858564966</v>
      </c>
      <c r="AF49" t="n">
        <v>1.607318992775087e-06</v>
      </c>
      <c r="AG49" t="n">
        <v>22.96006944444444</v>
      </c>
      <c r="AH49" t="n">
        <v>1081341.519782676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3.7889</v>
      </c>
      <c r="E50" t="n">
        <v>26.39</v>
      </c>
      <c r="F50" t="n">
        <v>23.66</v>
      </c>
      <c r="G50" t="n">
        <v>94.63</v>
      </c>
      <c r="H50" t="n">
        <v>1.38</v>
      </c>
      <c r="I50" t="n">
        <v>15</v>
      </c>
      <c r="J50" t="n">
        <v>167.45</v>
      </c>
      <c r="K50" t="n">
        <v>49.1</v>
      </c>
      <c r="L50" t="n">
        <v>13</v>
      </c>
      <c r="M50" t="n">
        <v>13</v>
      </c>
      <c r="N50" t="n">
        <v>30.36</v>
      </c>
      <c r="O50" t="n">
        <v>20886.38</v>
      </c>
      <c r="P50" t="n">
        <v>254.32</v>
      </c>
      <c r="Q50" t="n">
        <v>608.8099999999999</v>
      </c>
      <c r="R50" t="n">
        <v>56.46</v>
      </c>
      <c r="S50" t="n">
        <v>46.36</v>
      </c>
      <c r="T50" t="n">
        <v>4702.66</v>
      </c>
      <c r="U50" t="n">
        <v>0.82</v>
      </c>
      <c r="V50" t="n">
        <v>0.9</v>
      </c>
      <c r="W50" t="n">
        <v>9.199999999999999</v>
      </c>
      <c r="X50" t="n">
        <v>0.29</v>
      </c>
      <c r="Y50" t="n">
        <v>1</v>
      </c>
      <c r="Z50" t="n">
        <v>10</v>
      </c>
      <c r="AA50" t="n">
        <v>869.8274477892863</v>
      </c>
      <c r="AB50" t="n">
        <v>1190.136288143992</v>
      </c>
      <c r="AC50" t="n">
        <v>1076.5513511703</v>
      </c>
      <c r="AD50" t="n">
        <v>869827.4477892864</v>
      </c>
      <c r="AE50" t="n">
        <v>1190136.288143992</v>
      </c>
      <c r="AF50" t="n">
        <v>1.610634717866633e-06</v>
      </c>
      <c r="AG50" t="n">
        <v>22.90798611111111</v>
      </c>
      <c r="AH50" t="n">
        <v>1076551.3511703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3.7904</v>
      </c>
      <c r="E51" t="n">
        <v>26.38</v>
      </c>
      <c r="F51" t="n">
        <v>23.65</v>
      </c>
      <c r="G51" t="n">
        <v>94.59</v>
      </c>
      <c r="H51" t="n">
        <v>1.4</v>
      </c>
      <c r="I51" t="n">
        <v>15</v>
      </c>
      <c r="J51" t="n">
        <v>167.81</v>
      </c>
      <c r="K51" t="n">
        <v>49.1</v>
      </c>
      <c r="L51" t="n">
        <v>13.25</v>
      </c>
      <c r="M51" t="n">
        <v>13</v>
      </c>
      <c r="N51" t="n">
        <v>30.47</v>
      </c>
      <c r="O51" t="n">
        <v>20930.99</v>
      </c>
      <c r="P51" t="n">
        <v>254.68</v>
      </c>
      <c r="Q51" t="n">
        <v>608.78</v>
      </c>
      <c r="R51" t="n">
        <v>55.91</v>
      </c>
      <c r="S51" t="n">
        <v>46.36</v>
      </c>
      <c r="T51" t="n">
        <v>4425.13</v>
      </c>
      <c r="U51" t="n">
        <v>0.83</v>
      </c>
      <c r="V51" t="n">
        <v>0.9</v>
      </c>
      <c r="W51" t="n">
        <v>9.199999999999999</v>
      </c>
      <c r="X51" t="n">
        <v>0.28</v>
      </c>
      <c r="Y51" t="n">
        <v>1</v>
      </c>
      <c r="Z51" t="n">
        <v>10</v>
      </c>
      <c r="AA51" t="n">
        <v>870.0760893377087</v>
      </c>
      <c r="AB51" t="n">
        <v>1190.476490479835</v>
      </c>
      <c r="AC51" t="n">
        <v>1076.859085072686</v>
      </c>
      <c r="AD51" t="n">
        <v>870076.0893377087</v>
      </c>
      <c r="AE51" t="n">
        <v>1190476.490479835</v>
      </c>
      <c r="AF51" t="n">
        <v>1.611272357307316e-06</v>
      </c>
      <c r="AG51" t="n">
        <v>22.89930555555556</v>
      </c>
      <c r="AH51" t="n">
        <v>1076859.085072686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3.7879</v>
      </c>
      <c r="E52" t="n">
        <v>26.4</v>
      </c>
      <c r="F52" t="n">
        <v>23.67</v>
      </c>
      <c r="G52" t="n">
        <v>94.66</v>
      </c>
      <c r="H52" t="n">
        <v>1.42</v>
      </c>
      <c r="I52" t="n">
        <v>15</v>
      </c>
      <c r="J52" t="n">
        <v>168.18</v>
      </c>
      <c r="K52" t="n">
        <v>49.1</v>
      </c>
      <c r="L52" t="n">
        <v>13.5</v>
      </c>
      <c r="M52" t="n">
        <v>13</v>
      </c>
      <c r="N52" t="n">
        <v>30.58</v>
      </c>
      <c r="O52" t="n">
        <v>20975.64</v>
      </c>
      <c r="P52" t="n">
        <v>254.53</v>
      </c>
      <c r="Q52" t="n">
        <v>608.8099999999999</v>
      </c>
      <c r="R52" t="n">
        <v>56.39</v>
      </c>
      <c r="S52" t="n">
        <v>46.36</v>
      </c>
      <c r="T52" t="n">
        <v>4669.44</v>
      </c>
      <c r="U52" t="n">
        <v>0.82</v>
      </c>
      <c r="V52" t="n">
        <v>0.9</v>
      </c>
      <c r="W52" t="n">
        <v>9.210000000000001</v>
      </c>
      <c r="X52" t="n">
        <v>0.29</v>
      </c>
      <c r="Y52" t="n">
        <v>1</v>
      </c>
      <c r="Z52" t="n">
        <v>10</v>
      </c>
      <c r="AA52" t="n">
        <v>870.3293770611544</v>
      </c>
      <c r="AB52" t="n">
        <v>1190.823049917319</v>
      </c>
      <c r="AC52" t="n">
        <v>1077.172569363857</v>
      </c>
      <c r="AD52" t="n">
        <v>870329.3770611545</v>
      </c>
      <c r="AE52" t="n">
        <v>1190823.049917319</v>
      </c>
      <c r="AF52" t="n">
        <v>1.610209624906179e-06</v>
      </c>
      <c r="AG52" t="n">
        <v>22.91666666666667</v>
      </c>
      <c r="AH52" t="n">
        <v>1077172.569363857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3.7902</v>
      </c>
      <c r="E53" t="n">
        <v>26.38</v>
      </c>
      <c r="F53" t="n">
        <v>23.65</v>
      </c>
      <c r="G53" t="n">
        <v>94.59999999999999</v>
      </c>
      <c r="H53" t="n">
        <v>1.45</v>
      </c>
      <c r="I53" t="n">
        <v>15</v>
      </c>
      <c r="J53" t="n">
        <v>168.54</v>
      </c>
      <c r="K53" t="n">
        <v>49.1</v>
      </c>
      <c r="L53" t="n">
        <v>13.75</v>
      </c>
      <c r="M53" t="n">
        <v>13</v>
      </c>
      <c r="N53" t="n">
        <v>30.69</v>
      </c>
      <c r="O53" t="n">
        <v>21020.34</v>
      </c>
      <c r="P53" t="n">
        <v>252.54</v>
      </c>
      <c r="Q53" t="n">
        <v>608.79</v>
      </c>
      <c r="R53" t="n">
        <v>56.08</v>
      </c>
      <c r="S53" t="n">
        <v>46.36</v>
      </c>
      <c r="T53" t="n">
        <v>4510.68</v>
      </c>
      <c r="U53" t="n">
        <v>0.83</v>
      </c>
      <c r="V53" t="n">
        <v>0.9</v>
      </c>
      <c r="W53" t="n">
        <v>9.199999999999999</v>
      </c>
      <c r="X53" t="n">
        <v>0.28</v>
      </c>
      <c r="Y53" t="n">
        <v>1</v>
      </c>
      <c r="Z53" t="n">
        <v>10</v>
      </c>
      <c r="AA53" t="n">
        <v>867.030746459408</v>
      </c>
      <c r="AB53" t="n">
        <v>1186.309718002698</v>
      </c>
      <c r="AC53" t="n">
        <v>1073.089983512666</v>
      </c>
      <c r="AD53" t="n">
        <v>867030.746459408</v>
      </c>
      <c r="AE53" t="n">
        <v>1186309.718002698</v>
      </c>
      <c r="AF53" t="n">
        <v>1.611187338715225e-06</v>
      </c>
      <c r="AG53" t="n">
        <v>22.89930555555556</v>
      </c>
      <c r="AH53" t="n">
        <v>1073089.983512666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3.7982</v>
      </c>
      <c r="E54" t="n">
        <v>26.33</v>
      </c>
      <c r="F54" t="n">
        <v>23.62</v>
      </c>
      <c r="G54" t="n">
        <v>101.25</v>
      </c>
      <c r="H54" t="n">
        <v>1.47</v>
      </c>
      <c r="I54" t="n">
        <v>14</v>
      </c>
      <c r="J54" t="n">
        <v>168.9</v>
      </c>
      <c r="K54" t="n">
        <v>49.1</v>
      </c>
      <c r="L54" t="n">
        <v>14</v>
      </c>
      <c r="M54" t="n">
        <v>12</v>
      </c>
      <c r="N54" t="n">
        <v>30.81</v>
      </c>
      <c r="O54" t="n">
        <v>21065.06</v>
      </c>
      <c r="P54" t="n">
        <v>251.99</v>
      </c>
      <c r="Q54" t="n">
        <v>608.8099999999999</v>
      </c>
      <c r="R54" t="n">
        <v>55.29</v>
      </c>
      <c r="S54" t="n">
        <v>46.36</v>
      </c>
      <c r="T54" t="n">
        <v>4120.06</v>
      </c>
      <c r="U54" t="n">
        <v>0.84</v>
      </c>
      <c r="V54" t="n">
        <v>0.9</v>
      </c>
      <c r="W54" t="n">
        <v>9.199999999999999</v>
      </c>
      <c r="X54" t="n">
        <v>0.25</v>
      </c>
      <c r="Y54" t="n">
        <v>1</v>
      </c>
      <c r="Z54" t="n">
        <v>10</v>
      </c>
      <c r="AA54" t="n">
        <v>864.969738860569</v>
      </c>
      <c r="AB54" t="n">
        <v>1183.489756480728</v>
      </c>
      <c r="AC54" t="n">
        <v>1070.539155160512</v>
      </c>
      <c r="AD54" t="n">
        <v>864969.738860569</v>
      </c>
      <c r="AE54" t="n">
        <v>1183489.756480728</v>
      </c>
      <c r="AF54" t="n">
        <v>1.614588082398862e-06</v>
      </c>
      <c r="AG54" t="n">
        <v>22.85590277777778</v>
      </c>
      <c r="AH54" t="n">
        <v>1070539.155160512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3.8</v>
      </c>
      <c r="E55" t="n">
        <v>26.32</v>
      </c>
      <c r="F55" t="n">
        <v>23.61</v>
      </c>
      <c r="G55" t="n">
        <v>101.19</v>
      </c>
      <c r="H55" t="n">
        <v>1.49</v>
      </c>
      <c r="I55" t="n">
        <v>14</v>
      </c>
      <c r="J55" t="n">
        <v>169.26</v>
      </c>
      <c r="K55" t="n">
        <v>49.1</v>
      </c>
      <c r="L55" t="n">
        <v>14.25</v>
      </c>
      <c r="M55" t="n">
        <v>12</v>
      </c>
      <c r="N55" t="n">
        <v>30.92</v>
      </c>
      <c r="O55" t="n">
        <v>21109.83</v>
      </c>
      <c r="P55" t="n">
        <v>251.58</v>
      </c>
      <c r="Q55" t="n">
        <v>608.77</v>
      </c>
      <c r="R55" t="n">
        <v>54.79</v>
      </c>
      <c r="S55" t="n">
        <v>46.36</v>
      </c>
      <c r="T55" t="n">
        <v>3871.65</v>
      </c>
      <c r="U55" t="n">
        <v>0.85</v>
      </c>
      <c r="V55" t="n">
        <v>0.9</v>
      </c>
      <c r="W55" t="n">
        <v>9.199999999999999</v>
      </c>
      <c r="X55" t="n">
        <v>0.24</v>
      </c>
      <c r="Y55" t="n">
        <v>1</v>
      </c>
      <c r="Z55" t="n">
        <v>10</v>
      </c>
      <c r="AA55" t="n">
        <v>864.0765710087749</v>
      </c>
      <c r="AB55" t="n">
        <v>1182.267684822119</v>
      </c>
      <c r="AC55" t="n">
        <v>1069.433716305812</v>
      </c>
      <c r="AD55" t="n">
        <v>864076.5710087749</v>
      </c>
      <c r="AE55" t="n">
        <v>1182267.684822119</v>
      </c>
      <c r="AF55" t="n">
        <v>1.61535324972768e-06</v>
      </c>
      <c r="AG55" t="n">
        <v>22.84722222222222</v>
      </c>
      <c r="AH55" t="n">
        <v>1069433.716305812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3.799</v>
      </c>
      <c r="E56" t="n">
        <v>26.32</v>
      </c>
      <c r="F56" t="n">
        <v>23.62</v>
      </c>
      <c r="G56" t="n">
        <v>101.22</v>
      </c>
      <c r="H56" t="n">
        <v>1.52</v>
      </c>
      <c r="I56" t="n">
        <v>14</v>
      </c>
      <c r="J56" t="n">
        <v>169.63</v>
      </c>
      <c r="K56" t="n">
        <v>49.1</v>
      </c>
      <c r="L56" t="n">
        <v>14.5</v>
      </c>
      <c r="M56" t="n">
        <v>12</v>
      </c>
      <c r="N56" t="n">
        <v>31.03</v>
      </c>
      <c r="O56" t="n">
        <v>21154.64</v>
      </c>
      <c r="P56" t="n">
        <v>250.83</v>
      </c>
      <c r="Q56" t="n">
        <v>608.78</v>
      </c>
      <c r="R56" t="n">
        <v>55.05</v>
      </c>
      <c r="S56" t="n">
        <v>46.36</v>
      </c>
      <c r="T56" t="n">
        <v>4002.92</v>
      </c>
      <c r="U56" t="n">
        <v>0.84</v>
      </c>
      <c r="V56" t="n">
        <v>0.9</v>
      </c>
      <c r="W56" t="n">
        <v>9.199999999999999</v>
      </c>
      <c r="X56" t="n">
        <v>0.25</v>
      </c>
      <c r="Y56" t="n">
        <v>1</v>
      </c>
      <c r="Z56" t="n">
        <v>10</v>
      </c>
      <c r="AA56" t="n">
        <v>863.2003474730676</v>
      </c>
      <c r="AB56" t="n">
        <v>1181.06879712431</v>
      </c>
      <c r="AC56" t="n">
        <v>1068.349248767233</v>
      </c>
      <c r="AD56" t="n">
        <v>863200.3474730676</v>
      </c>
      <c r="AE56" t="n">
        <v>1181068.79712431</v>
      </c>
      <c r="AF56" t="n">
        <v>1.614928156767226e-06</v>
      </c>
      <c r="AG56" t="n">
        <v>22.84722222222222</v>
      </c>
      <c r="AH56" t="n">
        <v>1068349.248767233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3.7961</v>
      </c>
      <c r="E57" t="n">
        <v>26.34</v>
      </c>
      <c r="F57" t="n">
        <v>23.64</v>
      </c>
      <c r="G57" t="n">
        <v>101.31</v>
      </c>
      <c r="H57" t="n">
        <v>1.54</v>
      </c>
      <c r="I57" t="n">
        <v>14</v>
      </c>
      <c r="J57" t="n">
        <v>169.99</v>
      </c>
      <c r="K57" t="n">
        <v>49.1</v>
      </c>
      <c r="L57" t="n">
        <v>14.75</v>
      </c>
      <c r="M57" t="n">
        <v>12</v>
      </c>
      <c r="N57" t="n">
        <v>31.15</v>
      </c>
      <c r="O57" t="n">
        <v>21199.48</v>
      </c>
      <c r="P57" t="n">
        <v>249.73</v>
      </c>
      <c r="Q57" t="n">
        <v>608.8099999999999</v>
      </c>
      <c r="R57" t="n">
        <v>55.63</v>
      </c>
      <c r="S57" t="n">
        <v>46.36</v>
      </c>
      <c r="T57" t="n">
        <v>4290.42</v>
      </c>
      <c r="U57" t="n">
        <v>0.83</v>
      </c>
      <c r="V57" t="n">
        <v>0.9</v>
      </c>
      <c r="W57" t="n">
        <v>9.199999999999999</v>
      </c>
      <c r="X57" t="n">
        <v>0.27</v>
      </c>
      <c r="Y57" t="n">
        <v>1</v>
      </c>
      <c r="Z57" t="n">
        <v>10</v>
      </c>
      <c r="AA57" t="n">
        <v>862.1403895661464</v>
      </c>
      <c r="AB57" t="n">
        <v>1179.618515954018</v>
      </c>
      <c r="AC57" t="n">
        <v>1067.037380396351</v>
      </c>
      <c r="AD57" t="n">
        <v>862140.3895661464</v>
      </c>
      <c r="AE57" t="n">
        <v>1179618.515954018</v>
      </c>
      <c r="AF57" t="n">
        <v>1.613695387181907e-06</v>
      </c>
      <c r="AG57" t="n">
        <v>22.86458333333333</v>
      </c>
      <c r="AH57" t="n">
        <v>1067037.380396351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3.8042</v>
      </c>
      <c r="E58" t="n">
        <v>26.29</v>
      </c>
      <c r="F58" t="n">
        <v>23.61</v>
      </c>
      <c r="G58" t="n">
        <v>108.98</v>
      </c>
      <c r="H58" t="n">
        <v>1.56</v>
      </c>
      <c r="I58" t="n">
        <v>13</v>
      </c>
      <c r="J58" t="n">
        <v>170.35</v>
      </c>
      <c r="K58" t="n">
        <v>49.1</v>
      </c>
      <c r="L58" t="n">
        <v>15</v>
      </c>
      <c r="M58" t="n">
        <v>11</v>
      </c>
      <c r="N58" t="n">
        <v>31.26</v>
      </c>
      <c r="O58" t="n">
        <v>21244.37</v>
      </c>
      <c r="P58" t="n">
        <v>249.48</v>
      </c>
      <c r="Q58" t="n">
        <v>608.75</v>
      </c>
      <c r="R58" t="n">
        <v>54.9</v>
      </c>
      <c r="S58" t="n">
        <v>46.36</v>
      </c>
      <c r="T58" t="n">
        <v>3932.04</v>
      </c>
      <c r="U58" t="n">
        <v>0.84</v>
      </c>
      <c r="V58" t="n">
        <v>0.9</v>
      </c>
      <c r="W58" t="n">
        <v>9.199999999999999</v>
      </c>
      <c r="X58" t="n">
        <v>0.24</v>
      </c>
      <c r="Y58" t="n">
        <v>1</v>
      </c>
      <c r="Z58" t="n">
        <v>10</v>
      </c>
      <c r="AA58" t="n">
        <v>860.5086978978118</v>
      </c>
      <c r="AB58" t="n">
        <v>1177.385963428246</v>
      </c>
      <c r="AC58" t="n">
        <v>1065.017899550232</v>
      </c>
      <c r="AD58" t="n">
        <v>860508.6978978118</v>
      </c>
      <c r="AE58" t="n">
        <v>1177385.963428246</v>
      </c>
      <c r="AF58" t="n">
        <v>1.61713864016159e-06</v>
      </c>
      <c r="AG58" t="n">
        <v>22.82118055555556</v>
      </c>
      <c r="AH58" t="n">
        <v>1065017.899550232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3.805</v>
      </c>
      <c r="E59" t="n">
        <v>26.28</v>
      </c>
      <c r="F59" t="n">
        <v>23.61</v>
      </c>
      <c r="G59" t="n">
        <v>108.96</v>
      </c>
      <c r="H59" t="n">
        <v>1.58</v>
      </c>
      <c r="I59" t="n">
        <v>13</v>
      </c>
      <c r="J59" t="n">
        <v>170.72</v>
      </c>
      <c r="K59" t="n">
        <v>49.1</v>
      </c>
      <c r="L59" t="n">
        <v>15.25</v>
      </c>
      <c r="M59" t="n">
        <v>11</v>
      </c>
      <c r="N59" t="n">
        <v>31.37</v>
      </c>
      <c r="O59" t="n">
        <v>21289.29</v>
      </c>
      <c r="P59" t="n">
        <v>248.9</v>
      </c>
      <c r="Q59" t="n">
        <v>608.78</v>
      </c>
      <c r="R59" t="n">
        <v>54.84</v>
      </c>
      <c r="S59" t="n">
        <v>46.36</v>
      </c>
      <c r="T59" t="n">
        <v>3900.9</v>
      </c>
      <c r="U59" t="n">
        <v>0.85</v>
      </c>
      <c r="V59" t="n">
        <v>0.9</v>
      </c>
      <c r="W59" t="n">
        <v>9.199999999999999</v>
      </c>
      <c r="X59" t="n">
        <v>0.24</v>
      </c>
      <c r="Y59" t="n">
        <v>1</v>
      </c>
      <c r="Z59" t="n">
        <v>10</v>
      </c>
      <c r="AA59" t="n">
        <v>859.5725577980714</v>
      </c>
      <c r="AB59" t="n">
        <v>1176.105095244195</v>
      </c>
      <c r="AC59" t="n">
        <v>1063.859275627957</v>
      </c>
      <c r="AD59" t="n">
        <v>859572.5577980714</v>
      </c>
      <c r="AE59" t="n">
        <v>1176105.095244195</v>
      </c>
      <c r="AF59" t="n">
        <v>1.617478714529953e-06</v>
      </c>
      <c r="AG59" t="n">
        <v>22.8125</v>
      </c>
      <c r="AH59" t="n">
        <v>1063859.275627957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3.8052</v>
      </c>
      <c r="E60" t="n">
        <v>26.28</v>
      </c>
      <c r="F60" t="n">
        <v>23.61</v>
      </c>
      <c r="G60" t="n">
        <v>108.95</v>
      </c>
      <c r="H60" t="n">
        <v>1.61</v>
      </c>
      <c r="I60" t="n">
        <v>13</v>
      </c>
      <c r="J60" t="n">
        <v>171.08</v>
      </c>
      <c r="K60" t="n">
        <v>49.1</v>
      </c>
      <c r="L60" t="n">
        <v>15.5</v>
      </c>
      <c r="M60" t="n">
        <v>11</v>
      </c>
      <c r="N60" t="n">
        <v>31.49</v>
      </c>
      <c r="O60" t="n">
        <v>21334.25</v>
      </c>
      <c r="P60" t="n">
        <v>248.39</v>
      </c>
      <c r="Q60" t="n">
        <v>608.76</v>
      </c>
      <c r="R60" t="n">
        <v>54.66</v>
      </c>
      <c r="S60" t="n">
        <v>46.36</v>
      </c>
      <c r="T60" t="n">
        <v>3813.5</v>
      </c>
      <c r="U60" t="n">
        <v>0.85</v>
      </c>
      <c r="V60" t="n">
        <v>0.9</v>
      </c>
      <c r="W60" t="n">
        <v>9.199999999999999</v>
      </c>
      <c r="X60" t="n">
        <v>0.24</v>
      </c>
      <c r="Y60" t="n">
        <v>1</v>
      </c>
      <c r="Z60" t="n">
        <v>10</v>
      </c>
      <c r="AA60" t="n">
        <v>858.8165841517988</v>
      </c>
      <c r="AB60" t="n">
        <v>1175.070738750161</v>
      </c>
      <c r="AC60" t="n">
        <v>1062.923636665985</v>
      </c>
      <c r="AD60" t="n">
        <v>858816.5841517987</v>
      </c>
      <c r="AE60" t="n">
        <v>1175070.738750161</v>
      </c>
      <c r="AF60" t="n">
        <v>1.617563733122044e-06</v>
      </c>
      <c r="AG60" t="n">
        <v>22.8125</v>
      </c>
      <c r="AH60" t="n">
        <v>1062923.636665985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3.8037</v>
      </c>
      <c r="E61" t="n">
        <v>26.29</v>
      </c>
      <c r="F61" t="n">
        <v>23.62</v>
      </c>
      <c r="G61" t="n">
        <v>109</v>
      </c>
      <c r="H61" t="n">
        <v>1.63</v>
      </c>
      <c r="I61" t="n">
        <v>13</v>
      </c>
      <c r="J61" t="n">
        <v>171.45</v>
      </c>
      <c r="K61" t="n">
        <v>49.1</v>
      </c>
      <c r="L61" t="n">
        <v>15.75</v>
      </c>
      <c r="M61" t="n">
        <v>11</v>
      </c>
      <c r="N61" t="n">
        <v>31.6</v>
      </c>
      <c r="O61" t="n">
        <v>21379.25</v>
      </c>
      <c r="P61" t="n">
        <v>247.04</v>
      </c>
      <c r="Q61" t="n">
        <v>608.78</v>
      </c>
      <c r="R61" t="n">
        <v>54.92</v>
      </c>
      <c r="S61" t="n">
        <v>46.36</v>
      </c>
      <c r="T61" t="n">
        <v>3943.54</v>
      </c>
      <c r="U61" t="n">
        <v>0.84</v>
      </c>
      <c r="V61" t="n">
        <v>0.9</v>
      </c>
      <c r="W61" t="n">
        <v>9.199999999999999</v>
      </c>
      <c r="X61" t="n">
        <v>0.25</v>
      </c>
      <c r="Y61" t="n">
        <v>1</v>
      </c>
      <c r="Z61" t="n">
        <v>10</v>
      </c>
      <c r="AA61" t="n">
        <v>857.1480755412657</v>
      </c>
      <c r="AB61" t="n">
        <v>1172.787811659825</v>
      </c>
      <c r="AC61" t="n">
        <v>1060.858588933042</v>
      </c>
      <c r="AD61" t="n">
        <v>857148.0755412657</v>
      </c>
      <c r="AE61" t="n">
        <v>1172787.811659825</v>
      </c>
      <c r="AF61" t="n">
        <v>1.616926093681362e-06</v>
      </c>
      <c r="AG61" t="n">
        <v>22.82118055555556</v>
      </c>
      <c r="AH61" t="n">
        <v>1060858.588933042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3.8133</v>
      </c>
      <c r="E62" t="n">
        <v>26.22</v>
      </c>
      <c r="F62" t="n">
        <v>23.58</v>
      </c>
      <c r="G62" t="n">
        <v>117.9</v>
      </c>
      <c r="H62" t="n">
        <v>1.65</v>
      </c>
      <c r="I62" t="n">
        <v>12</v>
      </c>
      <c r="J62" t="n">
        <v>171.81</v>
      </c>
      <c r="K62" t="n">
        <v>49.1</v>
      </c>
      <c r="L62" t="n">
        <v>16</v>
      </c>
      <c r="M62" t="n">
        <v>10</v>
      </c>
      <c r="N62" t="n">
        <v>31.72</v>
      </c>
      <c r="O62" t="n">
        <v>21424.29</v>
      </c>
      <c r="P62" t="n">
        <v>245.14</v>
      </c>
      <c r="Q62" t="n">
        <v>608.8</v>
      </c>
      <c r="R62" t="n">
        <v>53.87</v>
      </c>
      <c r="S62" t="n">
        <v>46.36</v>
      </c>
      <c r="T62" t="n">
        <v>3420.33</v>
      </c>
      <c r="U62" t="n">
        <v>0.86</v>
      </c>
      <c r="V62" t="n">
        <v>0.9</v>
      </c>
      <c r="W62" t="n">
        <v>9.199999999999999</v>
      </c>
      <c r="X62" t="n">
        <v>0.21</v>
      </c>
      <c r="Y62" t="n">
        <v>1</v>
      </c>
      <c r="Z62" t="n">
        <v>10</v>
      </c>
      <c r="AA62" t="n">
        <v>852.9145480356531</v>
      </c>
      <c r="AB62" t="n">
        <v>1166.995312556594</v>
      </c>
      <c r="AC62" t="n">
        <v>1055.6189178144</v>
      </c>
      <c r="AD62" t="n">
        <v>852914.5480356531</v>
      </c>
      <c r="AE62" t="n">
        <v>1166995.312556594</v>
      </c>
      <c r="AF62" t="n">
        <v>1.621006986101727e-06</v>
      </c>
      <c r="AG62" t="n">
        <v>22.76041666666667</v>
      </c>
      <c r="AH62" t="n">
        <v>1055618.9178144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3.8108</v>
      </c>
      <c r="E63" t="n">
        <v>26.24</v>
      </c>
      <c r="F63" t="n">
        <v>23.6</v>
      </c>
      <c r="G63" t="n">
        <v>117.99</v>
      </c>
      <c r="H63" t="n">
        <v>1.67</v>
      </c>
      <c r="I63" t="n">
        <v>12</v>
      </c>
      <c r="J63" t="n">
        <v>172.18</v>
      </c>
      <c r="K63" t="n">
        <v>49.1</v>
      </c>
      <c r="L63" t="n">
        <v>16.25</v>
      </c>
      <c r="M63" t="n">
        <v>10</v>
      </c>
      <c r="N63" t="n">
        <v>31.83</v>
      </c>
      <c r="O63" t="n">
        <v>21469.36</v>
      </c>
      <c r="P63" t="n">
        <v>245.52</v>
      </c>
      <c r="Q63" t="n">
        <v>608.79</v>
      </c>
      <c r="R63" t="n">
        <v>54.34</v>
      </c>
      <c r="S63" t="n">
        <v>46.36</v>
      </c>
      <c r="T63" t="n">
        <v>3659.5</v>
      </c>
      <c r="U63" t="n">
        <v>0.85</v>
      </c>
      <c r="V63" t="n">
        <v>0.9</v>
      </c>
      <c r="W63" t="n">
        <v>9.199999999999999</v>
      </c>
      <c r="X63" t="n">
        <v>0.23</v>
      </c>
      <c r="Y63" t="n">
        <v>1</v>
      </c>
      <c r="Z63" t="n">
        <v>10</v>
      </c>
      <c r="AA63" t="n">
        <v>853.9119141411619</v>
      </c>
      <c r="AB63" t="n">
        <v>1168.359952862839</v>
      </c>
      <c r="AC63" t="n">
        <v>1056.853318765101</v>
      </c>
      <c r="AD63" t="n">
        <v>853911.9141411619</v>
      </c>
      <c r="AE63" t="n">
        <v>1168359.952862839</v>
      </c>
      <c r="AF63" t="n">
        <v>1.619944253700591e-06</v>
      </c>
      <c r="AG63" t="n">
        <v>22.77777777777778</v>
      </c>
      <c r="AH63" t="n">
        <v>1056853.318765101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3.8118</v>
      </c>
      <c r="E64" t="n">
        <v>26.23</v>
      </c>
      <c r="F64" t="n">
        <v>23.59</v>
      </c>
      <c r="G64" t="n">
        <v>117.96</v>
      </c>
      <c r="H64" t="n">
        <v>1.7</v>
      </c>
      <c r="I64" t="n">
        <v>12</v>
      </c>
      <c r="J64" t="n">
        <v>172.54</v>
      </c>
      <c r="K64" t="n">
        <v>49.1</v>
      </c>
      <c r="L64" t="n">
        <v>16.5</v>
      </c>
      <c r="M64" t="n">
        <v>10</v>
      </c>
      <c r="N64" t="n">
        <v>31.95</v>
      </c>
      <c r="O64" t="n">
        <v>21514.48</v>
      </c>
      <c r="P64" t="n">
        <v>244.93</v>
      </c>
      <c r="Q64" t="n">
        <v>608.84</v>
      </c>
      <c r="R64" t="n">
        <v>54.2</v>
      </c>
      <c r="S64" t="n">
        <v>46.36</v>
      </c>
      <c r="T64" t="n">
        <v>3586.75</v>
      </c>
      <c r="U64" t="n">
        <v>0.86</v>
      </c>
      <c r="V64" t="n">
        <v>0.9</v>
      </c>
      <c r="W64" t="n">
        <v>9.199999999999999</v>
      </c>
      <c r="X64" t="n">
        <v>0.22</v>
      </c>
      <c r="Y64" t="n">
        <v>1</v>
      </c>
      <c r="Z64" t="n">
        <v>10</v>
      </c>
      <c r="AA64" t="n">
        <v>852.8747960838912</v>
      </c>
      <c r="AB64" t="n">
        <v>1166.940922182461</v>
      </c>
      <c r="AC64" t="n">
        <v>1055.569718381237</v>
      </c>
      <c r="AD64" t="n">
        <v>852874.7960838912</v>
      </c>
      <c r="AE64" t="n">
        <v>1166940.922182461</v>
      </c>
      <c r="AF64" t="n">
        <v>1.620369346661045e-06</v>
      </c>
      <c r="AG64" t="n">
        <v>22.76909722222222</v>
      </c>
      <c r="AH64" t="n">
        <v>1055569.718381237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3.8108</v>
      </c>
      <c r="E65" t="n">
        <v>26.24</v>
      </c>
      <c r="F65" t="n">
        <v>23.6</v>
      </c>
      <c r="G65" t="n">
        <v>117.99</v>
      </c>
      <c r="H65" t="n">
        <v>1.72</v>
      </c>
      <c r="I65" t="n">
        <v>12</v>
      </c>
      <c r="J65" t="n">
        <v>172.91</v>
      </c>
      <c r="K65" t="n">
        <v>49.1</v>
      </c>
      <c r="L65" t="n">
        <v>16.75</v>
      </c>
      <c r="M65" t="n">
        <v>10</v>
      </c>
      <c r="N65" t="n">
        <v>32.07</v>
      </c>
      <c r="O65" t="n">
        <v>21559.64</v>
      </c>
      <c r="P65" t="n">
        <v>244.83</v>
      </c>
      <c r="Q65" t="n">
        <v>608.79</v>
      </c>
      <c r="R65" t="n">
        <v>54.59</v>
      </c>
      <c r="S65" t="n">
        <v>46.36</v>
      </c>
      <c r="T65" t="n">
        <v>3780.41</v>
      </c>
      <c r="U65" t="n">
        <v>0.85</v>
      </c>
      <c r="V65" t="n">
        <v>0.9</v>
      </c>
      <c r="W65" t="n">
        <v>9.19</v>
      </c>
      <c r="X65" t="n">
        <v>0.23</v>
      </c>
      <c r="Y65" t="n">
        <v>1</v>
      </c>
      <c r="Z65" t="n">
        <v>10</v>
      </c>
      <c r="AA65" t="n">
        <v>852.9265694861811</v>
      </c>
      <c r="AB65" t="n">
        <v>1167.011760835555</v>
      </c>
      <c r="AC65" t="n">
        <v>1055.633796292703</v>
      </c>
      <c r="AD65" t="n">
        <v>852926.569486181</v>
      </c>
      <c r="AE65" t="n">
        <v>1167011.760835555</v>
      </c>
      <c r="AF65" t="n">
        <v>1.619944253700591e-06</v>
      </c>
      <c r="AG65" t="n">
        <v>22.77777777777778</v>
      </c>
      <c r="AH65" t="n">
        <v>1055633.796292703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3.8099</v>
      </c>
      <c r="E66" t="n">
        <v>26.25</v>
      </c>
      <c r="F66" t="n">
        <v>23.6</v>
      </c>
      <c r="G66" t="n">
        <v>118.02</v>
      </c>
      <c r="H66" t="n">
        <v>1.74</v>
      </c>
      <c r="I66" t="n">
        <v>12</v>
      </c>
      <c r="J66" t="n">
        <v>173.28</v>
      </c>
      <c r="K66" t="n">
        <v>49.1</v>
      </c>
      <c r="L66" t="n">
        <v>17</v>
      </c>
      <c r="M66" t="n">
        <v>10</v>
      </c>
      <c r="N66" t="n">
        <v>32.18</v>
      </c>
      <c r="O66" t="n">
        <v>21604.83</v>
      </c>
      <c r="P66" t="n">
        <v>243.64</v>
      </c>
      <c r="Q66" t="n">
        <v>608.8099999999999</v>
      </c>
      <c r="R66" t="n">
        <v>54.61</v>
      </c>
      <c r="S66" t="n">
        <v>46.36</v>
      </c>
      <c r="T66" t="n">
        <v>3793.88</v>
      </c>
      <c r="U66" t="n">
        <v>0.85</v>
      </c>
      <c r="V66" t="n">
        <v>0.9</v>
      </c>
      <c r="W66" t="n">
        <v>9.199999999999999</v>
      </c>
      <c r="X66" t="n">
        <v>0.23</v>
      </c>
      <c r="Y66" t="n">
        <v>1</v>
      </c>
      <c r="Z66" t="n">
        <v>10</v>
      </c>
      <c r="AA66" t="n">
        <v>851.3448041220661</v>
      </c>
      <c r="AB66" t="n">
        <v>1164.847519681811</v>
      </c>
      <c r="AC66" t="n">
        <v>1053.67610727714</v>
      </c>
      <c r="AD66" t="n">
        <v>851344.8041220661</v>
      </c>
      <c r="AE66" t="n">
        <v>1164847.519681811</v>
      </c>
      <c r="AF66" t="n">
        <v>1.619561670036181e-06</v>
      </c>
      <c r="AG66" t="n">
        <v>22.78645833333333</v>
      </c>
      <c r="AH66" t="n">
        <v>1053676.10727714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3.811</v>
      </c>
      <c r="E67" t="n">
        <v>26.24</v>
      </c>
      <c r="F67" t="n">
        <v>23.6</v>
      </c>
      <c r="G67" t="n">
        <v>117.98</v>
      </c>
      <c r="H67" t="n">
        <v>1.76</v>
      </c>
      <c r="I67" t="n">
        <v>12</v>
      </c>
      <c r="J67" t="n">
        <v>173.64</v>
      </c>
      <c r="K67" t="n">
        <v>49.1</v>
      </c>
      <c r="L67" t="n">
        <v>17.25</v>
      </c>
      <c r="M67" t="n">
        <v>10</v>
      </c>
      <c r="N67" t="n">
        <v>32.3</v>
      </c>
      <c r="O67" t="n">
        <v>21650.07</v>
      </c>
      <c r="P67" t="n">
        <v>241.91</v>
      </c>
      <c r="Q67" t="n">
        <v>608.8200000000001</v>
      </c>
      <c r="R67" t="n">
        <v>54.45</v>
      </c>
      <c r="S67" t="n">
        <v>46.36</v>
      </c>
      <c r="T67" t="n">
        <v>3715.04</v>
      </c>
      <c r="U67" t="n">
        <v>0.85</v>
      </c>
      <c r="V67" t="n">
        <v>0.9</v>
      </c>
      <c r="W67" t="n">
        <v>9.199999999999999</v>
      </c>
      <c r="X67" t="n">
        <v>0.23</v>
      </c>
      <c r="Y67" t="n">
        <v>1</v>
      </c>
      <c r="Z67" t="n">
        <v>10</v>
      </c>
      <c r="AA67" t="n">
        <v>848.7307096416507</v>
      </c>
      <c r="AB67" t="n">
        <v>1161.270800287997</v>
      </c>
      <c r="AC67" t="n">
        <v>1050.440744962315</v>
      </c>
      <c r="AD67" t="n">
        <v>848730.7096416507</v>
      </c>
      <c r="AE67" t="n">
        <v>1161270.800287997</v>
      </c>
      <c r="AF67" t="n">
        <v>1.620029272292681e-06</v>
      </c>
      <c r="AG67" t="n">
        <v>22.77777777777778</v>
      </c>
      <c r="AH67" t="n">
        <v>1050440.744962315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3.8183</v>
      </c>
      <c r="E68" t="n">
        <v>26.19</v>
      </c>
      <c r="F68" t="n">
        <v>23.58</v>
      </c>
      <c r="G68" t="n">
        <v>128.6</v>
      </c>
      <c r="H68" t="n">
        <v>1.78</v>
      </c>
      <c r="I68" t="n">
        <v>11</v>
      </c>
      <c r="J68" t="n">
        <v>174.01</v>
      </c>
      <c r="K68" t="n">
        <v>49.1</v>
      </c>
      <c r="L68" t="n">
        <v>17.5</v>
      </c>
      <c r="M68" t="n">
        <v>9</v>
      </c>
      <c r="N68" t="n">
        <v>32.42</v>
      </c>
      <c r="O68" t="n">
        <v>21695.35</v>
      </c>
      <c r="P68" t="n">
        <v>241.72</v>
      </c>
      <c r="Q68" t="n">
        <v>608.77</v>
      </c>
      <c r="R68" t="n">
        <v>53.68</v>
      </c>
      <c r="S68" t="n">
        <v>46.36</v>
      </c>
      <c r="T68" t="n">
        <v>3334.01</v>
      </c>
      <c r="U68" t="n">
        <v>0.86</v>
      </c>
      <c r="V68" t="n">
        <v>0.9</v>
      </c>
      <c r="W68" t="n">
        <v>9.199999999999999</v>
      </c>
      <c r="X68" t="n">
        <v>0.21</v>
      </c>
      <c r="Y68" t="n">
        <v>1</v>
      </c>
      <c r="Z68" t="n">
        <v>10</v>
      </c>
      <c r="AA68" t="n">
        <v>847.3861690472525</v>
      </c>
      <c r="AB68" t="n">
        <v>1159.431140529797</v>
      </c>
      <c r="AC68" t="n">
        <v>1048.776659749458</v>
      </c>
      <c r="AD68" t="n">
        <v>847386.1690472525</v>
      </c>
      <c r="AE68" t="n">
        <v>1159431.140529797</v>
      </c>
      <c r="AF68" t="n">
        <v>1.623132450904e-06</v>
      </c>
      <c r="AG68" t="n">
        <v>22.734375</v>
      </c>
      <c r="AH68" t="n">
        <v>1048776.659749458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3.8187</v>
      </c>
      <c r="E69" t="n">
        <v>26.19</v>
      </c>
      <c r="F69" t="n">
        <v>23.57</v>
      </c>
      <c r="G69" t="n">
        <v>128.59</v>
      </c>
      <c r="H69" t="n">
        <v>1.8</v>
      </c>
      <c r="I69" t="n">
        <v>11</v>
      </c>
      <c r="J69" t="n">
        <v>174.38</v>
      </c>
      <c r="K69" t="n">
        <v>49.1</v>
      </c>
      <c r="L69" t="n">
        <v>17.75</v>
      </c>
      <c r="M69" t="n">
        <v>9</v>
      </c>
      <c r="N69" t="n">
        <v>32.53</v>
      </c>
      <c r="O69" t="n">
        <v>21740.66</v>
      </c>
      <c r="P69" t="n">
        <v>241.64</v>
      </c>
      <c r="Q69" t="n">
        <v>608.77</v>
      </c>
      <c r="R69" t="n">
        <v>53.68</v>
      </c>
      <c r="S69" t="n">
        <v>46.36</v>
      </c>
      <c r="T69" t="n">
        <v>3333.84</v>
      </c>
      <c r="U69" t="n">
        <v>0.86</v>
      </c>
      <c r="V69" t="n">
        <v>0.9</v>
      </c>
      <c r="W69" t="n">
        <v>9.199999999999999</v>
      </c>
      <c r="X69" t="n">
        <v>0.2</v>
      </c>
      <c r="Y69" t="n">
        <v>1</v>
      </c>
      <c r="Z69" t="n">
        <v>10</v>
      </c>
      <c r="AA69" t="n">
        <v>847.1570393222763</v>
      </c>
      <c r="AB69" t="n">
        <v>1159.117635131594</v>
      </c>
      <c r="AC69" t="n">
        <v>1048.493074866453</v>
      </c>
      <c r="AD69" t="n">
        <v>847157.0393222764</v>
      </c>
      <c r="AE69" t="n">
        <v>1159117.635131594</v>
      </c>
      <c r="AF69" t="n">
        <v>1.623302488088182e-06</v>
      </c>
      <c r="AG69" t="n">
        <v>22.734375</v>
      </c>
      <c r="AH69" t="n">
        <v>1048493.074866453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3.82</v>
      </c>
      <c r="E70" t="n">
        <v>26.18</v>
      </c>
      <c r="F70" t="n">
        <v>23.57</v>
      </c>
      <c r="G70" t="n">
        <v>128.54</v>
      </c>
      <c r="H70" t="n">
        <v>1.83</v>
      </c>
      <c r="I70" t="n">
        <v>11</v>
      </c>
      <c r="J70" t="n">
        <v>174.75</v>
      </c>
      <c r="K70" t="n">
        <v>49.1</v>
      </c>
      <c r="L70" t="n">
        <v>18</v>
      </c>
      <c r="M70" t="n">
        <v>9</v>
      </c>
      <c r="N70" t="n">
        <v>32.65</v>
      </c>
      <c r="O70" t="n">
        <v>21786.02</v>
      </c>
      <c r="P70" t="n">
        <v>240.74</v>
      </c>
      <c r="Q70" t="n">
        <v>608.77</v>
      </c>
      <c r="R70" t="n">
        <v>53.46</v>
      </c>
      <c r="S70" t="n">
        <v>46.36</v>
      </c>
      <c r="T70" t="n">
        <v>3223.29</v>
      </c>
      <c r="U70" t="n">
        <v>0.87</v>
      </c>
      <c r="V70" t="n">
        <v>0.9</v>
      </c>
      <c r="W70" t="n">
        <v>9.19</v>
      </c>
      <c r="X70" t="n">
        <v>0.2</v>
      </c>
      <c r="Y70" t="n">
        <v>1</v>
      </c>
      <c r="Z70" t="n">
        <v>10</v>
      </c>
      <c r="AA70" t="n">
        <v>845.7068741759514</v>
      </c>
      <c r="AB70" t="n">
        <v>1157.133455201621</v>
      </c>
      <c r="AC70" t="n">
        <v>1046.698262284182</v>
      </c>
      <c r="AD70" t="n">
        <v>845706.8741759514</v>
      </c>
      <c r="AE70" t="n">
        <v>1157133.455201621</v>
      </c>
      <c r="AF70" t="n">
        <v>1.623855108936773e-06</v>
      </c>
      <c r="AG70" t="n">
        <v>22.72569444444444</v>
      </c>
      <c r="AH70" t="n">
        <v>1046698.262284182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3.8193</v>
      </c>
      <c r="E71" t="n">
        <v>26.18</v>
      </c>
      <c r="F71" t="n">
        <v>23.57</v>
      </c>
      <c r="G71" t="n">
        <v>128.56</v>
      </c>
      <c r="H71" t="n">
        <v>1.85</v>
      </c>
      <c r="I71" t="n">
        <v>11</v>
      </c>
      <c r="J71" t="n">
        <v>175.11</v>
      </c>
      <c r="K71" t="n">
        <v>49.1</v>
      </c>
      <c r="L71" t="n">
        <v>18.25</v>
      </c>
      <c r="M71" t="n">
        <v>9</v>
      </c>
      <c r="N71" t="n">
        <v>32.77</v>
      </c>
      <c r="O71" t="n">
        <v>21831.41</v>
      </c>
      <c r="P71" t="n">
        <v>239.51</v>
      </c>
      <c r="Q71" t="n">
        <v>608.76</v>
      </c>
      <c r="R71" t="n">
        <v>53.51</v>
      </c>
      <c r="S71" t="n">
        <v>46.36</v>
      </c>
      <c r="T71" t="n">
        <v>3248.56</v>
      </c>
      <c r="U71" t="n">
        <v>0.87</v>
      </c>
      <c r="V71" t="n">
        <v>0.9</v>
      </c>
      <c r="W71" t="n">
        <v>9.199999999999999</v>
      </c>
      <c r="X71" t="n">
        <v>0.2</v>
      </c>
      <c r="Y71" t="n">
        <v>1</v>
      </c>
      <c r="Z71" t="n">
        <v>10</v>
      </c>
      <c r="AA71" t="n">
        <v>844.0445269285176</v>
      </c>
      <c r="AB71" t="n">
        <v>1154.858958360098</v>
      </c>
      <c r="AC71" t="n">
        <v>1044.640840228938</v>
      </c>
      <c r="AD71" t="n">
        <v>844044.5269285176</v>
      </c>
      <c r="AE71" t="n">
        <v>1154858.958360098</v>
      </c>
      <c r="AF71" t="n">
        <v>1.623557543864455e-06</v>
      </c>
      <c r="AG71" t="n">
        <v>22.72569444444444</v>
      </c>
      <c r="AH71" t="n">
        <v>1044640.840228938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3.8208</v>
      </c>
      <c r="E72" t="n">
        <v>26.17</v>
      </c>
      <c r="F72" t="n">
        <v>23.56</v>
      </c>
      <c r="G72" t="n">
        <v>128.51</v>
      </c>
      <c r="H72" t="n">
        <v>1.87</v>
      </c>
      <c r="I72" t="n">
        <v>11</v>
      </c>
      <c r="J72" t="n">
        <v>175.48</v>
      </c>
      <c r="K72" t="n">
        <v>49.1</v>
      </c>
      <c r="L72" t="n">
        <v>18.5</v>
      </c>
      <c r="M72" t="n">
        <v>9</v>
      </c>
      <c r="N72" t="n">
        <v>32.89</v>
      </c>
      <c r="O72" t="n">
        <v>21876.85</v>
      </c>
      <c r="P72" t="n">
        <v>237.85</v>
      </c>
      <c r="Q72" t="n">
        <v>608.75</v>
      </c>
      <c r="R72" t="n">
        <v>53.26</v>
      </c>
      <c r="S72" t="n">
        <v>46.36</v>
      </c>
      <c r="T72" t="n">
        <v>3121.68</v>
      </c>
      <c r="U72" t="n">
        <v>0.87</v>
      </c>
      <c r="V72" t="n">
        <v>0.9</v>
      </c>
      <c r="W72" t="n">
        <v>9.199999999999999</v>
      </c>
      <c r="X72" t="n">
        <v>0.19</v>
      </c>
      <c r="Y72" t="n">
        <v>1</v>
      </c>
      <c r="Z72" t="n">
        <v>10</v>
      </c>
      <c r="AA72" t="n">
        <v>841.4242298706172</v>
      </c>
      <c r="AB72" t="n">
        <v>1151.273752326131</v>
      </c>
      <c r="AC72" t="n">
        <v>1041.397801226984</v>
      </c>
      <c r="AD72" t="n">
        <v>841424.2298706172</v>
      </c>
      <c r="AE72" t="n">
        <v>1151273.752326131</v>
      </c>
      <c r="AF72" t="n">
        <v>1.624195183305137e-06</v>
      </c>
      <c r="AG72" t="n">
        <v>22.71701388888889</v>
      </c>
      <c r="AH72" t="n">
        <v>1041397.801226984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3.8187</v>
      </c>
      <c r="E73" t="n">
        <v>26.19</v>
      </c>
      <c r="F73" t="n">
        <v>23.57</v>
      </c>
      <c r="G73" t="n">
        <v>128.59</v>
      </c>
      <c r="H73" t="n">
        <v>1.89</v>
      </c>
      <c r="I73" t="n">
        <v>11</v>
      </c>
      <c r="J73" t="n">
        <v>175.85</v>
      </c>
      <c r="K73" t="n">
        <v>49.1</v>
      </c>
      <c r="L73" t="n">
        <v>18.75</v>
      </c>
      <c r="M73" t="n">
        <v>9</v>
      </c>
      <c r="N73" t="n">
        <v>33.01</v>
      </c>
      <c r="O73" t="n">
        <v>21922.32</v>
      </c>
      <c r="P73" t="n">
        <v>236.61</v>
      </c>
      <c r="Q73" t="n">
        <v>608.79</v>
      </c>
      <c r="R73" t="n">
        <v>53.69</v>
      </c>
      <c r="S73" t="n">
        <v>46.36</v>
      </c>
      <c r="T73" t="n">
        <v>3335.21</v>
      </c>
      <c r="U73" t="n">
        <v>0.86</v>
      </c>
      <c r="V73" t="n">
        <v>0.9</v>
      </c>
      <c r="W73" t="n">
        <v>9.199999999999999</v>
      </c>
      <c r="X73" t="n">
        <v>0.2</v>
      </c>
      <c r="Y73" t="n">
        <v>1</v>
      </c>
      <c r="Z73" t="n">
        <v>10</v>
      </c>
      <c r="AA73" t="n">
        <v>839.9888795841977</v>
      </c>
      <c r="AB73" t="n">
        <v>1149.309842741066</v>
      </c>
      <c r="AC73" t="n">
        <v>1039.621324416354</v>
      </c>
      <c r="AD73" t="n">
        <v>839988.8795841977</v>
      </c>
      <c r="AE73" t="n">
        <v>1149309.842741066</v>
      </c>
      <c r="AF73" t="n">
        <v>1.623302488088182e-06</v>
      </c>
      <c r="AG73" t="n">
        <v>22.734375</v>
      </c>
      <c r="AH73" t="n">
        <v>1039621.324416354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3.8264</v>
      </c>
      <c r="E74" t="n">
        <v>26.13</v>
      </c>
      <c r="F74" t="n">
        <v>23.55</v>
      </c>
      <c r="G74" t="n">
        <v>141.31</v>
      </c>
      <c r="H74" t="n">
        <v>1.91</v>
      </c>
      <c r="I74" t="n">
        <v>10</v>
      </c>
      <c r="J74" t="n">
        <v>176.22</v>
      </c>
      <c r="K74" t="n">
        <v>49.1</v>
      </c>
      <c r="L74" t="n">
        <v>19</v>
      </c>
      <c r="M74" t="n">
        <v>8</v>
      </c>
      <c r="N74" t="n">
        <v>33.13</v>
      </c>
      <c r="O74" t="n">
        <v>21967.84</v>
      </c>
      <c r="P74" t="n">
        <v>237.04</v>
      </c>
      <c r="Q74" t="n">
        <v>608.79</v>
      </c>
      <c r="R74" t="n">
        <v>52.96</v>
      </c>
      <c r="S74" t="n">
        <v>46.36</v>
      </c>
      <c r="T74" t="n">
        <v>2978.66</v>
      </c>
      <c r="U74" t="n">
        <v>0.88</v>
      </c>
      <c r="V74" t="n">
        <v>0.9</v>
      </c>
      <c r="W74" t="n">
        <v>9.199999999999999</v>
      </c>
      <c r="X74" t="n">
        <v>0.18</v>
      </c>
      <c r="Y74" t="n">
        <v>1</v>
      </c>
      <c r="Z74" t="n">
        <v>10</v>
      </c>
      <c r="AA74" t="n">
        <v>839.4947701579305</v>
      </c>
      <c r="AB74" t="n">
        <v>1148.633780425478</v>
      </c>
      <c r="AC74" t="n">
        <v>1039.009784539306</v>
      </c>
      <c r="AD74" t="n">
        <v>839494.7701579304</v>
      </c>
      <c r="AE74" t="n">
        <v>1148633.780425478</v>
      </c>
      <c r="AF74" t="n">
        <v>1.626575703883683e-06</v>
      </c>
      <c r="AG74" t="n">
        <v>22.68229166666667</v>
      </c>
      <c r="AH74" t="n">
        <v>1039009.784539306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3.8274</v>
      </c>
      <c r="E75" t="n">
        <v>26.13</v>
      </c>
      <c r="F75" t="n">
        <v>23.55</v>
      </c>
      <c r="G75" t="n">
        <v>141.27</v>
      </c>
      <c r="H75" t="n">
        <v>1.93</v>
      </c>
      <c r="I75" t="n">
        <v>10</v>
      </c>
      <c r="J75" t="n">
        <v>176.59</v>
      </c>
      <c r="K75" t="n">
        <v>49.1</v>
      </c>
      <c r="L75" t="n">
        <v>19.25</v>
      </c>
      <c r="M75" t="n">
        <v>8</v>
      </c>
      <c r="N75" t="n">
        <v>33.24</v>
      </c>
      <c r="O75" t="n">
        <v>22013.39</v>
      </c>
      <c r="P75" t="n">
        <v>236.7</v>
      </c>
      <c r="Q75" t="n">
        <v>608.78</v>
      </c>
      <c r="R75" t="n">
        <v>52.87</v>
      </c>
      <c r="S75" t="n">
        <v>46.36</v>
      </c>
      <c r="T75" t="n">
        <v>2934.26</v>
      </c>
      <c r="U75" t="n">
        <v>0.88</v>
      </c>
      <c r="V75" t="n">
        <v>0.9</v>
      </c>
      <c r="W75" t="n">
        <v>9.19</v>
      </c>
      <c r="X75" t="n">
        <v>0.17</v>
      </c>
      <c r="Y75" t="n">
        <v>1</v>
      </c>
      <c r="Z75" t="n">
        <v>10</v>
      </c>
      <c r="AA75" t="n">
        <v>838.8843431387085</v>
      </c>
      <c r="AB75" t="n">
        <v>1147.798567247639</v>
      </c>
      <c r="AC75" t="n">
        <v>1038.25428293493</v>
      </c>
      <c r="AD75" t="n">
        <v>838884.3431387085</v>
      </c>
      <c r="AE75" t="n">
        <v>1147798.567247639</v>
      </c>
      <c r="AF75" t="n">
        <v>1.627000796844138e-06</v>
      </c>
      <c r="AG75" t="n">
        <v>22.68229166666667</v>
      </c>
      <c r="AH75" t="n">
        <v>1038254.28293493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3.8271</v>
      </c>
      <c r="E76" t="n">
        <v>26.13</v>
      </c>
      <c r="F76" t="n">
        <v>23.55</v>
      </c>
      <c r="G76" t="n">
        <v>141.29</v>
      </c>
      <c r="H76" t="n">
        <v>1.95</v>
      </c>
      <c r="I76" t="n">
        <v>10</v>
      </c>
      <c r="J76" t="n">
        <v>176.96</v>
      </c>
      <c r="K76" t="n">
        <v>49.1</v>
      </c>
      <c r="L76" t="n">
        <v>19.5</v>
      </c>
      <c r="M76" t="n">
        <v>8</v>
      </c>
      <c r="N76" t="n">
        <v>33.36</v>
      </c>
      <c r="O76" t="n">
        <v>22058.99</v>
      </c>
      <c r="P76" t="n">
        <v>236.88</v>
      </c>
      <c r="Q76" t="n">
        <v>608.79</v>
      </c>
      <c r="R76" t="n">
        <v>52.82</v>
      </c>
      <c r="S76" t="n">
        <v>46.36</v>
      </c>
      <c r="T76" t="n">
        <v>2905.78</v>
      </c>
      <c r="U76" t="n">
        <v>0.88</v>
      </c>
      <c r="V76" t="n">
        <v>0.9</v>
      </c>
      <c r="W76" t="n">
        <v>9.199999999999999</v>
      </c>
      <c r="X76" t="n">
        <v>0.18</v>
      </c>
      <c r="Y76" t="n">
        <v>1</v>
      </c>
      <c r="Z76" t="n">
        <v>10</v>
      </c>
      <c r="AA76" t="n">
        <v>839.178350128891</v>
      </c>
      <c r="AB76" t="n">
        <v>1148.20084058228</v>
      </c>
      <c r="AC76" t="n">
        <v>1038.618163867107</v>
      </c>
      <c r="AD76" t="n">
        <v>839178.3501288909</v>
      </c>
      <c r="AE76" t="n">
        <v>1148200.84058228</v>
      </c>
      <c r="AF76" t="n">
        <v>1.626873268956001e-06</v>
      </c>
      <c r="AG76" t="n">
        <v>22.68229166666667</v>
      </c>
      <c r="AH76" t="n">
        <v>1038618.163867107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3.8278</v>
      </c>
      <c r="E77" t="n">
        <v>26.12</v>
      </c>
      <c r="F77" t="n">
        <v>23.54</v>
      </c>
      <c r="G77" t="n">
        <v>141.26</v>
      </c>
      <c r="H77" t="n">
        <v>1.98</v>
      </c>
      <c r="I77" t="n">
        <v>10</v>
      </c>
      <c r="J77" t="n">
        <v>177.33</v>
      </c>
      <c r="K77" t="n">
        <v>49.1</v>
      </c>
      <c r="L77" t="n">
        <v>19.75</v>
      </c>
      <c r="M77" t="n">
        <v>8</v>
      </c>
      <c r="N77" t="n">
        <v>33.48</v>
      </c>
      <c r="O77" t="n">
        <v>22104.63</v>
      </c>
      <c r="P77" t="n">
        <v>236.81</v>
      </c>
      <c r="Q77" t="n">
        <v>608.78</v>
      </c>
      <c r="R77" t="n">
        <v>52.77</v>
      </c>
      <c r="S77" t="n">
        <v>46.36</v>
      </c>
      <c r="T77" t="n">
        <v>2881.24</v>
      </c>
      <c r="U77" t="n">
        <v>0.88</v>
      </c>
      <c r="V77" t="n">
        <v>0.91</v>
      </c>
      <c r="W77" t="n">
        <v>9.19</v>
      </c>
      <c r="X77" t="n">
        <v>0.17</v>
      </c>
      <c r="Y77" t="n">
        <v>1</v>
      </c>
      <c r="Z77" t="n">
        <v>10</v>
      </c>
      <c r="AA77" t="n">
        <v>838.9267683378619</v>
      </c>
      <c r="AB77" t="n">
        <v>1147.856615276788</v>
      </c>
      <c r="AC77" t="n">
        <v>1038.306790941649</v>
      </c>
      <c r="AD77" t="n">
        <v>838926.7683378619</v>
      </c>
      <c r="AE77" t="n">
        <v>1147856.615276789</v>
      </c>
      <c r="AF77" t="n">
        <v>1.627170834028319e-06</v>
      </c>
      <c r="AG77" t="n">
        <v>22.67361111111111</v>
      </c>
      <c r="AH77" t="n">
        <v>1038306.790941649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3.8271</v>
      </c>
      <c r="E78" t="n">
        <v>26.13</v>
      </c>
      <c r="F78" t="n">
        <v>23.55</v>
      </c>
      <c r="G78" t="n">
        <v>141.28</v>
      </c>
      <c r="H78" t="n">
        <v>2</v>
      </c>
      <c r="I78" t="n">
        <v>10</v>
      </c>
      <c r="J78" t="n">
        <v>177.7</v>
      </c>
      <c r="K78" t="n">
        <v>49.1</v>
      </c>
      <c r="L78" t="n">
        <v>20</v>
      </c>
      <c r="M78" t="n">
        <v>6</v>
      </c>
      <c r="N78" t="n">
        <v>33.61</v>
      </c>
      <c r="O78" t="n">
        <v>22150.3</v>
      </c>
      <c r="P78" t="n">
        <v>236.91</v>
      </c>
      <c r="Q78" t="n">
        <v>608.8</v>
      </c>
      <c r="R78" t="n">
        <v>52.77</v>
      </c>
      <c r="S78" t="n">
        <v>46.36</v>
      </c>
      <c r="T78" t="n">
        <v>2882.08</v>
      </c>
      <c r="U78" t="n">
        <v>0.88</v>
      </c>
      <c r="V78" t="n">
        <v>0.9</v>
      </c>
      <c r="W78" t="n">
        <v>9.199999999999999</v>
      </c>
      <c r="X78" t="n">
        <v>0.18</v>
      </c>
      <c r="Y78" t="n">
        <v>1</v>
      </c>
      <c r="Z78" t="n">
        <v>10</v>
      </c>
      <c r="AA78" t="n">
        <v>839.2210087364552</v>
      </c>
      <c r="AB78" t="n">
        <v>1148.259207971114</v>
      </c>
      <c r="AC78" t="n">
        <v>1038.67096075427</v>
      </c>
      <c r="AD78" t="n">
        <v>839221.0087364552</v>
      </c>
      <c r="AE78" t="n">
        <v>1148259.207971114</v>
      </c>
      <c r="AF78" t="n">
        <v>1.626873268956001e-06</v>
      </c>
      <c r="AG78" t="n">
        <v>22.68229166666667</v>
      </c>
      <c r="AH78" t="n">
        <v>1038670.96075427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3.8271</v>
      </c>
      <c r="E79" t="n">
        <v>26.13</v>
      </c>
      <c r="F79" t="n">
        <v>23.55</v>
      </c>
      <c r="G79" t="n">
        <v>141.28</v>
      </c>
      <c r="H79" t="n">
        <v>2.02</v>
      </c>
      <c r="I79" t="n">
        <v>10</v>
      </c>
      <c r="J79" t="n">
        <v>178.07</v>
      </c>
      <c r="K79" t="n">
        <v>49.1</v>
      </c>
      <c r="L79" t="n">
        <v>20.25</v>
      </c>
      <c r="M79" t="n">
        <v>4</v>
      </c>
      <c r="N79" t="n">
        <v>33.73</v>
      </c>
      <c r="O79" t="n">
        <v>22196.02</v>
      </c>
      <c r="P79" t="n">
        <v>236.22</v>
      </c>
      <c r="Q79" t="n">
        <v>608.76</v>
      </c>
      <c r="R79" t="n">
        <v>52.68</v>
      </c>
      <c r="S79" t="n">
        <v>46.36</v>
      </c>
      <c r="T79" t="n">
        <v>2837.89</v>
      </c>
      <c r="U79" t="n">
        <v>0.88</v>
      </c>
      <c r="V79" t="n">
        <v>0.9</v>
      </c>
      <c r="W79" t="n">
        <v>9.199999999999999</v>
      </c>
      <c r="X79" t="n">
        <v>0.18</v>
      </c>
      <c r="Y79" t="n">
        <v>1</v>
      </c>
      <c r="Z79" t="n">
        <v>10</v>
      </c>
      <c r="AA79" t="n">
        <v>838.2398607624798</v>
      </c>
      <c r="AB79" t="n">
        <v>1146.916758027927</v>
      </c>
      <c r="AC79" t="n">
        <v>1037.456632349521</v>
      </c>
      <c r="AD79" t="n">
        <v>838239.8607624798</v>
      </c>
      <c r="AE79" t="n">
        <v>1146916.758027927</v>
      </c>
      <c r="AF79" t="n">
        <v>1.626873268956001e-06</v>
      </c>
      <c r="AG79" t="n">
        <v>22.68229166666667</v>
      </c>
      <c r="AH79" t="n">
        <v>1037456.632349521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3.8273</v>
      </c>
      <c r="E80" t="n">
        <v>26.13</v>
      </c>
      <c r="F80" t="n">
        <v>23.55</v>
      </c>
      <c r="G80" t="n">
        <v>141.28</v>
      </c>
      <c r="H80" t="n">
        <v>2.04</v>
      </c>
      <c r="I80" t="n">
        <v>10</v>
      </c>
      <c r="J80" t="n">
        <v>178.44</v>
      </c>
      <c r="K80" t="n">
        <v>49.1</v>
      </c>
      <c r="L80" t="n">
        <v>20.5</v>
      </c>
      <c r="M80" t="n">
        <v>4</v>
      </c>
      <c r="N80" t="n">
        <v>33.85</v>
      </c>
      <c r="O80" t="n">
        <v>22241.78</v>
      </c>
      <c r="P80" t="n">
        <v>235.86</v>
      </c>
      <c r="Q80" t="n">
        <v>608.79</v>
      </c>
      <c r="R80" t="n">
        <v>52.73</v>
      </c>
      <c r="S80" t="n">
        <v>46.36</v>
      </c>
      <c r="T80" t="n">
        <v>2864.45</v>
      </c>
      <c r="U80" t="n">
        <v>0.88</v>
      </c>
      <c r="V80" t="n">
        <v>0.9</v>
      </c>
      <c r="W80" t="n">
        <v>9.199999999999999</v>
      </c>
      <c r="X80" t="n">
        <v>0.18</v>
      </c>
      <c r="Y80" t="n">
        <v>1</v>
      </c>
      <c r="Z80" t="n">
        <v>10</v>
      </c>
      <c r="AA80" t="n">
        <v>837.7026489958698</v>
      </c>
      <c r="AB80" t="n">
        <v>1146.181721188741</v>
      </c>
      <c r="AC80" t="n">
        <v>1036.791746394636</v>
      </c>
      <c r="AD80" t="n">
        <v>837702.6489958698</v>
      </c>
      <c r="AE80" t="n">
        <v>1146181.721188741</v>
      </c>
      <c r="AF80" t="n">
        <v>1.626958287548092e-06</v>
      </c>
      <c r="AG80" t="n">
        <v>22.68229166666667</v>
      </c>
      <c r="AH80" t="n">
        <v>1036791.746394636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3.8265</v>
      </c>
      <c r="E81" t="n">
        <v>26.13</v>
      </c>
      <c r="F81" t="n">
        <v>23.55</v>
      </c>
      <c r="G81" t="n">
        <v>141.31</v>
      </c>
      <c r="H81" t="n">
        <v>2.06</v>
      </c>
      <c r="I81" t="n">
        <v>10</v>
      </c>
      <c r="J81" t="n">
        <v>178.81</v>
      </c>
      <c r="K81" t="n">
        <v>49.1</v>
      </c>
      <c r="L81" t="n">
        <v>20.75</v>
      </c>
      <c r="M81" t="n">
        <v>3</v>
      </c>
      <c r="N81" t="n">
        <v>33.97</v>
      </c>
      <c r="O81" t="n">
        <v>22287.58</v>
      </c>
      <c r="P81" t="n">
        <v>235.47</v>
      </c>
      <c r="Q81" t="n">
        <v>608.76</v>
      </c>
      <c r="R81" t="n">
        <v>52.73</v>
      </c>
      <c r="S81" t="n">
        <v>46.36</v>
      </c>
      <c r="T81" t="n">
        <v>2861.91</v>
      </c>
      <c r="U81" t="n">
        <v>0.88</v>
      </c>
      <c r="V81" t="n">
        <v>0.9</v>
      </c>
      <c r="W81" t="n">
        <v>9.199999999999999</v>
      </c>
      <c r="X81" t="n">
        <v>0.18</v>
      </c>
      <c r="Y81" t="n">
        <v>1</v>
      </c>
      <c r="Z81" t="n">
        <v>10</v>
      </c>
      <c r="AA81" t="n">
        <v>837.2492499184987</v>
      </c>
      <c r="AB81" t="n">
        <v>1145.561360568526</v>
      </c>
      <c r="AC81" t="n">
        <v>1036.230592121333</v>
      </c>
      <c r="AD81" t="n">
        <v>837249.2499184987</v>
      </c>
      <c r="AE81" t="n">
        <v>1145561.360568526</v>
      </c>
      <c r="AF81" t="n">
        <v>1.626618213179728e-06</v>
      </c>
      <c r="AG81" t="n">
        <v>22.68229166666667</v>
      </c>
      <c r="AH81" t="n">
        <v>1036230.592121333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3.8264</v>
      </c>
      <c r="E82" t="n">
        <v>26.13</v>
      </c>
      <c r="F82" t="n">
        <v>23.55</v>
      </c>
      <c r="G82" t="n">
        <v>141.31</v>
      </c>
      <c r="H82" t="n">
        <v>2.08</v>
      </c>
      <c r="I82" t="n">
        <v>10</v>
      </c>
      <c r="J82" t="n">
        <v>179.18</v>
      </c>
      <c r="K82" t="n">
        <v>49.1</v>
      </c>
      <c r="L82" t="n">
        <v>21</v>
      </c>
      <c r="M82" t="n">
        <v>3</v>
      </c>
      <c r="N82" t="n">
        <v>34.09</v>
      </c>
      <c r="O82" t="n">
        <v>22333.43</v>
      </c>
      <c r="P82" t="n">
        <v>235.18</v>
      </c>
      <c r="Q82" t="n">
        <v>608.8099999999999</v>
      </c>
      <c r="R82" t="n">
        <v>52.83</v>
      </c>
      <c r="S82" t="n">
        <v>46.36</v>
      </c>
      <c r="T82" t="n">
        <v>2912.84</v>
      </c>
      <c r="U82" t="n">
        <v>0.88</v>
      </c>
      <c r="V82" t="n">
        <v>0.9</v>
      </c>
      <c r="W82" t="n">
        <v>9.199999999999999</v>
      </c>
      <c r="X82" t="n">
        <v>0.18</v>
      </c>
      <c r="Y82" t="n">
        <v>1</v>
      </c>
      <c r="Z82" t="n">
        <v>10</v>
      </c>
      <c r="AA82" t="n">
        <v>836.8494526441989</v>
      </c>
      <c r="AB82" t="n">
        <v>1145.014340300018</v>
      </c>
      <c r="AC82" t="n">
        <v>1035.735778699504</v>
      </c>
      <c r="AD82" t="n">
        <v>836849.4526441989</v>
      </c>
      <c r="AE82" t="n">
        <v>1145014.340300018</v>
      </c>
      <c r="AF82" t="n">
        <v>1.626575703883683e-06</v>
      </c>
      <c r="AG82" t="n">
        <v>22.68229166666667</v>
      </c>
      <c r="AH82" t="n">
        <v>1035735.778699504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3.8257</v>
      </c>
      <c r="E83" t="n">
        <v>26.14</v>
      </c>
      <c r="F83" t="n">
        <v>23.56</v>
      </c>
      <c r="G83" t="n">
        <v>141.34</v>
      </c>
      <c r="H83" t="n">
        <v>2.1</v>
      </c>
      <c r="I83" t="n">
        <v>10</v>
      </c>
      <c r="J83" t="n">
        <v>179.56</v>
      </c>
      <c r="K83" t="n">
        <v>49.1</v>
      </c>
      <c r="L83" t="n">
        <v>21.25</v>
      </c>
      <c r="M83" t="n">
        <v>1</v>
      </c>
      <c r="N83" t="n">
        <v>34.21</v>
      </c>
      <c r="O83" t="n">
        <v>22379.31</v>
      </c>
      <c r="P83" t="n">
        <v>235.34</v>
      </c>
      <c r="Q83" t="n">
        <v>608.79</v>
      </c>
      <c r="R83" t="n">
        <v>52.81</v>
      </c>
      <c r="S83" t="n">
        <v>46.36</v>
      </c>
      <c r="T83" t="n">
        <v>2900.52</v>
      </c>
      <c r="U83" t="n">
        <v>0.88</v>
      </c>
      <c r="V83" t="n">
        <v>0.9</v>
      </c>
      <c r="W83" t="n">
        <v>9.210000000000001</v>
      </c>
      <c r="X83" t="n">
        <v>0.19</v>
      </c>
      <c r="Y83" t="n">
        <v>1</v>
      </c>
      <c r="Z83" t="n">
        <v>10</v>
      </c>
      <c r="AA83" t="n">
        <v>837.2287690627599</v>
      </c>
      <c r="AB83" t="n">
        <v>1145.533337758153</v>
      </c>
      <c r="AC83" t="n">
        <v>1036.205243768651</v>
      </c>
      <c r="AD83" t="n">
        <v>837228.7690627598</v>
      </c>
      <c r="AE83" t="n">
        <v>1145533.337758153</v>
      </c>
      <c r="AF83" t="n">
        <v>1.626278138811365e-06</v>
      </c>
      <c r="AG83" t="n">
        <v>22.69097222222222</v>
      </c>
      <c r="AH83" t="n">
        <v>1036205.243768651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3.8253</v>
      </c>
      <c r="E84" t="n">
        <v>26.14</v>
      </c>
      <c r="F84" t="n">
        <v>23.56</v>
      </c>
      <c r="G84" t="n">
        <v>141.36</v>
      </c>
      <c r="H84" t="n">
        <v>2.12</v>
      </c>
      <c r="I84" t="n">
        <v>10</v>
      </c>
      <c r="J84" t="n">
        <v>179.93</v>
      </c>
      <c r="K84" t="n">
        <v>49.1</v>
      </c>
      <c r="L84" t="n">
        <v>21.5</v>
      </c>
      <c r="M84" t="n">
        <v>0</v>
      </c>
      <c r="N84" t="n">
        <v>34.33</v>
      </c>
      <c r="O84" t="n">
        <v>22425.23</v>
      </c>
      <c r="P84" t="n">
        <v>235.77</v>
      </c>
      <c r="Q84" t="n">
        <v>608.8099999999999</v>
      </c>
      <c r="R84" t="n">
        <v>52.8</v>
      </c>
      <c r="S84" t="n">
        <v>46.36</v>
      </c>
      <c r="T84" t="n">
        <v>2895.48</v>
      </c>
      <c r="U84" t="n">
        <v>0.88</v>
      </c>
      <c r="V84" t="n">
        <v>0.9</v>
      </c>
      <c r="W84" t="n">
        <v>9.210000000000001</v>
      </c>
      <c r="X84" t="n">
        <v>0.19</v>
      </c>
      <c r="Y84" t="n">
        <v>1</v>
      </c>
      <c r="Z84" t="n">
        <v>10</v>
      </c>
      <c r="AA84" t="n">
        <v>837.8910880358067</v>
      </c>
      <c r="AB84" t="n">
        <v>1146.439551796526</v>
      </c>
      <c r="AC84" t="n">
        <v>1037.024970011082</v>
      </c>
      <c r="AD84" t="n">
        <v>837891.0880358067</v>
      </c>
      <c r="AE84" t="n">
        <v>1146439.551796526</v>
      </c>
      <c r="AF84" t="n">
        <v>1.626108101627183e-06</v>
      </c>
      <c r="AG84" t="n">
        <v>22.69097222222222</v>
      </c>
      <c r="AH84" t="n">
        <v>1037024.970011082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2.3513</v>
      </c>
      <c r="E2" t="n">
        <v>42.53</v>
      </c>
      <c r="F2" t="n">
        <v>29.3</v>
      </c>
      <c r="G2" t="n">
        <v>6.08</v>
      </c>
      <c r="H2" t="n">
        <v>0.1</v>
      </c>
      <c r="I2" t="n">
        <v>289</v>
      </c>
      <c r="J2" t="n">
        <v>185.69</v>
      </c>
      <c r="K2" t="n">
        <v>53.44</v>
      </c>
      <c r="L2" t="n">
        <v>1</v>
      </c>
      <c r="M2" t="n">
        <v>287</v>
      </c>
      <c r="N2" t="n">
        <v>36.26</v>
      </c>
      <c r="O2" t="n">
        <v>23136.14</v>
      </c>
      <c r="P2" t="n">
        <v>402.3</v>
      </c>
      <c r="Q2" t="n">
        <v>609.85</v>
      </c>
      <c r="R2" t="n">
        <v>231.13</v>
      </c>
      <c r="S2" t="n">
        <v>46.36</v>
      </c>
      <c r="T2" t="n">
        <v>90669.48</v>
      </c>
      <c r="U2" t="n">
        <v>0.2</v>
      </c>
      <c r="V2" t="n">
        <v>0.73</v>
      </c>
      <c r="W2" t="n">
        <v>9.66</v>
      </c>
      <c r="X2" t="n">
        <v>5.91</v>
      </c>
      <c r="Y2" t="n">
        <v>1</v>
      </c>
      <c r="Z2" t="n">
        <v>10</v>
      </c>
      <c r="AA2" t="n">
        <v>1846.299398295705</v>
      </c>
      <c r="AB2" t="n">
        <v>2526.188289728973</v>
      </c>
      <c r="AC2" t="n">
        <v>2285.092424884772</v>
      </c>
      <c r="AD2" t="n">
        <v>1846299.398295705</v>
      </c>
      <c r="AE2" t="n">
        <v>2526188.289728973</v>
      </c>
      <c r="AF2" t="n">
        <v>9.404309510574928e-07</v>
      </c>
      <c r="AG2" t="n">
        <v>36.91840277777778</v>
      </c>
      <c r="AH2" t="n">
        <v>2285092.424884772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2.595</v>
      </c>
      <c r="E3" t="n">
        <v>38.54</v>
      </c>
      <c r="F3" t="n">
        <v>27.88</v>
      </c>
      <c r="G3" t="n">
        <v>7.6</v>
      </c>
      <c r="H3" t="n">
        <v>0.12</v>
      </c>
      <c r="I3" t="n">
        <v>220</v>
      </c>
      <c r="J3" t="n">
        <v>186.07</v>
      </c>
      <c r="K3" t="n">
        <v>53.44</v>
      </c>
      <c r="L3" t="n">
        <v>1.25</v>
      </c>
      <c r="M3" t="n">
        <v>218</v>
      </c>
      <c r="N3" t="n">
        <v>36.39</v>
      </c>
      <c r="O3" t="n">
        <v>23182.76</v>
      </c>
      <c r="P3" t="n">
        <v>382.49</v>
      </c>
      <c r="Q3" t="n">
        <v>609.92</v>
      </c>
      <c r="R3" t="n">
        <v>186.61</v>
      </c>
      <c r="S3" t="n">
        <v>46.36</v>
      </c>
      <c r="T3" t="n">
        <v>68754.35000000001</v>
      </c>
      <c r="U3" t="n">
        <v>0.25</v>
      </c>
      <c r="V3" t="n">
        <v>0.77</v>
      </c>
      <c r="W3" t="n">
        <v>9.550000000000001</v>
      </c>
      <c r="X3" t="n">
        <v>4.49</v>
      </c>
      <c r="Y3" t="n">
        <v>1</v>
      </c>
      <c r="Z3" t="n">
        <v>10</v>
      </c>
      <c r="AA3" t="n">
        <v>1619.560593731364</v>
      </c>
      <c r="AB3" t="n">
        <v>2215.954254313961</v>
      </c>
      <c r="AC3" t="n">
        <v>2004.466690393566</v>
      </c>
      <c r="AD3" t="n">
        <v>1619560.593731364</v>
      </c>
      <c r="AE3" t="n">
        <v>2215954.254313962</v>
      </c>
      <c r="AF3" t="n">
        <v>1.037901721598347e-06</v>
      </c>
      <c r="AG3" t="n">
        <v>33.45486111111111</v>
      </c>
      <c r="AH3" t="n">
        <v>2004466.690393566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2.771</v>
      </c>
      <c r="E4" t="n">
        <v>36.09</v>
      </c>
      <c r="F4" t="n">
        <v>26.99</v>
      </c>
      <c r="G4" t="n">
        <v>9.1</v>
      </c>
      <c r="H4" t="n">
        <v>0.14</v>
      </c>
      <c r="I4" t="n">
        <v>178</v>
      </c>
      <c r="J4" t="n">
        <v>186.45</v>
      </c>
      <c r="K4" t="n">
        <v>53.44</v>
      </c>
      <c r="L4" t="n">
        <v>1.5</v>
      </c>
      <c r="M4" t="n">
        <v>176</v>
      </c>
      <c r="N4" t="n">
        <v>36.51</v>
      </c>
      <c r="O4" t="n">
        <v>23229.42</v>
      </c>
      <c r="P4" t="n">
        <v>369.99</v>
      </c>
      <c r="Q4" t="n">
        <v>609.6900000000001</v>
      </c>
      <c r="R4" t="n">
        <v>159.52</v>
      </c>
      <c r="S4" t="n">
        <v>46.36</v>
      </c>
      <c r="T4" t="n">
        <v>55419.59</v>
      </c>
      <c r="U4" t="n">
        <v>0.29</v>
      </c>
      <c r="V4" t="n">
        <v>0.79</v>
      </c>
      <c r="W4" t="n">
        <v>9.470000000000001</v>
      </c>
      <c r="X4" t="n">
        <v>3.6</v>
      </c>
      <c r="Y4" t="n">
        <v>1</v>
      </c>
      <c r="Z4" t="n">
        <v>10</v>
      </c>
      <c r="AA4" t="n">
        <v>1486.163145866301</v>
      </c>
      <c r="AB4" t="n">
        <v>2033.433981064931</v>
      </c>
      <c r="AC4" t="n">
        <v>1839.36589585461</v>
      </c>
      <c r="AD4" t="n">
        <v>1486163.145866301</v>
      </c>
      <c r="AE4" t="n">
        <v>2033433.981064931</v>
      </c>
      <c r="AF4" t="n">
        <v>1.108295056088254e-06</v>
      </c>
      <c r="AG4" t="n">
        <v>31.328125</v>
      </c>
      <c r="AH4" t="n">
        <v>1839365.89585461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2.9082</v>
      </c>
      <c r="E5" t="n">
        <v>34.38</v>
      </c>
      <c r="F5" t="n">
        <v>26.37</v>
      </c>
      <c r="G5" t="n">
        <v>10.62</v>
      </c>
      <c r="H5" t="n">
        <v>0.17</v>
      </c>
      <c r="I5" t="n">
        <v>149</v>
      </c>
      <c r="J5" t="n">
        <v>186.83</v>
      </c>
      <c r="K5" t="n">
        <v>53.44</v>
      </c>
      <c r="L5" t="n">
        <v>1.75</v>
      </c>
      <c r="M5" t="n">
        <v>147</v>
      </c>
      <c r="N5" t="n">
        <v>36.64</v>
      </c>
      <c r="O5" t="n">
        <v>23276.13</v>
      </c>
      <c r="P5" t="n">
        <v>361.11</v>
      </c>
      <c r="Q5" t="n">
        <v>609.61</v>
      </c>
      <c r="R5" t="n">
        <v>140.42</v>
      </c>
      <c r="S5" t="n">
        <v>46.36</v>
      </c>
      <c r="T5" t="n">
        <v>46014.43</v>
      </c>
      <c r="U5" t="n">
        <v>0.33</v>
      </c>
      <c r="V5" t="n">
        <v>0.8100000000000001</v>
      </c>
      <c r="W5" t="n">
        <v>9.42</v>
      </c>
      <c r="X5" t="n">
        <v>2.98</v>
      </c>
      <c r="Y5" t="n">
        <v>1</v>
      </c>
      <c r="Z5" t="n">
        <v>10</v>
      </c>
      <c r="AA5" t="n">
        <v>1396.511007797518</v>
      </c>
      <c r="AB5" t="n">
        <v>1910.767970586032</v>
      </c>
      <c r="AC5" t="n">
        <v>1728.406957252991</v>
      </c>
      <c r="AD5" t="n">
        <v>1396511.007797518</v>
      </c>
      <c r="AE5" t="n">
        <v>1910767.970586032</v>
      </c>
      <c r="AF5" t="n">
        <v>1.163169860020159e-06</v>
      </c>
      <c r="AG5" t="n">
        <v>29.84375</v>
      </c>
      <c r="AH5" t="n">
        <v>1728406.957252991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3.0139</v>
      </c>
      <c r="E6" t="n">
        <v>33.18</v>
      </c>
      <c r="F6" t="n">
        <v>25.95</v>
      </c>
      <c r="G6" t="n">
        <v>12.16</v>
      </c>
      <c r="H6" t="n">
        <v>0.19</v>
      </c>
      <c r="I6" t="n">
        <v>128</v>
      </c>
      <c r="J6" t="n">
        <v>187.21</v>
      </c>
      <c r="K6" t="n">
        <v>53.44</v>
      </c>
      <c r="L6" t="n">
        <v>2</v>
      </c>
      <c r="M6" t="n">
        <v>126</v>
      </c>
      <c r="N6" t="n">
        <v>36.77</v>
      </c>
      <c r="O6" t="n">
        <v>23322.88</v>
      </c>
      <c r="P6" t="n">
        <v>354.91</v>
      </c>
      <c r="Q6" t="n">
        <v>609.23</v>
      </c>
      <c r="R6" t="n">
        <v>127.02</v>
      </c>
      <c r="S6" t="n">
        <v>46.36</v>
      </c>
      <c r="T6" t="n">
        <v>39415.86</v>
      </c>
      <c r="U6" t="n">
        <v>0.36</v>
      </c>
      <c r="V6" t="n">
        <v>0.82</v>
      </c>
      <c r="W6" t="n">
        <v>9.4</v>
      </c>
      <c r="X6" t="n">
        <v>2.57</v>
      </c>
      <c r="Y6" t="n">
        <v>1</v>
      </c>
      <c r="Z6" t="n">
        <v>10</v>
      </c>
      <c r="AA6" t="n">
        <v>1328.766267289447</v>
      </c>
      <c r="AB6" t="n">
        <v>1818.07662793587</v>
      </c>
      <c r="AC6" t="n">
        <v>1644.561946252243</v>
      </c>
      <c r="AD6" t="n">
        <v>1328766.267289447</v>
      </c>
      <c r="AE6" t="n">
        <v>1818076.62793587</v>
      </c>
      <c r="AF6" t="n">
        <v>1.205445856926882e-06</v>
      </c>
      <c r="AG6" t="n">
        <v>28.80208333333333</v>
      </c>
      <c r="AH6" t="n">
        <v>1644561.946252243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25.65</v>
      </c>
      <c r="G7" t="n">
        <v>13.62</v>
      </c>
      <c r="H7" t="n">
        <v>0.21</v>
      </c>
      <c r="I7" t="n">
        <v>113</v>
      </c>
      <c r="J7" t="n">
        <v>187.59</v>
      </c>
      <c r="K7" t="n">
        <v>53.44</v>
      </c>
      <c r="L7" t="n">
        <v>2.25</v>
      </c>
      <c r="M7" t="n">
        <v>111</v>
      </c>
      <c r="N7" t="n">
        <v>36.9</v>
      </c>
      <c r="O7" t="n">
        <v>23369.68</v>
      </c>
      <c r="P7" t="n">
        <v>350.4</v>
      </c>
      <c r="Q7" t="n">
        <v>609.08</v>
      </c>
      <c r="R7" t="n">
        <v>117.71</v>
      </c>
      <c r="S7" t="n">
        <v>46.36</v>
      </c>
      <c r="T7" t="n">
        <v>34835.24</v>
      </c>
      <c r="U7" t="n">
        <v>0.39</v>
      </c>
      <c r="V7" t="n">
        <v>0.83</v>
      </c>
      <c r="W7" t="n">
        <v>9.369999999999999</v>
      </c>
      <c r="X7" t="n">
        <v>2.27</v>
      </c>
      <c r="Y7" t="n">
        <v>1</v>
      </c>
      <c r="Z7" t="n">
        <v>10</v>
      </c>
      <c r="AA7" t="n">
        <v>1285.443789034048</v>
      </c>
      <c r="AB7" t="n">
        <v>1758.800901933981</v>
      </c>
      <c r="AC7" t="n">
        <v>1590.943412345971</v>
      </c>
      <c r="AD7" t="n">
        <v>1285443.789034048</v>
      </c>
      <c r="AE7" t="n">
        <v>1758800.901933981</v>
      </c>
      <c r="AF7" t="n">
        <v>1.237402830936789e-06</v>
      </c>
      <c r="AG7" t="n">
        <v>28.05555555555556</v>
      </c>
      <c r="AH7" t="n">
        <v>1590943.412345971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3.1609</v>
      </c>
      <c r="E8" t="n">
        <v>31.64</v>
      </c>
      <c r="F8" t="n">
        <v>25.41</v>
      </c>
      <c r="G8" t="n">
        <v>15.09</v>
      </c>
      <c r="H8" t="n">
        <v>0.24</v>
      </c>
      <c r="I8" t="n">
        <v>101</v>
      </c>
      <c r="J8" t="n">
        <v>187.97</v>
      </c>
      <c r="K8" t="n">
        <v>53.44</v>
      </c>
      <c r="L8" t="n">
        <v>2.5</v>
      </c>
      <c r="M8" t="n">
        <v>99</v>
      </c>
      <c r="N8" t="n">
        <v>37.03</v>
      </c>
      <c r="O8" t="n">
        <v>23416.52</v>
      </c>
      <c r="P8" t="n">
        <v>346.65</v>
      </c>
      <c r="Q8" t="n">
        <v>609.03</v>
      </c>
      <c r="R8" t="n">
        <v>110.11</v>
      </c>
      <c r="S8" t="n">
        <v>46.36</v>
      </c>
      <c r="T8" t="n">
        <v>31096.9</v>
      </c>
      <c r="U8" t="n">
        <v>0.42</v>
      </c>
      <c r="V8" t="n">
        <v>0.84</v>
      </c>
      <c r="W8" t="n">
        <v>9.359999999999999</v>
      </c>
      <c r="X8" t="n">
        <v>2.03</v>
      </c>
      <c r="Y8" t="n">
        <v>1</v>
      </c>
      <c r="Z8" t="n">
        <v>10</v>
      </c>
      <c r="AA8" t="n">
        <v>1248.688325795381</v>
      </c>
      <c r="AB8" t="n">
        <v>1708.510455594241</v>
      </c>
      <c r="AC8" t="n">
        <v>1545.452615621811</v>
      </c>
      <c r="AD8" t="n">
        <v>1248688.325795381</v>
      </c>
      <c r="AE8" t="n">
        <v>1708510.455594241</v>
      </c>
      <c r="AF8" t="n">
        <v>1.264240289711066e-06</v>
      </c>
      <c r="AG8" t="n">
        <v>27.46527777777778</v>
      </c>
      <c r="AH8" t="n">
        <v>1545452.615621811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3.221</v>
      </c>
      <c r="E9" t="n">
        <v>31.05</v>
      </c>
      <c r="F9" t="n">
        <v>25.19</v>
      </c>
      <c r="G9" t="n">
        <v>16.61</v>
      </c>
      <c r="H9" t="n">
        <v>0.26</v>
      </c>
      <c r="I9" t="n">
        <v>91</v>
      </c>
      <c r="J9" t="n">
        <v>188.35</v>
      </c>
      <c r="K9" t="n">
        <v>53.44</v>
      </c>
      <c r="L9" t="n">
        <v>2.75</v>
      </c>
      <c r="M9" t="n">
        <v>89</v>
      </c>
      <c r="N9" t="n">
        <v>37.16</v>
      </c>
      <c r="O9" t="n">
        <v>23463.4</v>
      </c>
      <c r="P9" t="n">
        <v>343.32</v>
      </c>
      <c r="Q9" t="n">
        <v>609.05</v>
      </c>
      <c r="R9" t="n">
        <v>103.97</v>
      </c>
      <c r="S9" t="n">
        <v>46.36</v>
      </c>
      <c r="T9" t="n">
        <v>28078.9</v>
      </c>
      <c r="U9" t="n">
        <v>0.45</v>
      </c>
      <c r="V9" t="n">
        <v>0.85</v>
      </c>
      <c r="W9" t="n">
        <v>9.32</v>
      </c>
      <c r="X9" t="n">
        <v>1.81</v>
      </c>
      <c r="Y9" t="n">
        <v>1</v>
      </c>
      <c r="Z9" t="n">
        <v>10</v>
      </c>
      <c r="AA9" t="n">
        <v>1215.777060002225</v>
      </c>
      <c r="AB9" t="n">
        <v>1663.479809793472</v>
      </c>
      <c r="AC9" t="n">
        <v>1504.719631455359</v>
      </c>
      <c r="AD9" t="n">
        <v>1215777.060002225</v>
      </c>
      <c r="AE9" t="n">
        <v>1663479.809793472</v>
      </c>
      <c r="AF9" t="n">
        <v>1.288278013590858e-06</v>
      </c>
      <c r="AG9" t="n">
        <v>26.953125</v>
      </c>
      <c r="AH9" t="n">
        <v>1504719.631455359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3.2686</v>
      </c>
      <c r="E10" t="n">
        <v>30.59</v>
      </c>
      <c r="F10" t="n">
        <v>25.04</v>
      </c>
      <c r="G10" t="n">
        <v>18.1</v>
      </c>
      <c r="H10" t="n">
        <v>0.28</v>
      </c>
      <c r="I10" t="n">
        <v>83</v>
      </c>
      <c r="J10" t="n">
        <v>188.73</v>
      </c>
      <c r="K10" t="n">
        <v>53.44</v>
      </c>
      <c r="L10" t="n">
        <v>3</v>
      </c>
      <c r="M10" t="n">
        <v>81</v>
      </c>
      <c r="N10" t="n">
        <v>37.29</v>
      </c>
      <c r="O10" t="n">
        <v>23510.33</v>
      </c>
      <c r="P10" t="n">
        <v>340.85</v>
      </c>
      <c r="Q10" t="n">
        <v>609.08</v>
      </c>
      <c r="R10" t="n">
        <v>98.94</v>
      </c>
      <c r="S10" t="n">
        <v>46.36</v>
      </c>
      <c r="T10" t="n">
        <v>25601.26</v>
      </c>
      <c r="U10" t="n">
        <v>0.47</v>
      </c>
      <c r="V10" t="n">
        <v>0.85</v>
      </c>
      <c r="W10" t="n">
        <v>9.31</v>
      </c>
      <c r="X10" t="n">
        <v>1.66</v>
      </c>
      <c r="Y10" t="n">
        <v>1</v>
      </c>
      <c r="Z10" t="n">
        <v>10</v>
      </c>
      <c r="AA10" t="n">
        <v>1198.963500154234</v>
      </c>
      <c r="AB10" t="n">
        <v>1640.474755447541</v>
      </c>
      <c r="AC10" t="n">
        <v>1483.910147208407</v>
      </c>
      <c r="AD10" t="n">
        <v>1198963.500154234</v>
      </c>
      <c r="AE10" t="n">
        <v>1640474.755447541</v>
      </c>
      <c r="AF10" t="n">
        <v>1.307316210873355e-06</v>
      </c>
      <c r="AG10" t="n">
        <v>26.55381944444444</v>
      </c>
      <c r="AH10" t="n">
        <v>1483910.147208407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3.3119</v>
      </c>
      <c r="E11" t="n">
        <v>30.19</v>
      </c>
      <c r="F11" t="n">
        <v>24.9</v>
      </c>
      <c r="G11" t="n">
        <v>19.66</v>
      </c>
      <c r="H11" t="n">
        <v>0.3</v>
      </c>
      <c r="I11" t="n">
        <v>76</v>
      </c>
      <c r="J11" t="n">
        <v>189.11</v>
      </c>
      <c r="K11" t="n">
        <v>53.44</v>
      </c>
      <c r="L11" t="n">
        <v>3.25</v>
      </c>
      <c r="M11" t="n">
        <v>74</v>
      </c>
      <c r="N11" t="n">
        <v>37.42</v>
      </c>
      <c r="O11" t="n">
        <v>23557.3</v>
      </c>
      <c r="P11" t="n">
        <v>338.56</v>
      </c>
      <c r="Q11" t="n">
        <v>609</v>
      </c>
      <c r="R11" t="n">
        <v>94.27</v>
      </c>
      <c r="S11" t="n">
        <v>46.36</v>
      </c>
      <c r="T11" t="n">
        <v>23301.94</v>
      </c>
      <c r="U11" t="n">
        <v>0.49</v>
      </c>
      <c r="V11" t="n">
        <v>0.86</v>
      </c>
      <c r="W11" t="n">
        <v>9.31</v>
      </c>
      <c r="X11" t="n">
        <v>1.52</v>
      </c>
      <c r="Y11" t="n">
        <v>1</v>
      </c>
      <c r="Z11" t="n">
        <v>10</v>
      </c>
      <c r="AA11" t="n">
        <v>1173.651850203968</v>
      </c>
      <c r="AB11" t="n">
        <v>1605.842239314402</v>
      </c>
      <c r="AC11" t="n">
        <v>1452.582909807973</v>
      </c>
      <c r="AD11" t="n">
        <v>1173651.850203968</v>
      </c>
      <c r="AE11" t="n">
        <v>1605842.239314402</v>
      </c>
      <c r="AF11" t="n">
        <v>1.324634571006384e-06</v>
      </c>
      <c r="AG11" t="n">
        <v>26.20659722222222</v>
      </c>
      <c r="AH11" t="n">
        <v>1452582.909807973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3.3509</v>
      </c>
      <c r="E12" t="n">
        <v>29.84</v>
      </c>
      <c r="F12" t="n">
        <v>24.77</v>
      </c>
      <c r="G12" t="n">
        <v>21.23</v>
      </c>
      <c r="H12" t="n">
        <v>0.33</v>
      </c>
      <c r="I12" t="n">
        <v>70</v>
      </c>
      <c r="J12" t="n">
        <v>189.49</v>
      </c>
      <c r="K12" t="n">
        <v>53.44</v>
      </c>
      <c r="L12" t="n">
        <v>3.5</v>
      </c>
      <c r="M12" t="n">
        <v>68</v>
      </c>
      <c r="N12" t="n">
        <v>37.55</v>
      </c>
      <c r="O12" t="n">
        <v>23604.32</v>
      </c>
      <c r="P12" t="n">
        <v>336.38</v>
      </c>
      <c r="Q12" t="n">
        <v>608.95</v>
      </c>
      <c r="R12" t="n">
        <v>90.47</v>
      </c>
      <c r="S12" t="n">
        <v>46.36</v>
      </c>
      <c r="T12" t="n">
        <v>21430.12</v>
      </c>
      <c r="U12" t="n">
        <v>0.51</v>
      </c>
      <c r="V12" t="n">
        <v>0.86</v>
      </c>
      <c r="W12" t="n">
        <v>9.300000000000001</v>
      </c>
      <c r="X12" t="n">
        <v>1.39</v>
      </c>
      <c r="Y12" t="n">
        <v>1</v>
      </c>
      <c r="Z12" t="n">
        <v>10</v>
      </c>
      <c r="AA12" t="n">
        <v>1160.103561102472</v>
      </c>
      <c r="AB12" t="n">
        <v>1587.304872457404</v>
      </c>
      <c r="AC12" t="n">
        <v>1435.814723226449</v>
      </c>
      <c r="AD12" t="n">
        <v>1160103.561102472</v>
      </c>
      <c r="AE12" t="n">
        <v>1587304.872457404</v>
      </c>
      <c r="AF12" t="n">
        <v>1.340233093989943e-06</v>
      </c>
      <c r="AG12" t="n">
        <v>25.90277777777778</v>
      </c>
      <c r="AH12" t="n">
        <v>1435814.723226449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3.3847</v>
      </c>
      <c r="E13" t="n">
        <v>29.54</v>
      </c>
      <c r="F13" t="n">
        <v>24.66</v>
      </c>
      <c r="G13" t="n">
        <v>22.76</v>
      </c>
      <c r="H13" t="n">
        <v>0.35</v>
      </c>
      <c r="I13" t="n">
        <v>65</v>
      </c>
      <c r="J13" t="n">
        <v>189.87</v>
      </c>
      <c r="K13" t="n">
        <v>53.44</v>
      </c>
      <c r="L13" t="n">
        <v>3.75</v>
      </c>
      <c r="M13" t="n">
        <v>63</v>
      </c>
      <c r="N13" t="n">
        <v>37.69</v>
      </c>
      <c r="O13" t="n">
        <v>23651.38</v>
      </c>
      <c r="P13" t="n">
        <v>334.44</v>
      </c>
      <c r="Q13" t="n">
        <v>609.05</v>
      </c>
      <c r="R13" t="n">
        <v>87.51000000000001</v>
      </c>
      <c r="S13" t="n">
        <v>46.36</v>
      </c>
      <c r="T13" t="n">
        <v>19978.76</v>
      </c>
      <c r="U13" t="n">
        <v>0.53</v>
      </c>
      <c r="V13" t="n">
        <v>0.86</v>
      </c>
      <c r="W13" t="n">
        <v>9.27</v>
      </c>
      <c r="X13" t="n">
        <v>1.28</v>
      </c>
      <c r="Y13" t="n">
        <v>1</v>
      </c>
      <c r="Z13" t="n">
        <v>10</v>
      </c>
      <c r="AA13" t="n">
        <v>1138.531697729312</v>
      </c>
      <c r="AB13" t="n">
        <v>1557.789297306801</v>
      </c>
      <c r="AC13" t="n">
        <v>1409.11607314285</v>
      </c>
      <c r="AD13" t="n">
        <v>1138531.697729312</v>
      </c>
      <c r="AE13" t="n">
        <v>1557789.297306801</v>
      </c>
      <c r="AF13" t="n">
        <v>1.353751813909027e-06</v>
      </c>
      <c r="AG13" t="n">
        <v>25.64236111111111</v>
      </c>
      <c r="AH13" t="n">
        <v>1409116.07314285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3.4102</v>
      </c>
      <c r="E14" t="n">
        <v>29.32</v>
      </c>
      <c r="F14" t="n">
        <v>24.58</v>
      </c>
      <c r="G14" t="n">
        <v>24.18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333.1</v>
      </c>
      <c r="Q14" t="n">
        <v>609.15</v>
      </c>
      <c r="R14" t="n">
        <v>84.88</v>
      </c>
      <c r="S14" t="n">
        <v>46.36</v>
      </c>
      <c r="T14" t="n">
        <v>18683.12</v>
      </c>
      <c r="U14" t="n">
        <v>0.55</v>
      </c>
      <c r="V14" t="n">
        <v>0.87</v>
      </c>
      <c r="W14" t="n">
        <v>9.279999999999999</v>
      </c>
      <c r="X14" t="n">
        <v>1.21</v>
      </c>
      <c r="Y14" t="n">
        <v>1</v>
      </c>
      <c r="Z14" t="n">
        <v>10</v>
      </c>
      <c r="AA14" t="n">
        <v>1130.126858400864</v>
      </c>
      <c r="AB14" t="n">
        <v>1546.289425342277</v>
      </c>
      <c r="AC14" t="n">
        <v>1398.713732818449</v>
      </c>
      <c r="AD14" t="n">
        <v>1130126.858400864</v>
      </c>
      <c r="AE14" t="n">
        <v>1546289.425342277</v>
      </c>
      <c r="AF14" t="n">
        <v>1.363950848167508e-06</v>
      </c>
      <c r="AG14" t="n">
        <v>25.45138888888889</v>
      </c>
      <c r="AH14" t="n">
        <v>1398713.732818448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3.4368</v>
      </c>
      <c r="E15" t="n">
        <v>29.1</v>
      </c>
      <c r="F15" t="n">
        <v>24.51</v>
      </c>
      <c r="G15" t="n">
        <v>25.8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331.62</v>
      </c>
      <c r="Q15" t="n">
        <v>608.99</v>
      </c>
      <c r="R15" t="n">
        <v>82.18000000000001</v>
      </c>
      <c r="S15" t="n">
        <v>46.36</v>
      </c>
      <c r="T15" t="n">
        <v>17350.55</v>
      </c>
      <c r="U15" t="n">
        <v>0.5600000000000001</v>
      </c>
      <c r="V15" t="n">
        <v>0.87</v>
      </c>
      <c r="W15" t="n">
        <v>9.279999999999999</v>
      </c>
      <c r="X15" t="n">
        <v>1.13</v>
      </c>
      <c r="Y15" t="n">
        <v>1</v>
      </c>
      <c r="Z15" t="n">
        <v>10</v>
      </c>
      <c r="AA15" t="n">
        <v>1121.641670903898</v>
      </c>
      <c r="AB15" t="n">
        <v>1534.679617468875</v>
      </c>
      <c r="AC15" t="n">
        <v>1388.211948714016</v>
      </c>
      <c r="AD15" t="n">
        <v>1121641.670903898</v>
      </c>
      <c r="AE15" t="n">
        <v>1534679.617468875</v>
      </c>
      <c r="AF15" t="n">
        <v>1.374589840766551e-06</v>
      </c>
      <c r="AG15" t="n">
        <v>25.26041666666667</v>
      </c>
      <c r="AH15" t="n">
        <v>1388211.948714016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3.4581</v>
      </c>
      <c r="E16" t="n">
        <v>28.92</v>
      </c>
      <c r="F16" t="n">
        <v>24.44</v>
      </c>
      <c r="G16" t="n">
        <v>27.15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330.24</v>
      </c>
      <c r="Q16" t="n">
        <v>608.92</v>
      </c>
      <c r="R16" t="n">
        <v>80.45</v>
      </c>
      <c r="S16" t="n">
        <v>46.36</v>
      </c>
      <c r="T16" t="n">
        <v>16501.11</v>
      </c>
      <c r="U16" t="n">
        <v>0.58</v>
      </c>
      <c r="V16" t="n">
        <v>0.87</v>
      </c>
      <c r="W16" t="n">
        <v>9.27</v>
      </c>
      <c r="X16" t="n">
        <v>1.06</v>
      </c>
      <c r="Y16" t="n">
        <v>1</v>
      </c>
      <c r="Z16" t="n">
        <v>10</v>
      </c>
      <c r="AA16" t="n">
        <v>1114.527181321001</v>
      </c>
      <c r="AB16" t="n">
        <v>1524.945258952427</v>
      </c>
      <c r="AC16" t="n">
        <v>1379.40662371212</v>
      </c>
      <c r="AD16" t="n">
        <v>1114527.181321001</v>
      </c>
      <c r="AE16" t="n">
        <v>1524945.258952427</v>
      </c>
      <c r="AF16" t="n">
        <v>1.383109034088341e-06</v>
      </c>
      <c r="AG16" t="n">
        <v>25.10416666666667</v>
      </c>
      <c r="AH16" t="n">
        <v>1379406.62371212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3.479</v>
      </c>
      <c r="E17" t="n">
        <v>28.74</v>
      </c>
      <c r="F17" t="n">
        <v>24.38</v>
      </c>
      <c r="G17" t="n">
        <v>28.68</v>
      </c>
      <c r="H17" t="n">
        <v>0.44</v>
      </c>
      <c r="I17" t="n">
        <v>51</v>
      </c>
      <c r="J17" t="n">
        <v>191.4</v>
      </c>
      <c r="K17" t="n">
        <v>53.44</v>
      </c>
      <c r="L17" t="n">
        <v>4.75</v>
      </c>
      <c r="M17" t="n">
        <v>49</v>
      </c>
      <c r="N17" t="n">
        <v>38.22</v>
      </c>
      <c r="O17" t="n">
        <v>23840.07</v>
      </c>
      <c r="P17" t="n">
        <v>328.97</v>
      </c>
      <c r="Q17" t="n">
        <v>608.84</v>
      </c>
      <c r="R17" t="n">
        <v>78.41</v>
      </c>
      <c r="S17" t="n">
        <v>46.36</v>
      </c>
      <c r="T17" t="n">
        <v>15496.78</v>
      </c>
      <c r="U17" t="n">
        <v>0.59</v>
      </c>
      <c r="V17" t="n">
        <v>0.87</v>
      </c>
      <c r="W17" t="n">
        <v>9.26</v>
      </c>
      <c r="X17" t="n">
        <v>1</v>
      </c>
      <c r="Y17" t="n">
        <v>1</v>
      </c>
      <c r="Z17" t="n">
        <v>10</v>
      </c>
      <c r="AA17" t="n">
        <v>1097.491635672702</v>
      </c>
      <c r="AB17" t="n">
        <v>1501.636473841192</v>
      </c>
      <c r="AC17" t="n">
        <v>1358.322396337816</v>
      </c>
      <c r="AD17" t="n">
        <v>1097491.635672702</v>
      </c>
      <c r="AE17" t="n">
        <v>1501636.473841192</v>
      </c>
      <c r="AF17" t="n">
        <v>1.391468242559017e-06</v>
      </c>
      <c r="AG17" t="n">
        <v>24.94791666666667</v>
      </c>
      <c r="AH17" t="n">
        <v>1358322.396337816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3.5015</v>
      </c>
      <c r="E18" t="n">
        <v>28.56</v>
      </c>
      <c r="F18" t="n">
        <v>24.3</v>
      </c>
      <c r="G18" t="n">
        <v>30.38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327.56</v>
      </c>
      <c r="Q18" t="n">
        <v>608.97</v>
      </c>
      <c r="R18" t="n">
        <v>76.26000000000001</v>
      </c>
      <c r="S18" t="n">
        <v>46.36</v>
      </c>
      <c r="T18" t="n">
        <v>14438.11</v>
      </c>
      <c r="U18" t="n">
        <v>0.61</v>
      </c>
      <c r="V18" t="n">
        <v>0.88</v>
      </c>
      <c r="W18" t="n">
        <v>9.26</v>
      </c>
      <c r="X18" t="n">
        <v>0.93</v>
      </c>
      <c r="Y18" t="n">
        <v>1</v>
      </c>
      <c r="Z18" t="n">
        <v>10</v>
      </c>
      <c r="AA18" t="n">
        <v>1090.186393179828</v>
      </c>
      <c r="AB18" t="n">
        <v>1491.641118777889</v>
      </c>
      <c r="AC18" t="n">
        <v>1349.280983933186</v>
      </c>
      <c r="AD18" t="n">
        <v>1090186.393179828</v>
      </c>
      <c r="AE18" t="n">
        <v>1491641.11877789</v>
      </c>
      <c r="AF18" t="n">
        <v>1.400467390434148e-06</v>
      </c>
      <c r="AG18" t="n">
        <v>24.79166666666667</v>
      </c>
      <c r="AH18" t="n">
        <v>1349280.983933186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3.5149</v>
      </c>
      <c r="E19" t="n">
        <v>28.45</v>
      </c>
      <c r="F19" t="n">
        <v>24.27</v>
      </c>
      <c r="G19" t="n">
        <v>31.66</v>
      </c>
      <c r="H19" t="n">
        <v>0.48</v>
      </c>
      <c r="I19" t="n">
        <v>46</v>
      </c>
      <c r="J19" t="n">
        <v>192.17</v>
      </c>
      <c r="K19" t="n">
        <v>53.44</v>
      </c>
      <c r="L19" t="n">
        <v>5.25</v>
      </c>
      <c r="M19" t="n">
        <v>44</v>
      </c>
      <c r="N19" t="n">
        <v>38.48</v>
      </c>
      <c r="O19" t="n">
        <v>23934.69</v>
      </c>
      <c r="P19" t="n">
        <v>326.66</v>
      </c>
      <c r="Q19" t="n">
        <v>608.92</v>
      </c>
      <c r="R19" t="n">
        <v>75.31</v>
      </c>
      <c r="S19" t="n">
        <v>46.36</v>
      </c>
      <c r="T19" t="n">
        <v>13972.95</v>
      </c>
      <c r="U19" t="n">
        <v>0.62</v>
      </c>
      <c r="V19" t="n">
        <v>0.88</v>
      </c>
      <c r="W19" t="n">
        <v>9.25</v>
      </c>
      <c r="X19" t="n">
        <v>0.9</v>
      </c>
      <c r="Y19" t="n">
        <v>1</v>
      </c>
      <c r="Z19" t="n">
        <v>10</v>
      </c>
      <c r="AA19" t="n">
        <v>1085.92049629702</v>
      </c>
      <c r="AB19" t="n">
        <v>1485.804330464742</v>
      </c>
      <c r="AC19" t="n">
        <v>1344.001250504662</v>
      </c>
      <c r="AD19" t="n">
        <v>1085920.49629702</v>
      </c>
      <c r="AE19" t="n">
        <v>1485804.330464742</v>
      </c>
      <c r="AF19" t="n">
        <v>1.405826882946447e-06</v>
      </c>
      <c r="AG19" t="n">
        <v>24.69618055555556</v>
      </c>
      <c r="AH19" t="n">
        <v>1344001.250504662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3.5273</v>
      </c>
      <c r="E20" t="n">
        <v>28.35</v>
      </c>
      <c r="F20" t="n">
        <v>24.24</v>
      </c>
      <c r="G20" t="n">
        <v>33.06</v>
      </c>
      <c r="H20" t="n">
        <v>0.51</v>
      </c>
      <c r="I20" t="n">
        <v>44</v>
      </c>
      <c r="J20" t="n">
        <v>192.55</v>
      </c>
      <c r="K20" t="n">
        <v>53.44</v>
      </c>
      <c r="L20" t="n">
        <v>5.5</v>
      </c>
      <c r="M20" t="n">
        <v>42</v>
      </c>
      <c r="N20" t="n">
        <v>38.62</v>
      </c>
      <c r="O20" t="n">
        <v>23982.06</v>
      </c>
      <c r="P20" t="n">
        <v>325.94</v>
      </c>
      <c r="Q20" t="n">
        <v>608.99</v>
      </c>
      <c r="R20" t="n">
        <v>74.26000000000001</v>
      </c>
      <c r="S20" t="n">
        <v>46.36</v>
      </c>
      <c r="T20" t="n">
        <v>13459.68</v>
      </c>
      <c r="U20" t="n">
        <v>0.62</v>
      </c>
      <c r="V20" t="n">
        <v>0.88</v>
      </c>
      <c r="W20" t="n">
        <v>9.25</v>
      </c>
      <c r="X20" t="n">
        <v>0.87</v>
      </c>
      <c r="Y20" t="n">
        <v>1</v>
      </c>
      <c r="Z20" t="n">
        <v>10</v>
      </c>
      <c r="AA20" t="n">
        <v>1082.159009328784</v>
      </c>
      <c r="AB20" t="n">
        <v>1480.65769804971</v>
      </c>
      <c r="AC20" t="n">
        <v>1339.345805463976</v>
      </c>
      <c r="AD20" t="n">
        <v>1082159.009328784</v>
      </c>
      <c r="AE20" t="n">
        <v>1480657.69804971</v>
      </c>
      <c r="AF20" t="n">
        <v>1.410786413330963e-06</v>
      </c>
      <c r="AG20" t="n">
        <v>24.609375</v>
      </c>
      <c r="AH20" t="n">
        <v>1339345.805463976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3.5416</v>
      </c>
      <c r="E21" t="n">
        <v>28.24</v>
      </c>
      <c r="F21" t="n">
        <v>24.2</v>
      </c>
      <c r="G21" t="n">
        <v>34.58</v>
      </c>
      <c r="H21" t="n">
        <v>0.53</v>
      </c>
      <c r="I21" t="n">
        <v>42</v>
      </c>
      <c r="J21" t="n">
        <v>192.94</v>
      </c>
      <c r="K21" t="n">
        <v>53.44</v>
      </c>
      <c r="L21" t="n">
        <v>5.75</v>
      </c>
      <c r="M21" t="n">
        <v>40</v>
      </c>
      <c r="N21" t="n">
        <v>38.75</v>
      </c>
      <c r="O21" t="n">
        <v>24029.48</v>
      </c>
      <c r="P21" t="n">
        <v>324.96</v>
      </c>
      <c r="Q21" t="n">
        <v>608.9</v>
      </c>
      <c r="R21" t="n">
        <v>73.14</v>
      </c>
      <c r="S21" t="n">
        <v>46.36</v>
      </c>
      <c r="T21" t="n">
        <v>12907.2</v>
      </c>
      <c r="U21" t="n">
        <v>0.63</v>
      </c>
      <c r="V21" t="n">
        <v>0.88</v>
      </c>
      <c r="W21" t="n">
        <v>9.25</v>
      </c>
      <c r="X21" t="n">
        <v>0.83</v>
      </c>
      <c r="Y21" t="n">
        <v>1</v>
      </c>
      <c r="Z21" t="n">
        <v>10</v>
      </c>
      <c r="AA21" t="n">
        <v>1077.583257078578</v>
      </c>
      <c r="AB21" t="n">
        <v>1474.396951953035</v>
      </c>
      <c r="AC21" t="n">
        <v>1333.682576187756</v>
      </c>
      <c r="AD21" t="n">
        <v>1077583.257078578</v>
      </c>
      <c r="AE21" t="n">
        <v>1474396.951953035</v>
      </c>
      <c r="AF21" t="n">
        <v>1.416505871758268e-06</v>
      </c>
      <c r="AG21" t="n">
        <v>24.51388888888889</v>
      </c>
      <c r="AH21" t="n">
        <v>1333682.576187756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3.5551</v>
      </c>
      <c r="E22" t="n">
        <v>28.13</v>
      </c>
      <c r="F22" t="n">
        <v>24.17</v>
      </c>
      <c r="G22" t="n">
        <v>36.26</v>
      </c>
      <c r="H22" t="n">
        <v>0.55</v>
      </c>
      <c r="I22" t="n">
        <v>40</v>
      </c>
      <c r="J22" t="n">
        <v>193.32</v>
      </c>
      <c r="K22" t="n">
        <v>53.44</v>
      </c>
      <c r="L22" t="n">
        <v>6</v>
      </c>
      <c r="M22" t="n">
        <v>38</v>
      </c>
      <c r="N22" t="n">
        <v>38.89</v>
      </c>
      <c r="O22" t="n">
        <v>24076.95</v>
      </c>
      <c r="P22" t="n">
        <v>324.19</v>
      </c>
      <c r="Q22" t="n">
        <v>608.9299999999999</v>
      </c>
      <c r="R22" t="n">
        <v>71.94</v>
      </c>
      <c r="S22" t="n">
        <v>46.36</v>
      </c>
      <c r="T22" t="n">
        <v>12318.51</v>
      </c>
      <c r="U22" t="n">
        <v>0.64</v>
      </c>
      <c r="V22" t="n">
        <v>0.88</v>
      </c>
      <c r="W22" t="n">
        <v>9.25</v>
      </c>
      <c r="X22" t="n">
        <v>0.8</v>
      </c>
      <c r="Y22" t="n">
        <v>1</v>
      </c>
      <c r="Z22" t="n">
        <v>10</v>
      </c>
      <c r="AA22" t="n">
        <v>1063.255600362882</v>
      </c>
      <c r="AB22" t="n">
        <v>1454.793219943016</v>
      </c>
      <c r="AC22" t="n">
        <v>1315.949796846762</v>
      </c>
      <c r="AD22" t="n">
        <v>1063255.600362882</v>
      </c>
      <c r="AE22" t="n">
        <v>1454793.219943016</v>
      </c>
      <c r="AF22" t="n">
        <v>1.421905360483346e-06</v>
      </c>
      <c r="AG22" t="n">
        <v>24.41840277777778</v>
      </c>
      <c r="AH22" t="n">
        <v>1315949.796846762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3.5727</v>
      </c>
      <c r="E23" t="n">
        <v>27.99</v>
      </c>
      <c r="F23" t="n">
        <v>24.11</v>
      </c>
      <c r="G23" t="n">
        <v>38.06</v>
      </c>
      <c r="H23" t="n">
        <v>0.57</v>
      </c>
      <c r="I23" t="n">
        <v>38</v>
      </c>
      <c r="J23" t="n">
        <v>193.71</v>
      </c>
      <c r="K23" t="n">
        <v>53.44</v>
      </c>
      <c r="L23" t="n">
        <v>6.25</v>
      </c>
      <c r="M23" t="n">
        <v>36</v>
      </c>
      <c r="N23" t="n">
        <v>39.02</v>
      </c>
      <c r="O23" t="n">
        <v>24124.47</v>
      </c>
      <c r="P23" t="n">
        <v>322.63</v>
      </c>
      <c r="Q23" t="n">
        <v>608.92</v>
      </c>
      <c r="R23" t="n">
        <v>70.34</v>
      </c>
      <c r="S23" t="n">
        <v>46.36</v>
      </c>
      <c r="T23" t="n">
        <v>11529.05</v>
      </c>
      <c r="U23" t="n">
        <v>0.66</v>
      </c>
      <c r="V23" t="n">
        <v>0.88</v>
      </c>
      <c r="W23" t="n">
        <v>9.23</v>
      </c>
      <c r="X23" t="n">
        <v>0.73</v>
      </c>
      <c r="Y23" t="n">
        <v>1</v>
      </c>
      <c r="Z23" t="n">
        <v>10</v>
      </c>
      <c r="AA23" t="n">
        <v>1057.095891855668</v>
      </c>
      <c r="AB23" t="n">
        <v>1446.365235016285</v>
      </c>
      <c r="AC23" t="n">
        <v>1308.326166972687</v>
      </c>
      <c r="AD23" t="n">
        <v>1057095.891855668</v>
      </c>
      <c r="AE23" t="n">
        <v>1446365.235016285</v>
      </c>
      <c r="AF23" t="n">
        <v>1.428944693932337e-06</v>
      </c>
      <c r="AG23" t="n">
        <v>24.296875</v>
      </c>
      <c r="AH23" t="n">
        <v>1308326.166972687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3.5784</v>
      </c>
      <c r="E24" t="n">
        <v>27.95</v>
      </c>
      <c r="F24" t="n">
        <v>24.1</v>
      </c>
      <c r="G24" t="n">
        <v>39.08</v>
      </c>
      <c r="H24" t="n">
        <v>0.59</v>
      </c>
      <c r="I24" t="n">
        <v>37</v>
      </c>
      <c r="J24" t="n">
        <v>194.09</v>
      </c>
      <c r="K24" t="n">
        <v>53.44</v>
      </c>
      <c r="L24" t="n">
        <v>6.5</v>
      </c>
      <c r="M24" t="n">
        <v>35</v>
      </c>
      <c r="N24" t="n">
        <v>39.16</v>
      </c>
      <c r="O24" t="n">
        <v>24172.03</v>
      </c>
      <c r="P24" t="n">
        <v>322.3</v>
      </c>
      <c r="Q24" t="n">
        <v>608.92</v>
      </c>
      <c r="R24" t="n">
        <v>69.84999999999999</v>
      </c>
      <c r="S24" t="n">
        <v>46.36</v>
      </c>
      <c r="T24" t="n">
        <v>11285.33</v>
      </c>
      <c r="U24" t="n">
        <v>0.66</v>
      </c>
      <c r="V24" t="n">
        <v>0.88</v>
      </c>
      <c r="W24" t="n">
        <v>9.24</v>
      </c>
      <c r="X24" t="n">
        <v>0.72</v>
      </c>
      <c r="Y24" t="n">
        <v>1</v>
      </c>
      <c r="Z24" t="n">
        <v>10</v>
      </c>
      <c r="AA24" t="n">
        <v>1055.450633841858</v>
      </c>
      <c r="AB24" t="n">
        <v>1444.114120418131</v>
      </c>
      <c r="AC24" t="n">
        <v>1306.289895592321</v>
      </c>
      <c r="AD24" t="n">
        <v>1055450.633841858</v>
      </c>
      <c r="AE24" t="n">
        <v>1444114.120418131</v>
      </c>
      <c r="AF24" t="n">
        <v>1.431224478060703e-06</v>
      </c>
      <c r="AG24" t="n">
        <v>24.26215277777778</v>
      </c>
      <c r="AH24" t="n">
        <v>1306289.895592321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3.5849</v>
      </c>
      <c r="E25" t="n">
        <v>27.89</v>
      </c>
      <c r="F25" t="n">
        <v>24.09</v>
      </c>
      <c r="G25" t="n">
        <v>40.14</v>
      </c>
      <c r="H25" t="n">
        <v>0.62</v>
      </c>
      <c r="I25" t="n">
        <v>36</v>
      </c>
      <c r="J25" t="n">
        <v>194.48</v>
      </c>
      <c r="K25" t="n">
        <v>53.44</v>
      </c>
      <c r="L25" t="n">
        <v>6.75</v>
      </c>
      <c r="M25" t="n">
        <v>34</v>
      </c>
      <c r="N25" t="n">
        <v>39.29</v>
      </c>
      <c r="O25" t="n">
        <v>24219.63</v>
      </c>
      <c r="P25" t="n">
        <v>321.65</v>
      </c>
      <c r="Q25" t="n">
        <v>608.83</v>
      </c>
      <c r="R25" t="n">
        <v>69.45999999999999</v>
      </c>
      <c r="S25" t="n">
        <v>46.36</v>
      </c>
      <c r="T25" t="n">
        <v>11096.78</v>
      </c>
      <c r="U25" t="n">
        <v>0.67</v>
      </c>
      <c r="V25" t="n">
        <v>0.88</v>
      </c>
      <c r="W25" t="n">
        <v>9.24</v>
      </c>
      <c r="X25" t="n">
        <v>0.71</v>
      </c>
      <c r="Y25" t="n">
        <v>1</v>
      </c>
      <c r="Z25" t="n">
        <v>10</v>
      </c>
      <c r="AA25" t="n">
        <v>1053.175812241789</v>
      </c>
      <c r="AB25" t="n">
        <v>1441.001609146869</v>
      </c>
      <c r="AC25" t="n">
        <v>1303.474438028352</v>
      </c>
      <c r="AD25" t="n">
        <v>1053175.812241789</v>
      </c>
      <c r="AE25" t="n">
        <v>1441001.609146869</v>
      </c>
      <c r="AF25" t="n">
        <v>1.433824231891297e-06</v>
      </c>
      <c r="AG25" t="n">
        <v>24.21006944444444</v>
      </c>
      <c r="AH25" t="n">
        <v>1303474.438028352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3.6024</v>
      </c>
      <c r="E26" t="n">
        <v>27.76</v>
      </c>
      <c r="F26" t="n">
        <v>24.02</v>
      </c>
      <c r="G26" t="n">
        <v>42.4</v>
      </c>
      <c r="H26" t="n">
        <v>0.64</v>
      </c>
      <c r="I26" t="n">
        <v>34</v>
      </c>
      <c r="J26" t="n">
        <v>194.86</v>
      </c>
      <c r="K26" t="n">
        <v>53.44</v>
      </c>
      <c r="L26" t="n">
        <v>7</v>
      </c>
      <c r="M26" t="n">
        <v>32</v>
      </c>
      <c r="N26" t="n">
        <v>39.43</v>
      </c>
      <c r="O26" t="n">
        <v>24267.28</v>
      </c>
      <c r="P26" t="n">
        <v>320.32</v>
      </c>
      <c r="Q26" t="n">
        <v>609.03</v>
      </c>
      <c r="R26" t="n">
        <v>67.42</v>
      </c>
      <c r="S26" t="n">
        <v>46.36</v>
      </c>
      <c r="T26" t="n">
        <v>10088.38</v>
      </c>
      <c r="U26" t="n">
        <v>0.6899999999999999</v>
      </c>
      <c r="V26" t="n">
        <v>0.89</v>
      </c>
      <c r="W26" t="n">
        <v>9.23</v>
      </c>
      <c r="X26" t="n">
        <v>0.65</v>
      </c>
      <c r="Y26" t="n">
        <v>1</v>
      </c>
      <c r="Z26" t="n">
        <v>10</v>
      </c>
      <c r="AA26" t="n">
        <v>1047.408195380909</v>
      </c>
      <c r="AB26" t="n">
        <v>1433.110101308516</v>
      </c>
      <c r="AC26" t="n">
        <v>1296.336084622291</v>
      </c>
      <c r="AD26" t="n">
        <v>1047408.195380909</v>
      </c>
      <c r="AE26" t="n">
        <v>1433110.101308516</v>
      </c>
      <c r="AF26" t="n">
        <v>1.440823569127509e-06</v>
      </c>
      <c r="AG26" t="n">
        <v>24.09722222222222</v>
      </c>
      <c r="AH26" t="n">
        <v>1296336.084622291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3.6089</v>
      </c>
      <c r="E27" t="n">
        <v>27.71</v>
      </c>
      <c r="F27" t="n">
        <v>24.01</v>
      </c>
      <c r="G27" t="n">
        <v>43.66</v>
      </c>
      <c r="H27" t="n">
        <v>0.66</v>
      </c>
      <c r="I27" t="n">
        <v>33</v>
      </c>
      <c r="J27" t="n">
        <v>195.25</v>
      </c>
      <c r="K27" t="n">
        <v>53.44</v>
      </c>
      <c r="L27" t="n">
        <v>7.25</v>
      </c>
      <c r="M27" t="n">
        <v>31</v>
      </c>
      <c r="N27" t="n">
        <v>39.57</v>
      </c>
      <c r="O27" t="n">
        <v>24314.98</v>
      </c>
      <c r="P27" t="n">
        <v>319.78</v>
      </c>
      <c r="Q27" t="n">
        <v>608.88</v>
      </c>
      <c r="R27" t="n">
        <v>66.97</v>
      </c>
      <c r="S27" t="n">
        <v>46.36</v>
      </c>
      <c r="T27" t="n">
        <v>9865.709999999999</v>
      </c>
      <c r="U27" t="n">
        <v>0.6899999999999999</v>
      </c>
      <c r="V27" t="n">
        <v>0.89</v>
      </c>
      <c r="W27" t="n">
        <v>9.24</v>
      </c>
      <c r="X27" t="n">
        <v>0.64</v>
      </c>
      <c r="Y27" t="n">
        <v>1</v>
      </c>
      <c r="Z27" t="n">
        <v>10</v>
      </c>
      <c r="AA27" t="n">
        <v>1045.328859111761</v>
      </c>
      <c r="AB27" t="n">
        <v>1430.265061691226</v>
      </c>
      <c r="AC27" t="n">
        <v>1293.762571593037</v>
      </c>
      <c r="AD27" t="n">
        <v>1045328.859111761</v>
      </c>
      <c r="AE27" t="n">
        <v>1430265.061691226</v>
      </c>
      <c r="AF27" t="n">
        <v>1.443423322958102e-06</v>
      </c>
      <c r="AG27" t="n">
        <v>24.05381944444444</v>
      </c>
      <c r="AH27" t="n">
        <v>1293762.571593037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3.6145</v>
      </c>
      <c r="E28" t="n">
        <v>27.67</v>
      </c>
      <c r="F28" t="n">
        <v>24.01</v>
      </c>
      <c r="G28" t="n">
        <v>45.01</v>
      </c>
      <c r="H28" t="n">
        <v>0.68</v>
      </c>
      <c r="I28" t="n">
        <v>32</v>
      </c>
      <c r="J28" t="n">
        <v>195.64</v>
      </c>
      <c r="K28" t="n">
        <v>53.44</v>
      </c>
      <c r="L28" t="n">
        <v>7.5</v>
      </c>
      <c r="M28" t="n">
        <v>30</v>
      </c>
      <c r="N28" t="n">
        <v>39.7</v>
      </c>
      <c r="O28" t="n">
        <v>24362.73</v>
      </c>
      <c r="P28" t="n">
        <v>319.34</v>
      </c>
      <c r="Q28" t="n">
        <v>608.86</v>
      </c>
      <c r="R28" t="n">
        <v>66.92</v>
      </c>
      <c r="S28" t="n">
        <v>46.36</v>
      </c>
      <c r="T28" t="n">
        <v>9849.58</v>
      </c>
      <c r="U28" t="n">
        <v>0.6899999999999999</v>
      </c>
      <c r="V28" t="n">
        <v>0.89</v>
      </c>
      <c r="W28" t="n">
        <v>9.24</v>
      </c>
      <c r="X28" t="n">
        <v>0.63</v>
      </c>
      <c r="Y28" t="n">
        <v>1</v>
      </c>
      <c r="Z28" t="n">
        <v>10</v>
      </c>
      <c r="AA28" t="n">
        <v>1043.644876492298</v>
      </c>
      <c r="AB28" t="n">
        <v>1427.960962379207</v>
      </c>
      <c r="AC28" t="n">
        <v>1291.678372285533</v>
      </c>
      <c r="AD28" t="n">
        <v>1043644.876492298</v>
      </c>
      <c r="AE28" t="n">
        <v>1427960.962379207</v>
      </c>
      <c r="AF28" t="n">
        <v>1.44566311087369e-06</v>
      </c>
      <c r="AG28" t="n">
        <v>24.01909722222222</v>
      </c>
      <c r="AH28" t="n">
        <v>1291678.372285533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3.6235</v>
      </c>
      <c r="E29" t="n">
        <v>27.6</v>
      </c>
      <c r="F29" t="n">
        <v>23.98</v>
      </c>
      <c r="G29" t="n">
        <v>46.4</v>
      </c>
      <c r="H29" t="n">
        <v>0.7</v>
      </c>
      <c r="I29" t="n">
        <v>31</v>
      </c>
      <c r="J29" t="n">
        <v>196.03</v>
      </c>
      <c r="K29" t="n">
        <v>53.44</v>
      </c>
      <c r="L29" t="n">
        <v>7.75</v>
      </c>
      <c r="M29" t="n">
        <v>29</v>
      </c>
      <c r="N29" t="n">
        <v>39.84</v>
      </c>
      <c r="O29" t="n">
        <v>24410.52</v>
      </c>
      <c r="P29" t="n">
        <v>318.65</v>
      </c>
      <c r="Q29" t="n">
        <v>608.87</v>
      </c>
      <c r="R29" t="n">
        <v>66.05</v>
      </c>
      <c r="S29" t="n">
        <v>46.36</v>
      </c>
      <c r="T29" t="n">
        <v>9417.16</v>
      </c>
      <c r="U29" t="n">
        <v>0.7</v>
      </c>
      <c r="V29" t="n">
        <v>0.89</v>
      </c>
      <c r="W29" t="n">
        <v>9.23</v>
      </c>
      <c r="X29" t="n">
        <v>0.6</v>
      </c>
      <c r="Y29" t="n">
        <v>1</v>
      </c>
      <c r="Z29" t="n">
        <v>10</v>
      </c>
      <c r="AA29" t="n">
        <v>1040.58410201601</v>
      </c>
      <c r="AB29" t="n">
        <v>1423.773075708909</v>
      </c>
      <c r="AC29" t="n">
        <v>1287.890171641312</v>
      </c>
      <c r="AD29" t="n">
        <v>1040584.10201601</v>
      </c>
      <c r="AE29" t="n">
        <v>1423773.075708909</v>
      </c>
      <c r="AF29" t="n">
        <v>1.449262770023742e-06</v>
      </c>
      <c r="AG29" t="n">
        <v>23.95833333333333</v>
      </c>
      <c r="AH29" t="n">
        <v>1287890.171641312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3.6306</v>
      </c>
      <c r="E30" t="n">
        <v>27.54</v>
      </c>
      <c r="F30" t="n">
        <v>23.96</v>
      </c>
      <c r="G30" t="n">
        <v>47.92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317.71</v>
      </c>
      <c r="Q30" t="n">
        <v>608.8099999999999</v>
      </c>
      <c r="R30" t="n">
        <v>65.76000000000001</v>
      </c>
      <c r="S30" t="n">
        <v>46.36</v>
      </c>
      <c r="T30" t="n">
        <v>9278.24</v>
      </c>
      <c r="U30" t="n">
        <v>0.7</v>
      </c>
      <c r="V30" t="n">
        <v>0.89</v>
      </c>
      <c r="W30" t="n">
        <v>9.220000000000001</v>
      </c>
      <c r="X30" t="n">
        <v>0.59</v>
      </c>
      <c r="Y30" t="n">
        <v>1</v>
      </c>
      <c r="Z30" t="n">
        <v>10</v>
      </c>
      <c r="AA30" t="n">
        <v>1037.747998798736</v>
      </c>
      <c r="AB30" t="n">
        <v>1419.892594166992</v>
      </c>
      <c r="AC30" t="n">
        <v>1284.380037811465</v>
      </c>
      <c r="AD30" t="n">
        <v>1037747.998798736</v>
      </c>
      <c r="AE30" t="n">
        <v>1419892.594166992</v>
      </c>
      <c r="AF30" t="n">
        <v>1.452102501131005e-06</v>
      </c>
      <c r="AG30" t="n">
        <v>23.90625</v>
      </c>
      <c r="AH30" t="n">
        <v>1284380.037811465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3.6411</v>
      </c>
      <c r="E31" t="n">
        <v>27.46</v>
      </c>
      <c r="F31" t="n">
        <v>23.92</v>
      </c>
      <c r="G31" t="n">
        <v>49.48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27</v>
      </c>
      <c r="N31" t="n">
        <v>40.12</v>
      </c>
      <c r="O31" t="n">
        <v>24506.24</v>
      </c>
      <c r="P31" t="n">
        <v>316.98</v>
      </c>
      <c r="Q31" t="n">
        <v>608.85</v>
      </c>
      <c r="R31" t="n">
        <v>64.04000000000001</v>
      </c>
      <c r="S31" t="n">
        <v>46.36</v>
      </c>
      <c r="T31" t="n">
        <v>8423.940000000001</v>
      </c>
      <c r="U31" t="n">
        <v>0.72</v>
      </c>
      <c r="V31" t="n">
        <v>0.89</v>
      </c>
      <c r="W31" t="n">
        <v>9.23</v>
      </c>
      <c r="X31" t="n">
        <v>0.54</v>
      </c>
      <c r="Y31" t="n">
        <v>1</v>
      </c>
      <c r="Z31" t="n">
        <v>10</v>
      </c>
      <c r="AA31" t="n">
        <v>1034.48446452242</v>
      </c>
      <c r="AB31" t="n">
        <v>1415.427282593165</v>
      </c>
      <c r="AC31" t="n">
        <v>1280.34088930714</v>
      </c>
      <c r="AD31" t="n">
        <v>1034484.464522419</v>
      </c>
      <c r="AE31" t="n">
        <v>1415427.282593165</v>
      </c>
      <c r="AF31" t="n">
        <v>1.456302103472733e-06</v>
      </c>
      <c r="AG31" t="n">
        <v>23.83680555555556</v>
      </c>
      <c r="AH31" t="n">
        <v>1280340.88930714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3.6445</v>
      </c>
      <c r="E32" t="n">
        <v>27.44</v>
      </c>
      <c r="F32" t="n">
        <v>23.93</v>
      </c>
      <c r="G32" t="n">
        <v>51.27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316.68</v>
      </c>
      <c r="Q32" t="n">
        <v>608.95</v>
      </c>
      <c r="R32" t="n">
        <v>64.65000000000001</v>
      </c>
      <c r="S32" t="n">
        <v>46.36</v>
      </c>
      <c r="T32" t="n">
        <v>8733.75</v>
      </c>
      <c r="U32" t="n">
        <v>0.72</v>
      </c>
      <c r="V32" t="n">
        <v>0.89</v>
      </c>
      <c r="W32" t="n">
        <v>9.220000000000001</v>
      </c>
      <c r="X32" t="n">
        <v>0.55</v>
      </c>
      <c r="Y32" t="n">
        <v>1</v>
      </c>
      <c r="Z32" t="n">
        <v>10</v>
      </c>
      <c r="AA32" t="n">
        <v>1033.504412233205</v>
      </c>
      <c r="AB32" t="n">
        <v>1414.086331814206</v>
      </c>
      <c r="AC32" t="n">
        <v>1279.127916988489</v>
      </c>
      <c r="AD32" t="n">
        <v>1033504.412233205</v>
      </c>
      <c r="AE32" t="n">
        <v>1414086.331814206</v>
      </c>
      <c r="AF32" t="n">
        <v>1.457661974707197e-06</v>
      </c>
      <c r="AG32" t="n">
        <v>23.81944444444444</v>
      </c>
      <c r="AH32" t="n">
        <v>1279127.916988489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3.6549</v>
      </c>
      <c r="E33" t="n">
        <v>27.36</v>
      </c>
      <c r="F33" t="n">
        <v>23.89</v>
      </c>
      <c r="G33" t="n">
        <v>53.08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25</v>
      </c>
      <c r="N33" t="n">
        <v>40.39</v>
      </c>
      <c r="O33" t="n">
        <v>24602.15</v>
      </c>
      <c r="P33" t="n">
        <v>315.74</v>
      </c>
      <c r="Q33" t="n">
        <v>608.86</v>
      </c>
      <c r="R33" t="n">
        <v>63.36</v>
      </c>
      <c r="S33" t="n">
        <v>46.36</v>
      </c>
      <c r="T33" t="n">
        <v>8092.56</v>
      </c>
      <c r="U33" t="n">
        <v>0.73</v>
      </c>
      <c r="V33" t="n">
        <v>0.89</v>
      </c>
      <c r="W33" t="n">
        <v>9.220000000000001</v>
      </c>
      <c r="X33" t="n">
        <v>0.51</v>
      </c>
      <c r="Y33" t="n">
        <v>1</v>
      </c>
      <c r="Z33" t="n">
        <v>10</v>
      </c>
      <c r="AA33" t="n">
        <v>1019.80368961272</v>
      </c>
      <c r="AB33" t="n">
        <v>1395.340398691636</v>
      </c>
      <c r="AC33" t="n">
        <v>1262.171069413055</v>
      </c>
      <c r="AD33" t="n">
        <v>1019803.68961272</v>
      </c>
      <c r="AE33" t="n">
        <v>1395340.398691636</v>
      </c>
      <c r="AF33" t="n">
        <v>1.461821580836146e-06</v>
      </c>
      <c r="AG33" t="n">
        <v>23.75</v>
      </c>
      <c r="AH33" t="n">
        <v>1262171.069413055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3.6564</v>
      </c>
      <c r="E34" t="n">
        <v>27.35</v>
      </c>
      <c r="F34" t="n">
        <v>23.88</v>
      </c>
      <c r="G34" t="n">
        <v>53.06</v>
      </c>
      <c r="H34" t="n">
        <v>0.8100000000000001</v>
      </c>
      <c r="I34" t="n">
        <v>27</v>
      </c>
      <c r="J34" t="n">
        <v>197.97</v>
      </c>
      <c r="K34" t="n">
        <v>53.44</v>
      </c>
      <c r="L34" t="n">
        <v>9</v>
      </c>
      <c r="M34" t="n">
        <v>25</v>
      </c>
      <c r="N34" t="n">
        <v>40.53</v>
      </c>
      <c r="O34" t="n">
        <v>24650.18</v>
      </c>
      <c r="P34" t="n">
        <v>315.16</v>
      </c>
      <c r="Q34" t="n">
        <v>608.86</v>
      </c>
      <c r="R34" t="n">
        <v>62.89</v>
      </c>
      <c r="S34" t="n">
        <v>46.36</v>
      </c>
      <c r="T34" t="n">
        <v>7859.72</v>
      </c>
      <c r="U34" t="n">
        <v>0.74</v>
      </c>
      <c r="V34" t="n">
        <v>0.89</v>
      </c>
      <c r="W34" t="n">
        <v>9.220000000000001</v>
      </c>
      <c r="X34" t="n">
        <v>0.5</v>
      </c>
      <c r="Y34" t="n">
        <v>1</v>
      </c>
      <c r="Z34" t="n">
        <v>10</v>
      </c>
      <c r="AA34" t="n">
        <v>1018.603381379281</v>
      </c>
      <c r="AB34" t="n">
        <v>1393.698084012782</v>
      </c>
      <c r="AC34" t="n">
        <v>1260.685494942147</v>
      </c>
      <c r="AD34" t="n">
        <v>1018603.381379281</v>
      </c>
      <c r="AE34" t="n">
        <v>1393698.084012782</v>
      </c>
      <c r="AF34" t="n">
        <v>1.462421524027821e-06</v>
      </c>
      <c r="AG34" t="n">
        <v>23.74131944444444</v>
      </c>
      <c r="AH34" t="n">
        <v>1260685.494942147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3.6596</v>
      </c>
      <c r="E35" t="n">
        <v>27.33</v>
      </c>
      <c r="F35" t="n">
        <v>23.89</v>
      </c>
      <c r="G35" t="n">
        <v>55.13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24</v>
      </c>
      <c r="N35" t="n">
        <v>40.67</v>
      </c>
      <c r="O35" t="n">
        <v>24698.26</v>
      </c>
      <c r="P35" t="n">
        <v>314.77</v>
      </c>
      <c r="Q35" t="n">
        <v>608.95</v>
      </c>
      <c r="R35" t="n">
        <v>63.25</v>
      </c>
      <c r="S35" t="n">
        <v>46.36</v>
      </c>
      <c r="T35" t="n">
        <v>8043.5</v>
      </c>
      <c r="U35" t="n">
        <v>0.73</v>
      </c>
      <c r="V35" t="n">
        <v>0.89</v>
      </c>
      <c r="W35" t="n">
        <v>9.23</v>
      </c>
      <c r="X35" t="n">
        <v>0.52</v>
      </c>
      <c r="Y35" t="n">
        <v>1</v>
      </c>
      <c r="Z35" t="n">
        <v>10</v>
      </c>
      <c r="AA35" t="n">
        <v>1017.533986338478</v>
      </c>
      <c r="AB35" t="n">
        <v>1392.234890539576</v>
      </c>
      <c r="AC35" t="n">
        <v>1259.36194660042</v>
      </c>
      <c r="AD35" t="n">
        <v>1017533.986338478</v>
      </c>
      <c r="AE35" t="n">
        <v>1392234.890539576</v>
      </c>
      <c r="AF35" t="n">
        <v>1.463701402836729e-06</v>
      </c>
      <c r="AG35" t="n">
        <v>23.72395833333333</v>
      </c>
      <c r="AH35" t="n">
        <v>1259361.946600419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3.6704</v>
      </c>
      <c r="E36" t="n">
        <v>27.24</v>
      </c>
      <c r="F36" t="n">
        <v>23.85</v>
      </c>
      <c r="G36" t="n">
        <v>57.23</v>
      </c>
      <c r="H36" t="n">
        <v>0.85</v>
      </c>
      <c r="I36" t="n">
        <v>25</v>
      </c>
      <c r="J36" t="n">
        <v>198.75</v>
      </c>
      <c r="K36" t="n">
        <v>53.44</v>
      </c>
      <c r="L36" t="n">
        <v>9.5</v>
      </c>
      <c r="M36" t="n">
        <v>23</v>
      </c>
      <c r="N36" t="n">
        <v>40.81</v>
      </c>
      <c r="O36" t="n">
        <v>24746.38</v>
      </c>
      <c r="P36" t="n">
        <v>314.14</v>
      </c>
      <c r="Q36" t="n">
        <v>608.8099999999999</v>
      </c>
      <c r="R36" t="n">
        <v>62.22</v>
      </c>
      <c r="S36" t="n">
        <v>46.36</v>
      </c>
      <c r="T36" t="n">
        <v>7535.03</v>
      </c>
      <c r="U36" t="n">
        <v>0.74</v>
      </c>
      <c r="V36" t="n">
        <v>0.89</v>
      </c>
      <c r="W36" t="n">
        <v>9.220000000000001</v>
      </c>
      <c r="X36" t="n">
        <v>0.47</v>
      </c>
      <c r="Y36" t="n">
        <v>1</v>
      </c>
      <c r="Z36" t="n">
        <v>10</v>
      </c>
      <c r="AA36" t="n">
        <v>1014.421048608139</v>
      </c>
      <c r="AB36" t="n">
        <v>1387.975631803806</v>
      </c>
      <c r="AC36" t="n">
        <v>1255.509185540484</v>
      </c>
      <c r="AD36" t="n">
        <v>1014421.048608139</v>
      </c>
      <c r="AE36" t="n">
        <v>1387975.631803806</v>
      </c>
      <c r="AF36" t="n">
        <v>1.468020993816791e-06</v>
      </c>
      <c r="AG36" t="n">
        <v>23.64583333333333</v>
      </c>
      <c r="AH36" t="n">
        <v>1255509.185540484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3.6778</v>
      </c>
      <c r="E37" t="n">
        <v>27.19</v>
      </c>
      <c r="F37" t="n">
        <v>23.83</v>
      </c>
      <c r="G37" t="n">
        <v>59.57</v>
      </c>
      <c r="H37" t="n">
        <v>0.87</v>
      </c>
      <c r="I37" t="n">
        <v>24</v>
      </c>
      <c r="J37" t="n">
        <v>199.14</v>
      </c>
      <c r="K37" t="n">
        <v>53.44</v>
      </c>
      <c r="L37" t="n">
        <v>9.75</v>
      </c>
      <c r="M37" t="n">
        <v>22</v>
      </c>
      <c r="N37" t="n">
        <v>40.95</v>
      </c>
      <c r="O37" t="n">
        <v>24794.55</v>
      </c>
      <c r="P37" t="n">
        <v>312.95</v>
      </c>
      <c r="Q37" t="n">
        <v>608.8099999999999</v>
      </c>
      <c r="R37" t="n">
        <v>61.3</v>
      </c>
      <c r="S37" t="n">
        <v>46.36</v>
      </c>
      <c r="T37" t="n">
        <v>7076.53</v>
      </c>
      <c r="U37" t="n">
        <v>0.76</v>
      </c>
      <c r="V37" t="n">
        <v>0.89</v>
      </c>
      <c r="W37" t="n">
        <v>9.220000000000001</v>
      </c>
      <c r="X37" t="n">
        <v>0.45</v>
      </c>
      <c r="Y37" t="n">
        <v>1</v>
      </c>
      <c r="Z37" t="n">
        <v>10</v>
      </c>
      <c r="AA37" t="n">
        <v>1011.230200146276</v>
      </c>
      <c r="AB37" t="n">
        <v>1383.609772167986</v>
      </c>
      <c r="AC37" t="n">
        <v>1251.559997420784</v>
      </c>
      <c r="AD37" t="n">
        <v>1011230.200146276</v>
      </c>
      <c r="AE37" t="n">
        <v>1383609.772167986</v>
      </c>
      <c r="AF37" t="n">
        <v>1.470980713562389e-06</v>
      </c>
      <c r="AG37" t="n">
        <v>23.60243055555556</v>
      </c>
      <c r="AH37" t="n">
        <v>1251559.997420784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3.6766</v>
      </c>
      <c r="E38" t="n">
        <v>27.2</v>
      </c>
      <c r="F38" t="n">
        <v>23.84</v>
      </c>
      <c r="G38" t="n">
        <v>59.59</v>
      </c>
      <c r="H38" t="n">
        <v>0.89</v>
      </c>
      <c r="I38" t="n">
        <v>24</v>
      </c>
      <c r="J38" t="n">
        <v>199.53</v>
      </c>
      <c r="K38" t="n">
        <v>53.44</v>
      </c>
      <c r="L38" t="n">
        <v>10</v>
      </c>
      <c r="M38" t="n">
        <v>22</v>
      </c>
      <c r="N38" t="n">
        <v>41.1</v>
      </c>
      <c r="O38" t="n">
        <v>24842.77</v>
      </c>
      <c r="P38" t="n">
        <v>313.02</v>
      </c>
      <c r="Q38" t="n">
        <v>608.83</v>
      </c>
      <c r="R38" t="n">
        <v>61.77</v>
      </c>
      <c r="S38" t="n">
        <v>46.36</v>
      </c>
      <c r="T38" t="n">
        <v>7310.49</v>
      </c>
      <c r="U38" t="n">
        <v>0.75</v>
      </c>
      <c r="V38" t="n">
        <v>0.89</v>
      </c>
      <c r="W38" t="n">
        <v>9.220000000000001</v>
      </c>
      <c r="X38" t="n">
        <v>0.46</v>
      </c>
      <c r="Y38" t="n">
        <v>1</v>
      </c>
      <c r="Z38" t="n">
        <v>10</v>
      </c>
      <c r="AA38" t="n">
        <v>1011.613672616967</v>
      </c>
      <c r="AB38" t="n">
        <v>1384.134456119997</v>
      </c>
      <c r="AC38" t="n">
        <v>1252.034606272814</v>
      </c>
      <c r="AD38" t="n">
        <v>1011613.672616967</v>
      </c>
      <c r="AE38" t="n">
        <v>1384134.456119997</v>
      </c>
      <c r="AF38" t="n">
        <v>1.470500759009049e-06</v>
      </c>
      <c r="AG38" t="n">
        <v>23.61111111111111</v>
      </c>
      <c r="AH38" t="n">
        <v>1252034.606272814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3.6848</v>
      </c>
      <c r="E39" t="n">
        <v>27.14</v>
      </c>
      <c r="F39" t="n">
        <v>23.81</v>
      </c>
      <c r="G39" t="n">
        <v>62.12</v>
      </c>
      <c r="H39" t="n">
        <v>0.91</v>
      </c>
      <c r="I39" t="n">
        <v>23</v>
      </c>
      <c r="J39" t="n">
        <v>199.92</v>
      </c>
      <c r="K39" t="n">
        <v>53.44</v>
      </c>
      <c r="L39" t="n">
        <v>10.25</v>
      </c>
      <c r="M39" t="n">
        <v>21</v>
      </c>
      <c r="N39" t="n">
        <v>41.24</v>
      </c>
      <c r="O39" t="n">
        <v>24891.03</v>
      </c>
      <c r="P39" t="n">
        <v>311.91</v>
      </c>
      <c r="Q39" t="n">
        <v>608.83</v>
      </c>
      <c r="R39" t="n">
        <v>61.18</v>
      </c>
      <c r="S39" t="n">
        <v>46.36</v>
      </c>
      <c r="T39" t="n">
        <v>7020.83</v>
      </c>
      <c r="U39" t="n">
        <v>0.76</v>
      </c>
      <c r="V39" t="n">
        <v>0.89</v>
      </c>
      <c r="W39" t="n">
        <v>9.210000000000001</v>
      </c>
      <c r="X39" t="n">
        <v>0.44</v>
      </c>
      <c r="Y39" t="n">
        <v>1</v>
      </c>
      <c r="Z39" t="n">
        <v>10</v>
      </c>
      <c r="AA39" t="n">
        <v>1008.342345799997</v>
      </c>
      <c r="AB39" t="n">
        <v>1379.658482448265</v>
      </c>
      <c r="AC39" t="n">
        <v>1247.985813246244</v>
      </c>
      <c r="AD39" t="n">
        <v>1008342.345799997</v>
      </c>
      <c r="AE39" t="n">
        <v>1379658.482448265</v>
      </c>
      <c r="AF39" t="n">
        <v>1.473780448456875e-06</v>
      </c>
      <c r="AG39" t="n">
        <v>23.55902777777778</v>
      </c>
      <c r="AH39" t="n">
        <v>1247985.813246244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3.6849</v>
      </c>
      <c r="E40" t="n">
        <v>27.14</v>
      </c>
      <c r="F40" t="n">
        <v>23.81</v>
      </c>
      <c r="G40" t="n">
        <v>62.12</v>
      </c>
      <c r="H40" t="n">
        <v>0.93</v>
      </c>
      <c r="I40" t="n">
        <v>23</v>
      </c>
      <c r="J40" t="n">
        <v>200.31</v>
      </c>
      <c r="K40" t="n">
        <v>53.44</v>
      </c>
      <c r="L40" t="n">
        <v>10.5</v>
      </c>
      <c r="M40" t="n">
        <v>21</v>
      </c>
      <c r="N40" t="n">
        <v>41.38</v>
      </c>
      <c r="O40" t="n">
        <v>24939.35</v>
      </c>
      <c r="P40" t="n">
        <v>311.71</v>
      </c>
      <c r="Q40" t="n">
        <v>608.87</v>
      </c>
      <c r="R40" t="n">
        <v>61.26</v>
      </c>
      <c r="S40" t="n">
        <v>46.36</v>
      </c>
      <c r="T40" t="n">
        <v>7060.62</v>
      </c>
      <c r="U40" t="n">
        <v>0.76</v>
      </c>
      <c r="V40" t="n">
        <v>0.89</v>
      </c>
      <c r="W40" t="n">
        <v>9.210000000000001</v>
      </c>
      <c r="X40" t="n">
        <v>0.44</v>
      </c>
      <c r="Y40" t="n">
        <v>1</v>
      </c>
      <c r="Z40" t="n">
        <v>10</v>
      </c>
      <c r="AA40" t="n">
        <v>1008.029810695514</v>
      </c>
      <c r="AB40" t="n">
        <v>1379.230858130236</v>
      </c>
      <c r="AC40" t="n">
        <v>1247.599000792953</v>
      </c>
      <c r="AD40" t="n">
        <v>1008029.810695514</v>
      </c>
      <c r="AE40" t="n">
        <v>1379230.858130236</v>
      </c>
      <c r="AF40" t="n">
        <v>1.473820444669653e-06</v>
      </c>
      <c r="AG40" t="n">
        <v>23.55902777777778</v>
      </c>
      <c r="AH40" t="n">
        <v>1247599.000792953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3.6926</v>
      </c>
      <c r="E41" t="n">
        <v>27.08</v>
      </c>
      <c r="F41" t="n">
        <v>23.79</v>
      </c>
      <c r="G41" t="n">
        <v>64.89</v>
      </c>
      <c r="H41" t="n">
        <v>0.95</v>
      </c>
      <c r="I41" t="n">
        <v>22</v>
      </c>
      <c r="J41" t="n">
        <v>200.71</v>
      </c>
      <c r="K41" t="n">
        <v>53.44</v>
      </c>
      <c r="L41" t="n">
        <v>10.75</v>
      </c>
      <c r="M41" t="n">
        <v>20</v>
      </c>
      <c r="N41" t="n">
        <v>41.52</v>
      </c>
      <c r="O41" t="n">
        <v>24987.71</v>
      </c>
      <c r="P41" t="n">
        <v>311.02</v>
      </c>
      <c r="Q41" t="n">
        <v>608.79</v>
      </c>
      <c r="R41" t="n">
        <v>60.49</v>
      </c>
      <c r="S41" t="n">
        <v>46.36</v>
      </c>
      <c r="T41" t="n">
        <v>6680.9</v>
      </c>
      <c r="U41" t="n">
        <v>0.77</v>
      </c>
      <c r="V41" t="n">
        <v>0.9</v>
      </c>
      <c r="W41" t="n">
        <v>9.210000000000001</v>
      </c>
      <c r="X41" t="n">
        <v>0.42</v>
      </c>
      <c r="Y41" t="n">
        <v>1</v>
      </c>
      <c r="Z41" t="n">
        <v>10</v>
      </c>
      <c r="AA41" t="n">
        <v>1005.550056336031</v>
      </c>
      <c r="AB41" t="n">
        <v>1375.837948816549</v>
      </c>
      <c r="AC41" t="n">
        <v>1244.529905982186</v>
      </c>
      <c r="AD41" t="n">
        <v>1005550.056336031</v>
      </c>
      <c r="AE41" t="n">
        <v>1375837.948816549</v>
      </c>
      <c r="AF41" t="n">
        <v>1.476900153053586e-06</v>
      </c>
      <c r="AG41" t="n">
        <v>23.50694444444444</v>
      </c>
      <c r="AH41" t="n">
        <v>1244529.905982186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3.6925</v>
      </c>
      <c r="E42" t="n">
        <v>27.08</v>
      </c>
      <c r="F42" t="n">
        <v>23.79</v>
      </c>
      <c r="G42" t="n">
        <v>64.89</v>
      </c>
      <c r="H42" t="n">
        <v>0.97</v>
      </c>
      <c r="I42" t="n">
        <v>22</v>
      </c>
      <c r="J42" t="n">
        <v>201.1</v>
      </c>
      <c r="K42" t="n">
        <v>53.44</v>
      </c>
      <c r="L42" t="n">
        <v>11</v>
      </c>
      <c r="M42" t="n">
        <v>20</v>
      </c>
      <c r="N42" t="n">
        <v>41.66</v>
      </c>
      <c r="O42" t="n">
        <v>25036.12</v>
      </c>
      <c r="P42" t="n">
        <v>310.42</v>
      </c>
      <c r="Q42" t="n">
        <v>608.87</v>
      </c>
      <c r="R42" t="n">
        <v>60.75</v>
      </c>
      <c r="S42" t="n">
        <v>46.36</v>
      </c>
      <c r="T42" t="n">
        <v>6811.13</v>
      </c>
      <c r="U42" t="n">
        <v>0.76</v>
      </c>
      <c r="V42" t="n">
        <v>0.9</v>
      </c>
      <c r="W42" t="n">
        <v>9.210000000000001</v>
      </c>
      <c r="X42" t="n">
        <v>0.42</v>
      </c>
      <c r="Y42" t="n">
        <v>1</v>
      </c>
      <c r="Z42" t="n">
        <v>10</v>
      </c>
      <c r="AA42" t="n">
        <v>1004.682842936978</v>
      </c>
      <c r="AB42" t="n">
        <v>1374.65138918521</v>
      </c>
      <c r="AC42" t="n">
        <v>1243.456589936715</v>
      </c>
      <c r="AD42" t="n">
        <v>1004682.842936978</v>
      </c>
      <c r="AE42" t="n">
        <v>1374651.38918521</v>
      </c>
      <c r="AF42" t="n">
        <v>1.476860156840808e-06</v>
      </c>
      <c r="AG42" t="n">
        <v>23.50694444444444</v>
      </c>
      <c r="AH42" t="n">
        <v>1243456.589936715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3.6991</v>
      </c>
      <c r="E43" t="n">
        <v>27.03</v>
      </c>
      <c r="F43" t="n">
        <v>23.78</v>
      </c>
      <c r="G43" t="n">
        <v>67.95</v>
      </c>
      <c r="H43" t="n">
        <v>0.99</v>
      </c>
      <c r="I43" t="n">
        <v>21</v>
      </c>
      <c r="J43" t="n">
        <v>201.49</v>
      </c>
      <c r="K43" t="n">
        <v>53.44</v>
      </c>
      <c r="L43" t="n">
        <v>11.25</v>
      </c>
      <c r="M43" t="n">
        <v>19</v>
      </c>
      <c r="N43" t="n">
        <v>41.81</v>
      </c>
      <c r="O43" t="n">
        <v>25084.58</v>
      </c>
      <c r="P43" t="n">
        <v>309.99</v>
      </c>
      <c r="Q43" t="n">
        <v>608.83</v>
      </c>
      <c r="R43" t="n">
        <v>60.2</v>
      </c>
      <c r="S43" t="n">
        <v>46.36</v>
      </c>
      <c r="T43" t="n">
        <v>6541.45</v>
      </c>
      <c r="U43" t="n">
        <v>0.77</v>
      </c>
      <c r="V43" t="n">
        <v>0.9</v>
      </c>
      <c r="W43" t="n">
        <v>9.210000000000001</v>
      </c>
      <c r="X43" t="n">
        <v>0.41</v>
      </c>
      <c r="Y43" t="n">
        <v>1</v>
      </c>
      <c r="Z43" t="n">
        <v>10</v>
      </c>
      <c r="AA43" t="n">
        <v>1002.685351746332</v>
      </c>
      <c r="AB43" t="n">
        <v>1371.918333615076</v>
      </c>
      <c r="AC43" t="n">
        <v>1240.984373354327</v>
      </c>
      <c r="AD43" t="n">
        <v>1002685.351746332</v>
      </c>
      <c r="AE43" t="n">
        <v>1371918.333615076</v>
      </c>
      <c r="AF43" t="n">
        <v>1.47949990688418e-06</v>
      </c>
      <c r="AG43" t="n">
        <v>23.46354166666667</v>
      </c>
      <c r="AH43" t="n">
        <v>1240984.373354327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3.7026</v>
      </c>
      <c r="E44" t="n">
        <v>27.01</v>
      </c>
      <c r="F44" t="n">
        <v>23.76</v>
      </c>
      <c r="G44" t="n">
        <v>67.88</v>
      </c>
      <c r="H44" t="n">
        <v>1.01</v>
      </c>
      <c r="I44" t="n">
        <v>21</v>
      </c>
      <c r="J44" t="n">
        <v>201.88</v>
      </c>
      <c r="K44" t="n">
        <v>53.44</v>
      </c>
      <c r="L44" t="n">
        <v>11.5</v>
      </c>
      <c r="M44" t="n">
        <v>19</v>
      </c>
      <c r="N44" t="n">
        <v>41.95</v>
      </c>
      <c r="O44" t="n">
        <v>25133.09</v>
      </c>
      <c r="P44" t="n">
        <v>309.24</v>
      </c>
      <c r="Q44" t="n">
        <v>608.8099999999999</v>
      </c>
      <c r="R44" t="n">
        <v>59.34</v>
      </c>
      <c r="S44" t="n">
        <v>46.36</v>
      </c>
      <c r="T44" t="n">
        <v>6110.34</v>
      </c>
      <c r="U44" t="n">
        <v>0.78</v>
      </c>
      <c r="V44" t="n">
        <v>0.9</v>
      </c>
      <c r="W44" t="n">
        <v>9.210000000000001</v>
      </c>
      <c r="X44" t="n">
        <v>0.39</v>
      </c>
      <c r="Y44" t="n">
        <v>1</v>
      </c>
      <c r="Z44" t="n">
        <v>10</v>
      </c>
      <c r="AA44" t="n">
        <v>1000.846328069805</v>
      </c>
      <c r="AB44" t="n">
        <v>1369.402100288853</v>
      </c>
      <c r="AC44" t="n">
        <v>1238.708285805203</v>
      </c>
      <c r="AD44" t="n">
        <v>1000846.328069805</v>
      </c>
      <c r="AE44" t="n">
        <v>1369402.100288853</v>
      </c>
      <c r="AF44" t="n">
        <v>1.480899774331422e-06</v>
      </c>
      <c r="AG44" t="n">
        <v>23.44618055555556</v>
      </c>
      <c r="AH44" t="n">
        <v>1238708.285805203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3.7078</v>
      </c>
      <c r="E45" t="n">
        <v>26.97</v>
      </c>
      <c r="F45" t="n">
        <v>23.76</v>
      </c>
      <c r="G45" t="n">
        <v>71.27</v>
      </c>
      <c r="H45" t="n">
        <v>1.03</v>
      </c>
      <c r="I45" t="n">
        <v>20</v>
      </c>
      <c r="J45" t="n">
        <v>202.28</v>
      </c>
      <c r="K45" t="n">
        <v>53.44</v>
      </c>
      <c r="L45" t="n">
        <v>11.75</v>
      </c>
      <c r="M45" t="n">
        <v>18</v>
      </c>
      <c r="N45" t="n">
        <v>42.09</v>
      </c>
      <c r="O45" t="n">
        <v>25181.64</v>
      </c>
      <c r="P45" t="n">
        <v>308.81</v>
      </c>
      <c r="Q45" t="n">
        <v>608.8099999999999</v>
      </c>
      <c r="R45" t="n">
        <v>59.23</v>
      </c>
      <c r="S45" t="n">
        <v>46.36</v>
      </c>
      <c r="T45" t="n">
        <v>6062.25</v>
      </c>
      <c r="U45" t="n">
        <v>0.78</v>
      </c>
      <c r="V45" t="n">
        <v>0.9</v>
      </c>
      <c r="W45" t="n">
        <v>9.210000000000001</v>
      </c>
      <c r="X45" t="n">
        <v>0.39</v>
      </c>
      <c r="Y45" t="n">
        <v>1</v>
      </c>
      <c r="Z45" t="n">
        <v>10</v>
      </c>
      <c r="AA45" t="n">
        <v>999.3381743362768</v>
      </c>
      <c r="AB45" t="n">
        <v>1367.338577815593</v>
      </c>
      <c r="AC45" t="n">
        <v>1236.841703020619</v>
      </c>
      <c r="AD45" t="n">
        <v>999338.1743362768</v>
      </c>
      <c r="AE45" t="n">
        <v>1367338.577815593</v>
      </c>
      <c r="AF45" t="n">
        <v>1.482979577395896e-06</v>
      </c>
      <c r="AG45" t="n">
        <v>23.41145833333333</v>
      </c>
      <c r="AH45" t="n">
        <v>1236841.703020619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3.7087</v>
      </c>
      <c r="E46" t="n">
        <v>26.96</v>
      </c>
      <c r="F46" t="n">
        <v>23.75</v>
      </c>
      <c r="G46" t="n">
        <v>71.25</v>
      </c>
      <c r="H46" t="n">
        <v>1.05</v>
      </c>
      <c r="I46" t="n">
        <v>20</v>
      </c>
      <c r="J46" t="n">
        <v>202.67</v>
      </c>
      <c r="K46" t="n">
        <v>53.44</v>
      </c>
      <c r="L46" t="n">
        <v>12</v>
      </c>
      <c r="M46" t="n">
        <v>18</v>
      </c>
      <c r="N46" t="n">
        <v>42.24</v>
      </c>
      <c r="O46" t="n">
        <v>25230.25</v>
      </c>
      <c r="P46" t="n">
        <v>308.31</v>
      </c>
      <c r="Q46" t="n">
        <v>608.79</v>
      </c>
      <c r="R46" t="n">
        <v>58.91</v>
      </c>
      <c r="S46" t="n">
        <v>46.36</v>
      </c>
      <c r="T46" t="n">
        <v>5904.68</v>
      </c>
      <c r="U46" t="n">
        <v>0.79</v>
      </c>
      <c r="V46" t="n">
        <v>0.9</v>
      </c>
      <c r="W46" t="n">
        <v>9.220000000000001</v>
      </c>
      <c r="X46" t="n">
        <v>0.38</v>
      </c>
      <c r="Y46" t="n">
        <v>1</v>
      </c>
      <c r="Z46" t="n">
        <v>10</v>
      </c>
      <c r="AA46" t="n">
        <v>998.3813175552946</v>
      </c>
      <c r="AB46" t="n">
        <v>1366.029364154312</v>
      </c>
      <c r="AC46" t="n">
        <v>1235.657438873678</v>
      </c>
      <c r="AD46" t="n">
        <v>998381.3175552946</v>
      </c>
      <c r="AE46" t="n">
        <v>1366029.364154312</v>
      </c>
      <c r="AF46" t="n">
        <v>1.483339543310902e-06</v>
      </c>
      <c r="AG46" t="n">
        <v>23.40277777777778</v>
      </c>
      <c r="AH46" t="n">
        <v>1235657.438873678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3.7172</v>
      </c>
      <c r="E47" t="n">
        <v>26.9</v>
      </c>
      <c r="F47" t="n">
        <v>23.73</v>
      </c>
      <c r="G47" t="n">
        <v>74.92</v>
      </c>
      <c r="H47" t="n">
        <v>1.07</v>
      </c>
      <c r="I47" t="n">
        <v>19</v>
      </c>
      <c r="J47" t="n">
        <v>203.07</v>
      </c>
      <c r="K47" t="n">
        <v>53.44</v>
      </c>
      <c r="L47" t="n">
        <v>12.25</v>
      </c>
      <c r="M47" t="n">
        <v>17</v>
      </c>
      <c r="N47" t="n">
        <v>42.38</v>
      </c>
      <c r="O47" t="n">
        <v>25279.03</v>
      </c>
      <c r="P47" t="n">
        <v>307.6</v>
      </c>
      <c r="Q47" t="n">
        <v>608.79</v>
      </c>
      <c r="R47" t="n">
        <v>58.31</v>
      </c>
      <c r="S47" t="n">
        <v>46.36</v>
      </c>
      <c r="T47" t="n">
        <v>5605.99</v>
      </c>
      <c r="U47" t="n">
        <v>0.8</v>
      </c>
      <c r="V47" t="n">
        <v>0.9</v>
      </c>
      <c r="W47" t="n">
        <v>9.210000000000001</v>
      </c>
      <c r="X47" t="n">
        <v>0.35</v>
      </c>
      <c r="Y47" t="n">
        <v>1</v>
      </c>
      <c r="Z47" t="n">
        <v>10</v>
      </c>
      <c r="AA47" t="n">
        <v>995.7742694873828</v>
      </c>
      <c r="AB47" t="n">
        <v>1362.462285972951</v>
      </c>
      <c r="AC47" t="n">
        <v>1232.43079762752</v>
      </c>
      <c r="AD47" t="n">
        <v>995774.2694873827</v>
      </c>
      <c r="AE47" t="n">
        <v>1362462.285972951</v>
      </c>
      <c r="AF47" t="n">
        <v>1.486739221397062e-06</v>
      </c>
      <c r="AG47" t="n">
        <v>23.35069444444444</v>
      </c>
      <c r="AH47" t="n">
        <v>1232430.79762752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3.7166</v>
      </c>
      <c r="E48" t="n">
        <v>26.91</v>
      </c>
      <c r="F48" t="n">
        <v>23.73</v>
      </c>
      <c r="G48" t="n">
        <v>74.94</v>
      </c>
      <c r="H48" t="n">
        <v>1.09</v>
      </c>
      <c r="I48" t="n">
        <v>19</v>
      </c>
      <c r="J48" t="n">
        <v>203.46</v>
      </c>
      <c r="K48" t="n">
        <v>53.44</v>
      </c>
      <c r="L48" t="n">
        <v>12.5</v>
      </c>
      <c r="M48" t="n">
        <v>17</v>
      </c>
      <c r="N48" t="n">
        <v>42.53</v>
      </c>
      <c r="O48" t="n">
        <v>25327.74</v>
      </c>
      <c r="P48" t="n">
        <v>307.58</v>
      </c>
      <c r="Q48" t="n">
        <v>608.83</v>
      </c>
      <c r="R48" t="n">
        <v>58.63</v>
      </c>
      <c r="S48" t="n">
        <v>46.36</v>
      </c>
      <c r="T48" t="n">
        <v>5767.68</v>
      </c>
      <c r="U48" t="n">
        <v>0.79</v>
      </c>
      <c r="V48" t="n">
        <v>0.9</v>
      </c>
      <c r="W48" t="n">
        <v>9.210000000000001</v>
      </c>
      <c r="X48" t="n">
        <v>0.36</v>
      </c>
      <c r="Y48" t="n">
        <v>1</v>
      </c>
      <c r="Z48" t="n">
        <v>10</v>
      </c>
      <c r="AA48" t="n">
        <v>995.8451234121796</v>
      </c>
      <c r="AB48" t="n">
        <v>1362.559231438713</v>
      </c>
      <c r="AC48" t="n">
        <v>1232.518490754094</v>
      </c>
      <c r="AD48" t="n">
        <v>995845.1234121796</v>
      </c>
      <c r="AE48" t="n">
        <v>1362559.231438713</v>
      </c>
      <c r="AF48" t="n">
        <v>1.486499244120392e-06</v>
      </c>
      <c r="AG48" t="n">
        <v>23.359375</v>
      </c>
      <c r="AH48" t="n">
        <v>1232518.490754094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3.7168</v>
      </c>
      <c r="E49" t="n">
        <v>26.9</v>
      </c>
      <c r="F49" t="n">
        <v>23.73</v>
      </c>
      <c r="G49" t="n">
        <v>74.93000000000001</v>
      </c>
      <c r="H49" t="n">
        <v>1.11</v>
      </c>
      <c r="I49" t="n">
        <v>19</v>
      </c>
      <c r="J49" t="n">
        <v>203.86</v>
      </c>
      <c r="K49" t="n">
        <v>53.44</v>
      </c>
      <c r="L49" t="n">
        <v>12.75</v>
      </c>
      <c r="M49" t="n">
        <v>17</v>
      </c>
      <c r="N49" t="n">
        <v>42.67</v>
      </c>
      <c r="O49" t="n">
        <v>25376.49</v>
      </c>
      <c r="P49" t="n">
        <v>306.69</v>
      </c>
      <c r="Q49" t="n">
        <v>608.85</v>
      </c>
      <c r="R49" t="n">
        <v>58.32</v>
      </c>
      <c r="S49" t="n">
        <v>46.36</v>
      </c>
      <c r="T49" t="n">
        <v>5610.41</v>
      </c>
      <c r="U49" t="n">
        <v>0.79</v>
      </c>
      <c r="V49" t="n">
        <v>0.9</v>
      </c>
      <c r="W49" t="n">
        <v>9.210000000000001</v>
      </c>
      <c r="X49" t="n">
        <v>0.36</v>
      </c>
      <c r="Y49" t="n">
        <v>1</v>
      </c>
      <c r="Z49" t="n">
        <v>10</v>
      </c>
      <c r="AA49" t="n">
        <v>994.5086469849331</v>
      </c>
      <c r="AB49" t="n">
        <v>1360.730605429775</v>
      </c>
      <c r="AC49" t="n">
        <v>1230.864386244956</v>
      </c>
      <c r="AD49" t="n">
        <v>994508.6469849331</v>
      </c>
      <c r="AE49" t="n">
        <v>1360730.605429775</v>
      </c>
      <c r="AF49" t="n">
        <v>1.486579236545948e-06</v>
      </c>
      <c r="AG49" t="n">
        <v>23.35069444444444</v>
      </c>
      <c r="AH49" t="n">
        <v>1230864.386244956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3.7239</v>
      </c>
      <c r="E50" t="n">
        <v>26.85</v>
      </c>
      <c r="F50" t="n">
        <v>23.72</v>
      </c>
      <c r="G50" t="n">
        <v>79.05</v>
      </c>
      <c r="H50" t="n">
        <v>1.13</v>
      </c>
      <c r="I50" t="n">
        <v>18</v>
      </c>
      <c r="J50" t="n">
        <v>204.25</v>
      </c>
      <c r="K50" t="n">
        <v>53.44</v>
      </c>
      <c r="L50" t="n">
        <v>13</v>
      </c>
      <c r="M50" t="n">
        <v>16</v>
      </c>
      <c r="N50" t="n">
        <v>42.82</v>
      </c>
      <c r="O50" t="n">
        <v>25425.3</v>
      </c>
      <c r="P50" t="n">
        <v>306.19</v>
      </c>
      <c r="Q50" t="n">
        <v>608.8200000000001</v>
      </c>
      <c r="R50" t="n">
        <v>57.92</v>
      </c>
      <c r="S50" t="n">
        <v>46.36</v>
      </c>
      <c r="T50" t="n">
        <v>5416.56</v>
      </c>
      <c r="U50" t="n">
        <v>0.8</v>
      </c>
      <c r="V50" t="n">
        <v>0.9</v>
      </c>
      <c r="W50" t="n">
        <v>9.210000000000001</v>
      </c>
      <c r="X50" t="n">
        <v>0.34</v>
      </c>
      <c r="Y50" t="n">
        <v>1</v>
      </c>
      <c r="Z50" t="n">
        <v>10</v>
      </c>
      <c r="AA50" t="n">
        <v>992.5262338478138</v>
      </c>
      <c r="AB50" t="n">
        <v>1358.018180317674</v>
      </c>
      <c r="AC50" t="n">
        <v>1228.410831178641</v>
      </c>
      <c r="AD50" t="n">
        <v>992526.2338478138</v>
      </c>
      <c r="AE50" t="n">
        <v>1358018.180317674</v>
      </c>
      <c r="AF50" t="n">
        <v>1.489418967653212e-06</v>
      </c>
      <c r="AG50" t="n">
        <v>23.30729166666667</v>
      </c>
      <c r="AH50" t="n">
        <v>1228410.831178641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3.7264</v>
      </c>
      <c r="E51" t="n">
        <v>26.84</v>
      </c>
      <c r="F51" t="n">
        <v>23.7</v>
      </c>
      <c r="G51" t="n">
        <v>78.98999999999999</v>
      </c>
      <c r="H51" t="n">
        <v>1.15</v>
      </c>
      <c r="I51" t="n">
        <v>18</v>
      </c>
      <c r="J51" t="n">
        <v>204.65</v>
      </c>
      <c r="K51" t="n">
        <v>53.44</v>
      </c>
      <c r="L51" t="n">
        <v>13.25</v>
      </c>
      <c r="M51" t="n">
        <v>16</v>
      </c>
      <c r="N51" t="n">
        <v>42.96</v>
      </c>
      <c r="O51" t="n">
        <v>25474.16</v>
      </c>
      <c r="P51" t="n">
        <v>305.99</v>
      </c>
      <c r="Q51" t="n">
        <v>608.85</v>
      </c>
      <c r="R51" t="n">
        <v>57.37</v>
      </c>
      <c r="S51" t="n">
        <v>46.36</v>
      </c>
      <c r="T51" t="n">
        <v>5142.53</v>
      </c>
      <c r="U51" t="n">
        <v>0.8100000000000001</v>
      </c>
      <c r="V51" t="n">
        <v>0.9</v>
      </c>
      <c r="W51" t="n">
        <v>9.210000000000001</v>
      </c>
      <c r="X51" t="n">
        <v>0.33</v>
      </c>
      <c r="Y51" t="n">
        <v>1</v>
      </c>
      <c r="Z51" t="n">
        <v>10</v>
      </c>
      <c r="AA51" t="n">
        <v>991.6772934418432</v>
      </c>
      <c r="AB51" t="n">
        <v>1356.856622601617</v>
      </c>
      <c r="AC51" t="n">
        <v>1227.360130900748</v>
      </c>
      <c r="AD51" t="n">
        <v>991677.2934418431</v>
      </c>
      <c r="AE51" t="n">
        <v>1356856.622601617</v>
      </c>
      <c r="AF51" t="n">
        <v>1.490418872972671e-06</v>
      </c>
      <c r="AG51" t="n">
        <v>23.29861111111111</v>
      </c>
      <c r="AH51" t="n">
        <v>1227360.130900748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3.7247</v>
      </c>
      <c r="E52" t="n">
        <v>26.85</v>
      </c>
      <c r="F52" t="n">
        <v>23.71</v>
      </c>
      <c r="G52" t="n">
        <v>79.03</v>
      </c>
      <c r="H52" t="n">
        <v>1.17</v>
      </c>
      <c r="I52" t="n">
        <v>18</v>
      </c>
      <c r="J52" t="n">
        <v>205.05</v>
      </c>
      <c r="K52" t="n">
        <v>53.44</v>
      </c>
      <c r="L52" t="n">
        <v>13.5</v>
      </c>
      <c r="M52" t="n">
        <v>16</v>
      </c>
      <c r="N52" t="n">
        <v>43.11</v>
      </c>
      <c r="O52" t="n">
        <v>25523.06</v>
      </c>
      <c r="P52" t="n">
        <v>304.85</v>
      </c>
      <c r="Q52" t="n">
        <v>608.83</v>
      </c>
      <c r="R52" t="n">
        <v>57.8</v>
      </c>
      <c r="S52" t="n">
        <v>46.36</v>
      </c>
      <c r="T52" t="n">
        <v>5355.53</v>
      </c>
      <c r="U52" t="n">
        <v>0.8</v>
      </c>
      <c r="V52" t="n">
        <v>0.9</v>
      </c>
      <c r="W52" t="n">
        <v>9.210000000000001</v>
      </c>
      <c r="X52" t="n">
        <v>0.34</v>
      </c>
      <c r="Y52" t="n">
        <v>1</v>
      </c>
      <c r="Z52" t="n">
        <v>10</v>
      </c>
      <c r="AA52" t="n">
        <v>990.3644208555484</v>
      </c>
      <c r="AB52" t="n">
        <v>1355.060292409198</v>
      </c>
      <c r="AC52" t="n">
        <v>1225.735239940728</v>
      </c>
      <c r="AD52" t="n">
        <v>990364.4208555483</v>
      </c>
      <c r="AE52" t="n">
        <v>1355060.292409198</v>
      </c>
      <c r="AF52" t="n">
        <v>1.489738937355439e-06</v>
      </c>
      <c r="AG52" t="n">
        <v>23.30729166666667</v>
      </c>
      <c r="AH52" t="n">
        <v>1225735.239940728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3.7335</v>
      </c>
      <c r="E53" t="n">
        <v>26.78</v>
      </c>
      <c r="F53" t="n">
        <v>23.68</v>
      </c>
      <c r="G53" t="n">
        <v>83.59</v>
      </c>
      <c r="H53" t="n">
        <v>1.19</v>
      </c>
      <c r="I53" t="n">
        <v>17</v>
      </c>
      <c r="J53" t="n">
        <v>205.44</v>
      </c>
      <c r="K53" t="n">
        <v>53.44</v>
      </c>
      <c r="L53" t="n">
        <v>13.75</v>
      </c>
      <c r="M53" t="n">
        <v>15</v>
      </c>
      <c r="N53" t="n">
        <v>43.26</v>
      </c>
      <c r="O53" t="n">
        <v>25572.02</v>
      </c>
      <c r="P53" t="n">
        <v>304.08</v>
      </c>
      <c r="Q53" t="n">
        <v>608.8099999999999</v>
      </c>
      <c r="R53" t="n">
        <v>57.03</v>
      </c>
      <c r="S53" t="n">
        <v>46.36</v>
      </c>
      <c r="T53" t="n">
        <v>4976.21</v>
      </c>
      <c r="U53" t="n">
        <v>0.8100000000000001</v>
      </c>
      <c r="V53" t="n">
        <v>0.9</v>
      </c>
      <c r="W53" t="n">
        <v>9.210000000000001</v>
      </c>
      <c r="X53" t="n">
        <v>0.31</v>
      </c>
      <c r="Y53" t="n">
        <v>1</v>
      </c>
      <c r="Z53" t="n">
        <v>10</v>
      </c>
      <c r="AA53" t="n">
        <v>987.5788300980645</v>
      </c>
      <c r="AB53" t="n">
        <v>1351.248924243218</v>
      </c>
      <c r="AC53" t="n">
        <v>1222.287623403221</v>
      </c>
      <c r="AD53" t="n">
        <v>987578.8300980645</v>
      </c>
      <c r="AE53" t="n">
        <v>1351248.924243218</v>
      </c>
      <c r="AF53" t="n">
        <v>1.493258604079934e-06</v>
      </c>
      <c r="AG53" t="n">
        <v>23.24652777777778</v>
      </c>
      <c r="AH53" t="n">
        <v>1222287.62340322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3.7325</v>
      </c>
      <c r="E54" t="n">
        <v>26.79</v>
      </c>
      <c r="F54" t="n">
        <v>23.69</v>
      </c>
      <c r="G54" t="n">
        <v>83.61</v>
      </c>
      <c r="H54" t="n">
        <v>1.21</v>
      </c>
      <c r="I54" t="n">
        <v>17</v>
      </c>
      <c r="J54" t="n">
        <v>205.84</v>
      </c>
      <c r="K54" t="n">
        <v>53.44</v>
      </c>
      <c r="L54" t="n">
        <v>14</v>
      </c>
      <c r="M54" t="n">
        <v>15</v>
      </c>
      <c r="N54" t="n">
        <v>43.4</v>
      </c>
      <c r="O54" t="n">
        <v>25621.03</v>
      </c>
      <c r="P54" t="n">
        <v>304.32</v>
      </c>
      <c r="Q54" t="n">
        <v>608.75</v>
      </c>
      <c r="R54" t="n">
        <v>57.37</v>
      </c>
      <c r="S54" t="n">
        <v>46.36</v>
      </c>
      <c r="T54" t="n">
        <v>5146.95</v>
      </c>
      <c r="U54" t="n">
        <v>0.8100000000000001</v>
      </c>
      <c r="V54" t="n">
        <v>0.9</v>
      </c>
      <c r="W54" t="n">
        <v>9.199999999999999</v>
      </c>
      <c r="X54" t="n">
        <v>0.32</v>
      </c>
      <c r="Y54" t="n">
        <v>1</v>
      </c>
      <c r="Z54" t="n">
        <v>10</v>
      </c>
      <c r="AA54" t="n">
        <v>988.1640710109037</v>
      </c>
      <c r="AB54" t="n">
        <v>1352.049676679171</v>
      </c>
      <c r="AC54" t="n">
        <v>1223.01195315055</v>
      </c>
      <c r="AD54" t="n">
        <v>988164.0710109037</v>
      </c>
      <c r="AE54" t="n">
        <v>1352049.676679171</v>
      </c>
      <c r="AF54" t="n">
        <v>1.49285864195215e-06</v>
      </c>
      <c r="AG54" t="n">
        <v>23.25520833333333</v>
      </c>
      <c r="AH54" t="n">
        <v>1223011.953150549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3.7311</v>
      </c>
      <c r="E55" t="n">
        <v>26.8</v>
      </c>
      <c r="F55" t="n">
        <v>23.7</v>
      </c>
      <c r="G55" t="n">
        <v>83.65000000000001</v>
      </c>
      <c r="H55" t="n">
        <v>1.23</v>
      </c>
      <c r="I55" t="n">
        <v>17</v>
      </c>
      <c r="J55" t="n">
        <v>206.24</v>
      </c>
      <c r="K55" t="n">
        <v>53.44</v>
      </c>
      <c r="L55" t="n">
        <v>14.25</v>
      </c>
      <c r="M55" t="n">
        <v>15</v>
      </c>
      <c r="N55" t="n">
        <v>43.55</v>
      </c>
      <c r="O55" t="n">
        <v>25670.09</v>
      </c>
      <c r="P55" t="n">
        <v>303.79</v>
      </c>
      <c r="Q55" t="n">
        <v>608.86</v>
      </c>
      <c r="R55" t="n">
        <v>57.57</v>
      </c>
      <c r="S55" t="n">
        <v>46.36</v>
      </c>
      <c r="T55" t="n">
        <v>5245.28</v>
      </c>
      <c r="U55" t="n">
        <v>0.8100000000000001</v>
      </c>
      <c r="V55" t="n">
        <v>0.9</v>
      </c>
      <c r="W55" t="n">
        <v>9.210000000000001</v>
      </c>
      <c r="X55" t="n">
        <v>0.33</v>
      </c>
      <c r="Y55" t="n">
        <v>1</v>
      </c>
      <c r="Z55" t="n">
        <v>10</v>
      </c>
      <c r="AA55" t="n">
        <v>987.6922962932503</v>
      </c>
      <c r="AB55" t="n">
        <v>1351.404173697246</v>
      </c>
      <c r="AC55" t="n">
        <v>1222.428056067251</v>
      </c>
      <c r="AD55" t="n">
        <v>987692.2962932503</v>
      </c>
      <c r="AE55" t="n">
        <v>1351404.173697246</v>
      </c>
      <c r="AF55" t="n">
        <v>1.492298694973254e-06</v>
      </c>
      <c r="AG55" t="n">
        <v>23.26388888888889</v>
      </c>
      <c r="AH55" t="n">
        <v>1222428.05606725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3.7396</v>
      </c>
      <c r="E56" t="n">
        <v>26.74</v>
      </c>
      <c r="F56" t="n">
        <v>23.68</v>
      </c>
      <c r="G56" t="n">
        <v>88.79000000000001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14</v>
      </c>
      <c r="N56" t="n">
        <v>43.7</v>
      </c>
      <c r="O56" t="n">
        <v>25719.19</v>
      </c>
      <c r="P56" t="n">
        <v>302.88</v>
      </c>
      <c r="Q56" t="n">
        <v>608.83</v>
      </c>
      <c r="R56" t="n">
        <v>56.55</v>
      </c>
      <c r="S56" t="n">
        <v>46.36</v>
      </c>
      <c r="T56" t="n">
        <v>4743.61</v>
      </c>
      <c r="U56" t="n">
        <v>0.82</v>
      </c>
      <c r="V56" t="n">
        <v>0.9</v>
      </c>
      <c r="W56" t="n">
        <v>9.210000000000001</v>
      </c>
      <c r="X56" t="n">
        <v>0.3</v>
      </c>
      <c r="Y56" t="n">
        <v>1</v>
      </c>
      <c r="Z56" t="n">
        <v>10</v>
      </c>
      <c r="AA56" t="n">
        <v>984.8341151747599</v>
      </c>
      <c r="AB56" t="n">
        <v>1347.493484196876</v>
      </c>
      <c r="AC56" t="n">
        <v>1218.890597284108</v>
      </c>
      <c r="AD56" t="n">
        <v>984834.1151747599</v>
      </c>
      <c r="AE56" t="n">
        <v>1347493.484196876</v>
      </c>
      <c r="AF56" t="n">
        <v>1.495698373059414e-06</v>
      </c>
      <c r="AG56" t="n">
        <v>23.21180555555556</v>
      </c>
      <c r="AH56" t="n">
        <v>1218890.597284108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3.7398</v>
      </c>
      <c r="E57" t="n">
        <v>26.74</v>
      </c>
      <c r="F57" t="n">
        <v>23.68</v>
      </c>
      <c r="G57" t="n">
        <v>88.78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14</v>
      </c>
      <c r="N57" t="n">
        <v>43.85</v>
      </c>
      <c r="O57" t="n">
        <v>25768.35</v>
      </c>
      <c r="P57" t="n">
        <v>302.97</v>
      </c>
      <c r="Q57" t="n">
        <v>608.83</v>
      </c>
      <c r="R57" t="n">
        <v>56.75</v>
      </c>
      <c r="S57" t="n">
        <v>46.36</v>
      </c>
      <c r="T57" t="n">
        <v>4843.16</v>
      </c>
      <c r="U57" t="n">
        <v>0.82</v>
      </c>
      <c r="V57" t="n">
        <v>0.9</v>
      </c>
      <c r="W57" t="n">
        <v>9.210000000000001</v>
      </c>
      <c r="X57" t="n">
        <v>0.3</v>
      </c>
      <c r="Y57" t="n">
        <v>1</v>
      </c>
      <c r="Z57" t="n">
        <v>10</v>
      </c>
      <c r="AA57" t="n">
        <v>984.9324910270716</v>
      </c>
      <c r="AB57" t="n">
        <v>1347.628086378045</v>
      </c>
      <c r="AC57" t="n">
        <v>1219.012353222022</v>
      </c>
      <c r="AD57" t="n">
        <v>984932.4910270716</v>
      </c>
      <c r="AE57" t="n">
        <v>1347628.086378045</v>
      </c>
      <c r="AF57" t="n">
        <v>1.495778365484971e-06</v>
      </c>
      <c r="AG57" t="n">
        <v>23.21180555555556</v>
      </c>
      <c r="AH57" t="n">
        <v>1219012.353222022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3.7377</v>
      </c>
      <c r="E58" t="n">
        <v>26.75</v>
      </c>
      <c r="F58" t="n">
        <v>23.69</v>
      </c>
      <c r="G58" t="n">
        <v>88.84</v>
      </c>
      <c r="H58" t="n">
        <v>1.28</v>
      </c>
      <c r="I58" t="n">
        <v>16</v>
      </c>
      <c r="J58" t="n">
        <v>207.43</v>
      </c>
      <c r="K58" t="n">
        <v>53.44</v>
      </c>
      <c r="L58" t="n">
        <v>15</v>
      </c>
      <c r="M58" t="n">
        <v>14</v>
      </c>
      <c r="N58" t="n">
        <v>44</v>
      </c>
      <c r="O58" t="n">
        <v>25817.56</v>
      </c>
      <c r="P58" t="n">
        <v>302.57</v>
      </c>
      <c r="Q58" t="n">
        <v>608.83</v>
      </c>
      <c r="R58" t="n">
        <v>57.3</v>
      </c>
      <c r="S58" t="n">
        <v>46.36</v>
      </c>
      <c r="T58" t="n">
        <v>5119.32</v>
      </c>
      <c r="U58" t="n">
        <v>0.8100000000000001</v>
      </c>
      <c r="V58" t="n">
        <v>0.9</v>
      </c>
      <c r="W58" t="n">
        <v>9.210000000000001</v>
      </c>
      <c r="X58" t="n">
        <v>0.32</v>
      </c>
      <c r="Y58" t="n">
        <v>1</v>
      </c>
      <c r="Z58" t="n">
        <v>10</v>
      </c>
      <c r="AA58" t="n">
        <v>984.7637526373442</v>
      </c>
      <c r="AB58" t="n">
        <v>1347.397211069007</v>
      </c>
      <c r="AC58" t="n">
        <v>1218.803512328444</v>
      </c>
      <c r="AD58" t="n">
        <v>984763.7526373442</v>
      </c>
      <c r="AE58" t="n">
        <v>1347397.211069007</v>
      </c>
      <c r="AF58" t="n">
        <v>1.494938445016625e-06</v>
      </c>
      <c r="AG58" t="n">
        <v>23.22048611111111</v>
      </c>
      <c r="AH58" t="n">
        <v>1218803.512328444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3.7375</v>
      </c>
      <c r="E59" t="n">
        <v>26.76</v>
      </c>
      <c r="F59" t="n">
        <v>23.69</v>
      </c>
      <c r="G59" t="n">
        <v>88.84</v>
      </c>
      <c r="H59" t="n">
        <v>1.3</v>
      </c>
      <c r="I59" t="n">
        <v>16</v>
      </c>
      <c r="J59" t="n">
        <v>207.83</v>
      </c>
      <c r="K59" t="n">
        <v>53.44</v>
      </c>
      <c r="L59" t="n">
        <v>15.25</v>
      </c>
      <c r="M59" t="n">
        <v>14</v>
      </c>
      <c r="N59" t="n">
        <v>44.15</v>
      </c>
      <c r="O59" t="n">
        <v>25866.82</v>
      </c>
      <c r="P59" t="n">
        <v>301.45</v>
      </c>
      <c r="Q59" t="n">
        <v>608.9</v>
      </c>
      <c r="R59" t="n">
        <v>57.45</v>
      </c>
      <c r="S59" t="n">
        <v>46.36</v>
      </c>
      <c r="T59" t="n">
        <v>5192.84</v>
      </c>
      <c r="U59" t="n">
        <v>0.8100000000000001</v>
      </c>
      <c r="V59" t="n">
        <v>0.9</v>
      </c>
      <c r="W59" t="n">
        <v>9.199999999999999</v>
      </c>
      <c r="X59" t="n">
        <v>0.32</v>
      </c>
      <c r="Y59" t="n">
        <v>1</v>
      </c>
      <c r="Z59" t="n">
        <v>10</v>
      </c>
      <c r="AA59" t="n">
        <v>983.1655887821069</v>
      </c>
      <c r="AB59" t="n">
        <v>1345.210532776258</v>
      </c>
      <c r="AC59" t="n">
        <v>1216.825527542932</v>
      </c>
      <c r="AD59" t="n">
        <v>983165.5887821069</v>
      </c>
      <c r="AE59" t="n">
        <v>1345210.532776258</v>
      </c>
      <c r="AF59" t="n">
        <v>1.494858452591068e-06</v>
      </c>
      <c r="AG59" t="n">
        <v>23.22916666666667</v>
      </c>
      <c r="AH59" t="n">
        <v>1216825.527542932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3.7482</v>
      </c>
      <c r="E60" t="n">
        <v>26.68</v>
      </c>
      <c r="F60" t="n">
        <v>23.65</v>
      </c>
      <c r="G60" t="n">
        <v>94.61</v>
      </c>
      <c r="H60" t="n">
        <v>1.32</v>
      </c>
      <c r="I60" t="n">
        <v>15</v>
      </c>
      <c r="J60" t="n">
        <v>208.23</v>
      </c>
      <c r="K60" t="n">
        <v>53.44</v>
      </c>
      <c r="L60" t="n">
        <v>15.5</v>
      </c>
      <c r="M60" t="n">
        <v>13</v>
      </c>
      <c r="N60" t="n">
        <v>44.3</v>
      </c>
      <c r="O60" t="n">
        <v>25916.13</v>
      </c>
      <c r="P60" t="n">
        <v>300.93</v>
      </c>
      <c r="Q60" t="n">
        <v>608.78</v>
      </c>
      <c r="R60" t="n">
        <v>56.12</v>
      </c>
      <c r="S60" t="n">
        <v>46.36</v>
      </c>
      <c r="T60" t="n">
        <v>4532.08</v>
      </c>
      <c r="U60" t="n">
        <v>0.83</v>
      </c>
      <c r="V60" t="n">
        <v>0.9</v>
      </c>
      <c r="W60" t="n">
        <v>9.199999999999999</v>
      </c>
      <c r="X60" t="n">
        <v>0.28</v>
      </c>
      <c r="Y60" t="n">
        <v>1</v>
      </c>
      <c r="Z60" t="n">
        <v>10</v>
      </c>
      <c r="AA60" t="n">
        <v>980.3917222252013</v>
      </c>
      <c r="AB60" t="n">
        <v>1341.415206178744</v>
      </c>
      <c r="AC60" t="n">
        <v>1213.39242158911</v>
      </c>
      <c r="AD60" t="n">
        <v>980391.7222252013</v>
      </c>
      <c r="AE60" t="n">
        <v>1341415.206178745</v>
      </c>
      <c r="AF60" t="n">
        <v>1.499138047358353e-06</v>
      </c>
      <c r="AG60" t="n">
        <v>23.15972222222222</v>
      </c>
      <c r="AH60" t="n">
        <v>1213392.421589111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3.75</v>
      </c>
      <c r="E61" t="n">
        <v>26.67</v>
      </c>
      <c r="F61" t="n">
        <v>23.64</v>
      </c>
      <c r="G61" t="n">
        <v>94.56</v>
      </c>
      <c r="H61" t="n">
        <v>1.34</v>
      </c>
      <c r="I61" t="n">
        <v>15</v>
      </c>
      <c r="J61" t="n">
        <v>208.63</v>
      </c>
      <c r="K61" t="n">
        <v>53.44</v>
      </c>
      <c r="L61" t="n">
        <v>15.75</v>
      </c>
      <c r="M61" t="n">
        <v>13</v>
      </c>
      <c r="N61" t="n">
        <v>44.45</v>
      </c>
      <c r="O61" t="n">
        <v>25965.5</v>
      </c>
      <c r="P61" t="n">
        <v>300.66</v>
      </c>
      <c r="Q61" t="n">
        <v>608.79</v>
      </c>
      <c r="R61" t="n">
        <v>55.64</v>
      </c>
      <c r="S61" t="n">
        <v>46.36</v>
      </c>
      <c r="T61" t="n">
        <v>4292.65</v>
      </c>
      <c r="U61" t="n">
        <v>0.83</v>
      </c>
      <c r="V61" t="n">
        <v>0.9</v>
      </c>
      <c r="W61" t="n">
        <v>9.199999999999999</v>
      </c>
      <c r="X61" t="n">
        <v>0.27</v>
      </c>
      <c r="Y61" t="n">
        <v>1</v>
      </c>
      <c r="Z61" t="n">
        <v>10</v>
      </c>
      <c r="AA61" t="n">
        <v>979.6385460982274</v>
      </c>
      <c r="AB61" t="n">
        <v>1340.384677374033</v>
      </c>
      <c r="AC61" t="n">
        <v>1212.460245007165</v>
      </c>
      <c r="AD61" t="n">
        <v>979638.5460982274</v>
      </c>
      <c r="AE61" t="n">
        <v>1340384.677374033</v>
      </c>
      <c r="AF61" t="n">
        <v>1.499857979188363e-06</v>
      </c>
      <c r="AG61" t="n">
        <v>23.15104166666667</v>
      </c>
      <c r="AH61" t="n">
        <v>1212460.245007165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3.747</v>
      </c>
      <c r="E62" t="n">
        <v>26.69</v>
      </c>
      <c r="F62" t="n">
        <v>23.66</v>
      </c>
      <c r="G62" t="n">
        <v>94.64</v>
      </c>
      <c r="H62" t="n">
        <v>1.36</v>
      </c>
      <c r="I62" t="n">
        <v>15</v>
      </c>
      <c r="J62" t="n">
        <v>209.03</v>
      </c>
      <c r="K62" t="n">
        <v>53.44</v>
      </c>
      <c r="L62" t="n">
        <v>16</v>
      </c>
      <c r="M62" t="n">
        <v>13</v>
      </c>
      <c r="N62" t="n">
        <v>44.6</v>
      </c>
      <c r="O62" t="n">
        <v>26014.91</v>
      </c>
      <c r="P62" t="n">
        <v>300.69</v>
      </c>
      <c r="Q62" t="n">
        <v>608.78</v>
      </c>
      <c r="R62" t="n">
        <v>56.53</v>
      </c>
      <c r="S62" t="n">
        <v>46.36</v>
      </c>
      <c r="T62" t="n">
        <v>4739.13</v>
      </c>
      <c r="U62" t="n">
        <v>0.82</v>
      </c>
      <c r="V62" t="n">
        <v>0.9</v>
      </c>
      <c r="W62" t="n">
        <v>9.199999999999999</v>
      </c>
      <c r="X62" t="n">
        <v>0.29</v>
      </c>
      <c r="Y62" t="n">
        <v>1</v>
      </c>
      <c r="Z62" t="n">
        <v>10</v>
      </c>
      <c r="AA62" t="n">
        <v>980.3079395369498</v>
      </c>
      <c r="AB62" t="n">
        <v>1341.300571008448</v>
      </c>
      <c r="AC62" t="n">
        <v>1213.288727038575</v>
      </c>
      <c r="AD62" t="n">
        <v>980307.9395369497</v>
      </c>
      <c r="AE62" t="n">
        <v>1341300.571008448</v>
      </c>
      <c r="AF62" t="n">
        <v>1.498658092805012e-06</v>
      </c>
      <c r="AG62" t="n">
        <v>23.16840277777778</v>
      </c>
      <c r="AH62" t="n">
        <v>1213288.727038575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3.7483</v>
      </c>
      <c r="E63" t="n">
        <v>26.68</v>
      </c>
      <c r="F63" t="n">
        <v>23.65</v>
      </c>
      <c r="G63" t="n">
        <v>94.61</v>
      </c>
      <c r="H63" t="n">
        <v>1.38</v>
      </c>
      <c r="I63" t="n">
        <v>15</v>
      </c>
      <c r="J63" t="n">
        <v>209.43</v>
      </c>
      <c r="K63" t="n">
        <v>53.44</v>
      </c>
      <c r="L63" t="n">
        <v>16.25</v>
      </c>
      <c r="M63" t="n">
        <v>13</v>
      </c>
      <c r="N63" t="n">
        <v>44.75</v>
      </c>
      <c r="O63" t="n">
        <v>26064.38</v>
      </c>
      <c r="P63" t="n">
        <v>299.5</v>
      </c>
      <c r="Q63" t="n">
        <v>608.83</v>
      </c>
      <c r="R63" t="n">
        <v>56.01</v>
      </c>
      <c r="S63" t="n">
        <v>46.36</v>
      </c>
      <c r="T63" t="n">
        <v>4477.96</v>
      </c>
      <c r="U63" t="n">
        <v>0.83</v>
      </c>
      <c r="V63" t="n">
        <v>0.9</v>
      </c>
      <c r="W63" t="n">
        <v>9.210000000000001</v>
      </c>
      <c r="X63" t="n">
        <v>0.28</v>
      </c>
      <c r="Y63" t="n">
        <v>1</v>
      </c>
      <c r="Z63" t="n">
        <v>10</v>
      </c>
      <c r="AA63" t="n">
        <v>978.299442620919</v>
      </c>
      <c r="AB63" t="n">
        <v>1338.552456919304</v>
      </c>
      <c r="AC63" t="n">
        <v>1210.802889101097</v>
      </c>
      <c r="AD63" t="n">
        <v>978299.442620919</v>
      </c>
      <c r="AE63" t="n">
        <v>1338552.456919304</v>
      </c>
      <c r="AF63" t="n">
        <v>1.499178043571131e-06</v>
      </c>
      <c r="AG63" t="n">
        <v>23.15972222222222</v>
      </c>
      <c r="AH63" t="n">
        <v>1210802.889101097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3.7573</v>
      </c>
      <c r="E64" t="n">
        <v>26.61</v>
      </c>
      <c r="F64" t="n">
        <v>23.62</v>
      </c>
      <c r="G64" t="n">
        <v>101.25</v>
      </c>
      <c r="H64" t="n">
        <v>1.4</v>
      </c>
      <c r="I64" t="n">
        <v>14</v>
      </c>
      <c r="J64" t="n">
        <v>209.84</v>
      </c>
      <c r="K64" t="n">
        <v>53.44</v>
      </c>
      <c r="L64" t="n">
        <v>16.5</v>
      </c>
      <c r="M64" t="n">
        <v>12</v>
      </c>
      <c r="N64" t="n">
        <v>44.9</v>
      </c>
      <c r="O64" t="n">
        <v>26113.9</v>
      </c>
      <c r="P64" t="n">
        <v>298.53</v>
      </c>
      <c r="Q64" t="n">
        <v>608.78</v>
      </c>
      <c r="R64" t="n">
        <v>55.32</v>
      </c>
      <c r="S64" t="n">
        <v>46.36</v>
      </c>
      <c r="T64" t="n">
        <v>4139.55</v>
      </c>
      <c r="U64" t="n">
        <v>0.84</v>
      </c>
      <c r="V64" t="n">
        <v>0.9</v>
      </c>
      <c r="W64" t="n">
        <v>9.199999999999999</v>
      </c>
      <c r="X64" t="n">
        <v>0.25</v>
      </c>
      <c r="Y64" t="n">
        <v>1</v>
      </c>
      <c r="Z64" t="n">
        <v>10</v>
      </c>
      <c r="AA64" t="n">
        <v>965.0712489431265</v>
      </c>
      <c r="AB64" t="n">
        <v>1320.453058742631</v>
      </c>
      <c r="AC64" t="n">
        <v>1194.430872083741</v>
      </c>
      <c r="AD64" t="n">
        <v>965071.2489431265</v>
      </c>
      <c r="AE64" t="n">
        <v>1320453.058742631</v>
      </c>
      <c r="AF64" t="n">
        <v>1.502777702721183e-06</v>
      </c>
      <c r="AG64" t="n">
        <v>23.09895833333333</v>
      </c>
      <c r="AH64" t="n">
        <v>1194430.872083741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3.7565</v>
      </c>
      <c r="E65" t="n">
        <v>26.62</v>
      </c>
      <c r="F65" t="n">
        <v>23.63</v>
      </c>
      <c r="G65" t="n">
        <v>101.28</v>
      </c>
      <c r="H65" t="n">
        <v>1.42</v>
      </c>
      <c r="I65" t="n">
        <v>14</v>
      </c>
      <c r="J65" t="n">
        <v>210.24</v>
      </c>
      <c r="K65" t="n">
        <v>53.44</v>
      </c>
      <c r="L65" t="n">
        <v>16.75</v>
      </c>
      <c r="M65" t="n">
        <v>12</v>
      </c>
      <c r="N65" t="n">
        <v>45.05</v>
      </c>
      <c r="O65" t="n">
        <v>26163.47</v>
      </c>
      <c r="P65" t="n">
        <v>298.96</v>
      </c>
      <c r="Q65" t="n">
        <v>608.8200000000001</v>
      </c>
      <c r="R65" t="n">
        <v>55.2</v>
      </c>
      <c r="S65" t="n">
        <v>46.36</v>
      </c>
      <c r="T65" t="n">
        <v>4076.16</v>
      </c>
      <c r="U65" t="n">
        <v>0.84</v>
      </c>
      <c r="V65" t="n">
        <v>0.9</v>
      </c>
      <c r="W65" t="n">
        <v>9.210000000000001</v>
      </c>
      <c r="X65" t="n">
        <v>0.26</v>
      </c>
      <c r="Y65" t="n">
        <v>1</v>
      </c>
      <c r="Z65" t="n">
        <v>10</v>
      </c>
      <c r="AA65" t="n">
        <v>976.0595264226874</v>
      </c>
      <c r="AB65" t="n">
        <v>1335.487704758755</v>
      </c>
      <c r="AC65" t="n">
        <v>1208.030632585345</v>
      </c>
      <c r="AD65" t="n">
        <v>976059.5264226875</v>
      </c>
      <c r="AE65" t="n">
        <v>1335487.704758755</v>
      </c>
      <c r="AF65" t="n">
        <v>1.502457733018956e-06</v>
      </c>
      <c r="AG65" t="n">
        <v>23.10763888888889</v>
      </c>
      <c r="AH65" t="n">
        <v>1208030.632585345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3.7587</v>
      </c>
      <c r="E66" t="n">
        <v>26.6</v>
      </c>
      <c r="F66" t="n">
        <v>23.61</v>
      </c>
      <c r="G66" t="n">
        <v>101.21</v>
      </c>
      <c r="H66" t="n">
        <v>1.43</v>
      </c>
      <c r="I66" t="n">
        <v>14</v>
      </c>
      <c r="J66" t="n">
        <v>210.64</v>
      </c>
      <c r="K66" t="n">
        <v>53.44</v>
      </c>
      <c r="L66" t="n">
        <v>17</v>
      </c>
      <c r="M66" t="n">
        <v>12</v>
      </c>
      <c r="N66" t="n">
        <v>45.21</v>
      </c>
      <c r="O66" t="n">
        <v>26213.09</v>
      </c>
      <c r="P66" t="n">
        <v>298.34</v>
      </c>
      <c r="Q66" t="n">
        <v>608.86</v>
      </c>
      <c r="R66" t="n">
        <v>54.87</v>
      </c>
      <c r="S66" t="n">
        <v>46.36</v>
      </c>
      <c r="T66" t="n">
        <v>3913.07</v>
      </c>
      <c r="U66" t="n">
        <v>0.84</v>
      </c>
      <c r="V66" t="n">
        <v>0.9</v>
      </c>
      <c r="W66" t="n">
        <v>9.199999999999999</v>
      </c>
      <c r="X66" t="n">
        <v>0.24</v>
      </c>
      <c r="Y66" t="n">
        <v>1</v>
      </c>
      <c r="Z66" t="n">
        <v>10</v>
      </c>
      <c r="AA66" t="n">
        <v>964.5019364123742</v>
      </c>
      <c r="AB66" t="n">
        <v>1319.674100221759</v>
      </c>
      <c r="AC66" t="n">
        <v>1193.726256270826</v>
      </c>
      <c r="AD66" t="n">
        <v>964501.9364123743</v>
      </c>
      <c r="AE66" t="n">
        <v>1319674.100221759</v>
      </c>
      <c r="AF66" t="n">
        <v>1.50333764970008e-06</v>
      </c>
      <c r="AG66" t="n">
        <v>23.09027777777778</v>
      </c>
      <c r="AH66" t="n">
        <v>1193726.256270826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3.7585</v>
      </c>
      <c r="E67" t="n">
        <v>26.61</v>
      </c>
      <c r="F67" t="n">
        <v>23.62</v>
      </c>
      <c r="G67" t="n">
        <v>101.21</v>
      </c>
      <c r="H67" t="n">
        <v>1.45</v>
      </c>
      <c r="I67" t="n">
        <v>14</v>
      </c>
      <c r="J67" t="n">
        <v>211.04</v>
      </c>
      <c r="K67" t="n">
        <v>53.44</v>
      </c>
      <c r="L67" t="n">
        <v>17.25</v>
      </c>
      <c r="M67" t="n">
        <v>12</v>
      </c>
      <c r="N67" t="n">
        <v>45.36</v>
      </c>
      <c r="O67" t="n">
        <v>26262.77</v>
      </c>
      <c r="P67" t="n">
        <v>297.66</v>
      </c>
      <c r="Q67" t="n">
        <v>608.79</v>
      </c>
      <c r="R67" t="n">
        <v>55.1</v>
      </c>
      <c r="S67" t="n">
        <v>46.36</v>
      </c>
      <c r="T67" t="n">
        <v>4027.9</v>
      </c>
      <c r="U67" t="n">
        <v>0.84</v>
      </c>
      <c r="V67" t="n">
        <v>0.9</v>
      </c>
      <c r="W67" t="n">
        <v>9.199999999999999</v>
      </c>
      <c r="X67" t="n">
        <v>0.24</v>
      </c>
      <c r="Y67" t="n">
        <v>1</v>
      </c>
      <c r="Z67" t="n">
        <v>10</v>
      </c>
      <c r="AA67" t="n">
        <v>963.6200822124043</v>
      </c>
      <c r="AB67" t="n">
        <v>1318.467508400699</v>
      </c>
      <c r="AC67" t="n">
        <v>1192.634819879705</v>
      </c>
      <c r="AD67" t="n">
        <v>963620.0822124043</v>
      </c>
      <c r="AE67" t="n">
        <v>1318467.508400699</v>
      </c>
      <c r="AF67" t="n">
        <v>1.503257657274523e-06</v>
      </c>
      <c r="AG67" t="n">
        <v>23.09895833333333</v>
      </c>
      <c r="AH67" t="n">
        <v>1192634.819879706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3.7558</v>
      </c>
      <c r="E68" t="n">
        <v>26.63</v>
      </c>
      <c r="F68" t="n">
        <v>23.64</v>
      </c>
      <c r="G68" t="n">
        <v>101.3</v>
      </c>
      <c r="H68" t="n">
        <v>1.47</v>
      </c>
      <c r="I68" t="n">
        <v>14</v>
      </c>
      <c r="J68" t="n">
        <v>211.45</v>
      </c>
      <c r="K68" t="n">
        <v>53.44</v>
      </c>
      <c r="L68" t="n">
        <v>17.5</v>
      </c>
      <c r="M68" t="n">
        <v>12</v>
      </c>
      <c r="N68" t="n">
        <v>45.51</v>
      </c>
      <c r="O68" t="n">
        <v>26312.5</v>
      </c>
      <c r="P68" t="n">
        <v>296.93</v>
      </c>
      <c r="Q68" t="n">
        <v>608.84</v>
      </c>
      <c r="R68" t="n">
        <v>55.54</v>
      </c>
      <c r="S68" t="n">
        <v>46.36</v>
      </c>
      <c r="T68" t="n">
        <v>4246.52</v>
      </c>
      <c r="U68" t="n">
        <v>0.83</v>
      </c>
      <c r="V68" t="n">
        <v>0.9</v>
      </c>
      <c r="W68" t="n">
        <v>9.199999999999999</v>
      </c>
      <c r="X68" t="n">
        <v>0.26</v>
      </c>
      <c r="Y68" t="n">
        <v>1</v>
      </c>
      <c r="Z68" t="n">
        <v>10</v>
      </c>
      <c r="AA68" t="n">
        <v>973.3009858841339</v>
      </c>
      <c r="AB68" t="n">
        <v>1331.713347895686</v>
      </c>
      <c r="AC68" t="n">
        <v>1204.616495043944</v>
      </c>
      <c r="AD68" t="n">
        <v>973300.9858841338</v>
      </c>
      <c r="AE68" t="n">
        <v>1331713.347895687</v>
      </c>
      <c r="AF68" t="n">
        <v>1.502177759529507e-06</v>
      </c>
      <c r="AG68" t="n">
        <v>23.11631944444444</v>
      </c>
      <c r="AH68" t="n">
        <v>1204616.495043944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3.7645</v>
      </c>
      <c r="E69" t="n">
        <v>26.56</v>
      </c>
      <c r="F69" t="n">
        <v>23.61</v>
      </c>
      <c r="G69" t="n">
        <v>108.98</v>
      </c>
      <c r="H69" t="n">
        <v>1.49</v>
      </c>
      <c r="I69" t="n">
        <v>13</v>
      </c>
      <c r="J69" t="n">
        <v>211.85</v>
      </c>
      <c r="K69" t="n">
        <v>53.44</v>
      </c>
      <c r="L69" t="n">
        <v>17.75</v>
      </c>
      <c r="M69" t="n">
        <v>11</v>
      </c>
      <c r="N69" t="n">
        <v>45.67</v>
      </c>
      <c r="O69" t="n">
        <v>26362.28</v>
      </c>
      <c r="P69" t="n">
        <v>296.39</v>
      </c>
      <c r="Q69" t="n">
        <v>608.8</v>
      </c>
      <c r="R69" t="n">
        <v>54.75</v>
      </c>
      <c r="S69" t="n">
        <v>46.36</v>
      </c>
      <c r="T69" t="n">
        <v>3856.36</v>
      </c>
      <c r="U69" t="n">
        <v>0.85</v>
      </c>
      <c r="V69" t="n">
        <v>0.9</v>
      </c>
      <c r="W69" t="n">
        <v>9.199999999999999</v>
      </c>
      <c r="X69" t="n">
        <v>0.24</v>
      </c>
      <c r="Y69" t="n">
        <v>1</v>
      </c>
      <c r="Z69" t="n">
        <v>10</v>
      </c>
      <c r="AA69" t="n">
        <v>960.7598465784804</v>
      </c>
      <c r="AB69" t="n">
        <v>1314.554007821673</v>
      </c>
      <c r="AC69" t="n">
        <v>1189.09481830331</v>
      </c>
      <c r="AD69" t="n">
        <v>960759.8465784804</v>
      </c>
      <c r="AE69" t="n">
        <v>1314554.007821673</v>
      </c>
      <c r="AF69" t="n">
        <v>1.505657430041224e-06</v>
      </c>
      <c r="AG69" t="n">
        <v>23.05555555555556</v>
      </c>
      <c r="AH69" t="n">
        <v>1189094.81830331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3.7648</v>
      </c>
      <c r="E70" t="n">
        <v>26.56</v>
      </c>
      <c r="F70" t="n">
        <v>23.61</v>
      </c>
      <c r="G70" t="n">
        <v>108.97</v>
      </c>
      <c r="H70" t="n">
        <v>1.51</v>
      </c>
      <c r="I70" t="n">
        <v>13</v>
      </c>
      <c r="J70" t="n">
        <v>212.25</v>
      </c>
      <c r="K70" t="n">
        <v>53.44</v>
      </c>
      <c r="L70" t="n">
        <v>18</v>
      </c>
      <c r="M70" t="n">
        <v>11</v>
      </c>
      <c r="N70" t="n">
        <v>45.82</v>
      </c>
      <c r="O70" t="n">
        <v>26412.11</v>
      </c>
      <c r="P70" t="n">
        <v>296.6</v>
      </c>
      <c r="Q70" t="n">
        <v>608.76</v>
      </c>
      <c r="R70" t="n">
        <v>54.9</v>
      </c>
      <c r="S70" t="n">
        <v>46.36</v>
      </c>
      <c r="T70" t="n">
        <v>3931.17</v>
      </c>
      <c r="U70" t="n">
        <v>0.84</v>
      </c>
      <c r="V70" t="n">
        <v>0.9</v>
      </c>
      <c r="W70" t="n">
        <v>9.199999999999999</v>
      </c>
      <c r="X70" t="n">
        <v>0.24</v>
      </c>
      <c r="Y70" t="n">
        <v>1</v>
      </c>
      <c r="Z70" t="n">
        <v>10</v>
      </c>
      <c r="AA70" t="n">
        <v>961.0159500019635</v>
      </c>
      <c r="AB70" t="n">
        <v>1314.904419824169</v>
      </c>
      <c r="AC70" t="n">
        <v>1189.411787476093</v>
      </c>
      <c r="AD70" t="n">
        <v>961015.9500019634</v>
      </c>
      <c r="AE70" t="n">
        <v>1314904.419824169</v>
      </c>
      <c r="AF70" t="n">
        <v>1.50577741867956e-06</v>
      </c>
      <c r="AG70" t="n">
        <v>23.05555555555556</v>
      </c>
      <c r="AH70" t="n">
        <v>1189411.787476093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3.7639</v>
      </c>
      <c r="E71" t="n">
        <v>26.57</v>
      </c>
      <c r="F71" t="n">
        <v>23.62</v>
      </c>
      <c r="G71" t="n">
        <v>108.99</v>
      </c>
      <c r="H71" t="n">
        <v>1.52</v>
      </c>
      <c r="I71" t="n">
        <v>13</v>
      </c>
      <c r="J71" t="n">
        <v>212.66</v>
      </c>
      <c r="K71" t="n">
        <v>53.44</v>
      </c>
      <c r="L71" t="n">
        <v>18.25</v>
      </c>
      <c r="M71" t="n">
        <v>11</v>
      </c>
      <c r="N71" t="n">
        <v>45.97</v>
      </c>
      <c r="O71" t="n">
        <v>26462</v>
      </c>
      <c r="P71" t="n">
        <v>296.13</v>
      </c>
      <c r="Q71" t="n">
        <v>608.79</v>
      </c>
      <c r="R71" t="n">
        <v>55.02</v>
      </c>
      <c r="S71" t="n">
        <v>46.36</v>
      </c>
      <c r="T71" t="n">
        <v>3990.45</v>
      </c>
      <c r="U71" t="n">
        <v>0.84</v>
      </c>
      <c r="V71" t="n">
        <v>0.9</v>
      </c>
      <c r="W71" t="n">
        <v>9.199999999999999</v>
      </c>
      <c r="X71" t="n">
        <v>0.24</v>
      </c>
      <c r="Y71" t="n">
        <v>1</v>
      </c>
      <c r="Z71" t="n">
        <v>10</v>
      </c>
      <c r="AA71" t="n">
        <v>960.5495866557085</v>
      </c>
      <c r="AB71" t="n">
        <v>1314.266320919324</v>
      </c>
      <c r="AC71" t="n">
        <v>1188.834587835149</v>
      </c>
      <c r="AD71" t="n">
        <v>960549.5866557085</v>
      </c>
      <c r="AE71" t="n">
        <v>1314266.320919324</v>
      </c>
      <c r="AF71" t="n">
        <v>1.505417452764554e-06</v>
      </c>
      <c r="AG71" t="n">
        <v>23.06423611111111</v>
      </c>
      <c r="AH71" t="n">
        <v>1188834.587835149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3.7656</v>
      </c>
      <c r="E72" t="n">
        <v>26.56</v>
      </c>
      <c r="F72" t="n">
        <v>23.6</v>
      </c>
      <c r="G72" t="n">
        <v>108.94</v>
      </c>
      <c r="H72" t="n">
        <v>1.54</v>
      </c>
      <c r="I72" t="n">
        <v>13</v>
      </c>
      <c r="J72" t="n">
        <v>213.06</v>
      </c>
      <c r="K72" t="n">
        <v>53.44</v>
      </c>
      <c r="L72" t="n">
        <v>18.5</v>
      </c>
      <c r="M72" t="n">
        <v>11</v>
      </c>
      <c r="N72" t="n">
        <v>46.13</v>
      </c>
      <c r="O72" t="n">
        <v>26511.94</v>
      </c>
      <c r="P72" t="n">
        <v>295.67</v>
      </c>
      <c r="Q72" t="n">
        <v>608.77</v>
      </c>
      <c r="R72" t="n">
        <v>54.6</v>
      </c>
      <c r="S72" t="n">
        <v>46.36</v>
      </c>
      <c r="T72" t="n">
        <v>3780.73</v>
      </c>
      <c r="U72" t="n">
        <v>0.85</v>
      </c>
      <c r="V72" t="n">
        <v>0.9</v>
      </c>
      <c r="W72" t="n">
        <v>9.199999999999999</v>
      </c>
      <c r="X72" t="n">
        <v>0.23</v>
      </c>
      <c r="Y72" t="n">
        <v>1</v>
      </c>
      <c r="Z72" t="n">
        <v>10</v>
      </c>
      <c r="AA72" t="n">
        <v>959.4746745059858</v>
      </c>
      <c r="AB72" t="n">
        <v>1312.795578694296</v>
      </c>
      <c r="AC72" t="n">
        <v>1187.504211183879</v>
      </c>
      <c r="AD72" t="n">
        <v>959474.6745059858</v>
      </c>
      <c r="AE72" t="n">
        <v>1312795.578694296</v>
      </c>
      <c r="AF72" t="n">
        <v>1.506097388381787e-06</v>
      </c>
      <c r="AG72" t="n">
        <v>23.05555555555556</v>
      </c>
      <c r="AH72" t="n">
        <v>1187504.211183879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3.7642</v>
      </c>
      <c r="E73" t="n">
        <v>26.57</v>
      </c>
      <c r="F73" t="n">
        <v>23.61</v>
      </c>
      <c r="G73" t="n">
        <v>108.99</v>
      </c>
      <c r="H73" t="n">
        <v>1.56</v>
      </c>
      <c r="I73" t="n">
        <v>13</v>
      </c>
      <c r="J73" t="n">
        <v>213.47</v>
      </c>
      <c r="K73" t="n">
        <v>53.44</v>
      </c>
      <c r="L73" t="n">
        <v>18.75</v>
      </c>
      <c r="M73" t="n">
        <v>11</v>
      </c>
      <c r="N73" t="n">
        <v>46.28</v>
      </c>
      <c r="O73" t="n">
        <v>26561.93</v>
      </c>
      <c r="P73" t="n">
        <v>294.61</v>
      </c>
      <c r="Q73" t="n">
        <v>608.78</v>
      </c>
      <c r="R73" t="n">
        <v>54.99</v>
      </c>
      <c r="S73" t="n">
        <v>46.36</v>
      </c>
      <c r="T73" t="n">
        <v>3978.73</v>
      </c>
      <c r="U73" t="n">
        <v>0.84</v>
      </c>
      <c r="V73" t="n">
        <v>0.9</v>
      </c>
      <c r="W73" t="n">
        <v>9.199999999999999</v>
      </c>
      <c r="X73" t="n">
        <v>0.24</v>
      </c>
      <c r="Y73" t="n">
        <v>1</v>
      </c>
      <c r="Z73" t="n">
        <v>10</v>
      </c>
      <c r="AA73" t="n">
        <v>958.2339305488181</v>
      </c>
      <c r="AB73" t="n">
        <v>1311.097938074339</v>
      </c>
      <c r="AC73" t="n">
        <v>1185.968591002037</v>
      </c>
      <c r="AD73" t="n">
        <v>958233.9305488181</v>
      </c>
      <c r="AE73" t="n">
        <v>1311097.938074339</v>
      </c>
      <c r="AF73" t="n">
        <v>1.50553744140289e-06</v>
      </c>
      <c r="AG73" t="n">
        <v>23.06423611111111</v>
      </c>
      <c r="AH73" t="n">
        <v>1185968.591002037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3.7644</v>
      </c>
      <c r="E74" t="n">
        <v>26.56</v>
      </c>
      <c r="F74" t="n">
        <v>23.61</v>
      </c>
      <c r="G74" t="n">
        <v>108.98</v>
      </c>
      <c r="H74" t="n">
        <v>1.58</v>
      </c>
      <c r="I74" t="n">
        <v>13</v>
      </c>
      <c r="J74" t="n">
        <v>213.87</v>
      </c>
      <c r="K74" t="n">
        <v>53.44</v>
      </c>
      <c r="L74" t="n">
        <v>19</v>
      </c>
      <c r="M74" t="n">
        <v>11</v>
      </c>
      <c r="N74" t="n">
        <v>46.44</v>
      </c>
      <c r="O74" t="n">
        <v>26611.98</v>
      </c>
      <c r="P74" t="n">
        <v>293.85</v>
      </c>
      <c r="Q74" t="n">
        <v>608.79</v>
      </c>
      <c r="R74" t="n">
        <v>54.66</v>
      </c>
      <c r="S74" t="n">
        <v>46.36</v>
      </c>
      <c r="T74" t="n">
        <v>3814.37</v>
      </c>
      <c r="U74" t="n">
        <v>0.85</v>
      </c>
      <c r="V74" t="n">
        <v>0.9</v>
      </c>
      <c r="W74" t="n">
        <v>9.199999999999999</v>
      </c>
      <c r="X74" t="n">
        <v>0.24</v>
      </c>
      <c r="Y74" t="n">
        <v>1</v>
      </c>
      <c r="Z74" t="n">
        <v>10</v>
      </c>
      <c r="AA74" t="n">
        <v>957.1037445746292</v>
      </c>
      <c r="AB74" t="n">
        <v>1309.551567764168</v>
      </c>
      <c r="AC74" t="n">
        <v>1184.569804103923</v>
      </c>
      <c r="AD74" t="n">
        <v>957103.7445746292</v>
      </c>
      <c r="AE74" t="n">
        <v>1309551.567764168</v>
      </c>
      <c r="AF74" t="n">
        <v>1.505617433828446e-06</v>
      </c>
      <c r="AG74" t="n">
        <v>23.05555555555556</v>
      </c>
      <c r="AH74" t="n">
        <v>1184569.804103923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3.7729</v>
      </c>
      <c r="E75" t="n">
        <v>26.5</v>
      </c>
      <c r="F75" t="n">
        <v>23.59</v>
      </c>
      <c r="G75" t="n">
        <v>117.95</v>
      </c>
      <c r="H75" t="n">
        <v>1.6</v>
      </c>
      <c r="I75" t="n">
        <v>12</v>
      </c>
      <c r="J75" t="n">
        <v>214.28</v>
      </c>
      <c r="K75" t="n">
        <v>53.44</v>
      </c>
      <c r="L75" t="n">
        <v>19.25</v>
      </c>
      <c r="M75" t="n">
        <v>10</v>
      </c>
      <c r="N75" t="n">
        <v>46.6</v>
      </c>
      <c r="O75" t="n">
        <v>26662.08</v>
      </c>
      <c r="P75" t="n">
        <v>293.06</v>
      </c>
      <c r="Q75" t="n">
        <v>608.8200000000001</v>
      </c>
      <c r="R75" t="n">
        <v>54.06</v>
      </c>
      <c r="S75" t="n">
        <v>46.36</v>
      </c>
      <c r="T75" t="n">
        <v>3517.98</v>
      </c>
      <c r="U75" t="n">
        <v>0.86</v>
      </c>
      <c r="V75" t="n">
        <v>0.9</v>
      </c>
      <c r="W75" t="n">
        <v>9.199999999999999</v>
      </c>
      <c r="X75" t="n">
        <v>0.22</v>
      </c>
      <c r="Y75" t="n">
        <v>1</v>
      </c>
      <c r="Z75" t="n">
        <v>10</v>
      </c>
      <c r="AA75" t="n">
        <v>954.4898842248218</v>
      </c>
      <c r="AB75" t="n">
        <v>1305.975168718181</v>
      </c>
      <c r="AC75" t="n">
        <v>1181.334731563378</v>
      </c>
      <c r="AD75" t="n">
        <v>954489.8842248218</v>
      </c>
      <c r="AE75" t="n">
        <v>1305975.168718181</v>
      </c>
      <c r="AF75" t="n">
        <v>1.509017111914606e-06</v>
      </c>
      <c r="AG75" t="n">
        <v>23.00347222222222</v>
      </c>
      <c r="AH75" t="n">
        <v>1181334.731563378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3.7717</v>
      </c>
      <c r="E76" t="n">
        <v>26.51</v>
      </c>
      <c r="F76" t="n">
        <v>23.6</v>
      </c>
      <c r="G76" t="n">
        <v>117.99</v>
      </c>
      <c r="H76" t="n">
        <v>1.61</v>
      </c>
      <c r="I76" t="n">
        <v>12</v>
      </c>
      <c r="J76" t="n">
        <v>214.69</v>
      </c>
      <c r="K76" t="n">
        <v>53.44</v>
      </c>
      <c r="L76" t="n">
        <v>19.5</v>
      </c>
      <c r="M76" t="n">
        <v>10</v>
      </c>
      <c r="N76" t="n">
        <v>46.75</v>
      </c>
      <c r="O76" t="n">
        <v>26712.23</v>
      </c>
      <c r="P76" t="n">
        <v>293.13</v>
      </c>
      <c r="Q76" t="n">
        <v>608.8200000000001</v>
      </c>
      <c r="R76" t="n">
        <v>54.47</v>
      </c>
      <c r="S76" t="n">
        <v>46.36</v>
      </c>
      <c r="T76" t="n">
        <v>3723.6</v>
      </c>
      <c r="U76" t="n">
        <v>0.85</v>
      </c>
      <c r="V76" t="n">
        <v>0.9</v>
      </c>
      <c r="W76" t="n">
        <v>9.199999999999999</v>
      </c>
      <c r="X76" t="n">
        <v>0.23</v>
      </c>
      <c r="Y76" t="n">
        <v>1</v>
      </c>
      <c r="Z76" t="n">
        <v>10</v>
      </c>
      <c r="AA76" t="n">
        <v>954.8489242623683</v>
      </c>
      <c r="AB76" t="n">
        <v>1306.466423137281</v>
      </c>
      <c r="AC76" t="n">
        <v>1181.779101350199</v>
      </c>
      <c r="AD76" t="n">
        <v>954848.9242623684</v>
      </c>
      <c r="AE76" t="n">
        <v>1306466.423137281</v>
      </c>
      <c r="AF76" t="n">
        <v>1.508537157361266e-06</v>
      </c>
      <c r="AG76" t="n">
        <v>23.01215277777778</v>
      </c>
      <c r="AH76" t="n">
        <v>1181779.101350199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3.7729</v>
      </c>
      <c r="E77" t="n">
        <v>26.5</v>
      </c>
      <c r="F77" t="n">
        <v>23.59</v>
      </c>
      <c r="G77" t="n">
        <v>117.95</v>
      </c>
      <c r="H77" t="n">
        <v>1.63</v>
      </c>
      <c r="I77" t="n">
        <v>12</v>
      </c>
      <c r="J77" t="n">
        <v>215.09</v>
      </c>
      <c r="K77" t="n">
        <v>53.44</v>
      </c>
      <c r="L77" t="n">
        <v>19.75</v>
      </c>
      <c r="M77" t="n">
        <v>10</v>
      </c>
      <c r="N77" t="n">
        <v>46.91</v>
      </c>
      <c r="O77" t="n">
        <v>26762.44</v>
      </c>
      <c r="P77" t="n">
        <v>292.86</v>
      </c>
      <c r="Q77" t="n">
        <v>608.85</v>
      </c>
      <c r="R77" t="n">
        <v>54.16</v>
      </c>
      <c r="S77" t="n">
        <v>46.36</v>
      </c>
      <c r="T77" t="n">
        <v>3568.19</v>
      </c>
      <c r="U77" t="n">
        <v>0.86</v>
      </c>
      <c r="V77" t="n">
        <v>0.9</v>
      </c>
      <c r="W77" t="n">
        <v>9.199999999999999</v>
      </c>
      <c r="X77" t="n">
        <v>0.22</v>
      </c>
      <c r="Y77" t="n">
        <v>1</v>
      </c>
      <c r="Z77" t="n">
        <v>10</v>
      </c>
      <c r="AA77" t="n">
        <v>954.2014080623495</v>
      </c>
      <c r="AB77" t="n">
        <v>1305.580462906016</v>
      </c>
      <c r="AC77" t="n">
        <v>1180.977695919954</v>
      </c>
      <c r="AD77" t="n">
        <v>954201.4080623495</v>
      </c>
      <c r="AE77" t="n">
        <v>1305580.462906016</v>
      </c>
      <c r="AF77" t="n">
        <v>1.509017111914606e-06</v>
      </c>
      <c r="AG77" t="n">
        <v>23.00347222222222</v>
      </c>
      <c r="AH77" t="n">
        <v>1180977.695919954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3.7717</v>
      </c>
      <c r="E78" t="n">
        <v>26.51</v>
      </c>
      <c r="F78" t="n">
        <v>23.6</v>
      </c>
      <c r="G78" t="n">
        <v>117.99</v>
      </c>
      <c r="H78" t="n">
        <v>1.65</v>
      </c>
      <c r="I78" t="n">
        <v>12</v>
      </c>
      <c r="J78" t="n">
        <v>215.5</v>
      </c>
      <c r="K78" t="n">
        <v>53.44</v>
      </c>
      <c r="L78" t="n">
        <v>20</v>
      </c>
      <c r="M78" t="n">
        <v>10</v>
      </c>
      <c r="N78" t="n">
        <v>47.07</v>
      </c>
      <c r="O78" t="n">
        <v>26812.71</v>
      </c>
      <c r="P78" t="n">
        <v>292.87</v>
      </c>
      <c r="Q78" t="n">
        <v>608.78</v>
      </c>
      <c r="R78" t="n">
        <v>54.37</v>
      </c>
      <c r="S78" t="n">
        <v>46.36</v>
      </c>
      <c r="T78" t="n">
        <v>3671.81</v>
      </c>
      <c r="U78" t="n">
        <v>0.85</v>
      </c>
      <c r="V78" t="n">
        <v>0.9</v>
      </c>
      <c r="W78" t="n">
        <v>9.199999999999999</v>
      </c>
      <c r="X78" t="n">
        <v>0.23</v>
      </c>
      <c r="Y78" t="n">
        <v>1</v>
      </c>
      <c r="Z78" t="n">
        <v>10</v>
      </c>
      <c r="AA78" t="n">
        <v>954.4737859355107</v>
      </c>
      <c r="AB78" t="n">
        <v>1305.953142328539</v>
      </c>
      <c r="AC78" t="n">
        <v>1181.31480734145</v>
      </c>
      <c r="AD78" t="n">
        <v>954473.7859355106</v>
      </c>
      <c r="AE78" t="n">
        <v>1305953.142328539</v>
      </c>
      <c r="AF78" t="n">
        <v>1.508537157361266e-06</v>
      </c>
      <c r="AG78" t="n">
        <v>23.01215277777778</v>
      </c>
      <c r="AH78" t="n">
        <v>1181314.80734145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3.7718</v>
      </c>
      <c r="E79" t="n">
        <v>26.51</v>
      </c>
      <c r="F79" t="n">
        <v>23.6</v>
      </c>
      <c r="G79" t="n">
        <v>117.99</v>
      </c>
      <c r="H79" t="n">
        <v>1.67</v>
      </c>
      <c r="I79" t="n">
        <v>12</v>
      </c>
      <c r="J79" t="n">
        <v>215.91</v>
      </c>
      <c r="K79" t="n">
        <v>53.44</v>
      </c>
      <c r="L79" t="n">
        <v>20.25</v>
      </c>
      <c r="M79" t="n">
        <v>10</v>
      </c>
      <c r="N79" t="n">
        <v>47.23</v>
      </c>
      <c r="O79" t="n">
        <v>26863.02</v>
      </c>
      <c r="P79" t="n">
        <v>292.18</v>
      </c>
      <c r="Q79" t="n">
        <v>608.85</v>
      </c>
      <c r="R79" t="n">
        <v>54.45</v>
      </c>
      <c r="S79" t="n">
        <v>46.36</v>
      </c>
      <c r="T79" t="n">
        <v>3711.41</v>
      </c>
      <c r="U79" t="n">
        <v>0.85</v>
      </c>
      <c r="V79" t="n">
        <v>0.9</v>
      </c>
      <c r="W79" t="n">
        <v>9.199999999999999</v>
      </c>
      <c r="X79" t="n">
        <v>0.23</v>
      </c>
      <c r="Y79" t="n">
        <v>1</v>
      </c>
      <c r="Z79" t="n">
        <v>10</v>
      </c>
      <c r="AA79" t="n">
        <v>953.4626328568974</v>
      </c>
      <c r="AB79" t="n">
        <v>1304.569638077455</v>
      </c>
      <c r="AC79" t="n">
        <v>1180.063342794328</v>
      </c>
      <c r="AD79" t="n">
        <v>953462.6328568973</v>
      </c>
      <c r="AE79" t="n">
        <v>1304569.638077455</v>
      </c>
      <c r="AF79" t="n">
        <v>1.508577153574045e-06</v>
      </c>
      <c r="AG79" t="n">
        <v>23.01215277777778</v>
      </c>
      <c r="AH79" t="n">
        <v>1180063.342794328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3.771</v>
      </c>
      <c r="E80" t="n">
        <v>26.52</v>
      </c>
      <c r="F80" t="n">
        <v>23.6</v>
      </c>
      <c r="G80" t="n">
        <v>118.02</v>
      </c>
      <c r="H80" t="n">
        <v>1.68</v>
      </c>
      <c r="I80" t="n">
        <v>12</v>
      </c>
      <c r="J80" t="n">
        <v>216.32</v>
      </c>
      <c r="K80" t="n">
        <v>53.44</v>
      </c>
      <c r="L80" t="n">
        <v>20.5</v>
      </c>
      <c r="M80" t="n">
        <v>10</v>
      </c>
      <c r="N80" t="n">
        <v>47.38</v>
      </c>
      <c r="O80" t="n">
        <v>26913.4</v>
      </c>
      <c r="P80" t="n">
        <v>291.43</v>
      </c>
      <c r="Q80" t="n">
        <v>608.79</v>
      </c>
      <c r="R80" t="n">
        <v>54.66</v>
      </c>
      <c r="S80" t="n">
        <v>46.36</v>
      </c>
      <c r="T80" t="n">
        <v>3818.62</v>
      </c>
      <c r="U80" t="n">
        <v>0.85</v>
      </c>
      <c r="V80" t="n">
        <v>0.9</v>
      </c>
      <c r="W80" t="n">
        <v>9.199999999999999</v>
      </c>
      <c r="X80" t="n">
        <v>0.23</v>
      </c>
      <c r="Y80" t="n">
        <v>1</v>
      </c>
      <c r="Z80" t="n">
        <v>10</v>
      </c>
      <c r="AA80" t="n">
        <v>952.5050747338587</v>
      </c>
      <c r="AB80" t="n">
        <v>1303.259464809031</v>
      </c>
      <c r="AC80" t="n">
        <v>1178.878210623803</v>
      </c>
      <c r="AD80" t="n">
        <v>952505.0747338587</v>
      </c>
      <c r="AE80" t="n">
        <v>1303259.464809031</v>
      </c>
      <c r="AF80" t="n">
        <v>1.508257183871818e-06</v>
      </c>
      <c r="AG80" t="n">
        <v>23.02083333333333</v>
      </c>
      <c r="AH80" t="n">
        <v>1178878.210623803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3.7798</v>
      </c>
      <c r="E81" t="n">
        <v>26.46</v>
      </c>
      <c r="F81" t="n">
        <v>23.58</v>
      </c>
      <c r="G81" t="n">
        <v>128.61</v>
      </c>
      <c r="H81" t="n">
        <v>1.7</v>
      </c>
      <c r="I81" t="n">
        <v>11</v>
      </c>
      <c r="J81" t="n">
        <v>216.73</v>
      </c>
      <c r="K81" t="n">
        <v>53.44</v>
      </c>
      <c r="L81" t="n">
        <v>20.75</v>
      </c>
      <c r="M81" t="n">
        <v>9</v>
      </c>
      <c r="N81" t="n">
        <v>47.54</v>
      </c>
      <c r="O81" t="n">
        <v>26963.82</v>
      </c>
      <c r="P81" t="n">
        <v>289.91</v>
      </c>
      <c r="Q81" t="n">
        <v>608.76</v>
      </c>
      <c r="R81" t="n">
        <v>53.79</v>
      </c>
      <c r="S81" t="n">
        <v>46.36</v>
      </c>
      <c r="T81" t="n">
        <v>3387.06</v>
      </c>
      <c r="U81" t="n">
        <v>0.86</v>
      </c>
      <c r="V81" t="n">
        <v>0.9</v>
      </c>
      <c r="W81" t="n">
        <v>9.199999999999999</v>
      </c>
      <c r="X81" t="n">
        <v>0.21</v>
      </c>
      <c r="Y81" t="n">
        <v>1</v>
      </c>
      <c r="Z81" t="n">
        <v>10</v>
      </c>
      <c r="AA81" t="n">
        <v>948.6381146109428</v>
      </c>
      <c r="AB81" t="n">
        <v>1297.968519370616</v>
      </c>
      <c r="AC81" t="n">
        <v>1174.092225592143</v>
      </c>
      <c r="AD81" t="n">
        <v>948638.1146109428</v>
      </c>
      <c r="AE81" t="n">
        <v>1297968.519370616</v>
      </c>
      <c r="AF81" t="n">
        <v>1.511776850596313e-06</v>
      </c>
      <c r="AG81" t="n">
        <v>22.96875</v>
      </c>
      <c r="AH81" t="n">
        <v>1174092.225592142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3.7801</v>
      </c>
      <c r="E82" t="n">
        <v>26.45</v>
      </c>
      <c r="F82" t="n">
        <v>23.58</v>
      </c>
      <c r="G82" t="n">
        <v>128.6</v>
      </c>
      <c r="H82" t="n">
        <v>1.72</v>
      </c>
      <c r="I82" t="n">
        <v>11</v>
      </c>
      <c r="J82" t="n">
        <v>217.14</v>
      </c>
      <c r="K82" t="n">
        <v>53.44</v>
      </c>
      <c r="L82" t="n">
        <v>21</v>
      </c>
      <c r="M82" t="n">
        <v>9</v>
      </c>
      <c r="N82" t="n">
        <v>47.7</v>
      </c>
      <c r="O82" t="n">
        <v>27014.3</v>
      </c>
      <c r="P82" t="n">
        <v>290.13</v>
      </c>
      <c r="Q82" t="n">
        <v>608.78</v>
      </c>
      <c r="R82" t="n">
        <v>53.59</v>
      </c>
      <c r="S82" t="n">
        <v>46.36</v>
      </c>
      <c r="T82" t="n">
        <v>3287.63</v>
      </c>
      <c r="U82" t="n">
        <v>0.87</v>
      </c>
      <c r="V82" t="n">
        <v>0.9</v>
      </c>
      <c r="W82" t="n">
        <v>9.199999999999999</v>
      </c>
      <c r="X82" t="n">
        <v>0.2</v>
      </c>
      <c r="Y82" t="n">
        <v>1</v>
      </c>
      <c r="Z82" t="n">
        <v>10</v>
      </c>
      <c r="AA82" t="n">
        <v>948.9085262657478</v>
      </c>
      <c r="AB82" t="n">
        <v>1298.338508526441</v>
      </c>
      <c r="AC82" t="n">
        <v>1174.426903502218</v>
      </c>
      <c r="AD82" t="n">
        <v>948908.5262657478</v>
      </c>
      <c r="AE82" t="n">
        <v>1298338.508526441</v>
      </c>
      <c r="AF82" t="n">
        <v>1.511896839234648e-06</v>
      </c>
      <c r="AG82" t="n">
        <v>22.96006944444444</v>
      </c>
      <c r="AH82" t="n">
        <v>1174426.903502218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3.7808</v>
      </c>
      <c r="E83" t="n">
        <v>26.45</v>
      </c>
      <c r="F83" t="n">
        <v>23.57</v>
      </c>
      <c r="G83" t="n">
        <v>128.57</v>
      </c>
      <c r="H83" t="n">
        <v>1.74</v>
      </c>
      <c r="I83" t="n">
        <v>11</v>
      </c>
      <c r="J83" t="n">
        <v>217.55</v>
      </c>
      <c r="K83" t="n">
        <v>53.44</v>
      </c>
      <c r="L83" t="n">
        <v>21.25</v>
      </c>
      <c r="M83" t="n">
        <v>9</v>
      </c>
      <c r="N83" t="n">
        <v>47.86</v>
      </c>
      <c r="O83" t="n">
        <v>27064.84</v>
      </c>
      <c r="P83" t="n">
        <v>290.21</v>
      </c>
      <c r="Q83" t="n">
        <v>608.8</v>
      </c>
      <c r="R83" t="n">
        <v>53.65</v>
      </c>
      <c r="S83" t="n">
        <v>46.36</v>
      </c>
      <c r="T83" t="n">
        <v>3319.52</v>
      </c>
      <c r="U83" t="n">
        <v>0.86</v>
      </c>
      <c r="V83" t="n">
        <v>0.9</v>
      </c>
      <c r="W83" t="n">
        <v>9.19</v>
      </c>
      <c r="X83" t="n">
        <v>0.2</v>
      </c>
      <c r="Y83" t="n">
        <v>1</v>
      </c>
      <c r="Z83" t="n">
        <v>10</v>
      </c>
      <c r="AA83" t="n">
        <v>948.8451737779595</v>
      </c>
      <c r="AB83" t="n">
        <v>1298.251826857734</v>
      </c>
      <c r="AC83" t="n">
        <v>1174.348494610315</v>
      </c>
      <c r="AD83" t="n">
        <v>948845.1737779595</v>
      </c>
      <c r="AE83" t="n">
        <v>1298251.826857734</v>
      </c>
      <c r="AF83" t="n">
        <v>1.512176812724097e-06</v>
      </c>
      <c r="AG83" t="n">
        <v>22.96006944444444</v>
      </c>
      <c r="AH83" t="n">
        <v>1174348.494610315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3.7818</v>
      </c>
      <c r="E84" t="n">
        <v>26.44</v>
      </c>
      <c r="F84" t="n">
        <v>23.56</v>
      </c>
      <c r="G84" t="n">
        <v>128.53</v>
      </c>
      <c r="H84" t="n">
        <v>1.75</v>
      </c>
      <c r="I84" t="n">
        <v>11</v>
      </c>
      <c r="J84" t="n">
        <v>217.96</v>
      </c>
      <c r="K84" t="n">
        <v>53.44</v>
      </c>
      <c r="L84" t="n">
        <v>21.5</v>
      </c>
      <c r="M84" t="n">
        <v>9</v>
      </c>
      <c r="N84" t="n">
        <v>48.02</v>
      </c>
      <c r="O84" t="n">
        <v>27115.43</v>
      </c>
      <c r="P84" t="n">
        <v>289.89</v>
      </c>
      <c r="Q84" t="n">
        <v>608.77</v>
      </c>
      <c r="R84" t="n">
        <v>53.41</v>
      </c>
      <c r="S84" t="n">
        <v>46.36</v>
      </c>
      <c r="T84" t="n">
        <v>3196.75</v>
      </c>
      <c r="U84" t="n">
        <v>0.87</v>
      </c>
      <c r="V84" t="n">
        <v>0.9</v>
      </c>
      <c r="W84" t="n">
        <v>9.19</v>
      </c>
      <c r="X84" t="n">
        <v>0.19</v>
      </c>
      <c r="Y84" t="n">
        <v>1</v>
      </c>
      <c r="Z84" t="n">
        <v>10</v>
      </c>
      <c r="AA84" t="n">
        <v>948.1599519068861</v>
      </c>
      <c r="AB84" t="n">
        <v>1297.314276063877</v>
      </c>
      <c r="AC84" t="n">
        <v>1173.500422348362</v>
      </c>
      <c r="AD84" t="n">
        <v>948159.9519068862</v>
      </c>
      <c r="AE84" t="n">
        <v>1297314.276063877</v>
      </c>
      <c r="AF84" t="n">
        <v>1.51257677485188e-06</v>
      </c>
      <c r="AG84" t="n">
        <v>22.95138888888889</v>
      </c>
      <c r="AH84" t="n">
        <v>1173500.422348362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3.7814</v>
      </c>
      <c r="E85" t="n">
        <v>26.44</v>
      </c>
      <c r="F85" t="n">
        <v>23.57</v>
      </c>
      <c r="G85" t="n">
        <v>128.55</v>
      </c>
      <c r="H85" t="n">
        <v>1.77</v>
      </c>
      <c r="I85" t="n">
        <v>11</v>
      </c>
      <c r="J85" t="n">
        <v>218.37</v>
      </c>
      <c r="K85" t="n">
        <v>53.44</v>
      </c>
      <c r="L85" t="n">
        <v>21.75</v>
      </c>
      <c r="M85" t="n">
        <v>9</v>
      </c>
      <c r="N85" t="n">
        <v>48.18</v>
      </c>
      <c r="O85" t="n">
        <v>27166.08</v>
      </c>
      <c r="P85" t="n">
        <v>289.36</v>
      </c>
      <c r="Q85" t="n">
        <v>608.75</v>
      </c>
      <c r="R85" t="n">
        <v>53.45</v>
      </c>
      <c r="S85" t="n">
        <v>46.36</v>
      </c>
      <c r="T85" t="n">
        <v>3219.1</v>
      </c>
      <c r="U85" t="n">
        <v>0.87</v>
      </c>
      <c r="V85" t="n">
        <v>0.9</v>
      </c>
      <c r="W85" t="n">
        <v>9.199999999999999</v>
      </c>
      <c r="X85" t="n">
        <v>0.2</v>
      </c>
      <c r="Y85" t="n">
        <v>1</v>
      </c>
      <c r="Z85" t="n">
        <v>10</v>
      </c>
      <c r="AA85" t="n">
        <v>947.5292895567136</v>
      </c>
      <c r="AB85" t="n">
        <v>1296.451376013511</v>
      </c>
      <c r="AC85" t="n">
        <v>1172.719876267715</v>
      </c>
      <c r="AD85" t="n">
        <v>947529.2895567135</v>
      </c>
      <c r="AE85" t="n">
        <v>1296451.376013511</v>
      </c>
      <c r="AF85" t="n">
        <v>1.512416790000767e-06</v>
      </c>
      <c r="AG85" t="n">
        <v>22.95138888888889</v>
      </c>
      <c r="AH85" t="n">
        <v>1172719.876267715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3.781</v>
      </c>
      <c r="E86" t="n">
        <v>26.45</v>
      </c>
      <c r="F86" t="n">
        <v>23.57</v>
      </c>
      <c r="G86" t="n">
        <v>128.56</v>
      </c>
      <c r="H86" t="n">
        <v>1.79</v>
      </c>
      <c r="I86" t="n">
        <v>11</v>
      </c>
      <c r="J86" t="n">
        <v>218.78</v>
      </c>
      <c r="K86" t="n">
        <v>53.44</v>
      </c>
      <c r="L86" t="n">
        <v>22</v>
      </c>
      <c r="M86" t="n">
        <v>9</v>
      </c>
      <c r="N86" t="n">
        <v>48.34</v>
      </c>
      <c r="O86" t="n">
        <v>27216.79</v>
      </c>
      <c r="P86" t="n">
        <v>288.3</v>
      </c>
      <c r="Q86" t="n">
        <v>608.84</v>
      </c>
      <c r="R86" t="n">
        <v>53.5</v>
      </c>
      <c r="S86" t="n">
        <v>46.36</v>
      </c>
      <c r="T86" t="n">
        <v>3241.74</v>
      </c>
      <c r="U86" t="n">
        <v>0.87</v>
      </c>
      <c r="V86" t="n">
        <v>0.9</v>
      </c>
      <c r="W86" t="n">
        <v>9.199999999999999</v>
      </c>
      <c r="X86" t="n">
        <v>0.2</v>
      </c>
      <c r="Y86" t="n">
        <v>1</v>
      </c>
      <c r="Z86" t="n">
        <v>10</v>
      </c>
      <c r="AA86" t="n">
        <v>946.0652529103779</v>
      </c>
      <c r="AB86" t="n">
        <v>1294.448216485257</v>
      </c>
      <c r="AC86" t="n">
        <v>1170.907895473385</v>
      </c>
      <c r="AD86" t="n">
        <v>946065.2529103779</v>
      </c>
      <c r="AE86" t="n">
        <v>1294448.216485257</v>
      </c>
      <c r="AF86" t="n">
        <v>1.512256805149653e-06</v>
      </c>
      <c r="AG86" t="n">
        <v>22.96006944444444</v>
      </c>
      <c r="AH86" t="n">
        <v>1170907.895473385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3.7819</v>
      </c>
      <c r="E87" t="n">
        <v>26.44</v>
      </c>
      <c r="F87" t="n">
        <v>23.56</v>
      </c>
      <c r="G87" t="n">
        <v>128.53</v>
      </c>
      <c r="H87" t="n">
        <v>1.8</v>
      </c>
      <c r="I87" t="n">
        <v>11</v>
      </c>
      <c r="J87" t="n">
        <v>219.19</v>
      </c>
      <c r="K87" t="n">
        <v>53.44</v>
      </c>
      <c r="L87" t="n">
        <v>22.25</v>
      </c>
      <c r="M87" t="n">
        <v>9</v>
      </c>
      <c r="N87" t="n">
        <v>48.51</v>
      </c>
      <c r="O87" t="n">
        <v>27267.55</v>
      </c>
      <c r="P87" t="n">
        <v>287.38</v>
      </c>
      <c r="Q87" t="n">
        <v>608.78</v>
      </c>
      <c r="R87" t="n">
        <v>53.33</v>
      </c>
      <c r="S87" t="n">
        <v>46.36</v>
      </c>
      <c r="T87" t="n">
        <v>3155.55</v>
      </c>
      <c r="U87" t="n">
        <v>0.87</v>
      </c>
      <c r="V87" t="n">
        <v>0.9</v>
      </c>
      <c r="W87" t="n">
        <v>9.199999999999999</v>
      </c>
      <c r="X87" t="n">
        <v>0.19</v>
      </c>
      <c r="Y87" t="n">
        <v>1</v>
      </c>
      <c r="Z87" t="n">
        <v>10</v>
      </c>
      <c r="AA87" t="n">
        <v>944.5327757653713</v>
      </c>
      <c r="AB87" t="n">
        <v>1292.351413647338</v>
      </c>
      <c r="AC87" t="n">
        <v>1169.011208555437</v>
      </c>
      <c r="AD87" t="n">
        <v>944532.7757653713</v>
      </c>
      <c r="AE87" t="n">
        <v>1292351.413647338</v>
      </c>
      <c r="AF87" t="n">
        <v>1.512616771064659e-06</v>
      </c>
      <c r="AG87" t="n">
        <v>22.95138888888889</v>
      </c>
      <c r="AH87" t="n">
        <v>1169011.208555437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3.782</v>
      </c>
      <c r="E88" t="n">
        <v>26.44</v>
      </c>
      <c r="F88" t="n">
        <v>23.56</v>
      </c>
      <c r="G88" t="n">
        <v>128.53</v>
      </c>
      <c r="H88" t="n">
        <v>1.82</v>
      </c>
      <c r="I88" t="n">
        <v>11</v>
      </c>
      <c r="J88" t="n">
        <v>219.6</v>
      </c>
      <c r="K88" t="n">
        <v>53.44</v>
      </c>
      <c r="L88" t="n">
        <v>22.5</v>
      </c>
      <c r="M88" t="n">
        <v>9</v>
      </c>
      <c r="N88" t="n">
        <v>48.67</v>
      </c>
      <c r="O88" t="n">
        <v>27318.36</v>
      </c>
      <c r="P88" t="n">
        <v>286.48</v>
      </c>
      <c r="Q88" t="n">
        <v>608.77</v>
      </c>
      <c r="R88" t="n">
        <v>53.3</v>
      </c>
      <c r="S88" t="n">
        <v>46.36</v>
      </c>
      <c r="T88" t="n">
        <v>3142.87</v>
      </c>
      <c r="U88" t="n">
        <v>0.87</v>
      </c>
      <c r="V88" t="n">
        <v>0.9</v>
      </c>
      <c r="W88" t="n">
        <v>9.199999999999999</v>
      </c>
      <c r="X88" t="n">
        <v>0.19</v>
      </c>
      <c r="Y88" t="n">
        <v>1</v>
      </c>
      <c r="Z88" t="n">
        <v>10</v>
      </c>
      <c r="AA88" t="n">
        <v>943.2224369395703</v>
      </c>
      <c r="AB88" t="n">
        <v>1290.558550257809</v>
      </c>
      <c r="AC88" t="n">
        <v>1167.389453531504</v>
      </c>
      <c r="AD88" t="n">
        <v>943222.4369395704</v>
      </c>
      <c r="AE88" t="n">
        <v>1290558.550257809</v>
      </c>
      <c r="AF88" t="n">
        <v>1.512656767277437e-06</v>
      </c>
      <c r="AG88" t="n">
        <v>22.95138888888889</v>
      </c>
      <c r="AH88" t="n">
        <v>1167389.453531504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3.789</v>
      </c>
      <c r="E89" t="n">
        <v>26.39</v>
      </c>
      <c r="F89" t="n">
        <v>23.55</v>
      </c>
      <c r="G89" t="n">
        <v>141.31</v>
      </c>
      <c r="H89" t="n">
        <v>1.84</v>
      </c>
      <c r="I89" t="n">
        <v>10</v>
      </c>
      <c r="J89" t="n">
        <v>220.01</v>
      </c>
      <c r="K89" t="n">
        <v>53.44</v>
      </c>
      <c r="L89" t="n">
        <v>22.75</v>
      </c>
      <c r="M89" t="n">
        <v>8</v>
      </c>
      <c r="N89" t="n">
        <v>48.83</v>
      </c>
      <c r="O89" t="n">
        <v>27369.23</v>
      </c>
      <c r="P89" t="n">
        <v>285.74</v>
      </c>
      <c r="Q89" t="n">
        <v>608.79</v>
      </c>
      <c r="R89" t="n">
        <v>52.98</v>
      </c>
      <c r="S89" t="n">
        <v>46.36</v>
      </c>
      <c r="T89" t="n">
        <v>2986.43</v>
      </c>
      <c r="U89" t="n">
        <v>0.88</v>
      </c>
      <c r="V89" t="n">
        <v>0.9</v>
      </c>
      <c r="W89" t="n">
        <v>9.19</v>
      </c>
      <c r="X89" t="n">
        <v>0.18</v>
      </c>
      <c r="Y89" t="n">
        <v>1</v>
      </c>
      <c r="Z89" t="n">
        <v>10</v>
      </c>
      <c r="AA89" t="n">
        <v>941.0213723749567</v>
      </c>
      <c r="AB89" t="n">
        <v>1287.546956616389</v>
      </c>
      <c r="AC89" t="n">
        <v>1164.665282160423</v>
      </c>
      <c r="AD89" t="n">
        <v>941021.3723749567</v>
      </c>
      <c r="AE89" t="n">
        <v>1287546.956616389</v>
      </c>
      <c r="AF89" t="n">
        <v>1.515456502171922e-06</v>
      </c>
      <c r="AG89" t="n">
        <v>22.90798611111111</v>
      </c>
      <c r="AH89" t="n">
        <v>1164665.282160423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3.7892</v>
      </c>
      <c r="E90" t="n">
        <v>26.39</v>
      </c>
      <c r="F90" t="n">
        <v>23.55</v>
      </c>
      <c r="G90" t="n">
        <v>141.3</v>
      </c>
      <c r="H90" t="n">
        <v>1.85</v>
      </c>
      <c r="I90" t="n">
        <v>10</v>
      </c>
      <c r="J90" t="n">
        <v>220.43</v>
      </c>
      <c r="K90" t="n">
        <v>53.44</v>
      </c>
      <c r="L90" t="n">
        <v>23</v>
      </c>
      <c r="M90" t="n">
        <v>8</v>
      </c>
      <c r="N90" t="n">
        <v>48.99</v>
      </c>
      <c r="O90" t="n">
        <v>27420.16</v>
      </c>
      <c r="P90" t="n">
        <v>286.29</v>
      </c>
      <c r="Q90" t="n">
        <v>608.8099999999999</v>
      </c>
      <c r="R90" t="n">
        <v>52.97</v>
      </c>
      <c r="S90" t="n">
        <v>46.36</v>
      </c>
      <c r="T90" t="n">
        <v>2983.88</v>
      </c>
      <c r="U90" t="n">
        <v>0.88</v>
      </c>
      <c r="V90" t="n">
        <v>0.9</v>
      </c>
      <c r="W90" t="n">
        <v>9.19</v>
      </c>
      <c r="X90" t="n">
        <v>0.18</v>
      </c>
      <c r="Y90" t="n">
        <v>1</v>
      </c>
      <c r="Z90" t="n">
        <v>10</v>
      </c>
      <c r="AA90" t="n">
        <v>941.7808735980839</v>
      </c>
      <c r="AB90" t="n">
        <v>1288.5861396967</v>
      </c>
      <c r="AC90" t="n">
        <v>1165.605287066052</v>
      </c>
      <c r="AD90" t="n">
        <v>941780.8735980839</v>
      </c>
      <c r="AE90" t="n">
        <v>1288586.1396967</v>
      </c>
      <c r="AF90" t="n">
        <v>1.515536494597479e-06</v>
      </c>
      <c r="AG90" t="n">
        <v>22.90798611111111</v>
      </c>
      <c r="AH90" t="n">
        <v>1165605.287066052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3.7891</v>
      </c>
      <c r="E91" t="n">
        <v>26.39</v>
      </c>
      <c r="F91" t="n">
        <v>23.55</v>
      </c>
      <c r="G91" t="n">
        <v>141.3</v>
      </c>
      <c r="H91" t="n">
        <v>1.87</v>
      </c>
      <c r="I91" t="n">
        <v>10</v>
      </c>
      <c r="J91" t="n">
        <v>220.84</v>
      </c>
      <c r="K91" t="n">
        <v>53.44</v>
      </c>
      <c r="L91" t="n">
        <v>23.25</v>
      </c>
      <c r="M91" t="n">
        <v>8</v>
      </c>
      <c r="N91" t="n">
        <v>49.16</v>
      </c>
      <c r="O91" t="n">
        <v>27471.15</v>
      </c>
      <c r="P91" t="n">
        <v>286.4</v>
      </c>
      <c r="Q91" t="n">
        <v>608.75</v>
      </c>
      <c r="R91" t="n">
        <v>52.85</v>
      </c>
      <c r="S91" t="n">
        <v>46.36</v>
      </c>
      <c r="T91" t="n">
        <v>2920.36</v>
      </c>
      <c r="U91" t="n">
        <v>0.88</v>
      </c>
      <c r="V91" t="n">
        <v>0.9</v>
      </c>
      <c r="W91" t="n">
        <v>9.199999999999999</v>
      </c>
      <c r="X91" t="n">
        <v>0.18</v>
      </c>
      <c r="Y91" t="n">
        <v>1</v>
      </c>
      <c r="Z91" t="n">
        <v>10</v>
      </c>
      <c r="AA91" t="n">
        <v>941.954075408821</v>
      </c>
      <c r="AB91" t="n">
        <v>1288.823122055276</v>
      </c>
      <c r="AC91" t="n">
        <v>1165.819652160932</v>
      </c>
      <c r="AD91" t="n">
        <v>941954.075408821</v>
      </c>
      <c r="AE91" t="n">
        <v>1288823.122055276</v>
      </c>
      <c r="AF91" t="n">
        <v>1.5154964983847e-06</v>
      </c>
      <c r="AG91" t="n">
        <v>22.90798611111111</v>
      </c>
      <c r="AH91" t="n">
        <v>1165819.652160932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3.7895</v>
      </c>
      <c r="E92" t="n">
        <v>26.39</v>
      </c>
      <c r="F92" t="n">
        <v>23.55</v>
      </c>
      <c r="G92" t="n">
        <v>141.29</v>
      </c>
      <c r="H92" t="n">
        <v>1.89</v>
      </c>
      <c r="I92" t="n">
        <v>10</v>
      </c>
      <c r="J92" t="n">
        <v>221.25</v>
      </c>
      <c r="K92" t="n">
        <v>53.44</v>
      </c>
      <c r="L92" t="n">
        <v>23.5</v>
      </c>
      <c r="M92" t="n">
        <v>8</v>
      </c>
      <c r="N92" t="n">
        <v>49.32</v>
      </c>
      <c r="O92" t="n">
        <v>27522.19</v>
      </c>
      <c r="P92" t="n">
        <v>286.26</v>
      </c>
      <c r="Q92" t="n">
        <v>608.83</v>
      </c>
      <c r="R92" t="n">
        <v>52.94</v>
      </c>
      <c r="S92" t="n">
        <v>46.36</v>
      </c>
      <c r="T92" t="n">
        <v>2969.47</v>
      </c>
      <c r="U92" t="n">
        <v>0.88</v>
      </c>
      <c r="V92" t="n">
        <v>0.9</v>
      </c>
      <c r="W92" t="n">
        <v>9.19</v>
      </c>
      <c r="X92" t="n">
        <v>0.18</v>
      </c>
      <c r="Y92" t="n">
        <v>1</v>
      </c>
      <c r="Z92" t="n">
        <v>10</v>
      </c>
      <c r="AA92" t="n">
        <v>941.6921417408183</v>
      </c>
      <c r="AB92" t="n">
        <v>1288.464732855017</v>
      </c>
      <c r="AC92" t="n">
        <v>1165.495467122943</v>
      </c>
      <c r="AD92" t="n">
        <v>941692.1417408183</v>
      </c>
      <c r="AE92" t="n">
        <v>1288464.732855017</v>
      </c>
      <c r="AF92" t="n">
        <v>1.515656483235814e-06</v>
      </c>
      <c r="AG92" t="n">
        <v>22.90798611111111</v>
      </c>
      <c r="AH92" t="n">
        <v>1165495.467122943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3.7902</v>
      </c>
      <c r="E93" t="n">
        <v>26.38</v>
      </c>
      <c r="F93" t="n">
        <v>23.54</v>
      </c>
      <c r="G93" t="n">
        <v>141.26</v>
      </c>
      <c r="H93" t="n">
        <v>1.9</v>
      </c>
      <c r="I93" t="n">
        <v>10</v>
      </c>
      <c r="J93" t="n">
        <v>221.67</v>
      </c>
      <c r="K93" t="n">
        <v>53.44</v>
      </c>
      <c r="L93" t="n">
        <v>23.75</v>
      </c>
      <c r="M93" t="n">
        <v>8</v>
      </c>
      <c r="N93" t="n">
        <v>49.48</v>
      </c>
      <c r="O93" t="n">
        <v>27573.29</v>
      </c>
      <c r="P93" t="n">
        <v>286.29</v>
      </c>
      <c r="Q93" t="n">
        <v>608.77</v>
      </c>
      <c r="R93" t="n">
        <v>52.73</v>
      </c>
      <c r="S93" t="n">
        <v>46.36</v>
      </c>
      <c r="T93" t="n">
        <v>2860.72</v>
      </c>
      <c r="U93" t="n">
        <v>0.88</v>
      </c>
      <c r="V93" t="n">
        <v>0.91</v>
      </c>
      <c r="W93" t="n">
        <v>9.19</v>
      </c>
      <c r="X93" t="n">
        <v>0.17</v>
      </c>
      <c r="Y93" t="n">
        <v>1</v>
      </c>
      <c r="Z93" t="n">
        <v>10</v>
      </c>
      <c r="AA93" t="n">
        <v>941.5584892831617</v>
      </c>
      <c r="AB93" t="n">
        <v>1288.28186366612</v>
      </c>
      <c r="AC93" t="n">
        <v>1165.330050712777</v>
      </c>
      <c r="AD93" t="n">
        <v>941558.4892831617</v>
      </c>
      <c r="AE93" t="n">
        <v>1288281.86366612</v>
      </c>
      <c r="AF93" t="n">
        <v>1.515936456725262e-06</v>
      </c>
      <c r="AG93" t="n">
        <v>22.89930555555556</v>
      </c>
      <c r="AH93" t="n">
        <v>1165330.050712777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3.7899</v>
      </c>
      <c r="E94" t="n">
        <v>26.39</v>
      </c>
      <c r="F94" t="n">
        <v>23.55</v>
      </c>
      <c r="G94" t="n">
        <v>141.27</v>
      </c>
      <c r="H94" t="n">
        <v>1.92</v>
      </c>
      <c r="I94" t="n">
        <v>10</v>
      </c>
      <c r="J94" t="n">
        <v>222.08</v>
      </c>
      <c r="K94" t="n">
        <v>53.44</v>
      </c>
      <c r="L94" t="n">
        <v>24</v>
      </c>
      <c r="M94" t="n">
        <v>8</v>
      </c>
      <c r="N94" t="n">
        <v>49.65</v>
      </c>
      <c r="O94" t="n">
        <v>27624.44</v>
      </c>
      <c r="P94" t="n">
        <v>286.31</v>
      </c>
      <c r="Q94" t="n">
        <v>608.78</v>
      </c>
      <c r="R94" t="n">
        <v>52.77</v>
      </c>
      <c r="S94" t="n">
        <v>46.36</v>
      </c>
      <c r="T94" t="n">
        <v>2884.27</v>
      </c>
      <c r="U94" t="n">
        <v>0.88</v>
      </c>
      <c r="V94" t="n">
        <v>0.9</v>
      </c>
      <c r="W94" t="n">
        <v>9.19</v>
      </c>
      <c r="X94" t="n">
        <v>0.17</v>
      </c>
      <c r="Y94" t="n">
        <v>1</v>
      </c>
      <c r="Z94" t="n">
        <v>10</v>
      </c>
      <c r="AA94" t="n">
        <v>941.7030864270353</v>
      </c>
      <c r="AB94" t="n">
        <v>1288.479707857544</v>
      </c>
      <c r="AC94" t="n">
        <v>1165.509012932247</v>
      </c>
      <c r="AD94" t="n">
        <v>941703.0864270353</v>
      </c>
      <c r="AE94" t="n">
        <v>1288479.707857544</v>
      </c>
      <c r="AF94" t="n">
        <v>1.515816468086927e-06</v>
      </c>
      <c r="AG94" t="n">
        <v>22.90798611111111</v>
      </c>
      <c r="AH94" t="n">
        <v>1165509.012932247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3.7898</v>
      </c>
      <c r="E95" t="n">
        <v>26.39</v>
      </c>
      <c r="F95" t="n">
        <v>23.55</v>
      </c>
      <c r="G95" t="n">
        <v>141.28</v>
      </c>
      <c r="H95" t="n">
        <v>1.94</v>
      </c>
      <c r="I95" t="n">
        <v>10</v>
      </c>
      <c r="J95" t="n">
        <v>222.5</v>
      </c>
      <c r="K95" t="n">
        <v>53.44</v>
      </c>
      <c r="L95" t="n">
        <v>24.25</v>
      </c>
      <c r="M95" t="n">
        <v>8</v>
      </c>
      <c r="N95" t="n">
        <v>49.81</v>
      </c>
      <c r="O95" t="n">
        <v>27675.78</v>
      </c>
      <c r="P95" t="n">
        <v>286.32</v>
      </c>
      <c r="Q95" t="n">
        <v>608.77</v>
      </c>
      <c r="R95" t="n">
        <v>52.7</v>
      </c>
      <c r="S95" t="n">
        <v>46.36</v>
      </c>
      <c r="T95" t="n">
        <v>2845.74</v>
      </c>
      <c r="U95" t="n">
        <v>0.88</v>
      </c>
      <c r="V95" t="n">
        <v>0.9</v>
      </c>
      <c r="W95" t="n">
        <v>9.199999999999999</v>
      </c>
      <c r="X95" t="n">
        <v>0.17</v>
      </c>
      <c r="Y95" t="n">
        <v>1</v>
      </c>
      <c r="Z95" t="n">
        <v>10</v>
      </c>
      <c r="AA95" t="n">
        <v>941.7326593189167</v>
      </c>
      <c r="AB95" t="n">
        <v>1288.52017079288</v>
      </c>
      <c r="AC95" t="n">
        <v>1165.545614141825</v>
      </c>
      <c r="AD95" t="n">
        <v>941732.6593189167</v>
      </c>
      <c r="AE95" t="n">
        <v>1288520.17079288</v>
      </c>
      <c r="AF95" t="n">
        <v>1.515776471874149e-06</v>
      </c>
      <c r="AG95" t="n">
        <v>22.90798611111111</v>
      </c>
      <c r="AH95" t="n">
        <v>1165545.614141825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3.7906</v>
      </c>
      <c r="E96" t="n">
        <v>26.38</v>
      </c>
      <c r="F96" t="n">
        <v>23.54</v>
      </c>
      <c r="G96" t="n">
        <v>141.24</v>
      </c>
      <c r="H96" t="n">
        <v>1.95</v>
      </c>
      <c r="I96" t="n">
        <v>10</v>
      </c>
      <c r="J96" t="n">
        <v>222.92</v>
      </c>
      <c r="K96" t="n">
        <v>53.44</v>
      </c>
      <c r="L96" t="n">
        <v>24.5</v>
      </c>
      <c r="M96" t="n">
        <v>8</v>
      </c>
      <c r="N96" t="n">
        <v>49.98</v>
      </c>
      <c r="O96" t="n">
        <v>27727.05</v>
      </c>
      <c r="P96" t="n">
        <v>285.13</v>
      </c>
      <c r="Q96" t="n">
        <v>608.75</v>
      </c>
      <c r="R96" t="n">
        <v>52.61</v>
      </c>
      <c r="S96" t="n">
        <v>46.36</v>
      </c>
      <c r="T96" t="n">
        <v>2804.15</v>
      </c>
      <c r="U96" t="n">
        <v>0.88</v>
      </c>
      <c r="V96" t="n">
        <v>0.91</v>
      </c>
      <c r="W96" t="n">
        <v>9.19</v>
      </c>
      <c r="X96" t="n">
        <v>0.17</v>
      </c>
      <c r="Y96" t="n">
        <v>1</v>
      </c>
      <c r="Z96" t="n">
        <v>10</v>
      </c>
      <c r="AA96" t="n">
        <v>939.8323147623092</v>
      </c>
      <c r="AB96" t="n">
        <v>1285.920035533245</v>
      </c>
      <c r="AC96" t="n">
        <v>1163.193632142056</v>
      </c>
      <c r="AD96" t="n">
        <v>939832.3147623092</v>
      </c>
      <c r="AE96" t="n">
        <v>1285920.035533245</v>
      </c>
      <c r="AF96" t="n">
        <v>1.516096441576376e-06</v>
      </c>
      <c r="AG96" t="n">
        <v>22.89930555555556</v>
      </c>
      <c r="AH96" t="n">
        <v>1163193.632142056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3.7898</v>
      </c>
      <c r="E97" t="n">
        <v>26.39</v>
      </c>
      <c r="F97" t="n">
        <v>23.55</v>
      </c>
      <c r="G97" t="n">
        <v>141.28</v>
      </c>
      <c r="H97" t="n">
        <v>1.97</v>
      </c>
      <c r="I97" t="n">
        <v>10</v>
      </c>
      <c r="J97" t="n">
        <v>223.33</v>
      </c>
      <c r="K97" t="n">
        <v>53.44</v>
      </c>
      <c r="L97" t="n">
        <v>24.75</v>
      </c>
      <c r="M97" t="n">
        <v>8</v>
      </c>
      <c r="N97" t="n">
        <v>50.15</v>
      </c>
      <c r="O97" t="n">
        <v>27778.39</v>
      </c>
      <c r="P97" t="n">
        <v>283.46</v>
      </c>
      <c r="Q97" t="n">
        <v>608.79</v>
      </c>
      <c r="R97" t="n">
        <v>52.85</v>
      </c>
      <c r="S97" t="n">
        <v>46.36</v>
      </c>
      <c r="T97" t="n">
        <v>2922.07</v>
      </c>
      <c r="U97" t="n">
        <v>0.88</v>
      </c>
      <c r="V97" t="n">
        <v>0.9</v>
      </c>
      <c r="W97" t="n">
        <v>9.19</v>
      </c>
      <c r="X97" t="n">
        <v>0.17</v>
      </c>
      <c r="Y97" t="n">
        <v>1</v>
      </c>
      <c r="Z97" t="n">
        <v>10</v>
      </c>
      <c r="AA97" t="n">
        <v>937.6258458982874</v>
      </c>
      <c r="AB97" t="n">
        <v>1282.901047490954</v>
      </c>
      <c r="AC97" t="n">
        <v>1160.462772081345</v>
      </c>
      <c r="AD97" t="n">
        <v>937625.8458982874</v>
      </c>
      <c r="AE97" t="n">
        <v>1282901.047490954</v>
      </c>
      <c r="AF97" t="n">
        <v>1.515776471874149e-06</v>
      </c>
      <c r="AG97" t="n">
        <v>22.90798611111111</v>
      </c>
      <c r="AH97" t="n">
        <v>1160462.772081345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3.7885</v>
      </c>
      <c r="E98" t="n">
        <v>26.4</v>
      </c>
      <c r="F98" t="n">
        <v>23.55</v>
      </c>
      <c r="G98" t="n">
        <v>141.33</v>
      </c>
      <c r="H98" t="n">
        <v>1.99</v>
      </c>
      <c r="I98" t="n">
        <v>10</v>
      </c>
      <c r="J98" t="n">
        <v>223.75</v>
      </c>
      <c r="K98" t="n">
        <v>53.44</v>
      </c>
      <c r="L98" t="n">
        <v>25</v>
      </c>
      <c r="M98" t="n">
        <v>8</v>
      </c>
      <c r="N98" t="n">
        <v>50.31</v>
      </c>
      <c r="O98" t="n">
        <v>27829.77</v>
      </c>
      <c r="P98" t="n">
        <v>281.61</v>
      </c>
      <c r="Q98" t="n">
        <v>608.77</v>
      </c>
      <c r="R98" t="n">
        <v>53.03</v>
      </c>
      <c r="S98" t="n">
        <v>46.36</v>
      </c>
      <c r="T98" t="n">
        <v>3014.55</v>
      </c>
      <c r="U98" t="n">
        <v>0.87</v>
      </c>
      <c r="V98" t="n">
        <v>0.9</v>
      </c>
      <c r="W98" t="n">
        <v>9.199999999999999</v>
      </c>
      <c r="X98" t="n">
        <v>0.18</v>
      </c>
      <c r="Y98" t="n">
        <v>1</v>
      </c>
      <c r="Z98" t="n">
        <v>10</v>
      </c>
      <c r="AA98" t="n">
        <v>935.1648721931821</v>
      </c>
      <c r="AB98" t="n">
        <v>1279.533834697131</v>
      </c>
      <c r="AC98" t="n">
        <v>1157.416921350652</v>
      </c>
      <c r="AD98" t="n">
        <v>935164.8721931821</v>
      </c>
      <c r="AE98" t="n">
        <v>1279533.834697131</v>
      </c>
      <c r="AF98" t="n">
        <v>1.51525652110803e-06</v>
      </c>
      <c r="AG98" t="n">
        <v>22.91666666666667</v>
      </c>
      <c r="AH98" t="n">
        <v>1157416.921350652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3.7965</v>
      </c>
      <c r="E99" t="n">
        <v>26.34</v>
      </c>
      <c r="F99" t="n">
        <v>23.54</v>
      </c>
      <c r="G99" t="n">
        <v>156.91</v>
      </c>
      <c r="H99" t="n">
        <v>2</v>
      </c>
      <c r="I99" t="n">
        <v>9</v>
      </c>
      <c r="J99" t="n">
        <v>224.17</v>
      </c>
      <c r="K99" t="n">
        <v>53.44</v>
      </c>
      <c r="L99" t="n">
        <v>25.25</v>
      </c>
      <c r="M99" t="n">
        <v>7</v>
      </c>
      <c r="N99" t="n">
        <v>50.48</v>
      </c>
      <c r="O99" t="n">
        <v>27881.22</v>
      </c>
      <c r="P99" t="n">
        <v>280.86</v>
      </c>
      <c r="Q99" t="n">
        <v>608.79</v>
      </c>
      <c r="R99" t="n">
        <v>52.48</v>
      </c>
      <c r="S99" t="n">
        <v>46.36</v>
      </c>
      <c r="T99" t="n">
        <v>2740.94</v>
      </c>
      <c r="U99" t="n">
        <v>0.88</v>
      </c>
      <c r="V99" t="n">
        <v>0.91</v>
      </c>
      <c r="W99" t="n">
        <v>9.199999999999999</v>
      </c>
      <c r="X99" t="n">
        <v>0.17</v>
      </c>
      <c r="Y99" t="n">
        <v>1</v>
      </c>
      <c r="Z99" t="n">
        <v>10</v>
      </c>
      <c r="AA99" t="n">
        <v>932.8185348684474</v>
      </c>
      <c r="AB99" t="n">
        <v>1276.323472456332</v>
      </c>
      <c r="AC99" t="n">
        <v>1154.512951576344</v>
      </c>
      <c r="AD99" t="n">
        <v>932818.5348684473</v>
      </c>
      <c r="AE99" t="n">
        <v>1276323.472456332</v>
      </c>
      <c r="AF99" t="n">
        <v>1.518456218130299e-06</v>
      </c>
      <c r="AG99" t="n">
        <v>22.86458333333333</v>
      </c>
      <c r="AH99" t="n">
        <v>1154512.951576344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3.7976</v>
      </c>
      <c r="E100" t="n">
        <v>26.33</v>
      </c>
      <c r="F100" t="n">
        <v>23.53</v>
      </c>
      <c r="G100" t="n">
        <v>156.86</v>
      </c>
      <c r="H100" t="n">
        <v>2.02</v>
      </c>
      <c r="I100" t="n">
        <v>9</v>
      </c>
      <c r="J100" t="n">
        <v>224.58</v>
      </c>
      <c r="K100" t="n">
        <v>53.44</v>
      </c>
      <c r="L100" t="n">
        <v>25.5</v>
      </c>
      <c r="M100" t="n">
        <v>7</v>
      </c>
      <c r="N100" t="n">
        <v>50.65</v>
      </c>
      <c r="O100" t="n">
        <v>27932.73</v>
      </c>
      <c r="P100" t="n">
        <v>281.01</v>
      </c>
      <c r="Q100" t="n">
        <v>608.75</v>
      </c>
      <c r="R100" t="n">
        <v>52.31</v>
      </c>
      <c r="S100" t="n">
        <v>46.36</v>
      </c>
      <c r="T100" t="n">
        <v>2655.22</v>
      </c>
      <c r="U100" t="n">
        <v>0.89</v>
      </c>
      <c r="V100" t="n">
        <v>0.91</v>
      </c>
      <c r="W100" t="n">
        <v>9.19</v>
      </c>
      <c r="X100" t="n">
        <v>0.16</v>
      </c>
      <c r="Y100" t="n">
        <v>1</v>
      </c>
      <c r="Z100" t="n">
        <v>10</v>
      </c>
      <c r="AA100" t="n">
        <v>932.7989455985218</v>
      </c>
      <c r="AB100" t="n">
        <v>1276.296669553002</v>
      </c>
      <c r="AC100" t="n">
        <v>1154.488706704489</v>
      </c>
      <c r="AD100" t="n">
        <v>932798.9455985217</v>
      </c>
      <c r="AE100" t="n">
        <v>1276296.669553002</v>
      </c>
      <c r="AF100" t="n">
        <v>1.51889617647086e-06</v>
      </c>
      <c r="AG100" t="n">
        <v>22.85590277777778</v>
      </c>
      <c r="AH100" t="n">
        <v>1154488.706704489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3.7963</v>
      </c>
      <c r="E101" t="n">
        <v>26.34</v>
      </c>
      <c r="F101" t="n">
        <v>23.54</v>
      </c>
      <c r="G101" t="n">
        <v>156.92</v>
      </c>
      <c r="H101" t="n">
        <v>2.03</v>
      </c>
      <c r="I101" t="n">
        <v>9</v>
      </c>
      <c r="J101" t="n">
        <v>225</v>
      </c>
      <c r="K101" t="n">
        <v>53.44</v>
      </c>
      <c r="L101" t="n">
        <v>25.75</v>
      </c>
      <c r="M101" t="n">
        <v>7</v>
      </c>
      <c r="N101" t="n">
        <v>50.82</v>
      </c>
      <c r="O101" t="n">
        <v>27984.29</v>
      </c>
      <c r="P101" t="n">
        <v>281.23</v>
      </c>
      <c r="Q101" t="n">
        <v>608.79</v>
      </c>
      <c r="R101" t="n">
        <v>52.54</v>
      </c>
      <c r="S101" t="n">
        <v>46.36</v>
      </c>
      <c r="T101" t="n">
        <v>2774.62</v>
      </c>
      <c r="U101" t="n">
        <v>0.88</v>
      </c>
      <c r="V101" t="n">
        <v>0.91</v>
      </c>
      <c r="W101" t="n">
        <v>9.19</v>
      </c>
      <c r="X101" t="n">
        <v>0.17</v>
      </c>
      <c r="Y101" t="n">
        <v>1</v>
      </c>
      <c r="Z101" t="n">
        <v>10</v>
      </c>
      <c r="AA101" t="n">
        <v>933.3788328637133</v>
      </c>
      <c r="AB101" t="n">
        <v>1277.090096892058</v>
      </c>
      <c r="AC101" t="n">
        <v>1155.206410451888</v>
      </c>
      <c r="AD101" t="n">
        <v>933378.8328637134</v>
      </c>
      <c r="AE101" t="n">
        <v>1277090.096892058</v>
      </c>
      <c r="AF101" t="n">
        <v>1.518376225704742e-06</v>
      </c>
      <c r="AG101" t="n">
        <v>22.86458333333333</v>
      </c>
      <c r="AH101" t="n">
        <v>1155206.410451888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3.7966</v>
      </c>
      <c r="E102" t="n">
        <v>26.34</v>
      </c>
      <c r="F102" t="n">
        <v>23.54</v>
      </c>
      <c r="G102" t="n">
        <v>156.9</v>
      </c>
      <c r="H102" t="n">
        <v>2.05</v>
      </c>
      <c r="I102" t="n">
        <v>9</v>
      </c>
      <c r="J102" t="n">
        <v>225.42</v>
      </c>
      <c r="K102" t="n">
        <v>53.44</v>
      </c>
      <c r="L102" t="n">
        <v>26</v>
      </c>
      <c r="M102" t="n">
        <v>7</v>
      </c>
      <c r="N102" t="n">
        <v>50.98</v>
      </c>
      <c r="O102" t="n">
        <v>28035.92</v>
      </c>
      <c r="P102" t="n">
        <v>281.13</v>
      </c>
      <c r="Q102" t="n">
        <v>608.79</v>
      </c>
      <c r="R102" t="n">
        <v>52.57</v>
      </c>
      <c r="S102" t="n">
        <v>46.36</v>
      </c>
      <c r="T102" t="n">
        <v>2785.05</v>
      </c>
      <c r="U102" t="n">
        <v>0.88</v>
      </c>
      <c r="V102" t="n">
        <v>0.91</v>
      </c>
      <c r="W102" t="n">
        <v>9.19</v>
      </c>
      <c r="X102" t="n">
        <v>0.16</v>
      </c>
      <c r="Y102" t="n">
        <v>1</v>
      </c>
      <c r="Z102" t="n">
        <v>10</v>
      </c>
      <c r="AA102" t="n">
        <v>933.1905944765844</v>
      </c>
      <c r="AB102" t="n">
        <v>1276.832540826297</v>
      </c>
      <c r="AC102" t="n">
        <v>1154.973435175561</v>
      </c>
      <c r="AD102" t="n">
        <v>933190.5944765843</v>
      </c>
      <c r="AE102" t="n">
        <v>1276832.540826297</v>
      </c>
      <c r="AF102" t="n">
        <v>1.518496214343077e-06</v>
      </c>
      <c r="AG102" t="n">
        <v>22.86458333333333</v>
      </c>
      <c r="AH102" t="n">
        <v>1154973.435175561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3.7969</v>
      </c>
      <c r="E103" t="n">
        <v>26.34</v>
      </c>
      <c r="F103" t="n">
        <v>23.53</v>
      </c>
      <c r="G103" t="n">
        <v>156.89</v>
      </c>
      <c r="H103" t="n">
        <v>2.07</v>
      </c>
      <c r="I103" t="n">
        <v>9</v>
      </c>
      <c r="J103" t="n">
        <v>225.84</v>
      </c>
      <c r="K103" t="n">
        <v>53.44</v>
      </c>
      <c r="L103" t="n">
        <v>26.25</v>
      </c>
      <c r="M103" t="n">
        <v>7</v>
      </c>
      <c r="N103" t="n">
        <v>51.15</v>
      </c>
      <c r="O103" t="n">
        <v>28087.6</v>
      </c>
      <c r="P103" t="n">
        <v>281.04</v>
      </c>
      <c r="Q103" t="n">
        <v>608.75</v>
      </c>
      <c r="R103" t="n">
        <v>52.47</v>
      </c>
      <c r="S103" t="n">
        <v>46.36</v>
      </c>
      <c r="T103" t="n">
        <v>2736.98</v>
      </c>
      <c r="U103" t="n">
        <v>0.88</v>
      </c>
      <c r="V103" t="n">
        <v>0.91</v>
      </c>
      <c r="W103" t="n">
        <v>9.19</v>
      </c>
      <c r="X103" t="n">
        <v>0.16</v>
      </c>
      <c r="Y103" t="n">
        <v>1</v>
      </c>
      <c r="Z103" t="n">
        <v>10</v>
      </c>
      <c r="AA103" t="n">
        <v>932.946596623912</v>
      </c>
      <c r="AB103" t="n">
        <v>1276.498692199845</v>
      </c>
      <c r="AC103" t="n">
        <v>1154.671448593458</v>
      </c>
      <c r="AD103" t="n">
        <v>932946.596623912</v>
      </c>
      <c r="AE103" t="n">
        <v>1276498.692199845</v>
      </c>
      <c r="AF103" t="n">
        <v>1.518616202981412e-06</v>
      </c>
      <c r="AG103" t="n">
        <v>22.86458333333333</v>
      </c>
      <c r="AH103" t="n">
        <v>1154671.448593458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3.7972</v>
      </c>
      <c r="E104" t="n">
        <v>26.34</v>
      </c>
      <c r="F104" t="n">
        <v>23.53</v>
      </c>
      <c r="G104" t="n">
        <v>156.88</v>
      </c>
      <c r="H104" t="n">
        <v>2.08</v>
      </c>
      <c r="I104" t="n">
        <v>9</v>
      </c>
      <c r="J104" t="n">
        <v>226.26</v>
      </c>
      <c r="K104" t="n">
        <v>53.44</v>
      </c>
      <c r="L104" t="n">
        <v>26.5</v>
      </c>
      <c r="M104" t="n">
        <v>7</v>
      </c>
      <c r="N104" t="n">
        <v>51.32</v>
      </c>
      <c r="O104" t="n">
        <v>28139.34</v>
      </c>
      <c r="P104" t="n">
        <v>280.51</v>
      </c>
      <c r="Q104" t="n">
        <v>608.8</v>
      </c>
      <c r="R104" t="n">
        <v>52.46</v>
      </c>
      <c r="S104" t="n">
        <v>46.36</v>
      </c>
      <c r="T104" t="n">
        <v>2731.86</v>
      </c>
      <c r="U104" t="n">
        <v>0.88</v>
      </c>
      <c r="V104" t="n">
        <v>0.91</v>
      </c>
      <c r="W104" t="n">
        <v>9.19</v>
      </c>
      <c r="X104" t="n">
        <v>0.16</v>
      </c>
      <c r="Y104" t="n">
        <v>1</v>
      </c>
      <c r="Z104" t="n">
        <v>10</v>
      </c>
      <c r="AA104" t="n">
        <v>932.1421674725656</v>
      </c>
      <c r="AB104" t="n">
        <v>1275.398036746063</v>
      </c>
      <c r="AC104" t="n">
        <v>1153.675838151405</v>
      </c>
      <c r="AD104" t="n">
        <v>932142.1674725655</v>
      </c>
      <c r="AE104" t="n">
        <v>1275398.036746063</v>
      </c>
      <c r="AF104" t="n">
        <v>1.518736191619747e-06</v>
      </c>
      <c r="AG104" t="n">
        <v>22.86458333333333</v>
      </c>
      <c r="AH104" t="n">
        <v>1153675.838151405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3.7973</v>
      </c>
      <c r="E105" t="n">
        <v>26.33</v>
      </c>
      <c r="F105" t="n">
        <v>23.53</v>
      </c>
      <c r="G105" t="n">
        <v>156.87</v>
      </c>
      <c r="H105" t="n">
        <v>2.1</v>
      </c>
      <c r="I105" t="n">
        <v>9</v>
      </c>
      <c r="J105" t="n">
        <v>226.68</v>
      </c>
      <c r="K105" t="n">
        <v>53.44</v>
      </c>
      <c r="L105" t="n">
        <v>26.75</v>
      </c>
      <c r="M105" t="n">
        <v>7</v>
      </c>
      <c r="N105" t="n">
        <v>51.49</v>
      </c>
      <c r="O105" t="n">
        <v>28191.14</v>
      </c>
      <c r="P105" t="n">
        <v>280.27</v>
      </c>
      <c r="Q105" t="n">
        <v>608.78</v>
      </c>
      <c r="R105" t="n">
        <v>52.3</v>
      </c>
      <c r="S105" t="n">
        <v>46.36</v>
      </c>
      <c r="T105" t="n">
        <v>2651.87</v>
      </c>
      <c r="U105" t="n">
        <v>0.89</v>
      </c>
      <c r="V105" t="n">
        <v>0.91</v>
      </c>
      <c r="W105" t="n">
        <v>9.19</v>
      </c>
      <c r="X105" t="n">
        <v>0.16</v>
      </c>
      <c r="Y105" t="n">
        <v>1</v>
      </c>
      <c r="Z105" t="n">
        <v>10</v>
      </c>
      <c r="AA105" t="n">
        <v>931.7832888682526</v>
      </c>
      <c r="AB105" t="n">
        <v>1274.907003207036</v>
      </c>
      <c r="AC105" t="n">
        <v>1153.231668164173</v>
      </c>
      <c r="AD105" t="n">
        <v>931783.2888682527</v>
      </c>
      <c r="AE105" t="n">
        <v>1274907.003207036</v>
      </c>
      <c r="AF105" t="n">
        <v>1.518776187832525e-06</v>
      </c>
      <c r="AG105" t="n">
        <v>22.85590277777778</v>
      </c>
      <c r="AH105" t="n">
        <v>1153231.668164173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3.7978</v>
      </c>
      <c r="E106" t="n">
        <v>26.33</v>
      </c>
      <c r="F106" t="n">
        <v>23.53</v>
      </c>
      <c r="G106" t="n">
        <v>156.85</v>
      </c>
      <c r="H106" t="n">
        <v>2.11</v>
      </c>
      <c r="I106" t="n">
        <v>9</v>
      </c>
      <c r="J106" t="n">
        <v>227.1</v>
      </c>
      <c r="K106" t="n">
        <v>53.44</v>
      </c>
      <c r="L106" t="n">
        <v>27</v>
      </c>
      <c r="M106" t="n">
        <v>7</v>
      </c>
      <c r="N106" t="n">
        <v>51.66</v>
      </c>
      <c r="O106" t="n">
        <v>28243</v>
      </c>
      <c r="P106" t="n">
        <v>280.07</v>
      </c>
      <c r="Q106" t="n">
        <v>608.8200000000001</v>
      </c>
      <c r="R106" t="n">
        <v>52.26</v>
      </c>
      <c r="S106" t="n">
        <v>46.36</v>
      </c>
      <c r="T106" t="n">
        <v>2633.46</v>
      </c>
      <c r="U106" t="n">
        <v>0.89</v>
      </c>
      <c r="V106" t="n">
        <v>0.91</v>
      </c>
      <c r="W106" t="n">
        <v>9.19</v>
      </c>
      <c r="X106" t="n">
        <v>0.16</v>
      </c>
      <c r="Y106" t="n">
        <v>1</v>
      </c>
      <c r="Z106" t="n">
        <v>10</v>
      </c>
      <c r="AA106" t="n">
        <v>931.4221032833021</v>
      </c>
      <c r="AB106" t="n">
        <v>1274.412813155323</v>
      </c>
      <c r="AC106" t="n">
        <v>1152.784642917395</v>
      </c>
      <c r="AD106" t="n">
        <v>931422.1032833022</v>
      </c>
      <c r="AE106" t="n">
        <v>1274412.813155323</v>
      </c>
      <c r="AF106" t="n">
        <v>1.518976168896417e-06</v>
      </c>
      <c r="AG106" t="n">
        <v>22.85590277777778</v>
      </c>
      <c r="AH106" t="n">
        <v>1152784.642917395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3.797</v>
      </c>
      <c r="E107" t="n">
        <v>26.34</v>
      </c>
      <c r="F107" t="n">
        <v>23.53</v>
      </c>
      <c r="G107" t="n">
        <v>156.89</v>
      </c>
      <c r="H107" t="n">
        <v>2.13</v>
      </c>
      <c r="I107" t="n">
        <v>9</v>
      </c>
      <c r="J107" t="n">
        <v>227.52</v>
      </c>
      <c r="K107" t="n">
        <v>53.44</v>
      </c>
      <c r="L107" t="n">
        <v>27.25</v>
      </c>
      <c r="M107" t="n">
        <v>7</v>
      </c>
      <c r="N107" t="n">
        <v>51.83</v>
      </c>
      <c r="O107" t="n">
        <v>28294.92</v>
      </c>
      <c r="P107" t="n">
        <v>279.27</v>
      </c>
      <c r="Q107" t="n">
        <v>608.76</v>
      </c>
      <c r="R107" t="n">
        <v>52.53</v>
      </c>
      <c r="S107" t="n">
        <v>46.36</v>
      </c>
      <c r="T107" t="n">
        <v>2765.9</v>
      </c>
      <c r="U107" t="n">
        <v>0.88</v>
      </c>
      <c r="V107" t="n">
        <v>0.91</v>
      </c>
      <c r="W107" t="n">
        <v>9.19</v>
      </c>
      <c r="X107" t="n">
        <v>0.16</v>
      </c>
      <c r="Y107" t="n">
        <v>1</v>
      </c>
      <c r="Z107" t="n">
        <v>10</v>
      </c>
      <c r="AA107" t="n">
        <v>930.3948329224323</v>
      </c>
      <c r="AB107" t="n">
        <v>1273.007256527611</v>
      </c>
      <c r="AC107" t="n">
        <v>1151.513230641521</v>
      </c>
      <c r="AD107" t="n">
        <v>930394.8329224323</v>
      </c>
      <c r="AE107" t="n">
        <v>1273007.256527611</v>
      </c>
      <c r="AF107" t="n">
        <v>1.518656199194191e-06</v>
      </c>
      <c r="AG107" t="n">
        <v>22.86458333333333</v>
      </c>
      <c r="AH107" t="n">
        <v>1151513.230641521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3.7963</v>
      </c>
      <c r="E108" t="n">
        <v>26.34</v>
      </c>
      <c r="F108" t="n">
        <v>23.54</v>
      </c>
      <c r="G108" t="n">
        <v>156.92</v>
      </c>
      <c r="H108" t="n">
        <v>2.14</v>
      </c>
      <c r="I108" t="n">
        <v>9</v>
      </c>
      <c r="J108" t="n">
        <v>227.94</v>
      </c>
      <c r="K108" t="n">
        <v>53.44</v>
      </c>
      <c r="L108" t="n">
        <v>27.5</v>
      </c>
      <c r="M108" t="n">
        <v>7</v>
      </c>
      <c r="N108" t="n">
        <v>52.01</v>
      </c>
      <c r="O108" t="n">
        <v>28346.9</v>
      </c>
      <c r="P108" t="n">
        <v>278.44</v>
      </c>
      <c r="Q108" t="n">
        <v>608.77</v>
      </c>
      <c r="R108" t="n">
        <v>52.61</v>
      </c>
      <c r="S108" t="n">
        <v>46.36</v>
      </c>
      <c r="T108" t="n">
        <v>2809.17</v>
      </c>
      <c r="U108" t="n">
        <v>0.88</v>
      </c>
      <c r="V108" t="n">
        <v>0.91</v>
      </c>
      <c r="W108" t="n">
        <v>9.19</v>
      </c>
      <c r="X108" t="n">
        <v>0.17</v>
      </c>
      <c r="Y108" t="n">
        <v>1</v>
      </c>
      <c r="Z108" t="n">
        <v>10</v>
      </c>
      <c r="AA108" t="n">
        <v>929.3793954109792</v>
      </c>
      <c r="AB108" t="n">
        <v>1271.6178901265</v>
      </c>
      <c r="AC108" t="n">
        <v>1150.256463419744</v>
      </c>
      <c r="AD108" t="n">
        <v>929379.3954109792</v>
      </c>
      <c r="AE108" t="n">
        <v>1271617.8901265</v>
      </c>
      <c r="AF108" t="n">
        <v>1.518376225704742e-06</v>
      </c>
      <c r="AG108" t="n">
        <v>22.86458333333333</v>
      </c>
      <c r="AH108" t="n">
        <v>1150256.463419744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3.7965</v>
      </c>
      <c r="E109" t="n">
        <v>26.34</v>
      </c>
      <c r="F109" t="n">
        <v>23.54</v>
      </c>
      <c r="G109" t="n">
        <v>156.91</v>
      </c>
      <c r="H109" t="n">
        <v>2.16</v>
      </c>
      <c r="I109" t="n">
        <v>9</v>
      </c>
      <c r="J109" t="n">
        <v>228.36</v>
      </c>
      <c r="K109" t="n">
        <v>53.44</v>
      </c>
      <c r="L109" t="n">
        <v>27.75</v>
      </c>
      <c r="M109" t="n">
        <v>7</v>
      </c>
      <c r="N109" t="n">
        <v>52.18</v>
      </c>
      <c r="O109" t="n">
        <v>28398.94</v>
      </c>
      <c r="P109" t="n">
        <v>277.53</v>
      </c>
      <c r="Q109" t="n">
        <v>608.75</v>
      </c>
      <c r="R109" t="n">
        <v>52.58</v>
      </c>
      <c r="S109" t="n">
        <v>46.36</v>
      </c>
      <c r="T109" t="n">
        <v>2791.47</v>
      </c>
      <c r="U109" t="n">
        <v>0.88</v>
      </c>
      <c r="V109" t="n">
        <v>0.91</v>
      </c>
      <c r="W109" t="n">
        <v>9.19</v>
      </c>
      <c r="X109" t="n">
        <v>0.17</v>
      </c>
      <c r="Y109" t="n">
        <v>1</v>
      </c>
      <c r="Z109" t="n">
        <v>10</v>
      </c>
      <c r="AA109" t="n">
        <v>928.0452642170654</v>
      </c>
      <c r="AB109" t="n">
        <v>1269.792472969272</v>
      </c>
      <c r="AC109" t="n">
        <v>1148.605261514013</v>
      </c>
      <c r="AD109" t="n">
        <v>928045.2642170654</v>
      </c>
      <c r="AE109" t="n">
        <v>1269792.472969272</v>
      </c>
      <c r="AF109" t="n">
        <v>1.518456218130299e-06</v>
      </c>
      <c r="AG109" t="n">
        <v>22.86458333333333</v>
      </c>
      <c r="AH109" t="n">
        <v>1148605.261514013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3.7959</v>
      </c>
      <c r="E110" t="n">
        <v>26.34</v>
      </c>
      <c r="F110" t="n">
        <v>23.54</v>
      </c>
      <c r="G110" t="n">
        <v>156.94</v>
      </c>
      <c r="H110" t="n">
        <v>2.18</v>
      </c>
      <c r="I110" t="n">
        <v>9</v>
      </c>
      <c r="J110" t="n">
        <v>228.79</v>
      </c>
      <c r="K110" t="n">
        <v>53.44</v>
      </c>
      <c r="L110" t="n">
        <v>28</v>
      </c>
      <c r="M110" t="n">
        <v>7</v>
      </c>
      <c r="N110" t="n">
        <v>52.35</v>
      </c>
      <c r="O110" t="n">
        <v>28451.04</v>
      </c>
      <c r="P110" t="n">
        <v>276.26</v>
      </c>
      <c r="Q110" t="n">
        <v>608.8</v>
      </c>
      <c r="R110" t="n">
        <v>52.75</v>
      </c>
      <c r="S110" t="n">
        <v>46.36</v>
      </c>
      <c r="T110" t="n">
        <v>2879.96</v>
      </c>
      <c r="U110" t="n">
        <v>0.88</v>
      </c>
      <c r="V110" t="n">
        <v>0.91</v>
      </c>
      <c r="W110" t="n">
        <v>9.19</v>
      </c>
      <c r="X110" t="n">
        <v>0.17</v>
      </c>
      <c r="Y110" t="n">
        <v>1</v>
      </c>
      <c r="Z110" t="n">
        <v>10</v>
      </c>
      <c r="AA110" t="n">
        <v>926.31351482602</v>
      </c>
      <c r="AB110" t="n">
        <v>1267.423017053053</v>
      </c>
      <c r="AC110" t="n">
        <v>1146.461943144885</v>
      </c>
      <c r="AD110" t="n">
        <v>926313.51482602</v>
      </c>
      <c r="AE110" t="n">
        <v>1267423.017053053</v>
      </c>
      <c r="AF110" t="n">
        <v>1.518216240853629e-06</v>
      </c>
      <c r="AG110" t="n">
        <v>22.86458333333333</v>
      </c>
      <c r="AH110" t="n">
        <v>1146461.943144885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3.806</v>
      </c>
      <c r="E111" t="n">
        <v>26.27</v>
      </c>
      <c r="F111" t="n">
        <v>23.51</v>
      </c>
      <c r="G111" t="n">
        <v>176.31</v>
      </c>
      <c r="H111" t="n">
        <v>2.19</v>
      </c>
      <c r="I111" t="n">
        <v>8</v>
      </c>
      <c r="J111" t="n">
        <v>229.21</v>
      </c>
      <c r="K111" t="n">
        <v>53.44</v>
      </c>
      <c r="L111" t="n">
        <v>28.25</v>
      </c>
      <c r="M111" t="n">
        <v>6</v>
      </c>
      <c r="N111" t="n">
        <v>52.52</v>
      </c>
      <c r="O111" t="n">
        <v>28503.21</v>
      </c>
      <c r="P111" t="n">
        <v>275.42</v>
      </c>
      <c r="Q111" t="n">
        <v>608.8</v>
      </c>
      <c r="R111" t="n">
        <v>51.74</v>
      </c>
      <c r="S111" t="n">
        <v>46.36</v>
      </c>
      <c r="T111" t="n">
        <v>2376.83</v>
      </c>
      <c r="U111" t="n">
        <v>0.9</v>
      </c>
      <c r="V111" t="n">
        <v>0.91</v>
      </c>
      <c r="W111" t="n">
        <v>9.19</v>
      </c>
      <c r="X111" t="n">
        <v>0.14</v>
      </c>
      <c r="Y111" t="n">
        <v>1</v>
      </c>
      <c r="Z111" t="n">
        <v>10</v>
      </c>
      <c r="AA111" t="n">
        <v>923.4134151908238</v>
      </c>
      <c r="AB111" t="n">
        <v>1263.454972788811</v>
      </c>
      <c r="AC111" t="n">
        <v>1142.872603456038</v>
      </c>
      <c r="AD111" t="n">
        <v>923413.4151908238</v>
      </c>
      <c r="AE111" t="n">
        <v>1263454.972788811</v>
      </c>
      <c r="AF111" t="n">
        <v>1.522255858344242e-06</v>
      </c>
      <c r="AG111" t="n">
        <v>22.80381944444444</v>
      </c>
      <c r="AH111" t="n">
        <v>1142872.603456038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3.8069</v>
      </c>
      <c r="E112" t="n">
        <v>26.27</v>
      </c>
      <c r="F112" t="n">
        <v>23.5</v>
      </c>
      <c r="G112" t="n">
        <v>176.26</v>
      </c>
      <c r="H112" t="n">
        <v>2.21</v>
      </c>
      <c r="I112" t="n">
        <v>8</v>
      </c>
      <c r="J112" t="n">
        <v>229.63</v>
      </c>
      <c r="K112" t="n">
        <v>53.44</v>
      </c>
      <c r="L112" t="n">
        <v>28.5</v>
      </c>
      <c r="M112" t="n">
        <v>6</v>
      </c>
      <c r="N112" t="n">
        <v>52.7</v>
      </c>
      <c r="O112" t="n">
        <v>28555.43</v>
      </c>
      <c r="P112" t="n">
        <v>275.89</v>
      </c>
      <c r="Q112" t="n">
        <v>608.77</v>
      </c>
      <c r="R112" t="n">
        <v>51.49</v>
      </c>
      <c r="S112" t="n">
        <v>46.36</v>
      </c>
      <c r="T112" t="n">
        <v>2250.52</v>
      </c>
      <c r="U112" t="n">
        <v>0.9</v>
      </c>
      <c r="V112" t="n">
        <v>0.91</v>
      </c>
      <c r="W112" t="n">
        <v>9.19</v>
      </c>
      <c r="X112" t="n">
        <v>0.13</v>
      </c>
      <c r="Y112" t="n">
        <v>1</v>
      </c>
      <c r="Z112" t="n">
        <v>10</v>
      </c>
      <c r="AA112" t="n">
        <v>923.8833602241366</v>
      </c>
      <c r="AB112" t="n">
        <v>1264.097972315901</v>
      </c>
      <c r="AC112" t="n">
        <v>1143.454236010718</v>
      </c>
      <c r="AD112" t="n">
        <v>923883.3602241366</v>
      </c>
      <c r="AE112" t="n">
        <v>1264097.972315901</v>
      </c>
      <c r="AF112" t="n">
        <v>1.522615824259248e-06</v>
      </c>
      <c r="AG112" t="n">
        <v>22.80381944444444</v>
      </c>
      <c r="AH112" t="n">
        <v>1143454.236010718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3.8066</v>
      </c>
      <c r="E113" t="n">
        <v>26.27</v>
      </c>
      <c r="F113" t="n">
        <v>23.5</v>
      </c>
      <c r="G113" t="n">
        <v>176.28</v>
      </c>
      <c r="H113" t="n">
        <v>2.22</v>
      </c>
      <c r="I113" t="n">
        <v>8</v>
      </c>
      <c r="J113" t="n">
        <v>230.06</v>
      </c>
      <c r="K113" t="n">
        <v>53.44</v>
      </c>
      <c r="L113" t="n">
        <v>28.75</v>
      </c>
      <c r="M113" t="n">
        <v>6</v>
      </c>
      <c r="N113" t="n">
        <v>52.87</v>
      </c>
      <c r="O113" t="n">
        <v>28607.71</v>
      </c>
      <c r="P113" t="n">
        <v>276.05</v>
      </c>
      <c r="Q113" t="n">
        <v>608.79</v>
      </c>
      <c r="R113" t="n">
        <v>51.51</v>
      </c>
      <c r="S113" t="n">
        <v>46.36</v>
      </c>
      <c r="T113" t="n">
        <v>2262.71</v>
      </c>
      <c r="U113" t="n">
        <v>0.9</v>
      </c>
      <c r="V113" t="n">
        <v>0.91</v>
      </c>
      <c r="W113" t="n">
        <v>9.19</v>
      </c>
      <c r="X113" t="n">
        <v>0.13</v>
      </c>
      <c r="Y113" t="n">
        <v>1</v>
      </c>
      <c r="Z113" t="n">
        <v>10</v>
      </c>
      <c r="AA113" t="n">
        <v>924.1561324441755</v>
      </c>
      <c r="AB113" t="n">
        <v>1264.47119130122</v>
      </c>
      <c r="AC113" t="n">
        <v>1143.791835499894</v>
      </c>
      <c r="AD113" t="n">
        <v>924156.1324441754</v>
      </c>
      <c r="AE113" t="n">
        <v>1264471.19130122</v>
      </c>
      <c r="AF113" t="n">
        <v>1.522495835620913e-06</v>
      </c>
      <c r="AG113" t="n">
        <v>22.80381944444444</v>
      </c>
      <c r="AH113" t="n">
        <v>1143791.835499894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3.8052</v>
      </c>
      <c r="E114" t="n">
        <v>26.28</v>
      </c>
      <c r="F114" t="n">
        <v>23.51</v>
      </c>
      <c r="G114" t="n">
        <v>176.35</v>
      </c>
      <c r="H114" t="n">
        <v>2.24</v>
      </c>
      <c r="I114" t="n">
        <v>8</v>
      </c>
      <c r="J114" t="n">
        <v>230.48</v>
      </c>
      <c r="K114" t="n">
        <v>53.44</v>
      </c>
      <c r="L114" t="n">
        <v>29</v>
      </c>
      <c r="M114" t="n">
        <v>6</v>
      </c>
      <c r="N114" t="n">
        <v>53.05</v>
      </c>
      <c r="O114" t="n">
        <v>28660.06</v>
      </c>
      <c r="P114" t="n">
        <v>276.23</v>
      </c>
      <c r="Q114" t="n">
        <v>608.8</v>
      </c>
      <c r="R114" t="n">
        <v>51.81</v>
      </c>
      <c r="S114" t="n">
        <v>46.36</v>
      </c>
      <c r="T114" t="n">
        <v>2412.61</v>
      </c>
      <c r="U114" t="n">
        <v>0.89</v>
      </c>
      <c r="V114" t="n">
        <v>0.91</v>
      </c>
      <c r="W114" t="n">
        <v>9.19</v>
      </c>
      <c r="X114" t="n">
        <v>0.14</v>
      </c>
      <c r="Y114" t="n">
        <v>1</v>
      </c>
      <c r="Z114" t="n">
        <v>10</v>
      </c>
      <c r="AA114" t="n">
        <v>924.6891959072395</v>
      </c>
      <c r="AB114" t="n">
        <v>1265.200552248484</v>
      </c>
      <c r="AC114" t="n">
        <v>1144.451587262016</v>
      </c>
      <c r="AD114" t="n">
        <v>924689.1959072396</v>
      </c>
      <c r="AE114" t="n">
        <v>1265200.552248484</v>
      </c>
      <c r="AF114" t="n">
        <v>1.521935888642016e-06</v>
      </c>
      <c r="AG114" t="n">
        <v>22.8125</v>
      </c>
      <c r="AH114" t="n">
        <v>1144451.587262016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3.8054</v>
      </c>
      <c r="E115" t="n">
        <v>26.28</v>
      </c>
      <c r="F115" t="n">
        <v>23.51</v>
      </c>
      <c r="G115" t="n">
        <v>176.34</v>
      </c>
      <c r="H115" t="n">
        <v>2.25</v>
      </c>
      <c r="I115" t="n">
        <v>8</v>
      </c>
      <c r="J115" t="n">
        <v>230.91</v>
      </c>
      <c r="K115" t="n">
        <v>53.44</v>
      </c>
      <c r="L115" t="n">
        <v>29.25</v>
      </c>
      <c r="M115" t="n">
        <v>6</v>
      </c>
      <c r="N115" t="n">
        <v>53.22</v>
      </c>
      <c r="O115" t="n">
        <v>28712.46</v>
      </c>
      <c r="P115" t="n">
        <v>275.53</v>
      </c>
      <c r="Q115" t="n">
        <v>608.79</v>
      </c>
      <c r="R115" t="n">
        <v>51.93</v>
      </c>
      <c r="S115" t="n">
        <v>46.36</v>
      </c>
      <c r="T115" t="n">
        <v>2470.58</v>
      </c>
      <c r="U115" t="n">
        <v>0.89</v>
      </c>
      <c r="V115" t="n">
        <v>0.91</v>
      </c>
      <c r="W115" t="n">
        <v>9.19</v>
      </c>
      <c r="X115" t="n">
        <v>0.14</v>
      </c>
      <c r="Y115" t="n">
        <v>1</v>
      </c>
      <c r="Z115" t="n">
        <v>10</v>
      </c>
      <c r="AA115" t="n">
        <v>923.6587445121871</v>
      </c>
      <c r="AB115" t="n">
        <v>1263.790643189467</v>
      </c>
      <c r="AC115" t="n">
        <v>1143.176237944771</v>
      </c>
      <c r="AD115" t="n">
        <v>923658.7445121871</v>
      </c>
      <c r="AE115" t="n">
        <v>1263790.643189467</v>
      </c>
      <c r="AF115" t="n">
        <v>1.522015881067572e-06</v>
      </c>
      <c r="AG115" t="n">
        <v>22.8125</v>
      </c>
      <c r="AH115" t="n">
        <v>1143176.237944771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3.8063</v>
      </c>
      <c r="E116" t="n">
        <v>26.27</v>
      </c>
      <c r="F116" t="n">
        <v>23.51</v>
      </c>
      <c r="G116" t="n">
        <v>176.29</v>
      </c>
      <c r="H116" t="n">
        <v>2.27</v>
      </c>
      <c r="I116" t="n">
        <v>8</v>
      </c>
      <c r="J116" t="n">
        <v>231.33</v>
      </c>
      <c r="K116" t="n">
        <v>53.44</v>
      </c>
      <c r="L116" t="n">
        <v>29.5</v>
      </c>
      <c r="M116" t="n">
        <v>5</v>
      </c>
      <c r="N116" t="n">
        <v>53.4</v>
      </c>
      <c r="O116" t="n">
        <v>28764.93</v>
      </c>
      <c r="P116" t="n">
        <v>275.08</v>
      </c>
      <c r="Q116" t="n">
        <v>608.77</v>
      </c>
      <c r="R116" t="n">
        <v>51.49</v>
      </c>
      <c r="S116" t="n">
        <v>46.36</v>
      </c>
      <c r="T116" t="n">
        <v>2254.12</v>
      </c>
      <c r="U116" t="n">
        <v>0.9</v>
      </c>
      <c r="V116" t="n">
        <v>0.91</v>
      </c>
      <c r="W116" t="n">
        <v>9.19</v>
      </c>
      <c r="X116" t="n">
        <v>0.13</v>
      </c>
      <c r="Y116" t="n">
        <v>1</v>
      </c>
      <c r="Z116" t="n">
        <v>10</v>
      </c>
      <c r="AA116" t="n">
        <v>922.8833081862938</v>
      </c>
      <c r="AB116" t="n">
        <v>1262.729656998543</v>
      </c>
      <c r="AC116" t="n">
        <v>1142.216510786806</v>
      </c>
      <c r="AD116" t="n">
        <v>922883.3081862938</v>
      </c>
      <c r="AE116" t="n">
        <v>1262729.656998543</v>
      </c>
      <c r="AF116" t="n">
        <v>1.522375846982578e-06</v>
      </c>
      <c r="AG116" t="n">
        <v>22.80381944444444</v>
      </c>
      <c r="AH116" t="n">
        <v>1142216.510786806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3.806</v>
      </c>
      <c r="E117" t="n">
        <v>26.27</v>
      </c>
      <c r="F117" t="n">
        <v>23.51</v>
      </c>
      <c r="G117" t="n">
        <v>176.31</v>
      </c>
      <c r="H117" t="n">
        <v>2.28</v>
      </c>
      <c r="I117" t="n">
        <v>8</v>
      </c>
      <c r="J117" t="n">
        <v>231.76</v>
      </c>
      <c r="K117" t="n">
        <v>53.44</v>
      </c>
      <c r="L117" t="n">
        <v>29.75</v>
      </c>
      <c r="M117" t="n">
        <v>4</v>
      </c>
      <c r="N117" t="n">
        <v>53.57</v>
      </c>
      <c r="O117" t="n">
        <v>28817.46</v>
      </c>
      <c r="P117" t="n">
        <v>274.81</v>
      </c>
      <c r="Q117" t="n">
        <v>608.79</v>
      </c>
      <c r="R117" t="n">
        <v>51.56</v>
      </c>
      <c r="S117" t="n">
        <v>46.36</v>
      </c>
      <c r="T117" t="n">
        <v>2285.17</v>
      </c>
      <c r="U117" t="n">
        <v>0.9</v>
      </c>
      <c r="V117" t="n">
        <v>0.91</v>
      </c>
      <c r="W117" t="n">
        <v>9.19</v>
      </c>
      <c r="X117" t="n">
        <v>0.14</v>
      </c>
      <c r="Y117" t="n">
        <v>1</v>
      </c>
      <c r="Z117" t="n">
        <v>10</v>
      </c>
      <c r="AA117" t="n">
        <v>922.5412147899186</v>
      </c>
      <c r="AB117" t="n">
        <v>1262.261589721527</v>
      </c>
      <c r="AC117" t="n">
        <v>1141.793115193771</v>
      </c>
      <c r="AD117" t="n">
        <v>922541.2147899186</v>
      </c>
      <c r="AE117" t="n">
        <v>1262261.589721527</v>
      </c>
      <c r="AF117" t="n">
        <v>1.522255858344242e-06</v>
      </c>
      <c r="AG117" t="n">
        <v>22.80381944444444</v>
      </c>
      <c r="AH117" t="n">
        <v>1141793.115193771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3.8055</v>
      </c>
      <c r="E118" t="n">
        <v>26.28</v>
      </c>
      <c r="F118" t="n">
        <v>23.51</v>
      </c>
      <c r="G118" t="n">
        <v>176.34</v>
      </c>
      <c r="H118" t="n">
        <v>2.3</v>
      </c>
      <c r="I118" t="n">
        <v>8</v>
      </c>
      <c r="J118" t="n">
        <v>232.18</v>
      </c>
      <c r="K118" t="n">
        <v>53.44</v>
      </c>
      <c r="L118" t="n">
        <v>30</v>
      </c>
      <c r="M118" t="n">
        <v>3</v>
      </c>
      <c r="N118" t="n">
        <v>53.75</v>
      </c>
      <c r="O118" t="n">
        <v>28870.05</v>
      </c>
      <c r="P118" t="n">
        <v>274.65</v>
      </c>
      <c r="Q118" t="n">
        <v>608.76</v>
      </c>
      <c r="R118" t="n">
        <v>51.64</v>
      </c>
      <c r="S118" t="n">
        <v>46.36</v>
      </c>
      <c r="T118" t="n">
        <v>2326.6</v>
      </c>
      <c r="U118" t="n">
        <v>0.9</v>
      </c>
      <c r="V118" t="n">
        <v>0.91</v>
      </c>
      <c r="W118" t="n">
        <v>9.19</v>
      </c>
      <c r="X118" t="n">
        <v>0.14</v>
      </c>
      <c r="Y118" t="n">
        <v>1</v>
      </c>
      <c r="Z118" t="n">
        <v>10</v>
      </c>
      <c r="AA118" t="n">
        <v>922.3856464003194</v>
      </c>
      <c r="AB118" t="n">
        <v>1262.048734187684</v>
      </c>
      <c r="AC118" t="n">
        <v>1141.600574293334</v>
      </c>
      <c r="AD118" t="n">
        <v>922385.6464003194</v>
      </c>
      <c r="AE118" t="n">
        <v>1262048.734187684</v>
      </c>
      <c r="AF118" t="n">
        <v>1.52205587728035e-06</v>
      </c>
      <c r="AG118" t="n">
        <v>22.8125</v>
      </c>
      <c r="AH118" t="n">
        <v>1141600.574293334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3.8052</v>
      </c>
      <c r="E119" t="n">
        <v>26.28</v>
      </c>
      <c r="F119" t="n">
        <v>23.51</v>
      </c>
      <c r="G119" t="n">
        <v>176.35</v>
      </c>
      <c r="H119" t="n">
        <v>2.31</v>
      </c>
      <c r="I119" t="n">
        <v>8</v>
      </c>
      <c r="J119" t="n">
        <v>232.61</v>
      </c>
      <c r="K119" t="n">
        <v>53.44</v>
      </c>
      <c r="L119" t="n">
        <v>30.25</v>
      </c>
      <c r="M119" t="n">
        <v>2</v>
      </c>
      <c r="N119" t="n">
        <v>53.93</v>
      </c>
      <c r="O119" t="n">
        <v>28922.71</v>
      </c>
      <c r="P119" t="n">
        <v>274.77</v>
      </c>
      <c r="Q119" t="n">
        <v>608.79</v>
      </c>
      <c r="R119" t="n">
        <v>51.62</v>
      </c>
      <c r="S119" t="n">
        <v>46.36</v>
      </c>
      <c r="T119" t="n">
        <v>2316.96</v>
      </c>
      <c r="U119" t="n">
        <v>0.9</v>
      </c>
      <c r="V119" t="n">
        <v>0.91</v>
      </c>
      <c r="W119" t="n">
        <v>9.199999999999999</v>
      </c>
      <c r="X119" t="n">
        <v>0.14</v>
      </c>
      <c r="Y119" t="n">
        <v>1</v>
      </c>
      <c r="Z119" t="n">
        <v>10</v>
      </c>
      <c r="AA119" t="n">
        <v>922.6011954058837</v>
      </c>
      <c r="AB119" t="n">
        <v>1262.343657846448</v>
      </c>
      <c r="AC119" t="n">
        <v>1141.867350852034</v>
      </c>
      <c r="AD119" t="n">
        <v>922601.1954058837</v>
      </c>
      <c r="AE119" t="n">
        <v>1262343.657846448</v>
      </c>
      <c r="AF119" t="n">
        <v>1.521935888642016e-06</v>
      </c>
      <c r="AG119" t="n">
        <v>22.8125</v>
      </c>
      <c r="AH119" t="n">
        <v>1141867.350852034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3.8055</v>
      </c>
      <c r="E120" t="n">
        <v>26.28</v>
      </c>
      <c r="F120" t="n">
        <v>23.51</v>
      </c>
      <c r="G120" t="n">
        <v>176.33</v>
      </c>
      <c r="H120" t="n">
        <v>2.33</v>
      </c>
      <c r="I120" t="n">
        <v>8</v>
      </c>
      <c r="J120" t="n">
        <v>233.04</v>
      </c>
      <c r="K120" t="n">
        <v>53.44</v>
      </c>
      <c r="L120" t="n">
        <v>30.5</v>
      </c>
      <c r="M120" t="n">
        <v>1</v>
      </c>
      <c r="N120" t="n">
        <v>54.1</v>
      </c>
      <c r="O120" t="n">
        <v>28975.43</v>
      </c>
      <c r="P120" t="n">
        <v>274.95</v>
      </c>
      <c r="Q120" t="n">
        <v>608.79</v>
      </c>
      <c r="R120" t="n">
        <v>51.58</v>
      </c>
      <c r="S120" t="n">
        <v>46.36</v>
      </c>
      <c r="T120" t="n">
        <v>2296.01</v>
      </c>
      <c r="U120" t="n">
        <v>0.9</v>
      </c>
      <c r="V120" t="n">
        <v>0.91</v>
      </c>
      <c r="W120" t="n">
        <v>9.199999999999999</v>
      </c>
      <c r="X120" t="n">
        <v>0.14</v>
      </c>
      <c r="Y120" t="n">
        <v>1</v>
      </c>
      <c r="Z120" t="n">
        <v>10</v>
      </c>
      <c r="AA120" t="n">
        <v>922.8146537765083</v>
      </c>
      <c r="AB120" t="n">
        <v>1262.635721006256</v>
      </c>
      <c r="AC120" t="n">
        <v>1142.131539913782</v>
      </c>
      <c r="AD120" t="n">
        <v>922814.6537765083</v>
      </c>
      <c r="AE120" t="n">
        <v>1262635.721006256</v>
      </c>
      <c r="AF120" t="n">
        <v>1.52205587728035e-06</v>
      </c>
      <c r="AG120" t="n">
        <v>22.8125</v>
      </c>
      <c r="AH120" t="n">
        <v>1142131.539913782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3.8055</v>
      </c>
      <c r="E121" t="n">
        <v>26.28</v>
      </c>
      <c r="F121" t="n">
        <v>23.51</v>
      </c>
      <c r="G121" t="n">
        <v>176.34</v>
      </c>
      <c r="H121" t="n">
        <v>2.34</v>
      </c>
      <c r="I121" t="n">
        <v>8</v>
      </c>
      <c r="J121" t="n">
        <v>233.47</v>
      </c>
      <c r="K121" t="n">
        <v>53.44</v>
      </c>
      <c r="L121" t="n">
        <v>30.75</v>
      </c>
      <c r="M121" t="n">
        <v>1</v>
      </c>
      <c r="N121" t="n">
        <v>54.28</v>
      </c>
      <c r="O121" t="n">
        <v>29028.21</v>
      </c>
      <c r="P121" t="n">
        <v>275.27</v>
      </c>
      <c r="Q121" t="n">
        <v>608.79</v>
      </c>
      <c r="R121" t="n">
        <v>51.57</v>
      </c>
      <c r="S121" t="n">
        <v>46.36</v>
      </c>
      <c r="T121" t="n">
        <v>2292.04</v>
      </c>
      <c r="U121" t="n">
        <v>0.9</v>
      </c>
      <c r="V121" t="n">
        <v>0.91</v>
      </c>
      <c r="W121" t="n">
        <v>9.199999999999999</v>
      </c>
      <c r="X121" t="n">
        <v>0.14</v>
      </c>
      <c r="Y121" t="n">
        <v>1</v>
      </c>
      <c r="Z121" t="n">
        <v>10</v>
      </c>
      <c r="AA121" t="n">
        <v>923.2722616444435</v>
      </c>
      <c r="AB121" t="n">
        <v>1263.261840279399</v>
      </c>
      <c r="AC121" t="n">
        <v>1142.697903242261</v>
      </c>
      <c r="AD121" t="n">
        <v>923272.2616444435</v>
      </c>
      <c r="AE121" t="n">
        <v>1263261.840279399</v>
      </c>
      <c r="AF121" t="n">
        <v>1.52205587728035e-06</v>
      </c>
      <c r="AG121" t="n">
        <v>22.8125</v>
      </c>
      <c r="AH121" t="n">
        <v>1142697.90324226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3.8054</v>
      </c>
      <c r="E122" t="n">
        <v>26.28</v>
      </c>
      <c r="F122" t="n">
        <v>23.51</v>
      </c>
      <c r="G122" t="n">
        <v>176.34</v>
      </c>
      <c r="H122" t="n">
        <v>2.36</v>
      </c>
      <c r="I122" t="n">
        <v>8</v>
      </c>
      <c r="J122" t="n">
        <v>233.89</v>
      </c>
      <c r="K122" t="n">
        <v>53.44</v>
      </c>
      <c r="L122" t="n">
        <v>31</v>
      </c>
      <c r="M122" t="n">
        <v>1</v>
      </c>
      <c r="N122" t="n">
        <v>54.46</v>
      </c>
      <c r="O122" t="n">
        <v>29081.05</v>
      </c>
      <c r="P122" t="n">
        <v>275.53</v>
      </c>
      <c r="Q122" t="n">
        <v>608.79</v>
      </c>
      <c r="R122" t="n">
        <v>51.61</v>
      </c>
      <c r="S122" t="n">
        <v>46.36</v>
      </c>
      <c r="T122" t="n">
        <v>2312.76</v>
      </c>
      <c r="U122" t="n">
        <v>0.9</v>
      </c>
      <c r="V122" t="n">
        <v>0.91</v>
      </c>
      <c r="W122" t="n">
        <v>9.199999999999999</v>
      </c>
      <c r="X122" t="n">
        <v>0.14</v>
      </c>
      <c r="Y122" t="n">
        <v>1</v>
      </c>
      <c r="Z122" t="n">
        <v>10</v>
      </c>
      <c r="AA122" t="n">
        <v>923.6587445121871</v>
      </c>
      <c r="AB122" t="n">
        <v>1263.790643189467</v>
      </c>
      <c r="AC122" t="n">
        <v>1143.176237944771</v>
      </c>
      <c r="AD122" t="n">
        <v>923658.7445121871</v>
      </c>
      <c r="AE122" t="n">
        <v>1263790.643189467</v>
      </c>
      <c r="AF122" t="n">
        <v>1.522015881067572e-06</v>
      </c>
      <c r="AG122" t="n">
        <v>22.8125</v>
      </c>
      <c r="AH122" t="n">
        <v>1143176.237944771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3.8054</v>
      </c>
      <c r="E123" t="n">
        <v>26.28</v>
      </c>
      <c r="F123" t="n">
        <v>23.51</v>
      </c>
      <c r="G123" t="n">
        <v>176.34</v>
      </c>
      <c r="H123" t="n">
        <v>2.37</v>
      </c>
      <c r="I123" t="n">
        <v>8</v>
      </c>
      <c r="J123" t="n">
        <v>234.32</v>
      </c>
      <c r="K123" t="n">
        <v>53.44</v>
      </c>
      <c r="L123" t="n">
        <v>31.25</v>
      </c>
      <c r="M123" t="n">
        <v>0</v>
      </c>
      <c r="N123" t="n">
        <v>54.64</v>
      </c>
      <c r="O123" t="n">
        <v>29133.96</v>
      </c>
      <c r="P123" t="n">
        <v>275.8</v>
      </c>
      <c r="Q123" t="n">
        <v>608.79</v>
      </c>
      <c r="R123" t="n">
        <v>51.54</v>
      </c>
      <c r="S123" t="n">
        <v>46.36</v>
      </c>
      <c r="T123" t="n">
        <v>2279.88</v>
      </c>
      <c r="U123" t="n">
        <v>0.9</v>
      </c>
      <c r="V123" t="n">
        <v>0.91</v>
      </c>
      <c r="W123" t="n">
        <v>9.199999999999999</v>
      </c>
      <c r="X123" t="n">
        <v>0.14</v>
      </c>
      <c r="Y123" t="n">
        <v>1</v>
      </c>
      <c r="Z123" t="n">
        <v>10</v>
      </c>
      <c r="AA123" t="n">
        <v>924.0448612970403</v>
      </c>
      <c r="AB123" t="n">
        <v>1264.318945208772</v>
      </c>
      <c r="AC123" t="n">
        <v>1143.654119560831</v>
      </c>
      <c r="AD123" t="n">
        <v>924044.8612970402</v>
      </c>
      <c r="AE123" t="n">
        <v>1264318.945208773</v>
      </c>
      <c r="AF123" t="n">
        <v>1.522015881067572e-06</v>
      </c>
      <c r="AG123" t="n">
        <v>22.8125</v>
      </c>
      <c r="AH123" t="n">
        <v>1143654.119560831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2.9145</v>
      </c>
      <c r="E2" t="n">
        <v>34.31</v>
      </c>
      <c r="F2" t="n">
        <v>27.45</v>
      </c>
      <c r="G2" t="n">
        <v>8.23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277.29</v>
      </c>
      <c r="Q2" t="n">
        <v>609.6799999999999</v>
      </c>
      <c r="R2" t="n">
        <v>173.26</v>
      </c>
      <c r="S2" t="n">
        <v>46.36</v>
      </c>
      <c r="T2" t="n">
        <v>62179.32</v>
      </c>
      <c r="U2" t="n">
        <v>0.27</v>
      </c>
      <c r="V2" t="n">
        <v>0.78</v>
      </c>
      <c r="W2" t="n">
        <v>9.51</v>
      </c>
      <c r="X2" t="n">
        <v>4.06</v>
      </c>
      <c r="Y2" t="n">
        <v>1</v>
      </c>
      <c r="Z2" t="n">
        <v>10</v>
      </c>
      <c r="AA2" t="n">
        <v>1164.726002248447</v>
      </c>
      <c r="AB2" t="n">
        <v>1593.629500361037</v>
      </c>
      <c r="AC2" t="n">
        <v>1441.535737519631</v>
      </c>
      <c r="AD2" t="n">
        <v>1164726.002248446</v>
      </c>
      <c r="AE2" t="n">
        <v>1593629.500361037</v>
      </c>
      <c r="AF2" t="n">
        <v>1.33773324977847e-06</v>
      </c>
      <c r="AG2" t="n">
        <v>29.78298611111111</v>
      </c>
      <c r="AH2" t="n">
        <v>1441535.737519631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26.49</v>
      </c>
      <c r="G3" t="n">
        <v>10.32</v>
      </c>
      <c r="H3" t="n">
        <v>0.19</v>
      </c>
      <c r="I3" t="n">
        <v>154</v>
      </c>
      <c r="J3" t="n">
        <v>116.37</v>
      </c>
      <c r="K3" t="n">
        <v>43.4</v>
      </c>
      <c r="L3" t="n">
        <v>1.25</v>
      </c>
      <c r="M3" t="n">
        <v>152</v>
      </c>
      <c r="N3" t="n">
        <v>16.72</v>
      </c>
      <c r="O3" t="n">
        <v>14585.96</v>
      </c>
      <c r="P3" t="n">
        <v>266.82</v>
      </c>
      <c r="Q3" t="n">
        <v>609.38</v>
      </c>
      <c r="R3" t="n">
        <v>143.86</v>
      </c>
      <c r="S3" t="n">
        <v>46.36</v>
      </c>
      <c r="T3" t="n">
        <v>47709.05</v>
      </c>
      <c r="U3" t="n">
        <v>0.32</v>
      </c>
      <c r="V3" t="n">
        <v>0.8</v>
      </c>
      <c r="W3" t="n">
        <v>9.43</v>
      </c>
      <c r="X3" t="n">
        <v>3.1</v>
      </c>
      <c r="Y3" t="n">
        <v>1</v>
      </c>
      <c r="Z3" t="n">
        <v>10</v>
      </c>
      <c r="AA3" t="n">
        <v>1067.635390472285</v>
      </c>
      <c r="AB3" t="n">
        <v>1460.785841993404</v>
      </c>
      <c r="AC3" t="n">
        <v>1321.370491459359</v>
      </c>
      <c r="AD3" t="n">
        <v>1067635.390472285</v>
      </c>
      <c r="AE3" t="n">
        <v>1460785.841993404</v>
      </c>
      <c r="AF3" t="n">
        <v>1.423059930558644e-06</v>
      </c>
      <c r="AG3" t="n">
        <v>27.99479166666667</v>
      </c>
      <c r="AH3" t="n">
        <v>1321370.491459359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3.23</v>
      </c>
      <c r="E4" t="n">
        <v>30.96</v>
      </c>
      <c r="F4" t="n">
        <v>25.89</v>
      </c>
      <c r="G4" t="n">
        <v>12.43</v>
      </c>
      <c r="H4" t="n">
        <v>0.23</v>
      </c>
      <c r="I4" t="n">
        <v>125</v>
      </c>
      <c r="J4" t="n">
        <v>116.69</v>
      </c>
      <c r="K4" t="n">
        <v>43.4</v>
      </c>
      <c r="L4" t="n">
        <v>1.5</v>
      </c>
      <c r="M4" t="n">
        <v>123</v>
      </c>
      <c r="N4" t="n">
        <v>16.79</v>
      </c>
      <c r="O4" t="n">
        <v>14625.77</v>
      </c>
      <c r="P4" t="n">
        <v>260.03</v>
      </c>
      <c r="Q4" t="n">
        <v>609.53</v>
      </c>
      <c r="R4" t="n">
        <v>125.1</v>
      </c>
      <c r="S4" t="n">
        <v>46.36</v>
      </c>
      <c r="T4" t="n">
        <v>38472.5</v>
      </c>
      <c r="U4" t="n">
        <v>0.37</v>
      </c>
      <c r="V4" t="n">
        <v>0.82</v>
      </c>
      <c r="W4" t="n">
        <v>9.390000000000001</v>
      </c>
      <c r="X4" t="n">
        <v>2.5</v>
      </c>
      <c r="Y4" t="n">
        <v>1</v>
      </c>
      <c r="Z4" t="n">
        <v>10</v>
      </c>
      <c r="AA4" t="n">
        <v>1006.899182845672</v>
      </c>
      <c r="AB4" t="n">
        <v>1377.683883226301</v>
      </c>
      <c r="AC4" t="n">
        <v>1246.199667002656</v>
      </c>
      <c r="AD4" t="n">
        <v>1006899.182845672</v>
      </c>
      <c r="AE4" t="n">
        <v>1377683.883226301</v>
      </c>
      <c r="AF4" t="n">
        <v>1.482545341150955e-06</v>
      </c>
      <c r="AG4" t="n">
        <v>26.875</v>
      </c>
      <c r="AH4" t="n">
        <v>1246199.667002656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3.322</v>
      </c>
      <c r="E5" t="n">
        <v>30.1</v>
      </c>
      <c r="F5" t="n">
        <v>25.49</v>
      </c>
      <c r="G5" t="n">
        <v>14.43</v>
      </c>
      <c r="H5" t="n">
        <v>0.26</v>
      </c>
      <c r="I5" t="n">
        <v>106</v>
      </c>
      <c r="J5" t="n">
        <v>117.01</v>
      </c>
      <c r="K5" t="n">
        <v>43.4</v>
      </c>
      <c r="L5" t="n">
        <v>1.75</v>
      </c>
      <c r="M5" t="n">
        <v>104</v>
      </c>
      <c r="N5" t="n">
        <v>16.86</v>
      </c>
      <c r="O5" t="n">
        <v>14665.62</v>
      </c>
      <c r="P5" t="n">
        <v>255.14</v>
      </c>
      <c r="Q5" t="n">
        <v>609.2</v>
      </c>
      <c r="R5" t="n">
        <v>113.03</v>
      </c>
      <c r="S5" t="n">
        <v>46.36</v>
      </c>
      <c r="T5" t="n">
        <v>32534.05</v>
      </c>
      <c r="U5" t="n">
        <v>0.41</v>
      </c>
      <c r="V5" t="n">
        <v>0.84</v>
      </c>
      <c r="W5" t="n">
        <v>9.35</v>
      </c>
      <c r="X5" t="n">
        <v>2.11</v>
      </c>
      <c r="Y5" t="n">
        <v>1</v>
      </c>
      <c r="Z5" t="n">
        <v>10</v>
      </c>
      <c r="AA5" t="n">
        <v>969.8352171706644</v>
      </c>
      <c r="AB5" t="n">
        <v>1326.971330242993</v>
      </c>
      <c r="AC5" t="n">
        <v>1200.32704890056</v>
      </c>
      <c r="AD5" t="n">
        <v>969835.2171706643</v>
      </c>
      <c r="AE5" t="n">
        <v>1326971.330242993</v>
      </c>
      <c r="AF5" t="n">
        <v>1.524772638793644e-06</v>
      </c>
      <c r="AG5" t="n">
        <v>26.12847222222222</v>
      </c>
      <c r="AH5" t="n">
        <v>1200327.04890056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3.3954</v>
      </c>
      <c r="E6" t="n">
        <v>29.45</v>
      </c>
      <c r="F6" t="n">
        <v>25.19</v>
      </c>
      <c r="G6" t="n">
        <v>16.61</v>
      </c>
      <c r="H6" t="n">
        <v>0.3</v>
      </c>
      <c r="I6" t="n">
        <v>91</v>
      </c>
      <c r="J6" t="n">
        <v>117.34</v>
      </c>
      <c r="K6" t="n">
        <v>43.4</v>
      </c>
      <c r="L6" t="n">
        <v>2</v>
      </c>
      <c r="M6" t="n">
        <v>89</v>
      </c>
      <c r="N6" t="n">
        <v>16.94</v>
      </c>
      <c r="O6" t="n">
        <v>14705.49</v>
      </c>
      <c r="P6" t="n">
        <v>251.47</v>
      </c>
      <c r="Q6" t="n">
        <v>609.03</v>
      </c>
      <c r="R6" t="n">
        <v>104.07</v>
      </c>
      <c r="S6" t="n">
        <v>46.36</v>
      </c>
      <c r="T6" t="n">
        <v>28128.23</v>
      </c>
      <c r="U6" t="n">
        <v>0.45</v>
      </c>
      <c r="V6" t="n">
        <v>0.85</v>
      </c>
      <c r="W6" t="n">
        <v>9.32</v>
      </c>
      <c r="X6" t="n">
        <v>1.82</v>
      </c>
      <c r="Y6" t="n">
        <v>1</v>
      </c>
      <c r="Z6" t="n">
        <v>10</v>
      </c>
      <c r="AA6" t="n">
        <v>939.8803353986651</v>
      </c>
      <c r="AB6" t="n">
        <v>1285.985739486428</v>
      </c>
      <c r="AC6" t="n">
        <v>1163.253065402164</v>
      </c>
      <c r="AD6" t="n">
        <v>939880.3353986652</v>
      </c>
      <c r="AE6" t="n">
        <v>1285985.739486428</v>
      </c>
      <c r="AF6" t="n">
        <v>1.55846267843466e-06</v>
      </c>
      <c r="AG6" t="n">
        <v>25.56423611111111</v>
      </c>
      <c r="AH6" t="n">
        <v>1163253.065402164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3.4522</v>
      </c>
      <c r="E7" t="n">
        <v>28.97</v>
      </c>
      <c r="F7" t="n">
        <v>24.97</v>
      </c>
      <c r="G7" t="n">
        <v>18.73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248.26</v>
      </c>
      <c r="Q7" t="n">
        <v>609.1799999999999</v>
      </c>
      <c r="R7" t="n">
        <v>96.91</v>
      </c>
      <c r="S7" t="n">
        <v>46.36</v>
      </c>
      <c r="T7" t="n">
        <v>24603.41</v>
      </c>
      <c r="U7" t="n">
        <v>0.48</v>
      </c>
      <c r="V7" t="n">
        <v>0.85</v>
      </c>
      <c r="W7" t="n">
        <v>9.31</v>
      </c>
      <c r="X7" t="n">
        <v>1.59</v>
      </c>
      <c r="Y7" t="n">
        <v>1</v>
      </c>
      <c r="Z7" t="n">
        <v>10</v>
      </c>
      <c r="AA7" t="n">
        <v>924.0502719738157</v>
      </c>
      <c r="AB7" t="n">
        <v>1264.326348335439</v>
      </c>
      <c r="AC7" t="n">
        <v>1143.660816143479</v>
      </c>
      <c r="AD7" t="n">
        <v>924050.2719738157</v>
      </c>
      <c r="AE7" t="n">
        <v>1264326.348335439</v>
      </c>
      <c r="AF7" t="n">
        <v>1.584533444805364e-06</v>
      </c>
      <c r="AG7" t="n">
        <v>25.14756944444444</v>
      </c>
      <c r="AH7" t="n">
        <v>1143660.816143479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3.4942</v>
      </c>
      <c r="E8" t="n">
        <v>28.62</v>
      </c>
      <c r="F8" t="n">
        <v>24.82</v>
      </c>
      <c r="G8" t="n">
        <v>20.68</v>
      </c>
      <c r="H8" t="n">
        <v>0.37</v>
      </c>
      <c r="I8" t="n">
        <v>72</v>
      </c>
      <c r="J8" t="n">
        <v>117.98</v>
      </c>
      <c r="K8" t="n">
        <v>43.4</v>
      </c>
      <c r="L8" t="n">
        <v>2.5</v>
      </c>
      <c r="M8" t="n">
        <v>70</v>
      </c>
      <c r="N8" t="n">
        <v>17.08</v>
      </c>
      <c r="O8" t="n">
        <v>14785.31</v>
      </c>
      <c r="P8" t="n">
        <v>245.98</v>
      </c>
      <c r="Q8" t="n">
        <v>609.08</v>
      </c>
      <c r="R8" t="n">
        <v>91.95999999999999</v>
      </c>
      <c r="S8" t="n">
        <v>46.36</v>
      </c>
      <c r="T8" t="n">
        <v>22166.61</v>
      </c>
      <c r="U8" t="n">
        <v>0.5</v>
      </c>
      <c r="V8" t="n">
        <v>0.86</v>
      </c>
      <c r="W8" t="n">
        <v>9.300000000000001</v>
      </c>
      <c r="X8" t="n">
        <v>1.44</v>
      </c>
      <c r="Y8" t="n">
        <v>1</v>
      </c>
      <c r="Z8" t="n">
        <v>10</v>
      </c>
      <c r="AA8" t="n">
        <v>903.4136744464992</v>
      </c>
      <c r="AB8" t="n">
        <v>1236.090445176136</v>
      </c>
      <c r="AC8" t="n">
        <v>1118.119707952361</v>
      </c>
      <c r="AD8" t="n">
        <v>903413.6744464992</v>
      </c>
      <c r="AE8" t="n">
        <v>1236090.445176136</v>
      </c>
      <c r="AF8" t="n">
        <v>1.603811124163983e-06</v>
      </c>
      <c r="AG8" t="n">
        <v>24.84375</v>
      </c>
      <c r="AH8" t="n">
        <v>1118119.707952361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3.5345</v>
      </c>
      <c r="E9" t="n">
        <v>28.29</v>
      </c>
      <c r="F9" t="n">
        <v>24.66</v>
      </c>
      <c r="G9" t="n">
        <v>22.76</v>
      </c>
      <c r="H9" t="n">
        <v>0.41</v>
      </c>
      <c r="I9" t="n">
        <v>65</v>
      </c>
      <c r="J9" t="n">
        <v>118.31</v>
      </c>
      <c r="K9" t="n">
        <v>43.4</v>
      </c>
      <c r="L9" t="n">
        <v>2.75</v>
      </c>
      <c r="M9" t="n">
        <v>63</v>
      </c>
      <c r="N9" t="n">
        <v>17.16</v>
      </c>
      <c r="O9" t="n">
        <v>14825.26</v>
      </c>
      <c r="P9" t="n">
        <v>243.51</v>
      </c>
      <c r="Q9" t="n">
        <v>609.0599999999999</v>
      </c>
      <c r="R9" t="n">
        <v>87.16</v>
      </c>
      <c r="S9" t="n">
        <v>46.36</v>
      </c>
      <c r="T9" t="n">
        <v>19801.44</v>
      </c>
      <c r="U9" t="n">
        <v>0.53</v>
      </c>
      <c r="V9" t="n">
        <v>0.86</v>
      </c>
      <c r="W9" t="n">
        <v>9.279999999999999</v>
      </c>
      <c r="X9" t="n">
        <v>1.28</v>
      </c>
      <c r="Y9" t="n">
        <v>1</v>
      </c>
      <c r="Z9" t="n">
        <v>10</v>
      </c>
      <c r="AA9" t="n">
        <v>892.5461931711359</v>
      </c>
      <c r="AB9" t="n">
        <v>1221.221077855747</v>
      </c>
      <c r="AC9" t="n">
        <v>1104.669452179742</v>
      </c>
      <c r="AD9" t="n">
        <v>892546.1931711358</v>
      </c>
      <c r="AE9" t="n">
        <v>1221221.077855747</v>
      </c>
      <c r="AF9" t="n">
        <v>1.622308516500944e-06</v>
      </c>
      <c r="AG9" t="n">
        <v>24.55729166666667</v>
      </c>
      <c r="AH9" t="n">
        <v>1104669.452179742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3.5686</v>
      </c>
      <c r="E10" t="n">
        <v>28.02</v>
      </c>
      <c r="F10" t="n">
        <v>24.53</v>
      </c>
      <c r="G10" t="n">
        <v>24.94</v>
      </c>
      <c r="H10" t="n">
        <v>0.45</v>
      </c>
      <c r="I10" t="n">
        <v>59</v>
      </c>
      <c r="J10" t="n">
        <v>118.63</v>
      </c>
      <c r="K10" t="n">
        <v>43.4</v>
      </c>
      <c r="L10" t="n">
        <v>3</v>
      </c>
      <c r="M10" t="n">
        <v>57</v>
      </c>
      <c r="N10" t="n">
        <v>17.23</v>
      </c>
      <c r="O10" t="n">
        <v>14865.24</v>
      </c>
      <c r="P10" t="n">
        <v>241.46</v>
      </c>
      <c r="Q10" t="n">
        <v>609.02</v>
      </c>
      <c r="R10" t="n">
        <v>83</v>
      </c>
      <c r="S10" t="n">
        <v>46.36</v>
      </c>
      <c r="T10" t="n">
        <v>17750.95</v>
      </c>
      <c r="U10" t="n">
        <v>0.5600000000000001</v>
      </c>
      <c r="V10" t="n">
        <v>0.87</v>
      </c>
      <c r="W10" t="n">
        <v>9.279999999999999</v>
      </c>
      <c r="X10" t="n">
        <v>1.15</v>
      </c>
      <c r="Y10" t="n">
        <v>1</v>
      </c>
      <c r="Z10" t="n">
        <v>10</v>
      </c>
      <c r="AA10" t="n">
        <v>874.0275124445894</v>
      </c>
      <c r="AB10" t="n">
        <v>1195.883001899153</v>
      </c>
      <c r="AC10" t="n">
        <v>1081.749606630232</v>
      </c>
      <c r="AD10" t="n">
        <v>874027.5124445894</v>
      </c>
      <c r="AE10" t="n">
        <v>1195883.001899153</v>
      </c>
      <c r="AF10" t="n">
        <v>1.63796015617068e-06</v>
      </c>
      <c r="AG10" t="n">
        <v>24.32291666666667</v>
      </c>
      <c r="AH10" t="n">
        <v>1081749.606630232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3.5956</v>
      </c>
      <c r="E11" t="n">
        <v>27.81</v>
      </c>
      <c r="F11" t="n">
        <v>24.44</v>
      </c>
      <c r="G11" t="n">
        <v>27.15</v>
      </c>
      <c r="H11" t="n">
        <v>0.48</v>
      </c>
      <c r="I11" t="n">
        <v>54</v>
      </c>
      <c r="J11" t="n">
        <v>118.96</v>
      </c>
      <c r="K11" t="n">
        <v>43.4</v>
      </c>
      <c r="L11" t="n">
        <v>3.25</v>
      </c>
      <c r="M11" t="n">
        <v>52</v>
      </c>
      <c r="N11" t="n">
        <v>17.31</v>
      </c>
      <c r="O11" t="n">
        <v>14905.25</v>
      </c>
      <c r="P11" t="n">
        <v>239.74</v>
      </c>
      <c r="Q11" t="n">
        <v>608.92</v>
      </c>
      <c r="R11" t="n">
        <v>79.98</v>
      </c>
      <c r="S11" t="n">
        <v>46.36</v>
      </c>
      <c r="T11" t="n">
        <v>16265.63</v>
      </c>
      <c r="U11" t="n">
        <v>0.58</v>
      </c>
      <c r="V11" t="n">
        <v>0.87</v>
      </c>
      <c r="W11" t="n">
        <v>9.279999999999999</v>
      </c>
      <c r="X11" t="n">
        <v>1.06</v>
      </c>
      <c r="Y11" t="n">
        <v>1</v>
      </c>
      <c r="Z11" t="n">
        <v>10</v>
      </c>
      <c r="AA11" t="n">
        <v>867.0223299474576</v>
      </c>
      <c r="AB11" t="n">
        <v>1186.298202159737</v>
      </c>
      <c r="AC11" t="n">
        <v>1073.079566725595</v>
      </c>
      <c r="AD11" t="n">
        <v>867022.3299474576</v>
      </c>
      <c r="AE11" t="n">
        <v>1186298.202159737</v>
      </c>
      <c r="AF11" t="n">
        <v>1.650352950044078e-06</v>
      </c>
      <c r="AG11" t="n">
        <v>24.140625</v>
      </c>
      <c r="AH11" t="n">
        <v>1073079.566725595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3.6167</v>
      </c>
      <c r="E12" t="n">
        <v>27.65</v>
      </c>
      <c r="F12" t="n">
        <v>24.37</v>
      </c>
      <c r="G12" t="n">
        <v>29.24</v>
      </c>
      <c r="H12" t="n">
        <v>0.52</v>
      </c>
      <c r="I12" t="n">
        <v>50</v>
      </c>
      <c r="J12" t="n">
        <v>119.28</v>
      </c>
      <c r="K12" t="n">
        <v>43.4</v>
      </c>
      <c r="L12" t="n">
        <v>3.5</v>
      </c>
      <c r="M12" t="n">
        <v>48</v>
      </c>
      <c r="N12" t="n">
        <v>17.38</v>
      </c>
      <c r="O12" t="n">
        <v>14945.29</v>
      </c>
      <c r="P12" t="n">
        <v>238.24</v>
      </c>
      <c r="Q12" t="n">
        <v>608.92</v>
      </c>
      <c r="R12" t="n">
        <v>78.38</v>
      </c>
      <c r="S12" t="n">
        <v>46.36</v>
      </c>
      <c r="T12" t="n">
        <v>15488.01</v>
      </c>
      <c r="U12" t="n">
        <v>0.59</v>
      </c>
      <c r="V12" t="n">
        <v>0.87</v>
      </c>
      <c r="W12" t="n">
        <v>9.26</v>
      </c>
      <c r="X12" t="n">
        <v>1</v>
      </c>
      <c r="Y12" t="n">
        <v>1</v>
      </c>
      <c r="Z12" t="n">
        <v>10</v>
      </c>
      <c r="AA12" t="n">
        <v>861.3881781045062</v>
      </c>
      <c r="AB12" t="n">
        <v>1178.589307046974</v>
      </c>
      <c r="AC12" t="n">
        <v>1066.106397742892</v>
      </c>
      <c r="AD12" t="n">
        <v>861388.1781045062</v>
      </c>
      <c r="AE12" t="n">
        <v>1178589.307046974</v>
      </c>
      <c r="AF12" t="n">
        <v>1.660037688959955e-06</v>
      </c>
      <c r="AG12" t="n">
        <v>24.00173611111111</v>
      </c>
      <c r="AH12" t="n">
        <v>1066106.397742892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3.6339</v>
      </c>
      <c r="E13" t="n">
        <v>27.52</v>
      </c>
      <c r="F13" t="n">
        <v>24.31</v>
      </c>
      <c r="G13" t="n">
        <v>31.04</v>
      </c>
      <c r="H13" t="n">
        <v>0.55</v>
      </c>
      <c r="I13" t="n">
        <v>47</v>
      </c>
      <c r="J13" t="n">
        <v>119.61</v>
      </c>
      <c r="K13" t="n">
        <v>43.4</v>
      </c>
      <c r="L13" t="n">
        <v>3.75</v>
      </c>
      <c r="M13" t="n">
        <v>45</v>
      </c>
      <c r="N13" t="n">
        <v>17.46</v>
      </c>
      <c r="O13" t="n">
        <v>14985.35</v>
      </c>
      <c r="P13" t="n">
        <v>236.69</v>
      </c>
      <c r="Q13" t="n">
        <v>608.9299999999999</v>
      </c>
      <c r="R13" t="n">
        <v>76.44</v>
      </c>
      <c r="S13" t="n">
        <v>46.36</v>
      </c>
      <c r="T13" t="n">
        <v>14531</v>
      </c>
      <c r="U13" t="n">
        <v>0.61</v>
      </c>
      <c r="V13" t="n">
        <v>0.88</v>
      </c>
      <c r="W13" t="n">
        <v>9.26</v>
      </c>
      <c r="X13" t="n">
        <v>0.9399999999999999</v>
      </c>
      <c r="Y13" t="n">
        <v>1</v>
      </c>
      <c r="Z13" t="n">
        <v>10</v>
      </c>
      <c r="AA13" t="n">
        <v>856.1658783365863</v>
      </c>
      <c r="AB13" t="n">
        <v>1171.4439261129</v>
      </c>
      <c r="AC13" t="n">
        <v>1059.642961936561</v>
      </c>
      <c r="AD13" t="n">
        <v>856165.8783365863</v>
      </c>
      <c r="AE13" t="n">
        <v>1171443.9261129</v>
      </c>
      <c r="AF13" t="n">
        <v>1.667932357649676e-06</v>
      </c>
      <c r="AG13" t="n">
        <v>23.88888888888889</v>
      </c>
      <c r="AH13" t="n">
        <v>1059642.961936561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3.6521</v>
      </c>
      <c r="E14" t="n">
        <v>27.38</v>
      </c>
      <c r="F14" t="n">
        <v>24.25</v>
      </c>
      <c r="G14" t="n">
        <v>33.06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42</v>
      </c>
      <c r="N14" t="n">
        <v>17.53</v>
      </c>
      <c r="O14" t="n">
        <v>15025.44</v>
      </c>
      <c r="P14" t="n">
        <v>235.23</v>
      </c>
      <c r="Q14" t="n">
        <v>608.91</v>
      </c>
      <c r="R14" t="n">
        <v>74.40000000000001</v>
      </c>
      <c r="S14" t="n">
        <v>46.36</v>
      </c>
      <c r="T14" t="n">
        <v>13528.03</v>
      </c>
      <c r="U14" t="n">
        <v>0.62</v>
      </c>
      <c r="V14" t="n">
        <v>0.88</v>
      </c>
      <c r="W14" t="n">
        <v>9.25</v>
      </c>
      <c r="X14" t="n">
        <v>0.87</v>
      </c>
      <c r="Y14" t="n">
        <v>1</v>
      </c>
      <c r="Z14" t="n">
        <v>10</v>
      </c>
      <c r="AA14" t="n">
        <v>851.1610691776232</v>
      </c>
      <c r="AB14" t="n">
        <v>1164.59612542501</v>
      </c>
      <c r="AC14" t="n">
        <v>1053.448705735374</v>
      </c>
      <c r="AD14" t="n">
        <v>851161.0691776231</v>
      </c>
      <c r="AE14" t="n">
        <v>1164596.12542501</v>
      </c>
      <c r="AF14" t="n">
        <v>1.676286018705077e-06</v>
      </c>
      <c r="AG14" t="n">
        <v>23.76736111111111</v>
      </c>
      <c r="AH14" t="n">
        <v>1053448.705735374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3.6699</v>
      </c>
      <c r="E15" t="n">
        <v>27.25</v>
      </c>
      <c r="F15" t="n">
        <v>24.18</v>
      </c>
      <c r="G15" t="n">
        <v>35.39</v>
      </c>
      <c r="H15" t="n">
        <v>0.62</v>
      </c>
      <c r="I15" t="n">
        <v>41</v>
      </c>
      <c r="J15" t="n">
        <v>120.26</v>
      </c>
      <c r="K15" t="n">
        <v>43.4</v>
      </c>
      <c r="L15" t="n">
        <v>4.25</v>
      </c>
      <c r="M15" t="n">
        <v>39</v>
      </c>
      <c r="N15" t="n">
        <v>17.61</v>
      </c>
      <c r="O15" t="n">
        <v>15065.56</v>
      </c>
      <c r="P15" t="n">
        <v>233.88</v>
      </c>
      <c r="Q15" t="n">
        <v>608.84</v>
      </c>
      <c r="R15" t="n">
        <v>72.56999999999999</v>
      </c>
      <c r="S15" t="n">
        <v>46.36</v>
      </c>
      <c r="T15" t="n">
        <v>12627.89</v>
      </c>
      <c r="U15" t="n">
        <v>0.64</v>
      </c>
      <c r="V15" t="n">
        <v>0.88</v>
      </c>
      <c r="W15" t="n">
        <v>9.25</v>
      </c>
      <c r="X15" t="n">
        <v>0.8100000000000001</v>
      </c>
      <c r="Y15" t="n">
        <v>1</v>
      </c>
      <c r="Z15" t="n">
        <v>10</v>
      </c>
      <c r="AA15" t="n">
        <v>836.926471058463</v>
      </c>
      <c r="AB15" t="n">
        <v>1145.119720292227</v>
      </c>
      <c r="AC15" t="n">
        <v>1035.831101373158</v>
      </c>
      <c r="AD15" t="n">
        <v>836926.471058463</v>
      </c>
      <c r="AE15" t="n">
        <v>1145119.720292227</v>
      </c>
      <c r="AF15" t="n">
        <v>1.684456082814207e-06</v>
      </c>
      <c r="AG15" t="n">
        <v>23.65451388888889</v>
      </c>
      <c r="AH15" t="n">
        <v>1035831.101373158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3.6895</v>
      </c>
      <c r="E16" t="n">
        <v>27.1</v>
      </c>
      <c r="F16" t="n">
        <v>24.11</v>
      </c>
      <c r="G16" t="n">
        <v>38.07</v>
      </c>
      <c r="H16" t="n">
        <v>0.66</v>
      </c>
      <c r="I16" t="n">
        <v>38</v>
      </c>
      <c r="J16" t="n">
        <v>120.58</v>
      </c>
      <c r="K16" t="n">
        <v>43.4</v>
      </c>
      <c r="L16" t="n">
        <v>4.5</v>
      </c>
      <c r="M16" t="n">
        <v>36</v>
      </c>
      <c r="N16" t="n">
        <v>17.68</v>
      </c>
      <c r="O16" t="n">
        <v>15105.7</v>
      </c>
      <c r="P16" t="n">
        <v>232.09</v>
      </c>
      <c r="Q16" t="n">
        <v>608.98</v>
      </c>
      <c r="R16" t="n">
        <v>70.31</v>
      </c>
      <c r="S16" t="n">
        <v>46.36</v>
      </c>
      <c r="T16" t="n">
        <v>11512.41</v>
      </c>
      <c r="U16" t="n">
        <v>0.66</v>
      </c>
      <c r="V16" t="n">
        <v>0.88</v>
      </c>
      <c r="W16" t="n">
        <v>9.24</v>
      </c>
      <c r="X16" t="n">
        <v>0.74</v>
      </c>
      <c r="Y16" t="n">
        <v>1</v>
      </c>
      <c r="Z16" t="n">
        <v>10</v>
      </c>
      <c r="AA16" t="n">
        <v>831.2911216389725</v>
      </c>
      <c r="AB16" t="n">
        <v>1137.40918660241</v>
      </c>
      <c r="AC16" t="n">
        <v>1028.856450196895</v>
      </c>
      <c r="AD16" t="n">
        <v>831291.1216389725</v>
      </c>
      <c r="AE16" t="n">
        <v>1137409.18660241</v>
      </c>
      <c r="AF16" t="n">
        <v>1.693452333181562e-06</v>
      </c>
      <c r="AG16" t="n">
        <v>23.52430555555556</v>
      </c>
      <c r="AH16" t="n">
        <v>1028856.450196895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3.7001</v>
      </c>
      <c r="E17" t="n">
        <v>27.03</v>
      </c>
      <c r="F17" t="n">
        <v>24.08</v>
      </c>
      <c r="G17" t="n">
        <v>40.14</v>
      </c>
      <c r="H17" t="n">
        <v>0.6899999999999999</v>
      </c>
      <c r="I17" t="n">
        <v>36</v>
      </c>
      <c r="J17" t="n">
        <v>120.91</v>
      </c>
      <c r="K17" t="n">
        <v>43.4</v>
      </c>
      <c r="L17" t="n">
        <v>4.75</v>
      </c>
      <c r="M17" t="n">
        <v>34</v>
      </c>
      <c r="N17" t="n">
        <v>17.76</v>
      </c>
      <c r="O17" t="n">
        <v>15145.88</v>
      </c>
      <c r="P17" t="n">
        <v>231.05</v>
      </c>
      <c r="Q17" t="n">
        <v>608.9299999999999</v>
      </c>
      <c r="R17" t="n">
        <v>69.36</v>
      </c>
      <c r="S17" t="n">
        <v>46.36</v>
      </c>
      <c r="T17" t="n">
        <v>11049.91</v>
      </c>
      <c r="U17" t="n">
        <v>0.67</v>
      </c>
      <c r="V17" t="n">
        <v>0.88</v>
      </c>
      <c r="W17" t="n">
        <v>9.24</v>
      </c>
      <c r="X17" t="n">
        <v>0.71</v>
      </c>
      <c r="Y17" t="n">
        <v>1</v>
      </c>
      <c r="Z17" t="n">
        <v>10</v>
      </c>
      <c r="AA17" t="n">
        <v>828.0372621787441</v>
      </c>
      <c r="AB17" t="n">
        <v>1132.957112538777</v>
      </c>
      <c r="AC17" t="n">
        <v>1024.82927583337</v>
      </c>
      <c r="AD17" t="n">
        <v>828037.2621787441</v>
      </c>
      <c r="AE17" t="n">
        <v>1132957.112538777</v>
      </c>
      <c r="AF17" t="n">
        <v>1.698317652257785e-06</v>
      </c>
      <c r="AG17" t="n">
        <v>23.46354166666667</v>
      </c>
      <c r="AH17" t="n">
        <v>1024829.27583337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3.7152</v>
      </c>
      <c r="E18" t="n">
        <v>26.92</v>
      </c>
      <c r="F18" t="n">
        <v>24.02</v>
      </c>
      <c r="G18" t="n">
        <v>42.39</v>
      </c>
      <c r="H18" t="n">
        <v>0.73</v>
      </c>
      <c r="I18" t="n">
        <v>34</v>
      </c>
      <c r="J18" t="n">
        <v>121.23</v>
      </c>
      <c r="K18" t="n">
        <v>43.4</v>
      </c>
      <c r="L18" t="n">
        <v>5</v>
      </c>
      <c r="M18" t="n">
        <v>32</v>
      </c>
      <c r="N18" t="n">
        <v>17.83</v>
      </c>
      <c r="O18" t="n">
        <v>15186.08</v>
      </c>
      <c r="P18" t="n">
        <v>229.54</v>
      </c>
      <c r="Q18" t="n">
        <v>608.98</v>
      </c>
      <c r="R18" t="n">
        <v>67.34999999999999</v>
      </c>
      <c r="S18" t="n">
        <v>46.36</v>
      </c>
      <c r="T18" t="n">
        <v>10051.33</v>
      </c>
      <c r="U18" t="n">
        <v>0.6899999999999999</v>
      </c>
      <c r="V18" t="n">
        <v>0.89</v>
      </c>
      <c r="W18" t="n">
        <v>9.23</v>
      </c>
      <c r="X18" t="n">
        <v>0.65</v>
      </c>
      <c r="Y18" t="n">
        <v>1</v>
      </c>
      <c r="Z18" t="n">
        <v>10</v>
      </c>
      <c r="AA18" t="n">
        <v>823.53446798652</v>
      </c>
      <c r="AB18" t="n">
        <v>1126.796190875717</v>
      </c>
      <c r="AC18" t="n">
        <v>1019.256343886924</v>
      </c>
      <c r="AD18" t="n">
        <v>823534.46798652</v>
      </c>
      <c r="AE18" t="n">
        <v>1126796.190875717</v>
      </c>
      <c r="AF18" t="n">
        <v>1.705248436979574e-06</v>
      </c>
      <c r="AG18" t="n">
        <v>23.36805555555556</v>
      </c>
      <c r="AH18" t="n">
        <v>1019256.343886924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3.7182</v>
      </c>
      <c r="E19" t="n">
        <v>26.9</v>
      </c>
      <c r="F19" t="n">
        <v>24.02</v>
      </c>
      <c r="G19" t="n">
        <v>43.68</v>
      </c>
      <c r="H19" t="n">
        <v>0.76</v>
      </c>
      <c r="I19" t="n">
        <v>33</v>
      </c>
      <c r="J19" t="n">
        <v>121.56</v>
      </c>
      <c r="K19" t="n">
        <v>43.4</v>
      </c>
      <c r="L19" t="n">
        <v>5.25</v>
      </c>
      <c r="M19" t="n">
        <v>31</v>
      </c>
      <c r="N19" t="n">
        <v>17.91</v>
      </c>
      <c r="O19" t="n">
        <v>15226.31</v>
      </c>
      <c r="P19" t="n">
        <v>228.84</v>
      </c>
      <c r="Q19" t="n">
        <v>609.04</v>
      </c>
      <c r="R19" t="n">
        <v>67.39</v>
      </c>
      <c r="S19" t="n">
        <v>46.36</v>
      </c>
      <c r="T19" t="n">
        <v>10079.52</v>
      </c>
      <c r="U19" t="n">
        <v>0.6899999999999999</v>
      </c>
      <c r="V19" t="n">
        <v>0.89</v>
      </c>
      <c r="W19" t="n">
        <v>9.24</v>
      </c>
      <c r="X19" t="n">
        <v>0.65</v>
      </c>
      <c r="Y19" t="n">
        <v>1</v>
      </c>
      <c r="Z19" t="n">
        <v>10</v>
      </c>
      <c r="AA19" t="n">
        <v>822.1272580296743</v>
      </c>
      <c r="AB19" t="n">
        <v>1124.870784131038</v>
      </c>
      <c r="AC19" t="n">
        <v>1017.514695259633</v>
      </c>
      <c r="AD19" t="n">
        <v>822127.2580296743</v>
      </c>
      <c r="AE19" t="n">
        <v>1124870.784131038</v>
      </c>
      <c r="AF19" t="n">
        <v>1.706625414076619e-06</v>
      </c>
      <c r="AG19" t="n">
        <v>23.35069444444444</v>
      </c>
      <c r="AH19" t="n">
        <v>1017514.695259633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3.7316</v>
      </c>
      <c r="E20" t="n">
        <v>26.8</v>
      </c>
      <c r="F20" t="n">
        <v>23.97</v>
      </c>
      <c r="G20" t="n">
        <v>46.4</v>
      </c>
      <c r="H20" t="n">
        <v>0.8</v>
      </c>
      <c r="I20" t="n">
        <v>31</v>
      </c>
      <c r="J20" t="n">
        <v>121.89</v>
      </c>
      <c r="K20" t="n">
        <v>43.4</v>
      </c>
      <c r="L20" t="n">
        <v>5.5</v>
      </c>
      <c r="M20" t="n">
        <v>29</v>
      </c>
      <c r="N20" t="n">
        <v>17.99</v>
      </c>
      <c r="O20" t="n">
        <v>15266.56</v>
      </c>
      <c r="P20" t="n">
        <v>227.61</v>
      </c>
      <c r="Q20" t="n">
        <v>608.9400000000001</v>
      </c>
      <c r="R20" t="n">
        <v>65.84</v>
      </c>
      <c r="S20" t="n">
        <v>46.36</v>
      </c>
      <c r="T20" t="n">
        <v>9310.99</v>
      </c>
      <c r="U20" t="n">
        <v>0.7</v>
      </c>
      <c r="V20" t="n">
        <v>0.89</v>
      </c>
      <c r="W20" t="n">
        <v>9.23</v>
      </c>
      <c r="X20" t="n">
        <v>0.6</v>
      </c>
      <c r="Y20" t="n">
        <v>1</v>
      </c>
      <c r="Z20" t="n">
        <v>10</v>
      </c>
      <c r="AA20" t="n">
        <v>818.3491749380323</v>
      </c>
      <c r="AB20" t="n">
        <v>1119.701444167791</v>
      </c>
      <c r="AC20" t="n">
        <v>1012.838709847264</v>
      </c>
      <c r="AD20" t="n">
        <v>818349.1749380323</v>
      </c>
      <c r="AE20" t="n">
        <v>1119701.444167791</v>
      </c>
      <c r="AF20" t="n">
        <v>1.71277591177675e-06</v>
      </c>
      <c r="AG20" t="n">
        <v>23.26388888888889</v>
      </c>
      <c r="AH20" t="n">
        <v>1012838.709847264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3.7373</v>
      </c>
      <c r="E21" t="n">
        <v>26.76</v>
      </c>
      <c r="F21" t="n">
        <v>23.96</v>
      </c>
      <c r="G21" t="n">
        <v>47.91</v>
      </c>
      <c r="H21" t="n">
        <v>0.83</v>
      </c>
      <c r="I21" t="n">
        <v>30</v>
      </c>
      <c r="J21" t="n">
        <v>122.21</v>
      </c>
      <c r="K21" t="n">
        <v>43.4</v>
      </c>
      <c r="L21" t="n">
        <v>5.75</v>
      </c>
      <c r="M21" t="n">
        <v>28</v>
      </c>
      <c r="N21" t="n">
        <v>18.06</v>
      </c>
      <c r="O21" t="n">
        <v>15306.85</v>
      </c>
      <c r="P21" t="n">
        <v>226.23</v>
      </c>
      <c r="Q21" t="n">
        <v>608.8099999999999</v>
      </c>
      <c r="R21" t="n">
        <v>65.47</v>
      </c>
      <c r="S21" t="n">
        <v>46.36</v>
      </c>
      <c r="T21" t="n">
        <v>9130.15</v>
      </c>
      <c r="U21" t="n">
        <v>0.71</v>
      </c>
      <c r="V21" t="n">
        <v>0.89</v>
      </c>
      <c r="W21" t="n">
        <v>9.23</v>
      </c>
      <c r="X21" t="n">
        <v>0.58</v>
      </c>
      <c r="Y21" t="n">
        <v>1</v>
      </c>
      <c r="Z21" t="n">
        <v>10</v>
      </c>
      <c r="AA21" t="n">
        <v>815.5670974171938</v>
      </c>
      <c r="AB21" t="n">
        <v>1115.894882967182</v>
      </c>
      <c r="AC21" t="n">
        <v>1009.395441505098</v>
      </c>
      <c r="AD21" t="n">
        <v>815567.0974171938</v>
      </c>
      <c r="AE21" t="n">
        <v>1115894.882967182</v>
      </c>
      <c r="AF21" t="n">
        <v>1.715392168261134e-06</v>
      </c>
      <c r="AG21" t="n">
        <v>23.22916666666667</v>
      </c>
      <c r="AH21" t="n">
        <v>1009395.441505098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3.7486</v>
      </c>
      <c r="E22" t="n">
        <v>26.68</v>
      </c>
      <c r="F22" t="n">
        <v>23.92</v>
      </c>
      <c r="G22" t="n">
        <v>51.26</v>
      </c>
      <c r="H22" t="n">
        <v>0.86</v>
      </c>
      <c r="I22" t="n">
        <v>28</v>
      </c>
      <c r="J22" t="n">
        <v>122.54</v>
      </c>
      <c r="K22" t="n">
        <v>43.4</v>
      </c>
      <c r="L22" t="n">
        <v>6</v>
      </c>
      <c r="M22" t="n">
        <v>26</v>
      </c>
      <c r="N22" t="n">
        <v>18.14</v>
      </c>
      <c r="O22" t="n">
        <v>15347.16</v>
      </c>
      <c r="P22" t="n">
        <v>225.28</v>
      </c>
      <c r="Q22" t="n">
        <v>608.87</v>
      </c>
      <c r="R22" t="n">
        <v>64.63</v>
      </c>
      <c r="S22" t="n">
        <v>46.36</v>
      </c>
      <c r="T22" t="n">
        <v>8721.73</v>
      </c>
      <c r="U22" t="n">
        <v>0.72</v>
      </c>
      <c r="V22" t="n">
        <v>0.89</v>
      </c>
      <c r="W22" t="n">
        <v>9.220000000000001</v>
      </c>
      <c r="X22" t="n">
        <v>0.55</v>
      </c>
      <c r="Y22" t="n">
        <v>1</v>
      </c>
      <c r="Z22" t="n">
        <v>10</v>
      </c>
      <c r="AA22" t="n">
        <v>812.5543031465288</v>
      </c>
      <c r="AB22" t="n">
        <v>1111.772644930956</v>
      </c>
      <c r="AC22" t="n">
        <v>1005.666624081452</v>
      </c>
      <c r="AD22" t="n">
        <v>812554.3031465288</v>
      </c>
      <c r="AE22" t="n">
        <v>1111772.644930956</v>
      </c>
      <c r="AF22" t="n">
        <v>1.720578781993334e-06</v>
      </c>
      <c r="AG22" t="n">
        <v>23.15972222222222</v>
      </c>
      <c r="AH22" t="n">
        <v>1005666.624081452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3.758</v>
      </c>
      <c r="E23" t="n">
        <v>26.61</v>
      </c>
      <c r="F23" t="n">
        <v>23.88</v>
      </c>
      <c r="G23" t="n">
        <v>53.07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25</v>
      </c>
      <c r="N23" t="n">
        <v>18.22</v>
      </c>
      <c r="O23" t="n">
        <v>15387.5</v>
      </c>
      <c r="P23" t="n">
        <v>224.01</v>
      </c>
      <c r="Q23" t="n">
        <v>608.86</v>
      </c>
      <c r="R23" t="n">
        <v>63.13</v>
      </c>
      <c r="S23" t="n">
        <v>46.36</v>
      </c>
      <c r="T23" t="n">
        <v>7979.26</v>
      </c>
      <c r="U23" t="n">
        <v>0.73</v>
      </c>
      <c r="V23" t="n">
        <v>0.89</v>
      </c>
      <c r="W23" t="n">
        <v>9.220000000000001</v>
      </c>
      <c r="X23" t="n">
        <v>0.51</v>
      </c>
      <c r="Y23" t="n">
        <v>1</v>
      </c>
      <c r="Z23" t="n">
        <v>10</v>
      </c>
      <c r="AA23" t="n">
        <v>799.8914994112949</v>
      </c>
      <c r="AB23" t="n">
        <v>1094.446838216935</v>
      </c>
      <c r="AC23" t="n">
        <v>989.9943680432951</v>
      </c>
      <c r="AD23" t="n">
        <v>799891.4994112949</v>
      </c>
      <c r="AE23" t="n">
        <v>1094446.838216935</v>
      </c>
      <c r="AF23" t="n">
        <v>1.724893310230739e-06</v>
      </c>
      <c r="AG23" t="n">
        <v>23.09895833333333</v>
      </c>
      <c r="AH23" t="n">
        <v>989994.3680432951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3.762</v>
      </c>
      <c r="E24" t="n">
        <v>26.58</v>
      </c>
      <c r="F24" t="n">
        <v>23.88</v>
      </c>
      <c r="G24" t="n">
        <v>55.1</v>
      </c>
      <c r="H24" t="n">
        <v>0.93</v>
      </c>
      <c r="I24" t="n">
        <v>26</v>
      </c>
      <c r="J24" t="n">
        <v>123.19</v>
      </c>
      <c r="K24" t="n">
        <v>43.4</v>
      </c>
      <c r="L24" t="n">
        <v>6.5</v>
      </c>
      <c r="M24" t="n">
        <v>24</v>
      </c>
      <c r="N24" t="n">
        <v>18.29</v>
      </c>
      <c r="O24" t="n">
        <v>15427.87</v>
      </c>
      <c r="P24" t="n">
        <v>222.66</v>
      </c>
      <c r="Q24" t="n">
        <v>608.87</v>
      </c>
      <c r="R24" t="n">
        <v>63.02</v>
      </c>
      <c r="S24" t="n">
        <v>46.36</v>
      </c>
      <c r="T24" t="n">
        <v>7926.02</v>
      </c>
      <c r="U24" t="n">
        <v>0.74</v>
      </c>
      <c r="V24" t="n">
        <v>0.89</v>
      </c>
      <c r="W24" t="n">
        <v>9.220000000000001</v>
      </c>
      <c r="X24" t="n">
        <v>0.5</v>
      </c>
      <c r="Y24" t="n">
        <v>1</v>
      </c>
      <c r="Z24" t="n">
        <v>10</v>
      </c>
      <c r="AA24" t="n">
        <v>797.4494354020985</v>
      </c>
      <c r="AB24" t="n">
        <v>1091.105498503292</v>
      </c>
      <c r="AC24" t="n">
        <v>986.9719211023224</v>
      </c>
      <c r="AD24" t="n">
        <v>797449.4354020985</v>
      </c>
      <c r="AE24" t="n">
        <v>1091105.498503292</v>
      </c>
      <c r="AF24" t="n">
        <v>1.726729279693465e-06</v>
      </c>
      <c r="AG24" t="n">
        <v>23.07291666666667</v>
      </c>
      <c r="AH24" t="n">
        <v>986971.9211023224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3.7701</v>
      </c>
      <c r="E25" t="n">
        <v>26.52</v>
      </c>
      <c r="F25" t="n">
        <v>23.84</v>
      </c>
      <c r="G25" t="n">
        <v>57.22</v>
      </c>
      <c r="H25" t="n">
        <v>0.96</v>
      </c>
      <c r="I25" t="n">
        <v>25</v>
      </c>
      <c r="J25" t="n">
        <v>123.52</v>
      </c>
      <c r="K25" t="n">
        <v>43.4</v>
      </c>
      <c r="L25" t="n">
        <v>6.75</v>
      </c>
      <c r="M25" t="n">
        <v>23</v>
      </c>
      <c r="N25" t="n">
        <v>18.37</v>
      </c>
      <c r="O25" t="n">
        <v>15468.27</v>
      </c>
      <c r="P25" t="n">
        <v>221.99</v>
      </c>
      <c r="Q25" t="n">
        <v>608.84</v>
      </c>
      <c r="R25" t="n">
        <v>62.13</v>
      </c>
      <c r="S25" t="n">
        <v>46.36</v>
      </c>
      <c r="T25" t="n">
        <v>7486</v>
      </c>
      <c r="U25" t="n">
        <v>0.75</v>
      </c>
      <c r="V25" t="n">
        <v>0.89</v>
      </c>
      <c r="W25" t="n">
        <v>9.210000000000001</v>
      </c>
      <c r="X25" t="n">
        <v>0.47</v>
      </c>
      <c r="Y25" t="n">
        <v>1</v>
      </c>
      <c r="Z25" t="n">
        <v>10</v>
      </c>
      <c r="AA25" t="n">
        <v>795.2724586669642</v>
      </c>
      <c r="AB25" t="n">
        <v>1088.126862892846</v>
      </c>
      <c r="AC25" t="n">
        <v>984.2775622939963</v>
      </c>
      <c r="AD25" t="n">
        <v>795272.4586669642</v>
      </c>
      <c r="AE25" t="n">
        <v>1088126.862892846</v>
      </c>
      <c r="AF25" t="n">
        <v>1.730447117855484e-06</v>
      </c>
      <c r="AG25" t="n">
        <v>23.02083333333333</v>
      </c>
      <c r="AH25" t="n">
        <v>984277.5622939963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3.7755</v>
      </c>
      <c r="E26" t="n">
        <v>26.49</v>
      </c>
      <c r="F26" t="n">
        <v>23.83</v>
      </c>
      <c r="G26" t="n">
        <v>59.57</v>
      </c>
      <c r="H26" t="n">
        <v>1</v>
      </c>
      <c r="I26" t="n">
        <v>24</v>
      </c>
      <c r="J26" t="n">
        <v>123.85</v>
      </c>
      <c r="K26" t="n">
        <v>43.4</v>
      </c>
      <c r="L26" t="n">
        <v>7</v>
      </c>
      <c r="M26" t="n">
        <v>22</v>
      </c>
      <c r="N26" t="n">
        <v>18.45</v>
      </c>
      <c r="O26" t="n">
        <v>15508.69</v>
      </c>
      <c r="P26" t="n">
        <v>220.85</v>
      </c>
      <c r="Q26" t="n">
        <v>608.83</v>
      </c>
      <c r="R26" t="n">
        <v>61.68</v>
      </c>
      <c r="S26" t="n">
        <v>46.36</v>
      </c>
      <c r="T26" t="n">
        <v>7267.61</v>
      </c>
      <c r="U26" t="n">
        <v>0.75</v>
      </c>
      <c r="V26" t="n">
        <v>0.89</v>
      </c>
      <c r="W26" t="n">
        <v>9.210000000000001</v>
      </c>
      <c r="X26" t="n">
        <v>0.46</v>
      </c>
      <c r="Y26" t="n">
        <v>1</v>
      </c>
      <c r="Z26" t="n">
        <v>10</v>
      </c>
      <c r="AA26" t="n">
        <v>792.7506546572698</v>
      </c>
      <c r="AB26" t="n">
        <v>1084.676419392642</v>
      </c>
      <c r="AC26" t="n">
        <v>981.1564242787231</v>
      </c>
      <c r="AD26" t="n">
        <v>792750.6546572698</v>
      </c>
      <c r="AE26" t="n">
        <v>1084676.419392642</v>
      </c>
      <c r="AF26" t="n">
        <v>1.732925676630164e-06</v>
      </c>
      <c r="AG26" t="n">
        <v>22.99479166666667</v>
      </c>
      <c r="AH26" t="n">
        <v>981156.4242787231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3.7816</v>
      </c>
      <c r="E27" t="n">
        <v>26.44</v>
      </c>
      <c r="F27" t="n">
        <v>23.81</v>
      </c>
      <c r="G27" t="n">
        <v>62.11</v>
      </c>
      <c r="H27" t="n">
        <v>1.03</v>
      </c>
      <c r="I27" t="n">
        <v>23</v>
      </c>
      <c r="J27" t="n">
        <v>124.18</v>
      </c>
      <c r="K27" t="n">
        <v>43.4</v>
      </c>
      <c r="L27" t="n">
        <v>7.25</v>
      </c>
      <c r="M27" t="n">
        <v>21</v>
      </c>
      <c r="N27" t="n">
        <v>18.53</v>
      </c>
      <c r="O27" t="n">
        <v>15549.15</v>
      </c>
      <c r="P27" t="n">
        <v>219.59</v>
      </c>
      <c r="Q27" t="n">
        <v>608.9299999999999</v>
      </c>
      <c r="R27" t="n">
        <v>61.06</v>
      </c>
      <c r="S27" t="n">
        <v>46.36</v>
      </c>
      <c r="T27" t="n">
        <v>6962.34</v>
      </c>
      <c r="U27" t="n">
        <v>0.76</v>
      </c>
      <c r="V27" t="n">
        <v>0.89</v>
      </c>
      <c r="W27" t="n">
        <v>9.210000000000001</v>
      </c>
      <c r="X27" t="n">
        <v>0.44</v>
      </c>
      <c r="Y27" t="n">
        <v>1</v>
      </c>
      <c r="Z27" t="n">
        <v>10</v>
      </c>
      <c r="AA27" t="n">
        <v>790.0935521436568</v>
      </c>
      <c r="AB27" t="n">
        <v>1081.040854510426</v>
      </c>
      <c r="AC27" t="n">
        <v>977.8678326063192</v>
      </c>
      <c r="AD27" t="n">
        <v>790093.5521436568</v>
      </c>
      <c r="AE27" t="n">
        <v>1081040.854510427</v>
      </c>
      <c r="AF27" t="n">
        <v>1.73572553006082e-06</v>
      </c>
      <c r="AG27" t="n">
        <v>22.95138888888889</v>
      </c>
      <c r="AH27" t="n">
        <v>977867.8326063192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3.7866</v>
      </c>
      <c r="E28" t="n">
        <v>26.41</v>
      </c>
      <c r="F28" t="n">
        <v>23.8</v>
      </c>
      <c r="G28" t="n">
        <v>64.91</v>
      </c>
      <c r="H28" t="n">
        <v>1.06</v>
      </c>
      <c r="I28" t="n">
        <v>22</v>
      </c>
      <c r="J28" t="n">
        <v>124.51</v>
      </c>
      <c r="K28" t="n">
        <v>43.4</v>
      </c>
      <c r="L28" t="n">
        <v>7.5</v>
      </c>
      <c r="M28" t="n">
        <v>20</v>
      </c>
      <c r="N28" t="n">
        <v>18.61</v>
      </c>
      <c r="O28" t="n">
        <v>15589.63</v>
      </c>
      <c r="P28" t="n">
        <v>218.45</v>
      </c>
      <c r="Q28" t="n">
        <v>608.84</v>
      </c>
      <c r="R28" t="n">
        <v>60.55</v>
      </c>
      <c r="S28" t="n">
        <v>46.36</v>
      </c>
      <c r="T28" t="n">
        <v>6714.74</v>
      </c>
      <c r="U28" t="n">
        <v>0.77</v>
      </c>
      <c r="V28" t="n">
        <v>0.9</v>
      </c>
      <c r="W28" t="n">
        <v>9.220000000000001</v>
      </c>
      <c r="X28" t="n">
        <v>0.43</v>
      </c>
      <c r="Y28" t="n">
        <v>1</v>
      </c>
      <c r="Z28" t="n">
        <v>10</v>
      </c>
      <c r="AA28" t="n">
        <v>787.8039609124128</v>
      </c>
      <c r="AB28" t="n">
        <v>1077.908134778202</v>
      </c>
      <c r="AC28" t="n">
        <v>975.0340952485385</v>
      </c>
      <c r="AD28" t="n">
        <v>787803.9609124127</v>
      </c>
      <c r="AE28" t="n">
        <v>1077908.134778202</v>
      </c>
      <c r="AF28" t="n">
        <v>1.738020491889227e-06</v>
      </c>
      <c r="AG28" t="n">
        <v>22.92534722222222</v>
      </c>
      <c r="AH28" t="n">
        <v>975034.0952485385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3.7856</v>
      </c>
      <c r="E29" t="n">
        <v>26.42</v>
      </c>
      <c r="F29" t="n">
        <v>23.81</v>
      </c>
      <c r="G29" t="n">
        <v>64.93000000000001</v>
      </c>
      <c r="H29" t="n">
        <v>1.1</v>
      </c>
      <c r="I29" t="n">
        <v>22</v>
      </c>
      <c r="J29" t="n">
        <v>124.83</v>
      </c>
      <c r="K29" t="n">
        <v>43.4</v>
      </c>
      <c r="L29" t="n">
        <v>7.75</v>
      </c>
      <c r="M29" t="n">
        <v>20</v>
      </c>
      <c r="N29" t="n">
        <v>18.68</v>
      </c>
      <c r="O29" t="n">
        <v>15630.14</v>
      </c>
      <c r="P29" t="n">
        <v>217.3</v>
      </c>
      <c r="Q29" t="n">
        <v>608.83</v>
      </c>
      <c r="R29" t="n">
        <v>60.75</v>
      </c>
      <c r="S29" t="n">
        <v>46.36</v>
      </c>
      <c r="T29" t="n">
        <v>6814.94</v>
      </c>
      <c r="U29" t="n">
        <v>0.76</v>
      </c>
      <c r="V29" t="n">
        <v>0.9</v>
      </c>
      <c r="W29" t="n">
        <v>9.220000000000001</v>
      </c>
      <c r="X29" t="n">
        <v>0.43</v>
      </c>
      <c r="Y29" t="n">
        <v>1</v>
      </c>
      <c r="Z29" t="n">
        <v>10</v>
      </c>
      <c r="AA29" t="n">
        <v>786.3255955620658</v>
      </c>
      <c r="AB29" t="n">
        <v>1075.885370084981</v>
      </c>
      <c r="AC29" t="n">
        <v>973.2043803786707</v>
      </c>
      <c r="AD29" t="n">
        <v>786325.5955620658</v>
      </c>
      <c r="AE29" t="n">
        <v>1075885.370084981</v>
      </c>
      <c r="AF29" t="n">
        <v>1.737561499523546e-06</v>
      </c>
      <c r="AG29" t="n">
        <v>22.93402777777778</v>
      </c>
      <c r="AH29" t="n">
        <v>973204.3803786708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3.7943</v>
      </c>
      <c r="E30" t="n">
        <v>26.36</v>
      </c>
      <c r="F30" t="n">
        <v>23.77</v>
      </c>
      <c r="G30" t="n">
        <v>67.91</v>
      </c>
      <c r="H30" t="n">
        <v>1.13</v>
      </c>
      <c r="I30" t="n">
        <v>21</v>
      </c>
      <c r="J30" t="n">
        <v>125.16</v>
      </c>
      <c r="K30" t="n">
        <v>43.4</v>
      </c>
      <c r="L30" t="n">
        <v>8</v>
      </c>
      <c r="M30" t="n">
        <v>19</v>
      </c>
      <c r="N30" t="n">
        <v>18.76</v>
      </c>
      <c r="O30" t="n">
        <v>15670.68</v>
      </c>
      <c r="P30" t="n">
        <v>216.28</v>
      </c>
      <c r="Q30" t="n">
        <v>608.86</v>
      </c>
      <c r="R30" t="n">
        <v>59.77</v>
      </c>
      <c r="S30" t="n">
        <v>46.36</v>
      </c>
      <c r="T30" t="n">
        <v>6325.69</v>
      </c>
      <c r="U30" t="n">
        <v>0.78</v>
      </c>
      <c r="V30" t="n">
        <v>0.9</v>
      </c>
      <c r="W30" t="n">
        <v>9.210000000000001</v>
      </c>
      <c r="X30" t="n">
        <v>0.4</v>
      </c>
      <c r="Y30" t="n">
        <v>1</v>
      </c>
      <c r="Z30" t="n">
        <v>10</v>
      </c>
      <c r="AA30" t="n">
        <v>783.6132620340695</v>
      </c>
      <c r="AB30" t="n">
        <v>1072.174235692266</v>
      </c>
      <c r="AC30" t="n">
        <v>969.8474314437867</v>
      </c>
      <c r="AD30" t="n">
        <v>783613.2620340695</v>
      </c>
      <c r="AE30" t="n">
        <v>1072174.235692266</v>
      </c>
      <c r="AF30" t="n">
        <v>1.741554733104974e-06</v>
      </c>
      <c r="AG30" t="n">
        <v>22.88194444444444</v>
      </c>
      <c r="AH30" t="n">
        <v>969847.4314437867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3.8008</v>
      </c>
      <c r="E31" t="n">
        <v>26.31</v>
      </c>
      <c r="F31" t="n">
        <v>23.75</v>
      </c>
      <c r="G31" t="n">
        <v>71.23999999999999</v>
      </c>
      <c r="H31" t="n">
        <v>1.16</v>
      </c>
      <c r="I31" t="n">
        <v>20</v>
      </c>
      <c r="J31" t="n">
        <v>125.49</v>
      </c>
      <c r="K31" t="n">
        <v>43.4</v>
      </c>
      <c r="L31" t="n">
        <v>8.25</v>
      </c>
      <c r="M31" t="n">
        <v>18</v>
      </c>
      <c r="N31" t="n">
        <v>18.84</v>
      </c>
      <c r="O31" t="n">
        <v>15711.24</v>
      </c>
      <c r="P31" t="n">
        <v>215.2</v>
      </c>
      <c r="Q31" t="n">
        <v>608.8</v>
      </c>
      <c r="R31" t="n">
        <v>59.06</v>
      </c>
      <c r="S31" t="n">
        <v>46.36</v>
      </c>
      <c r="T31" t="n">
        <v>5977.31</v>
      </c>
      <c r="U31" t="n">
        <v>0.78</v>
      </c>
      <c r="V31" t="n">
        <v>0.9</v>
      </c>
      <c r="W31" t="n">
        <v>9.210000000000001</v>
      </c>
      <c r="X31" t="n">
        <v>0.38</v>
      </c>
      <c r="Y31" t="n">
        <v>1</v>
      </c>
      <c r="Z31" t="n">
        <v>10</v>
      </c>
      <c r="AA31" t="n">
        <v>781.1952433948157</v>
      </c>
      <c r="AB31" t="n">
        <v>1068.865795914586</v>
      </c>
      <c r="AC31" t="n">
        <v>966.8547445150637</v>
      </c>
      <c r="AD31" t="n">
        <v>781195.2433948157</v>
      </c>
      <c r="AE31" t="n">
        <v>1068865.795914586</v>
      </c>
      <c r="AF31" t="n">
        <v>1.744538183481903e-06</v>
      </c>
      <c r="AG31" t="n">
        <v>22.83854166666667</v>
      </c>
      <c r="AH31" t="n">
        <v>966854.7445150637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3.8074</v>
      </c>
      <c r="E32" t="n">
        <v>26.26</v>
      </c>
      <c r="F32" t="n">
        <v>23.73</v>
      </c>
      <c r="G32" t="n">
        <v>74.93000000000001</v>
      </c>
      <c r="H32" t="n">
        <v>1.19</v>
      </c>
      <c r="I32" t="n">
        <v>19</v>
      </c>
      <c r="J32" t="n">
        <v>125.82</v>
      </c>
      <c r="K32" t="n">
        <v>43.4</v>
      </c>
      <c r="L32" t="n">
        <v>8.5</v>
      </c>
      <c r="M32" t="n">
        <v>17</v>
      </c>
      <c r="N32" t="n">
        <v>18.92</v>
      </c>
      <c r="O32" t="n">
        <v>15751.84</v>
      </c>
      <c r="P32" t="n">
        <v>213.91</v>
      </c>
      <c r="Q32" t="n">
        <v>608.83</v>
      </c>
      <c r="R32" t="n">
        <v>58.49</v>
      </c>
      <c r="S32" t="n">
        <v>46.36</v>
      </c>
      <c r="T32" t="n">
        <v>5697.61</v>
      </c>
      <c r="U32" t="n">
        <v>0.79</v>
      </c>
      <c r="V32" t="n">
        <v>0.9</v>
      </c>
      <c r="W32" t="n">
        <v>9.210000000000001</v>
      </c>
      <c r="X32" t="n">
        <v>0.35</v>
      </c>
      <c r="Y32" t="n">
        <v>1</v>
      </c>
      <c r="Z32" t="n">
        <v>10</v>
      </c>
      <c r="AA32" t="n">
        <v>778.4737912558154</v>
      </c>
      <c r="AB32" t="n">
        <v>1065.142185036011</v>
      </c>
      <c r="AC32" t="n">
        <v>963.4865098326193</v>
      </c>
      <c r="AD32" t="n">
        <v>778473.7912558154</v>
      </c>
      <c r="AE32" t="n">
        <v>1065142.185036011</v>
      </c>
      <c r="AF32" t="n">
        <v>1.7475675330954e-06</v>
      </c>
      <c r="AG32" t="n">
        <v>22.79513888888889</v>
      </c>
      <c r="AH32" t="n">
        <v>963486.5098326192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3.8054</v>
      </c>
      <c r="E33" t="n">
        <v>26.28</v>
      </c>
      <c r="F33" t="n">
        <v>23.74</v>
      </c>
      <c r="G33" t="n">
        <v>74.97</v>
      </c>
      <c r="H33" t="n">
        <v>1.22</v>
      </c>
      <c r="I33" t="n">
        <v>19</v>
      </c>
      <c r="J33" t="n">
        <v>126.15</v>
      </c>
      <c r="K33" t="n">
        <v>43.4</v>
      </c>
      <c r="L33" t="n">
        <v>8.75</v>
      </c>
      <c r="M33" t="n">
        <v>17</v>
      </c>
      <c r="N33" t="n">
        <v>19</v>
      </c>
      <c r="O33" t="n">
        <v>15792.46</v>
      </c>
      <c r="P33" t="n">
        <v>213.48</v>
      </c>
      <c r="Q33" t="n">
        <v>608.8200000000001</v>
      </c>
      <c r="R33" t="n">
        <v>58.67</v>
      </c>
      <c r="S33" t="n">
        <v>46.36</v>
      </c>
      <c r="T33" t="n">
        <v>5787.19</v>
      </c>
      <c r="U33" t="n">
        <v>0.79</v>
      </c>
      <c r="V33" t="n">
        <v>0.9</v>
      </c>
      <c r="W33" t="n">
        <v>9.210000000000001</v>
      </c>
      <c r="X33" t="n">
        <v>0.37</v>
      </c>
      <c r="Y33" t="n">
        <v>1</v>
      </c>
      <c r="Z33" t="n">
        <v>10</v>
      </c>
      <c r="AA33" t="n">
        <v>778.1456347405019</v>
      </c>
      <c r="AB33" t="n">
        <v>1064.693186814515</v>
      </c>
      <c r="AC33" t="n">
        <v>963.0803633712101</v>
      </c>
      <c r="AD33" t="n">
        <v>778145.6347405019</v>
      </c>
      <c r="AE33" t="n">
        <v>1064693.186814515</v>
      </c>
      <c r="AF33" t="n">
        <v>1.746649548364038e-06</v>
      </c>
      <c r="AG33" t="n">
        <v>22.8125</v>
      </c>
      <c r="AH33" t="n">
        <v>963080.3633712101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3.8135</v>
      </c>
      <c r="E34" t="n">
        <v>26.22</v>
      </c>
      <c r="F34" t="n">
        <v>23.71</v>
      </c>
      <c r="G34" t="n">
        <v>79.03</v>
      </c>
      <c r="H34" t="n">
        <v>1.26</v>
      </c>
      <c r="I34" t="n">
        <v>18</v>
      </c>
      <c r="J34" t="n">
        <v>126.48</v>
      </c>
      <c r="K34" t="n">
        <v>43.4</v>
      </c>
      <c r="L34" t="n">
        <v>9</v>
      </c>
      <c r="M34" t="n">
        <v>16</v>
      </c>
      <c r="N34" t="n">
        <v>19.08</v>
      </c>
      <c r="O34" t="n">
        <v>15833.12</v>
      </c>
      <c r="P34" t="n">
        <v>212.07</v>
      </c>
      <c r="Q34" t="n">
        <v>608.83</v>
      </c>
      <c r="R34" t="n">
        <v>57.98</v>
      </c>
      <c r="S34" t="n">
        <v>46.36</v>
      </c>
      <c r="T34" t="n">
        <v>5447.33</v>
      </c>
      <c r="U34" t="n">
        <v>0.8</v>
      </c>
      <c r="V34" t="n">
        <v>0.9</v>
      </c>
      <c r="W34" t="n">
        <v>9.199999999999999</v>
      </c>
      <c r="X34" t="n">
        <v>0.34</v>
      </c>
      <c r="Y34" t="n">
        <v>1</v>
      </c>
      <c r="Z34" t="n">
        <v>10</v>
      </c>
      <c r="AA34" t="n">
        <v>775.0340781398939</v>
      </c>
      <c r="AB34" t="n">
        <v>1060.435817801374</v>
      </c>
      <c r="AC34" t="n">
        <v>959.2293116814284</v>
      </c>
      <c r="AD34" t="n">
        <v>775034.0781398939</v>
      </c>
      <c r="AE34" t="n">
        <v>1060435.817801374</v>
      </c>
      <c r="AF34" t="n">
        <v>1.750367386526057e-06</v>
      </c>
      <c r="AG34" t="n">
        <v>22.76041666666667</v>
      </c>
      <c r="AH34" t="n">
        <v>959229.3116814283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3.8142</v>
      </c>
      <c r="E35" t="n">
        <v>26.22</v>
      </c>
      <c r="F35" t="n">
        <v>23.7</v>
      </c>
      <c r="G35" t="n">
        <v>79.01000000000001</v>
      </c>
      <c r="H35" t="n">
        <v>1.29</v>
      </c>
      <c r="I35" t="n">
        <v>18</v>
      </c>
      <c r="J35" t="n">
        <v>126.81</v>
      </c>
      <c r="K35" t="n">
        <v>43.4</v>
      </c>
      <c r="L35" t="n">
        <v>9.25</v>
      </c>
      <c r="M35" t="n">
        <v>16</v>
      </c>
      <c r="N35" t="n">
        <v>19.16</v>
      </c>
      <c r="O35" t="n">
        <v>15873.8</v>
      </c>
      <c r="P35" t="n">
        <v>211.03</v>
      </c>
      <c r="Q35" t="n">
        <v>608.86</v>
      </c>
      <c r="R35" t="n">
        <v>57.61</v>
      </c>
      <c r="S35" t="n">
        <v>46.36</v>
      </c>
      <c r="T35" t="n">
        <v>5262.13</v>
      </c>
      <c r="U35" t="n">
        <v>0.8</v>
      </c>
      <c r="V35" t="n">
        <v>0.9</v>
      </c>
      <c r="W35" t="n">
        <v>9.210000000000001</v>
      </c>
      <c r="X35" t="n">
        <v>0.33</v>
      </c>
      <c r="Y35" t="n">
        <v>1</v>
      </c>
      <c r="Z35" t="n">
        <v>10</v>
      </c>
      <c r="AA35" t="n">
        <v>773.4143425460542</v>
      </c>
      <c r="AB35" t="n">
        <v>1058.219624104192</v>
      </c>
      <c r="AC35" t="n">
        <v>957.2246284002574</v>
      </c>
      <c r="AD35" t="n">
        <v>773414.3425460542</v>
      </c>
      <c r="AE35" t="n">
        <v>1058219.624104192</v>
      </c>
      <c r="AF35" t="n">
        <v>1.750688681182034e-06</v>
      </c>
      <c r="AG35" t="n">
        <v>22.76041666666667</v>
      </c>
      <c r="AH35" t="n">
        <v>957224.6284002574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3.8203</v>
      </c>
      <c r="E36" t="n">
        <v>26.18</v>
      </c>
      <c r="F36" t="n">
        <v>23.69</v>
      </c>
      <c r="G36" t="n">
        <v>83.59999999999999</v>
      </c>
      <c r="H36" t="n">
        <v>1.32</v>
      </c>
      <c r="I36" t="n">
        <v>17</v>
      </c>
      <c r="J36" t="n">
        <v>127.14</v>
      </c>
      <c r="K36" t="n">
        <v>43.4</v>
      </c>
      <c r="L36" t="n">
        <v>9.5</v>
      </c>
      <c r="M36" t="n">
        <v>15</v>
      </c>
      <c r="N36" t="n">
        <v>19.24</v>
      </c>
      <c r="O36" t="n">
        <v>15914.51</v>
      </c>
      <c r="P36" t="n">
        <v>209.49</v>
      </c>
      <c r="Q36" t="n">
        <v>608.85</v>
      </c>
      <c r="R36" t="n">
        <v>57.03</v>
      </c>
      <c r="S36" t="n">
        <v>46.36</v>
      </c>
      <c r="T36" t="n">
        <v>4977.75</v>
      </c>
      <c r="U36" t="n">
        <v>0.8100000000000001</v>
      </c>
      <c r="V36" t="n">
        <v>0.9</v>
      </c>
      <c r="W36" t="n">
        <v>9.210000000000001</v>
      </c>
      <c r="X36" t="n">
        <v>0.31</v>
      </c>
      <c r="Y36" t="n">
        <v>1</v>
      </c>
      <c r="Z36" t="n">
        <v>10</v>
      </c>
      <c r="AA36" t="n">
        <v>770.4720797612928</v>
      </c>
      <c r="AB36" t="n">
        <v>1054.193890358608</v>
      </c>
      <c r="AC36" t="n">
        <v>953.5831050331997</v>
      </c>
      <c r="AD36" t="n">
        <v>770472.0797612928</v>
      </c>
      <c r="AE36" t="n">
        <v>1054193.890358608</v>
      </c>
      <c r="AF36" t="n">
        <v>1.753488534612691e-06</v>
      </c>
      <c r="AG36" t="n">
        <v>22.72569444444444</v>
      </c>
      <c r="AH36" t="n">
        <v>953583.1050331997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3.819</v>
      </c>
      <c r="E37" t="n">
        <v>26.18</v>
      </c>
      <c r="F37" t="n">
        <v>23.69</v>
      </c>
      <c r="G37" t="n">
        <v>83.63</v>
      </c>
      <c r="H37" t="n">
        <v>1.35</v>
      </c>
      <c r="I37" t="n">
        <v>17</v>
      </c>
      <c r="J37" t="n">
        <v>127.47</v>
      </c>
      <c r="K37" t="n">
        <v>43.4</v>
      </c>
      <c r="L37" t="n">
        <v>9.75</v>
      </c>
      <c r="M37" t="n">
        <v>15</v>
      </c>
      <c r="N37" t="n">
        <v>19.32</v>
      </c>
      <c r="O37" t="n">
        <v>15955.25</v>
      </c>
      <c r="P37" t="n">
        <v>209</v>
      </c>
      <c r="Q37" t="n">
        <v>608.8200000000001</v>
      </c>
      <c r="R37" t="n">
        <v>57.4</v>
      </c>
      <c r="S37" t="n">
        <v>46.36</v>
      </c>
      <c r="T37" t="n">
        <v>5162.63</v>
      </c>
      <c r="U37" t="n">
        <v>0.8100000000000001</v>
      </c>
      <c r="V37" t="n">
        <v>0.9</v>
      </c>
      <c r="W37" t="n">
        <v>9.210000000000001</v>
      </c>
      <c r="X37" t="n">
        <v>0.32</v>
      </c>
      <c r="Y37" t="n">
        <v>1</v>
      </c>
      <c r="Z37" t="n">
        <v>10</v>
      </c>
      <c r="AA37" t="n">
        <v>769.9205079011454</v>
      </c>
      <c r="AB37" t="n">
        <v>1053.439205405921</v>
      </c>
      <c r="AC37" t="n">
        <v>952.9004461531905</v>
      </c>
      <c r="AD37" t="n">
        <v>769920.5079011454</v>
      </c>
      <c r="AE37" t="n">
        <v>1053439.205405921</v>
      </c>
      <c r="AF37" t="n">
        <v>1.752891844537305e-06</v>
      </c>
      <c r="AG37" t="n">
        <v>22.72569444444444</v>
      </c>
      <c r="AH37" t="n">
        <v>952900.4461531905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3.827</v>
      </c>
      <c r="E38" t="n">
        <v>26.13</v>
      </c>
      <c r="F38" t="n">
        <v>23.66</v>
      </c>
      <c r="G38" t="n">
        <v>88.73999999999999</v>
      </c>
      <c r="H38" t="n">
        <v>1.38</v>
      </c>
      <c r="I38" t="n">
        <v>16</v>
      </c>
      <c r="J38" t="n">
        <v>127.8</v>
      </c>
      <c r="K38" t="n">
        <v>43.4</v>
      </c>
      <c r="L38" t="n">
        <v>10</v>
      </c>
      <c r="M38" t="n">
        <v>14</v>
      </c>
      <c r="N38" t="n">
        <v>19.4</v>
      </c>
      <c r="O38" t="n">
        <v>15996.02</v>
      </c>
      <c r="P38" t="n">
        <v>207.57</v>
      </c>
      <c r="Q38" t="n">
        <v>608.83</v>
      </c>
      <c r="R38" t="n">
        <v>56.66</v>
      </c>
      <c r="S38" t="n">
        <v>46.36</v>
      </c>
      <c r="T38" t="n">
        <v>4796.87</v>
      </c>
      <c r="U38" t="n">
        <v>0.82</v>
      </c>
      <c r="V38" t="n">
        <v>0.9</v>
      </c>
      <c r="W38" t="n">
        <v>9.199999999999999</v>
      </c>
      <c r="X38" t="n">
        <v>0.29</v>
      </c>
      <c r="Y38" t="n">
        <v>1</v>
      </c>
      <c r="Z38" t="n">
        <v>10</v>
      </c>
      <c r="AA38" t="n">
        <v>766.8201403124701</v>
      </c>
      <c r="AB38" t="n">
        <v>1049.197145692531</v>
      </c>
      <c r="AC38" t="n">
        <v>949.0632426650781</v>
      </c>
      <c r="AD38" t="n">
        <v>766820.1403124701</v>
      </c>
      <c r="AE38" t="n">
        <v>1049197.145692531</v>
      </c>
      <c r="AF38" t="n">
        <v>1.756563783462756e-06</v>
      </c>
      <c r="AG38" t="n">
        <v>22.68229166666667</v>
      </c>
      <c r="AH38" t="n">
        <v>949063.242665078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3.8236</v>
      </c>
      <c r="E39" t="n">
        <v>26.15</v>
      </c>
      <c r="F39" t="n">
        <v>23.69</v>
      </c>
      <c r="G39" t="n">
        <v>88.83</v>
      </c>
      <c r="H39" t="n">
        <v>1.41</v>
      </c>
      <c r="I39" t="n">
        <v>16</v>
      </c>
      <c r="J39" t="n">
        <v>128.13</v>
      </c>
      <c r="K39" t="n">
        <v>43.4</v>
      </c>
      <c r="L39" t="n">
        <v>10.25</v>
      </c>
      <c r="M39" t="n">
        <v>14</v>
      </c>
      <c r="N39" t="n">
        <v>19.48</v>
      </c>
      <c r="O39" t="n">
        <v>16036.82</v>
      </c>
      <c r="P39" t="n">
        <v>206.82</v>
      </c>
      <c r="Q39" t="n">
        <v>608.77</v>
      </c>
      <c r="R39" t="n">
        <v>57.24</v>
      </c>
      <c r="S39" t="n">
        <v>46.36</v>
      </c>
      <c r="T39" t="n">
        <v>5085.16</v>
      </c>
      <c r="U39" t="n">
        <v>0.8100000000000001</v>
      </c>
      <c r="V39" t="n">
        <v>0.9</v>
      </c>
      <c r="W39" t="n">
        <v>9.199999999999999</v>
      </c>
      <c r="X39" t="n">
        <v>0.32</v>
      </c>
      <c r="Y39" t="n">
        <v>1</v>
      </c>
      <c r="Z39" t="n">
        <v>10</v>
      </c>
      <c r="AA39" t="n">
        <v>766.3001373898654</v>
      </c>
      <c r="AB39" t="n">
        <v>1048.485654752914</v>
      </c>
      <c r="AC39" t="n">
        <v>948.4196554221536</v>
      </c>
      <c r="AD39" t="n">
        <v>766300.1373898655</v>
      </c>
      <c r="AE39" t="n">
        <v>1048485.654752914</v>
      </c>
      <c r="AF39" t="n">
        <v>1.75500320941944e-06</v>
      </c>
      <c r="AG39" t="n">
        <v>22.69965277777778</v>
      </c>
      <c r="AH39" t="n">
        <v>948419.6554221536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3.8308</v>
      </c>
      <c r="E40" t="n">
        <v>26.1</v>
      </c>
      <c r="F40" t="n">
        <v>23.66</v>
      </c>
      <c r="G40" t="n">
        <v>94.65000000000001</v>
      </c>
      <c r="H40" t="n">
        <v>1.44</v>
      </c>
      <c r="I40" t="n">
        <v>15</v>
      </c>
      <c r="J40" t="n">
        <v>128.46</v>
      </c>
      <c r="K40" t="n">
        <v>43.4</v>
      </c>
      <c r="L40" t="n">
        <v>10.5</v>
      </c>
      <c r="M40" t="n">
        <v>13</v>
      </c>
      <c r="N40" t="n">
        <v>19.56</v>
      </c>
      <c r="O40" t="n">
        <v>16077.65</v>
      </c>
      <c r="P40" t="n">
        <v>205.01</v>
      </c>
      <c r="Q40" t="n">
        <v>608.75</v>
      </c>
      <c r="R40" t="n">
        <v>56.35</v>
      </c>
      <c r="S40" t="n">
        <v>46.36</v>
      </c>
      <c r="T40" t="n">
        <v>4648.62</v>
      </c>
      <c r="U40" t="n">
        <v>0.82</v>
      </c>
      <c r="V40" t="n">
        <v>0.9</v>
      </c>
      <c r="W40" t="n">
        <v>9.199999999999999</v>
      </c>
      <c r="X40" t="n">
        <v>0.29</v>
      </c>
      <c r="Y40" t="n">
        <v>1</v>
      </c>
      <c r="Z40" t="n">
        <v>10</v>
      </c>
      <c r="AA40" t="n">
        <v>762.7596903496574</v>
      </c>
      <c r="AB40" t="n">
        <v>1043.641458919001</v>
      </c>
      <c r="AC40" t="n">
        <v>944.0377828397579</v>
      </c>
      <c r="AD40" t="n">
        <v>762759.6903496573</v>
      </c>
      <c r="AE40" t="n">
        <v>1043641.458919001</v>
      </c>
      <c r="AF40" t="n">
        <v>1.758307954452345e-06</v>
      </c>
      <c r="AG40" t="n">
        <v>22.65625</v>
      </c>
      <c r="AH40" t="n">
        <v>944037.782839758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3.8327</v>
      </c>
      <c r="E41" t="n">
        <v>26.09</v>
      </c>
      <c r="F41" t="n">
        <v>23.65</v>
      </c>
      <c r="G41" t="n">
        <v>94.59999999999999</v>
      </c>
      <c r="H41" t="n">
        <v>1.47</v>
      </c>
      <c r="I41" t="n">
        <v>15</v>
      </c>
      <c r="J41" t="n">
        <v>128.79</v>
      </c>
      <c r="K41" t="n">
        <v>43.4</v>
      </c>
      <c r="L41" t="n">
        <v>10.75</v>
      </c>
      <c r="M41" t="n">
        <v>13</v>
      </c>
      <c r="N41" t="n">
        <v>19.64</v>
      </c>
      <c r="O41" t="n">
        <v>16118.5</v>
      </c>
      <c r="P41" t="n">
        <v>204.78</v>
      </c>
      <c r="Q41" t="n">
        <v>608.8</v>
      </c>
      <c r="R41" t="n">
        <v>55.88</v>
      </c>
      <c r="S41" t="n">
        <v>46.36</v>
      </c>
      <c r="T41" t="n">
        <v>4410.25</v>
      </c>
      <c r="U41" t="n">
        <v>0.83</v>
      </c>
      <c r="V41" t="n">
        <v>0.9</v>
      </c>
      <c r="W41" t="n">
        <v>9.210000000000001</v>
      </c>
      <c r="X41" t="n">
        <v>0.28</v>
      </c>
      <c r="Y41" t="n">
        <v>1</v>
      </c>
      <c r="Z41" t="n">
        <v>10</v>
      </c>
      <c r="AA41" t="n">
        <v>762.1676315523962</v>
      </c>
      <c r="AB41" t="n">
        <v>1042.831377952798</v>
      </c>
      <c r="AC41" t="n">
        <v>943.3050148640135</v>
      </c>
      <c r="AD41" t="n">
        <v>762167.6315523962</v>
      </c>
      <c r="AE41" t="n">
        <v>1042831.377952798</v>
      </c>
      <c r="AF41" t="n">
        <v>1.75918003994714e-06</v>
      </c>
      <c r="AG41" t="n">
        <v>22.64756944444444</v>
      </c>
      <c r="AH41" t="n">
        <v>943305.0148640135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3.8323</v>
      </c>
      <c r="E42" t="n">
        <v>26.09</v>
      </c>
      <c r="F42" t="n">
        <v>23.65</v>
      </c>
      <c r="G42" t="n">
        <v>94.61</v>
      </c>
      <c r="H42" t="n">
        <v>1.5</v>
      </c>
      <c r="I42" t="n">
        <v>15</v>
      </c>
      <c r="J42" t="n">
        <v>129.13</v>
      </c>
      <c r="K42" t="n">
        <v>43.4</v>
      </c>
      <c r="L42" t="n">
        <v>11</v>
      </c>
      <c r="M42" t="n">
        <v>13</v>
      </c>
      <c r="N42" t="n">
        <v>19.73</v>
      </c>
      <c r="O42" t="n">
        <v>16159.39</v>
      </c>
      <c r="P42" t="n">
        <v>203.04</v>
      </c>
      <c r="Q42" t="n">
        <v>608.84</v>
      </c>
      <c r="R42" t="n">
        <v>56.07</v>
      </c>
      <c r="S42" t="n">
        <v>46.36</v>
      </c>
      <c r="T42" t="n">
        <v>4506.8</v>
      </c>
      <c r="U42" t="n">
        <v>0.83</v>
      </c>
      <c r="V42" t="n">
        <v>0.9</v>
      </c>
      <c r="W42" t="n">
        <v>9.199999999999999</v>
      </c>
      <c r="X42" t="n">
        <v>0.28</v>
      </c>
      <c r="Y42" t="n">
        <v>1</v>
      </c>
      <c r="Z42" t="n">
        <v>10</v>
      </c>
      <c r="AA42" t="n">
        <v>759.7408932638876</v>
      </c>
      <c r="AB42" t="n">
        <v>1039.511007566323</v>
      </c>
      <c r="AC42" t="n">
        <v>940.3015359670545</v>
      </c>
      <c r="AD42" t="n">
        <v>759740.8932638876</v>
      </c>
      <c r="AE42" t="n">
        <v>1039511.007566323</v>
      </c>
      <c r="AF42" t="n">
        <v>1.758996443000868e-06</v>
      </c>
      <c r="AG42" t="n">
        <v>22.64756944444444</v>
      </c>
      <c r="AH42" t="n">
        <v>940301.5359670545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3.8402</v>
      </c>
      <c r="E43" t="n">
        <v>26.04</v>
      </c>
      <c r="F43" t="n">
        <v>23.62</v>
      </c>
      <c r="G43" t="n">
        <v>101.24</v>
      </c>
      <c r="H43" t="n">
        <v>1.54</v>
      </c>
      <c r="I43" t="n">
        <v>14</v>
      </c>
      <c r="J43" t="n">
        <v>129.46</v>
      </c>
      <c r="K43" t="n">
        <v>43.4</v>
      </c>
      <c r="L43" t="n">
        <v>11.25</v>
      </c>
      <c r="M43" t="n">
        <v>12</v>
      </c>
      <c r="N43" t="n">
        <v>19.81</v>
      </c>
      <c r="O43" t="n">
        <v>16200.3</v>
      </c>
      <c r="P43" t="n">
        <v>201.94</v>
      </c>
      <c r="Q43" t="n">
        <v>608.83</v>
      </c>
      <c r="R43" t="n">
        <v>55.13</v>
      </c>
      <c r="S43" t="n">
        <v>46.36</v>
      </c>
      <c r="T43" t="n">
        <v>4040.67</v>
      </c>
      <c r="U43" t="n">
        <v>0.84</v>
      </c>
      <c r="V43" t="n">
        <v>0.9</v>
      </c>
      <c r="W43" t="n">
        <v>9.199999999999999</v>
      </c>
      <c r="X43" t="n">
        <v>0.25</v>
      </c>
      <c r="Y43" t="n">
        <v>1</v>
      </c>
      <c r="Z43" t="n">
        <v>10</v>
      </c>
      <c r="AA43" t="n">
        <v>757.150973077275</v>
      </c>
      <c r="AB43" t="n">
        <v>1035.967364507785</v>
      </c>
      <c r="AC43" t="n">
        <v>937.0960932284893</v>
      </c>
      <c r="AD43" t="n">
        <v>757150.973077275</v>
      </c>
      <c r="AE43" t="n">
        <v>1035967.364507785</v>
      </c>
      <c r="AF43" t="n">
        <v>1.762622482689751e-06</v>
      </c>
      <c r="AG43" t="n">
        <v>22.60416666666667</v>
      </c>
      <c r="AH43" t="n">
        <v>937096.0932284893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3.8417</v>
      </c>
      <c r="E44" t="n">
        <v>26.03</v>
      </c>
      <c r="F44" t="n">
        <v>23.61</v>
      </c>
      <c r="G44" t="n">
        <v>101.19</v>
      </c>
      <c r="H44" t="n">
        <v>1.57</v>
      </c>
      <c r="I44" t="n">
        <v>14</v>
      </c>
      <c r="J44" t="n">
        <v>129.79</v>
      </c>
      <c r="K44" t="n">
        <v>43.4</v>
      </c>
      <c r="L44" t="n">
        <v>11.5</v>
      </c>
      <c r="M44" t="n">
        <v>12</v>
      </c>
      <c r="N44" t="n">
        <v>19.89</v>
      </c>
      <c r="O44" t="n">
        <v>16241.25</v>
      </c>
      <c r="P44" t="n">
        <v>201.42</v>
      </c>
      <c r="Q44" t="n">
        <v>608.84</v>
      </c>
      <c r="R44" t="n">
        <v>54.95</v>
      </c>
      <c r="S44" t="n">
        <v>46.36</v>
      </c>
      <c r="T44" t="n">
        <v>3951.17</v>
      </c>
      <c r="U44" t="n">
        <v>0.84</v>
      </c>
      <c r="V44" t="n">
        <v>0.9</v>
      </c>
      <c r="W44" t="n">
        <v>9.19</v>
      </c>
      <c r="X44" t="n">
        <v>0.24</v>
      </c>
      <c r="Y44" t="n">
        <v>1</v>
      </c>
      <c r="Z44" t="n">
        <v>10</v>
      </c>
      <c r="AA44" t="n">
        <v>756.1957493289875</v>
      </c>
      <c r="AB44" t="n">
        <v>1034.660385233881</v>
      </c>
      <c r="AC44" t="n">
        <v>935.9138502221293</v>
      </c>
      <c r="AD44" t="n">
        <v>756195.7493289876</v>
      </c>
      <c r="AE44" t="n">
        <v>1034660.385233881</v>
      </c>
      <c r="AF44" t="n">
        <v>1.763310971238273e-06</v>
      </c>
      <c r="AG44" t="n">
        <v>22.59548611111111</v>
      </c>
      <c r="AH44" t="n">
        <v>935913.8502221294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3.8379</v>
      </c>
      <c r="E45" t="n">
        <v>26.06</v>
      </c>
      <c r="F45" t="n">
        <v>23.64</v>
      </c>
      <c r="G45" t="n">
        <v>101.3</v>
      </c>
      <c r="H45" t="n">
        <v>1.6</v>
      </c>
      <c r="I45" t="n">
        <v>14</v>
      </c>
      <c r="J45" t="n">
        <v>130.12</v>
      </c>
      <c r="K45" t="n">
        <v>43.4</v>
      </c>
      <c r="L45" t="n">
        <v>11.75</v>
      </c>
      <c r="M45" t="n">
        <v>11</v>
      </c>
      <c r="N45" t="n">
        <v>19.97</v>
      </c>
      <c r="O45" t="n">
        <v>16282.22</v>
      </c>
      <c r="P45" t="n">
        <v>199.84</v>
      </c>
      <c r="Q45" t="n">
        <v>608.84</v>
      </c>
      <c r="R45" t="n">
        <v>55.63</v>
      </c>
      <c r="S45" t="n">
        <v>46.36</v>
      </c>
      <c r="T45" t="n">
        <v>4291.5</v>
      </c>
      <c r="U45" t="n">
        <v>0.83</v>
      </c>
      <c r="V45" t="n">
        <v>0.9</v>
      </c>
      <c r="W45" t="n">
        <v>9.199999999999999</v>
      </c>
      <c r="X45" t="n">
        <v>0.27</v>
      </c>
      <c r="Y45" t="n">
        <v>1</v>
      </c>
      <c r="Z45" t="n">
        <v>10</v>
      </c>
      <c r="AA45" t="n">
        <v>754.534788463873</v>
      </c>
      <c r="AB45" t="n">
        <v>1032.387785301809</v>
      </c>
      <c r="AC45" t="n">
        <v>933.8581440379608</v>
      </c>
      <c r="AD45" t="n">
        <v>754534.7884638731</v>
      </c>
      <c r="AE45" t="n">
        <v>1032387.785301809</v>
      </c>
      <c r="AF45" t="n">
        <v>1.761566800248683e-06</v>
      </c>
      <c r="AG45" t="n">
        <v>22.62152777777778</v>
      </c>
      <c r="AH45" t="n">
        <v>933858.1440379608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3.8455</v>
      </c>
      <c r="E46" t="n">
        <v>26</v>
      </c>
      <c r="F46" t="n">
        <v>23.61</v>
      </c>
      <c r="G46" t="n">
        <v>108.97</v>
      </c>
      <c r="H46" t="n">
        <v>1.63</v>
      </c>
      <c r="I46" t="n">
        <v>13</v>
      </c>
      <c r="J46" t="n">
        <v>130.45</v>
      </c>
      <c r="K46" t="n">
        <v>43.4</v>
      </c>
      <c r="L46" t="n">
        <v>12</v>
      </c>
      <c r="M46" t="n">
        <v>11</v>
      </c>
      <c r="N46" t="n">
        <v>20.05</v>
      </c>
      <c r="O46" t="n">
        <v>16323.22</v>
      </c>
      <c r="P46" t="n">
        <v>199.09</v>
      </c>
      <c r="Q46" t="n">
        <v>608.77</v>
      </c>
      <c r="R46" t="n">
        <v>54.79</v>
      </c>
      <c r="S46" t="n">
        <v>46.36</v>
      </c>
      <c r="T46" t="n">
        <v>3877.06</v>
      </c>
      <c r="U46" t="n">
        <v>0.85</v>
      </c>
      <c r="V46" t="n">
        <v>0.9</v>
      </c>
      <c r="W46" t="n">
        <v>9.199999999999999</v>
      </c>
      <c r="X46" t="n">
        <v>0.24</v>
      </c>
      <c r="Y46" t="n">
        <v>1</v>
      </c>
      <c r="Z46" t="n">
        <v>10</v>
      </c>
      <c r="AA46" t="n">
        <v>752.4868041823469</v>
      </c>
      <c r="AB46" t="n">
        <v>1029.585642857135</v>
      </c>
      <c r="AC46" t="n">
        <v>931.323434135375</v>
      </c>
      <c r="AD46" t="n">
        <v>752486.8041823469</v>
      </c>
      <c r="AE46" t="n">
        <v>1029585.642857135</v>
      </c>
      <c r="AF46" t="n">
        <v>1.765055142227862e-06</v>
      </c>
      <c r="AG46" t="n">
        <v>22.56944444444444</v>
      </c>
      <c r="AH46" t="n">
        <v>931323.434135375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3.8456</v>
      </c>
      <c r="E47" t="n">
        <v>26</v>
      </c>
      <c r="F47" t="n">
        <v>23.61</v>
      </c>
      <c r="G47" t="n">
        <v>108.97</v>
      </c>
      <c r="H47" t="n">
        <v>1.65</v>
      </c>
      <c r="I47" t="n">
        <v>13</v>
      </c>
      <c r="J47" t="n">
        <v>130.79</v>
      </c>
      <c r="K47" t="n">
        <v>43.4</v>
      </c>
      <c r="L47" t="n">
        <v>12.25</v>
      </c>
      <c r="M47" t="n">
        <v>10</v>
      </c>
      <c r="N47" t="n">
        <v>20.14</v>
      </c>
      <c r="O47" t="n">
        <v>16364.25</v>
      </c>
      <c r="P47" t="n">
        <v>197.91</v>
      </c>
      <c r="Q47" t="n">
        <v>608.8099999999999</v>
      </c>
      <c r="R47" t="n">
        <v>54.65</v>
      </c>
      <c r="S47" t="n">
        <v>46.36</v>
      </c>
      <c r="T47" t="n">
        <v>3809.21</v>
      </c>
      <c r="U47" t="n">
        <v>0.85</v>
      </c>
      <c r="V47" t="n">
        <v>0.9</v>
      </c>
      <c r="W47" t="n">
        <v>9.199999999999999</v>
      </c>
      <c r="X47" t="n">
        <v>0.24</v>
      </c>
      <c r="Y47" t="n">
        <v>1</v>
      </c>
      <c r="Z47" t="n">
        <v>10</v>
      </c>
      <c r="AA47" t="n">
        <v>750.8062347738962</v>
      </c>
      <c r="AB47" t="n">
        <v>1027.286213651003</v>
      </c>
      <c r="AC47" t="n">
        <v>929.243459225407</v>
      </c>
      <c r="AD47" t="n">
        <v>750806.2347738962</v>
      </c>
      <c r="AE47" t="n">
        <v>1027286.213651003</v>
      </c>
      <c r="AF47" t="n">
        <v>1.765101041464431e-06</v>
      </c>
      <c r="AG47" t="n">
        <v>22.56944444444444</v>
      </c>
      <c r="AH47" t="n">
        <v>929243.459225407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3.8445</v>
      </c>
      <c r="E48" t="n">
        <v>26.01</v>
      </c>
      <c r="F48" t="n">
        <v>23.62</v>
      </c>
      <c r="G48" t="n">
        <v>109</v>
      </c>
      <c r="H48" t="n">
        <v>1.68</v>
      </c>
      <c r="I48" t="n">
        <v>13</v>
      </c>
      <c r="J48" t="n">
        <v>131.12</v>
      </c>
      <c r="K48" t="n">
        <v>43.4</v>
      </c>
      <c r="L48" t="n">
        <v>12.5</v>
      </c>
      <c r="M48" t="n">
        <v>7</v>
      </c>
      <c r="N48" t="n">
        <v>20.22</v>
      </c>
      <c r="O48" t="n">
        <v>16405.32</v>
      </c>
      <c r="P48" t="n">
        <v>197.48</v>
      </c>
      <c r="Q48" t="n">
        <v>608.76</v>
      </c>
      <c r="R48" t="n">
        <v>54.79</v>
      </c>
      <c r="S48" t="n">
        <v>46.36</v>
      </c>
      <c r="T48" t="n">
        <v>3875.19</v>
      </c>
      <c r="U48" t="n">
        <v>0.85</v>
      </c>
      <c r="V48" t="n">
        <v>0.9</v>
      </c>
      <c r="W48" t="n">
        <v>9.210000000000001</v>
      </c>
      <c r="X48" t="n">
        <v>0.25</v>
      </c>
      <c r="Y48" t="n">
        <v>1</v>
      </c>
      <c r="Z48" t="n">
        <v>10</v>
      </c>
      <c r="AA48" t="n">
        <v>750.3707636132732</v>
      </c>
      <c r="AB48" t="n">
        <v>1026.690382797407</v>
      </c>
      <c r="AC48" t="n">
        <v>928.7044936322243</v>
      </c>
      <c r="AD48" t="n">
        <v>750370.7636132732</v>
      </c>
      <c r="AE48" t="n">
        <v>1026690.382797407</v>
      </c>
      <c r="AF48" t="n">
        <v>1.764596149862181e-06</v>
      </c>
      <c r="AG48" t="n">
        <v>22.578125</v>
      </c>
      <c r="AH48" t="n">
        <v>928704.4936322243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3.8436</v>
      </c>
      <c r="E49" t="n">
        <v>26.02</v>
      </c>
      <c r="F49" t="n">
        <v>23.62</v>
      </c>
      <c r="G49" t="n">
        <v>109.03</v>
      </c>
      <c r="H49" t="n">
        <v>1.71</v>
      </c>
      <c r="I49" t="n">
        <v>13</v>
      </c>
      <c r="J49" t="n">
        <v>131.45</v>
      </c>
      <c r="K49" t="n">
        <v>43.4</v>
      </c>
      <c r="L49" t="n">
        <v>12.75</v>
      </c>
      <c r="M49" t="n">
        <v>4</v>
      </c>
      <c r="N49" t="n">
        <v>20.3</v>
      </c>
      <c r="O49" t="n">
        <v>16446.41</v>
      </c>
      <c r="P49" t="n">
        <v>196.71</v>
      </c>
      <c r="Q49" t="n">
        <v>608.8099999999999</v>
      </c>
      <c r="R49" t="n">
        <v>54.91</v>
      </c>
      <c r="S49" t="n">
        <v>46.36</v>
      </c>
      <c r="T49" t="n">
        <v>3935.76</v>
      </c>
      <c r="U49" t="n">
        <v>0.84</v>
      </c>
      <c r="V49" t="n">
        <v>0.9</v>
      </c>
      <c r="W49" t="n">
        <v>9.210000000000001</v>
      </c>
      <c r="X49" t="n">
        <v>0.25</v>
      </c>
      <c r="Y49" t="n">
        <v>1</v>
      </c>
      <c r="Z49" t="n">
        <v>10</v>
      </c>
      <c r="AA49" t="n">
        <v>749.3767389853398</v>
      </c>
      <c r="AB49" t="n">
        <v>1025.330314448197</v>
      </c>
      <c r="AC49" t="n">
        <v>927.4742282973949</v>
      </c>
      <c r="AD49" t="n">
        <v>749376.7389853398</v>
      </c>
      <c r="AE49" t="n">
        <v>1025330.314448197</v>
      </c>
      <c r="AF49" t="n">
        <v>1.764183056733068e-06</v>
      </c>
      <c r="AG49" t="n">
        <v>22.58680555555556</v>
      </c>
      <c r="AH49" t="n">
        <v>927474.2282973949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3.8428</v>
      </c>
      <c r="E50" t="n">
        <v>26.02</v>
      </c>
      <c r="F50" t="n">
        <v>23.63</v>
      </c>
      <c r="G50" t="n">
        <v>109.05</v>
      </c>
      <c r="H50" t="n">
        <v>1.74</v>
      </c>
      <c r="I50" t="n">
        <v>13</v>
      </c>
      <c r="J50" t="n">
        <v>131.79</v>
      </c>
      <c r="K50" t="n">
        <v>43.4</v>
      </c>
      <c r="L50" t="n">
        <v>13</v>
      </c>
      <c r="M50" t="n">
        <v>2</v>
      </c>
      <c r="N50" t="n">
        <v>20.39</v>
      </c>
      <c r="O50" t="n">
        <v>16487.53</v>
      </c>
      <c r="P50" t="n">
        <v>196.64</v>
      </c>
      <c r="Q50" t="n">
        <v>608.79</v>
      </c>
      <c r="R50" t="n">
        <v>54.9</v>
      </c>
      <c r="S50" t="n">
        <v>46.36</v>
      </c>
      <c r="T50" t="n">
        <v>3932.45</v>
      </c>
      <c r="U50" t="n">
        <v>0.84</v>
      </c>
      <c r="V50" t="n">
        <v>0.9</v>
      </c>
      <c r="W50" t="n">
        <v>9.210000000000001</v>
      </c>
      <c r="X50" t="n">
        <v>0.26</v>
      </c>
      <c r="Y50" t="n">
        <v>1</v>
      </c>
      <c r="Z50" t="n">
        <v>10</v>
      </c>
      <c r="AA50" t="n">
        <v>749.4184890001466</v>
      </c>
      <c r="AB50" t="n">
        <v>1025.387438660336</v>
      </c>
      <c r="AC50" t="n">
        <v>927.5259006549019</v>
      </c>
      <c r="AD50" t="n">
        <v>749418.4890001465</v>
      </c>
      <c r="AE50" t="n">
        <v>1025387.438660336</v>
      </c>
      <c r="AF50" t="n">
        <v>1.763815862840523e-06</v>
      </c>
      <c r="AG50" t="n">
        <v>22.58680555555556</v>
      </c>
      <c r="AH50" t="n">
        <v>927525.9006549019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3.8423</v>
      </c>
      <c r="E51" t="n">
        <v>26.03</v>
      </c>
      <c r="F51" t="n">
        <v>23.63</v>
      </c>
      <c r="G51" t="n">
        <v>109.07</v>
      </c>
      <c r="H51" t="n">
        <v>1.77</v>
      </c>
      <c r="I51" t="n">
        <v>13</v>
      </c>
      <c r="J51" t="n">
        <v>132.12</v>
      </c>
      <c r="K51" t="n">
        <v>43.4</v>
      </c>
      <c r="L51" t="n">
        <v>13.25</v>
      </c>
      <c r="M51" t="n">
        <v>0</v>
      </c>
      <c r="N51" t="n">
        <v>20.47</v>
      </c>
      <c r="O51" t="n">
        <v>16528.68</v>
      </c>
      <c r="P51" t="n">
        <v>196.97</v>
      </c>
      <c r="Q51" t="n">
        <v>608.84</v>
      </c>
      <c r="R51" t="n">
        <v>54.97</v>
      </c>
      <c r="S51" t="n">
        <v>46.36</v>
      </c>
      <c r="T51" t="n">
        <v>3966.85</v>
      </c>
      <c r="U51" t="n">
        <v>0.84</v>
      </c>
      <c r="V51" t="n">
        <v>0.9</v>
      </c>
      <c r="W51" t="n">
        <v>9.220000000000001</v>
      </c>
      <c r="X51" t="n">
        <v>0.26</v>
      </c>
      <c r="Y51" t="n">
        <v>1</v>
      </c>
      <c r="Z51" t="n">
        <v>10</v>
      </c>
      <c r="AA51" t="n">
        <v>749.939204511726</v>
      </c>
      <c r="AB51" t="n">
        <v>1026.099904595626</v>
      </c>
      <c r="AC51" t="n">
        <v>928.1703698412801</v>
      </c>
      <c r="AD51" t="n">
        <v>749939.2045117259</v>
      </c>
      <c r="AE51" t="n">
        <v>1026099.904595626</v>
      </c>
      <c r="AF51" t="n">
        <v>1.763586366657682e-06</v>
      </c>
      <c r="AG51" t="n">
        <v>22.59548611111111</v>
      </c>
      <c r="AH51" t="n">
        <v>928170.3698412802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3.156</v>
      </c>
      <c r="E2" t="n">
        <v>31.69</v>
      </c>
      <c r="F2" t="n">
        <v>26.67</v>
      </c>
      <c r="G2" t="n">
        <v>9.82</v>
      </c>
      <c r="H2" t="n">
        <v>0.2</v>
      </c>
      <c r="I2" t="n">
        <v>163</v>
      </c>
      <c r="J2" t="n">
        <v>89.87</v>
      </c>
      <c r="K2" t="n">
        <v>37.55</v>
      </c>
      <c r="L2" t="n">
        <v>1</v>
      </c>
      <c r="M2" t="n">
        <v>161</v>
      </c>
      <c r="N2" t="n">
        <v>11.32</v>
      </c>
      <c r="O2" t="n">
        <v>11317.98</v>
      </c>
      <c r="P2" t="n">
        <v>225.9</v>
      </c>
      <c r="Q2" t="n">
        <v>609.36</v>
      </c>
      <c r="R2" t="n">
        <v>149.58</v>
      </c>
      <c r="S2" t="n">
        <v>46.36</v>
      </c>
      <c r="T2" t="n">
        <v>50520.68</v>
      </c>
      <c r="U2" t="n">
        <v>0.31</v>
      </c>
      <c r="V2" t="n">
        <v>0.8</v>
      </c>
      <c r="W2" t="n">
        <v>9.44</v>
      </c>
      <c r="X2" t="n">
        <v>3.28</v>
      </c>
      <c r="Y2" t="n">
        <v>1</v>
      </c>
      <c r="Z2" t="n">
        <v>10</v>
      </c>
      <c r="AA2" t="n">
        <v>940.6654948589713</v>
      </c>
      <c r="AB2" t="n">
        <v>1287.060029298809</v>
      </c>
      <c r="AC2" t="n">
        <v>1164.224826502626</v>
      </c>
      <c r="AD2" t="n">
        <v>940665.4948589713</v>
      </c>
      <c r="AE2" t="n">
        <v>1287060.029298809</v>
      </c>
      <c r="AF2" t="n">
        <v>1.561192690010983e-06</v>
      </c>
      <c r="AG2" t="n">
        <v>27.50868055555556</v>
      </c>
      <c r="AH2" t="n">
        <v>1164224.826502627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3.3094</v>
      </c>
      <c r="E3" t="n">
        <v>30.22</v>
      </c>
      <c r="F3" t="n">
        <v>25.9</v>
      </c>
      <c r="G3" t="n">
        <v>12.33</v>
      </c>
      <c r="H3" t="n">
        <v>0.24</v>
      </c>
      <c r="I3" t="n">
        <v>126</v>
      </c>
      <c r="J3" t="n">
        <v>90.18000000000001</v>
      </c>
      <c r="K3" t="n">
        <v>37.55</v>
      </c>
      <c r="L3" t="n">
        <v>1.25</v>
      </c>
      <c r="M3" t="n">
        <v>124</v>
      </c>
      <c r="N3" t="n">
        <v>11.37</v>
      </c>
      <c r="O3" t="n">
        <v>11355.7</v>
      </c>
      <c r="P3" t="n">
        <v>218.31</v>
      </c>
      <c r="Q3" t="n">
        <v>609.28</v>
      </c>
      <c r="R3" t="n">
        <v>126.16</v>
      </c>
      <c r="S3" t="n">
        <v>46.36</v>
      </c>
      <c r="T3" t="n">
        <v>38996.45</v>
      </c>
      <c r="U3" t="n">
        <v>0.37</v>
      </c>
      <c r="V3" t="n">
        <v>0.82</v>
      </c>
      <c r="W3" t="n">
        <v>9.369999999999999</v>
      </c>
      <c r="X3" t="n">
        <v>2.52</v>
      </c>
      <c r="Y3" t="n">
        <v>1</v>
      </c>
      <c r="Z3" t="n">
        <v>10</v>
      </c>
      <c r="AA3" t="n">
        <v>879.7278016860171</v>
      </c>
      <c r="AB3" t="n">
        <v>1203.682389118287</v>
      </c>
      <c r="AC3" t="n">
        <v>1088.804631279681</v>
      </c>
      <c r="AD3" t="n">
        <v>879727.8016860171</v>
      </c>
      <c r="AE3" t="n">
        <v>1203682.389118287</v>
      </c>
      <c r="AF3" t="n">
        <v>1.63707575675613e-06</v>
      </c>
      <c r="AG3" t="n">
        <v>26.23263888888889</v>
      </c>
      <c r="AH3" t="n">
        <v>1088804.63127968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3.4104</v>
      </c>
      <c r="E4" t="n">
        <v>29.32</v>
      </c>
      <c r="F4" t="n">
        <v>25.44</v>
      </c>
      <c r="G4" t="n">
        <v>14.82</v>
      </c>
      <c r="H4" t="n">
        <v>0.29</v>
      </c>
      <c r="I4" t="n">
        <v>103</v>
      </c>
      <c r="J4" t="n">
        <v>90.48</v>
      </c>
      <c r="K4" t="n">
        <v>37.55</v>
      </c>
      <c r="L4" t="n">
        <v>1.5</v>
      </c>
      <c r="M4" t="n">
        <v>101</v>
      </c>
      <c r="N4" t="n">
        <v>11.43</v>
      </c>
      <c r="O4" t="n">
        <v>11393.43</v>
      </c>
      <c r="P4" t="n">
        <v>213.35</v>
      </c>
      <c r="Q4" t="n">
        <v>609.28</v>
      </c>
      <c r="R4" t="n">
        <v>111.37</v>
      </c>
      <c r="S4" t="n">
        <v>46.36</v>
      </c>
      <c r="T4" t="n">
        <v>31716.05</v>
      </c>
      <c r="U4" t="n">
        <v>0.42</v>
      </c>
      <c r="V4" t="n">
        <v>0.84</v>
      </c>
      <c r="W4" t="n">
        <v>9.34</v>
      </c>
      <c r="X4" t="n">
        <v>2.06</v>
      </c>
      <c r="Y4" t="n">
        <v>1</v>
      </c>
      <c r="Z4" t="n">
        <v>10</v>
      </c>
      <c r="AA4" t="n">
        <v>844.8727024910941</v>
      </c>
      <c r="AB4" t="n">
        <v>1155.992104701342</v>
      </c>
      <c r="AC4" t="n">
        <v>1045.665840673754</v>
      </c>
      <c r="AD4" t="n">
        <v>844872.702491094</v>
      </c>
      <c r="AE4" t="n">
        <v>1155992.104701342</v>
      </c>
      <c r="AF4" t="n">
        <v>1.687037880232401e-06</v>
      </c>
      <c r="AG4" t="n">
        <v>25.45138888888889</v>
      </c>
      <c r="AH4" t="n">
        <v>1045665.840673754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3.4851</v>
      </c>
      <c r="E5" t="n">
        <v>28.69</v>
      </c>
      <c r="F5" t="n">
        <v>25.11</v>
      </c>
      <c r="G5" t="n">
        <v>17.32</v>
      </c>
      <c r="H5" t="n">
        <v>0.34</v>
      </c>
      <c r="I5" t="n">
        <v>87</v>
      </c>
      <c r="J5" t="n">
        <v>90.79000000000001</v>
      </c>
      <c r="K5" t="n">
        <v>37.55</v>
      </c>
      <c r="L5" t="n">
        <v>1.75</v>
      </c>
      <c r="M5" t="n">
        <v>85</v>
      </c>
      <c r="N5" t="n">
        <v>11.49</v>
      </c>
      <c r="O5" t="n">
        <v>11431.19</v>
      </c>
      <c r="P5" t="n">
        <v>209.42</v>
      </c>
      <c r="Q5" t="n">
        <v>609.16</v>
      </c>
      <c r="R5" t="n">
        <v>101.36</v>
      </c>
      <c r="S5" t="n">
        <v>46.36</v>
      </c>
      <c r="T5" t="n">
        <v>26794.2</v>
      </c>
      <c r="U5" t="n">
        <v>0.46</v>
      </c>
      <c r="V5" t="n">
        <v>0.85</v>
      </c>
      <c r="W5" t="n">
        <v>9.31</v>
      </c>
      <c r="X5" t="n">
        <v>1.73</v>
      </c>
      <c r="Y5" t="n">
        <v>1</v>
      </c>
      <c r="Z5" t="n">
        <v>10</v>
      </c>
      <c r="AA5" t="n">
        <v>817.4057642073885</v>
      </c>
      <c r="AB5" t="n">
        <v>1118.410627985781</v>
      </c>
      <c r="AC5" t="n">
        <v>1011.671087349992</v>
      </c>
      <c r="AD5" t="n">
        <v>817405.7642073885</v>
      </c>
      <c r="AE5" t="n">
        <v>1118410.627985781</v>
      </c>
      <c r="AF5" t="n">
        <v>1.723990064625246e-06</v>
      </c>
      <c r="AG5" t="n">
        <v>24.90451388888889</v>
      </c>
      <c r="AH5" t="n">
        <v>1011671.087349992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3.5444</v>
      </c>
      <c r="E6" t="n">
        <v>28.21</v>
      </c>
      <c r="F6" t="n">
        <v>24.86</v>
      </c>
      <c r="G6" t="n">
        <v>19.89</v>
      </c>
      <c r="H6" t="n">
        <v>0.39</v>
      </c>
      <c r="I6" t="n">
        <v>75</v>
      </c>
      <c r="J6" t="n">
        <v>91.09999999999999</v>
      </c>
      <c r="K6" t="n">
        <v>37.55</v>
      </c>
      <c r="L6" t="n">
        <v>2</v>
      </c>
      <c r="M6" t="n">
        <v>73</v>
      </c>
      <c r="N6" t="n">
        <v>11.54</v>
      </c>
      <c r="O6" t="n">
        <v>11468.97</v>
      </c>
      <c r="P6" t="n">
        <v>206.21</v>
      </c>
      <c r="Q6" t="n">
        <v>608.96</v>
      </c>
      <c r="R6" t="n">
        <v>93.59</v>
      </c>
      <c r="S6" t="n">
        <v>46.36</v>
      </c>
      <c r="T6" t="n">
        <v>22967.99</v>
      </c>
      <c r="U6" t="n">
        <v>0.5</v>
      </c>
      <c r="V6" t="n">
        <v>0.86</v>
      </c>
      <c r="W6" t="n">
        <v>9.289999999999999</v>
      </c>
      <c r="X6" t="n">
        <v>1.48</v>
      </c>
      <c r="Y6" t="n">
        <v>1</v>
      </c>
      <c r="Z6" t="n">
        <v>10</v>
      </c>
      <c r="AA6" t="n">
        <v>803.2467032792144</v>
      </c>
      <c r="AB6" t="n">
        <v>1099.037576170171</v>
      </c>
      <c r="AC6" t="n">
        <v>994.1469724094151</v>
      </c>
      <c r="AD6" t="n">
        <v>803246.7032792144</v>
      </c>
      <c r="AE6" t="n">
        <v>1099037.576170171</v>
      </c>
      <c r="AF6" t="n">
        <v>1.753324261874185e-06</v>
      </c>
      <c r="AG6" t="n">
        <v>24.48784722222222</v>
      </c>
      <c r="AH6" t="n">
        <v>994146.9724094151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3.5879</v>
      </c>
      <c r="E7" t="n">
        <v>27.87</v>
      </c>
      <c r="F7" t="n">
        <v>24.68</v>
      </c>
      <c r="G7" t="n">
        <v>22.44</v>
      </c>
      <c r="H7" t="n">
        <v>0.43</v>
      </c>
      <c r="I7" t="n">
        <v>66</v>
      </c>
      <c r="J7" t="n">
        <v>91.40000000000001</v>
      </c>
      <c r="K7" t="n">
        <v>37.55</v>
      </c>
      <c r="L7" t="n">
        <v>2.25</v>
      </c>
      <c r="M7" t="n">
        <v>64</v>
      </c>
      <c r="N7" t="n">
        <v>11.6</v>
      </c>
      <c r="O7" t="n">
        <v>11506.78</v>
      </c>
      <c r="P7" t="n">
        <v>203.68</v>
      </c>
      <c r="Q7" t="n">
        <v>609.21</v>
      </c>
      <c r="R7" t="n">
        <v>88.08</v>
      </c>
      <c r="S7" t="n">
        <v>46.36</v>
      </c>
      <c r="T7" t="n">
        <v>20256.27</v>
      </c>
      <c r="U7" t="n">
        <v>0.53</v>
      </c>
      <c r="V7" t="n">
        <v>0.86</v>
      </c>
      <c r="W7" t="n">
        <v>9.289999999999999</v>
      </c>
      <c r="X7" t="n">
        <v>1.31</v>
      </c>
      <c r="Y7" t="n">
        <v>1</v>
      </c>
      <c r="Z7" t="n">
        <v>10</v>
      </c>
      <c r="AA7" t="n">
        <v>783.9502059717928</v>
      </c>
      <c r="AB7" t="n">
        <v>1072.635257252777</v>
      </c>
      <c r="AC7" t="n">
        <v>970.26445375361</v>
      </c>
      <c r="AD7" t="n">
        <v>783950.2059717928</v>
      </c>
      <c r="AE7" t="n">
        <v>1072635.257252777</v>
      </c>
      <c r="AF7" t="n">
        <v>1.774842602183272e-06</v>
      </c>
      <c r="AG7" t="n">
        <v>24.19270833333333</v>
      </c>
      <c r="AH7" t="n">
        <v>970264.45375361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3.6256</v>
      </c>
      <c r="E8" t="n">
        <v>27.58</v>
      </c>
      <c r="F8" t="n">
        <v>24.53</v>
      </c>
      <c r="G8" t="n">
        <v>24.94</v>
      </c>
      <c r="H8" t="n">
        <v>0.48</v>
      </c>
      <c r="I8" t="n">
        <v>59</v>
      </c>
      <c r="J8" t="n">
        <v>91.70999999999999</v>
      </c>
      <c r="K8" t="n">
        <v>37.55</v>
      </c>
      <c r="L8" t="n">
        <v>2.5</v>
      </c>
      <c r="M8" t="n">
        <v>57</v>
      </c>
      <c r="N8" t="n">
        <v>11.66</v>
      </c>
      <c r="O8" t="n">
        <v>11544.61</v>
      </c>
      <c r="P8" t="n">
        <v>201.16</v>
      </c>
      <c r="Q8" t="n">
        <v>609.04</v>
      </c>
      <c r="R8" t="n">
        <v>82.98999999999999</v>
      </c>
      <c r="S8" t="n">
        <v>46.36</v>
      </c>
      <c r="T8" t="n">
        <v>17747.02</v>
      </c>
      <c r="U8" t="n">
        <v>0.5600000000000001</v>
      </c>
      <c r="V8" t="n">
        <v>0.87</v>
      </c>
      <c r="W8" t="n">
        <v>9.279999999999999</v>
      </c>
      <c r="X8" t="n">
        <v>1.15</v>
      </c>
      <c r="Y8" t="n">
        <v>1</v>
      </c>
      <c r="Z8" t="n">
        <v>10</v>
      </c>
      <c r="AA8" t="n">
        <v>774.6642614090001</v>
      </c>
      <c r="AB8" t="n">
        <v>1059.929818235003</v>
      </c>
      <c r="AC8" t="n">
        <v>958.7716040034965</v>
      </c>
      <c r="AD8" t="n">
        <v>774664.2614090001</v>
      </c>
      <c r="AE8" t="n">
        <v>1059929.818235003</v>
      </c>
      <c r="AF8" t="n">
        <v>1.793491830451147e-06</v>
      </c>
      <c r="AG8" t="n">
        <v>23.94097222222222</v>
      </c>
      <c r="AH8" t="n">
        <v>958771.6040034965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3.6582</v>
      </c>
      <c r="E9" t="n">
        <v>27.34</v>
      </c>
      <c r="F9" t="n">
        <v>24.39</v>
      </c>
      <c r="G9" t="n">
        <v>27.62</v>
      </c>
      <c r="H9" t="n">
        <v>0.52</v>
      </c>
      <c r="I9" t="n">
        <v>53</v>
      </c>
      <c r="J9" t="n">
        <v>92.02</v>
      </c>
      <c r="K9" t="n">
        <v>37.55</v>
      </c>
      <c r="L9" t="n">
        <v>2.75</v>
      </c>
      <c r="M9" t="n">
        <v>51</v>
      </c>
      <c r="N9" t="n">
        <v>11.71</v>
      </c>
      <c r="O9" t="n">
        <v>11582.46</v>
      </c>
      <c r="P9" t="n">
        <v>198.93</v>
      </c>
      <c r="Q9" t="n">
        <v>608.98</v>
      </c>
      <c r="R9" t="n">
        <v>79.09999999999999</v>
      </c>
      <c r="S9" t="n">
        <v>46.36</v>
      </c>
      <c r="T9" t="n">
        <v>15833.39</v>
      </c>
      <c r="U9" t="n">
        <v>0.59</v>
      </c>
      <c r="V9" t="n">
        <v>0.87</v>
      </c>
      <c r="W9" t="n">
        <v>9.26</v>
      </c>
      <c r="X9" t="n">
        <v>1.02</v>
      </c>
      <c r="Y9" t="n">
        <v>1</v>
      </c>
      <c r="Z9" t="n">
        <v>10</v>
      </c>
      <c r="AA9" t="n">
        <v>757.7238920710722</v>
      </c>
      <c r="AB9" t="n">
        <v>1036.751257550501</v>
      </c>
      <c r="AC9" t="n">
        <v>937.8051726194089</v>
      </c>
      <c r="AD9" t="n">
        <v>757723.8920710722</v>
      </c>
      <c r="AE9" t="n">
        <v>1036751.257550501</v>
      </c>
      <c r="AF9" t="n">
        <v>1.809618218820715e-06</v>
      </c>
      <c r="AG9" t="n">
        <v>23.73263888888889</v>
      </c>
      <c r="AH9" t="n">
        <v>937805.1726194089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3.6817</v>
      </c>
      <c r="E10" t="n">
        <v>27.16</v>
      </c>
      <c r="F10" t="n">
        <v>24.31</v>
      </c>
      <c r="G10" t="n">
        <v>30.39</v>
      </c>
      <c r="H10" t="n">
        <v>0.57</v>
      </c>
      <c r="I10" t="n">
        <v>48</v>
      </c>
      <c r="J10" t="n">
        <v>92.31999999999999</v>
      </c>
      <c r="K10" t="n">
        <v>37.55</v>
      </c>
      <c r="L10" t="n">
        <v>3</v>
      </c>
      <c r="M10" t="n">
        <v>46</v>
      </c>
      <c r="N10" t="n">
        <v>11.77</v>
      </c>
      <c r="O10" t="n">
        <v>11620.34</v>
      </c>
      <c r="P10" t="n">
        <v>196.95</v>
      </c>
      <c r="Q10" t="n">
        <v>608.96</v>
      </c>
      <c r="R10" t="n">
        <v>76.27</v>
      </c>
      <c r="S10" t="n">
        <v>46.36</v>
      </c>
      <c r="T10" t="n">
        <v>14442.88</v>
      </c>
      <c r="U10" t="n">
        <v>0.61</v>
      </c>
      <c r="V10" t="n">
        <v>0.88</v>
      </c>
      <c r="W10" t="n">
        <v>9.27</v>
      </c>
      <c r="X10" t="n">
        <v>0.9399999999999999</v>
      </c>
      <c r="Y10" t="n">
        <v>1</v>
      </c>
      <c r="Z10" t="n">
        <v>10</v>
      </c>
      <c r="AA10" t="n">
        <v>751.7009040423394</v>
      </c>
      <c r="AB10" t="n">
        <v>1028.51033961411</v>
      </c>
      <c r="AC10" t="n">
        <v>930.3507563246661</v>
      </c>
      <c r="AD10" t="n">
        <v>751700.9040423394</v>
      </c>
      <c r="AE10" t="n">
        <v>1028510.33961411</v>
      </c>
      <c r="AF10" t="n">
        <v>1.821243069332521e-06</v>
      </c>
      <c r="AG10" t="n">
        <v>23.57638888888889</v>
      </c>
      <c r="AH10" t="n">
        <v>930350.7563246661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3.7023</v>
      </c>
      <c r="E11" t="n">
        <v>27.01</v>
      </c>
      <c r="F11" t="n">
        <v>24.24</v>
      </c>
      <c r="G11" t="n">
        <v>33.05</v>
      </c>
      <c r="H11" t="n">
        <v>0.62</v>
      </c>
      <c r="I11" t="n">
        <v>44</v>
      </c>
      <c r="J11" t="n">
        <v>92.63</v>
      </c>
      <c r="K11" t="n">
        <v>37.55</v>
      </c>
      <c r="L11" t="n">
        <v>3.25</v>
      </c>
      <c r="M11" t="n">
        <v>42</v>
      </c>
      <c r="N11" t="n">
        <v>11.83</v>
      </c>
      <c r="O11" t="n">
        <v>11658.24</v>
      </c>
      <c r="P11" t="n">
        <v>195.32</v>
      </c>
      <c r="Q11" t="n">
        <v>609</v>
      </c>
      <c r="R11" t="n">
        <v>74.08</v>
      </c>
      <c r="S11" t="n">
        <v>46.36</v>
      </c>
      <c r="T11" t="n">
        <v>13367.2</v>
      </c>
      <c r="U11" t="n">
        <v>0.63</v>
      </c>
      <c r="V11" t="n">
        <v>0.88</v>
      </c>
      <c r="W11" t="n">
        <v>9.26</v>
      </c>
      <c r="X11" t="n">
        <v>0.86</v>
      </c>
      <c r="Y11" t="n">
        <v>1</v>
      </c>
      <c r="Z11" t="n">
        <v>10</v>
      </c>
      <c r="AA11" t="n">
        <v>746.4694308528689</v>
      </c>
      <c r="AB11" t="n">
        <v>1021.352407199968</v>
      </c>
      <c r="AC11" t="n">
        <v>923.8759669339087</v>
      </c>
      <c r="AD11" t="n">
        <v>746469.4308528688</v>
      </c>
      <c r="AE11" t="n">
        <v>1021352.407199968</v>
      </c>
      <c r="AF11" t="n">
        <v>1.83143336382372e-06</v>
      </c>
      <c r="AG11" t="n">
        <v>23.44618055555556</v>
      </c>
      <c r="AH11" t="n">
        <v>923875.9669339086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3.7167</v>
      </c>
      <c r="E12" t="n">
        <v>26.91</v>
      </c>
      <c r="F12" t="n">
        <v>24.19</v>
      </c>
      <c r="G12" t="n">
        <v>35.4</v>
      </c>
      <c r="H12" t="n">
        <v>0.66</v>
      </c>
      <c r="I12" t="n">
        <v>41</v>
      </c>
      <c r="J12" t="n">
        <v>92.94</v>
      </c>
      <c r="K12" t="n">
        <v>37.55</v>
      </c>
      <c r="L12" t="n">
        <v>3.5</v>
      </c>
      <c r="M12" t="n">
        <v>39</v>
      </c>
      <c r="N12" t="n">
        <v>11.88</v>
      </c>
      <c r="O12" t="n">
        <v>11696.16</v>
      </c>
      <c r="P12" t="n">
        <v>193.59</v>
      </c>
      <c r="Q12" t="n">
        <v>608.91</v>
      </c>
      <c r="R12" t="n">
        <v>72.45</v>
      </c>
      <c r="S12" t="n">
        <v>46.36</v>
      </c>
      <c r="T12" t="n">
        <v>12569.09</v>
      </c>
      <c r="U12" t="n">
        <v>0.64</v>
      </c>
      <c r="V12" t="n">
        <v>0.88</v>
      </c>
      <c r="W12" t="n">
        <v>9.26</v>
      </c>
      <c r="X12" t="n">
        <v>0.82</v>
      </c>
      <c r="Y12" t="n">
        <v>1</v>
      </c>
      <c r="Z12" t="n">
        <v>10</v>
      </c>
      <c r="AA12" t="n">
        <v>742.0949194680278</v>
      </c>
      <c r="AB12" t="n">
        <v>1015.367007733406</v>
      </c>
      <c r="AC12" t="n">
        <v>918.461805591875</v>
      </c>
      <c r="AD12" t="n">
        <v>742094.9194680278</v>
      </c>
      <c r="AE12" t="n">
        <v>1015367.007733406</v>
      </c>
      <c r="AF12" t="n">
        <v>1.838556676477763e-06</v>
      </c>
      <c r="AG12" t="n">
        <v>23.359375</v>
      </c>
      <c r="AH12" t="n">
        <v>918461.805591875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3.7351</v>
      </c>
      <c r="E13" t="n">
        <v>26.77</v>
      </c>
      <c r="F13" t="n">
        <v>24.12</v>
      </c>
      <c r="G13" t="n">
        <v>38.08</v>
      </c>
      <c r="H13" t="n">
        <v>0.71</v>
      </c>
      <c r="I13" t="n">
        <v>38</v>
      </c>
      <c r="J13" t="n">
        <v>93.23999999999999</v>
      </c>
      <c r="K13" t="n">
        <v>37.55</v>
      </c>
      <c r="L13" t="n">
        <v>3.75</v>
      </c>
      <c r="M13" t="n">
        <v>36</v>
      </c>
      <c r="N13" t="n">
        <v>11.94</v>
      </c>
      <c r="O13" t="n">
        <v>11734.1</v>
      </c>
      <c r="P13" t="n">
        <v>191.79</v>
      </c>
      <c r="Q13" t="n">
        <v>608.84</v>
      </c>
      <c r="R13" t="n">
        <v>70.2</v>
      </c>
      <c r="S13" t="n">
        <v>46.36</v>
      </c>
      <c r="T13" t="n">
        <v>11457.29</v>
      </c>
      <c r="U13" t="n">
        <v>0.66</v>
      </c>
      <c r="V13" t="n">
        <v>0.88</v>
      </c>
      <c r="W13" t="n">
        <v>9.25</v>
      </c>
      <c r="X13" t="n">
        <v>0.74</v>
      </c>
      <c r="Y13" t="n">
        <v>1</v>
      </c>
      <c r="Z13" t="n">
        <v>10</v>
      </c>
      <c r="AA13" t="n">
        <v>737.1217918079885</v>
      </c>
      <c r="AB13" t="n">
        <v>1008.562555070033</v>
      </c>
      <c r="AC13" t="n">
        <v>912.3067603405844</v>
      </c>
      <c r="AD13" t="n">
        <v>737121.7918079885</v>
      </c>
      <c r="AE13" t="n">
        <v>1008562.555070033</v>
      </c>
      <c r="AF13" t="n">
        <v>1.847658687091262e-06</v>
      </c>
      <c r="AG13" t="n">
        <v>23.23784722222222</v>
      </c>
      <c r="AH13" t="n">
        <v>912306.7603405844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3.7525</v>
      </c>
      <c r="E14" t="n">
        <v>26.65</v>
      </c>
      <c r="F14" t="n">
        <v>24.05</v>
      </c>
      <c r="G14" t="n">
        <v>41.23</v>
      </c>
      <c r="H14" t="n">
        <v>0.75</v>
      </c>
      <c r="I14" t="n">
        <v>35</v>
      </c>
      <c r="J14" t="n">
        <v>93.55</v>
      </c>
      <c r="K14" t="n">
        <v>37.55</v>
      </c>
      <c r="L14" t="n">
        <v>4</v>
      </c>
      <c r="M14" t="n">
        <v>33</v>
      </c>
      <c r="N14" t="n">
        <v>12</v>
      </c>
      <c r="O14" t="n">
        <v>11772.07</v>
      </c>
      <c r="P14" t="n">
        <v>190</v>
      </c>
      <c r="Q14" t="n">
        <v>608.85</v>
      </c>
      <c r="R14" t="n">
        <v>68.55</v>
      </c>
      <c r="S14" t="n">
        <v>46.36</v>
      </c>
      <c r="T14" t="n">
        <v>10646.18</v>
      </c>
      <c r="U14" t="n">
        <v>0.68</v>
      </c>
      <c r="V14" t="n">
        <v>0.89</v>
      </c>
      <c r="W14" t="n">
        <v>9.23</v>
      </c>
      <c r="X14" t="n">
        <v>0.67</v>
      </c>
      <c r="Y14" t="n">
        <v>1</v>
      </c>
      <c r="Z14" t="n">
        <v>10</v>
      </c>
      <c r="AA14" t="n">
        <v>732.3174001636631</v>
      </c>
      <c r="AB14" t="n">
        <v>1001.988974467467</v>
      </c>
      <c r="AC14" t="n">
        <v>906.3605530446489</v>
      </c>
      <c r="AD14" t="n">
        <v>732317.4001636631</v>
      </c>
      <c r="AE14" t="n">
        <v>1001988.974467466</v>
      </c>
      <c r="AF14" t="n">
        <v>1.856266023214896e-06</v>
      </c>
      <c r="AG14" t="n">
        <v>23.13368055555556</v>
      </c>
      <c r="AH14" t="n">
        <v>906360.5530446488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3.764</v>
      </c>
      <c r="E15" t="n">
        <v>26.57</v>
      </c>
      <c r="F15" t="n">
        <v>24</v>
      </c>
      <c r="G15" t="n">
        <v>43.64</v>
      </c>
      <c r="H15" t="n">
        <v>0.8</v>
      </c>
      <c r="I15" t="n">
        <v>33</v>
      </c>
      <c r="J15" t="n">
        <v>93.86</v>
      </c>
      <c r="K15" t="n">
        <v>37.55</v>
      </c>
      <c r="L15" t="n">
        <v>4.25</v>
      </c>
      <c r="M15" t="n">
        <v>31</v>
      </c>
      <c r="N15" t="n">
        <v>12.06</v>
      </c>
      <c r="O15" t="n">
        <v>11810.06</v>
      </c>
      <c r="P15" t="n">
        <v>188.36</v>
      </c>
      <c r="Q15" t="n">
        <v>608.84</v>
      </c>
      <c r="R15" t="n">
        <v>66.98999999999999</v>
      </c>
      <c r="S15" t="n">
        <v>46.36</v>
      </c>
      <c r="T15" t="n">
        <v>9878.690000000001</v>
      </c>
      <c r="U15" t="n">
        <v>0.6899999999999999</v>
      </c>
      <c r="V15" t="n">
        <v>0.89</v>
      </c>
      <c r="W15" t="n">
        <v>9.23</v>
      </c>
      <c r="X15" t="n">
        <v>0.63</v>
      </c>
      <c r="Y15" t="n">
        <v>1</v>
      </c>
      <c r="Z15" t="n">
        <v>10</v>
      </c>
      <c r="AA15" t="n">
        <v>719.4061241012881</v>
      </c>
      <c r="AB15" t="n">
        <v>984.3231969536259</v>
      </c>
      <c r="AC15" t="n">
        <v>890.3807725426548</v>
      </c>
      <c r="AD15" t="n">
        <v>719406.1241012882</v>
      </c>
      <c r="AE15" t="n">
        <v>984323.1969536259</v>
      </c>
      <c r="AF15" t="n">
        <v>1.861954779848333e-06</v>
      </c>
      <c r="AG15" t="n">
        <v>23.06423611111111</v>
      </c>
      <c r="AH15" t="n">
        <v>890380.7725426548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3.7751</v>
      </c>
      <c r="E16" t="n">
        <v>26.49</v>
      </c>
      <c r="F16" t="n">
        <v>23.96</v>
      </c>
      <c r="G16" t="n">
        <v>46.38</v>
      </c>
      <c r="H16" t="n">
        <v>0.84</v>
      </c>
      <c r="I16" t="n">
        <v>31</v>
      </c>
      <c r="J16" t="n">
        <v>94.17</v>
      </c>
      <c r="K16" t="n">
        <v>37.55</v>
      </c>
      <c r="L16" t="n">
        <v>4.5</v>
      </c>
      <c r="M16" t="n">
        <v>29</v>
      </c>
      <c r="N16" t="n">
        <v>12.12</v>
      </c>
      <c r="O16" t="n">
        <v>11848.08</v>
      </c>
      <c r="P16" t="n">
        <v>186.93</v>
      </c>
      <c r="Q16" t="n">
        <v>608.88</v>
      </c>
      <c r="R16" t="n">
        <v>65.66</v>
      </c>
      <c r="S16" t="n">
        <v>46.36</v>
      </c>
      <c r="T16" t="n">
        <v>9220.33</v>
      </c>
      <c r="U16" t="n">
        <v>0.71</v>
      </c>
      <c r="V16" t="n">
        <v>0.89</v>
      </c>
      <c r="W16" t="n">
        <v>9.23</v>
      </c>
      <c r="X16" t="n">
        <v>0.59</v>
      </c>
      <c r="Y16" t="n">
        <v>1</v>
      </c>
      <c r="Z16" t="n">
        <v>10</v>
      </c>
      <c r="AA16" t="n">
        <v>715.8222464623087</v>
      </c>
      <c r="AB16" t="n">
        <v>979.4195774584515</v>
      </c>
      <c r="AC16" t="n">
        <v>885.9451476098267</v>
      </c>
      <c r="AD16" t="n">
        <v>715822.2464623087</v>
      </c>
      <c r="AE16" t="n">
        <v>979419.5774584515</v>
      </c>
      <c r="AF16" t="n">
        <v>1.867445666685824e-06</v>
      </c>
      <c r="AG16" t="n">
        <v>22.99479166666667</v>
      </c>
      <c r="AH16" t="n">
        <v>885945.1476098266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3.7852</v>
      </c>
      <c r="E17" t="n">
        <v>26.42</v>
      </c>
      <c r="F17" t="n">
        <v>23.93</v>
      </c>
      <c r="G17" t="n">
        <v>49.51</v>
      </c>
      <c r="H17" t="n">
        <v>0.88</v>
      </c>
      <c r="I17" t="n">
        <v>29</v>
      </c>
      <c r="J17" t="n">
        <v>94.48</v>
      </c>
      <c r="K17" t="n">
        <v>37.55</v>
      </c>
      <c r="L17" t="n">
        <v>4.75</v>
      </c>
      <c r="M17" t="n">
        <v>27</v>
      </c>
      <c r="N17" t="n">
        <v>12.17</v>
      </c>
      <c r="O17" t="n">
        <v>11886.12</v>
      </c>
      <c r="P17" t="n">
        <v>185.49</v>
      </c>
      <c r="Q17" t="n">
        <v>608.97</v>
      </c>
      <c r="R17" t="n">
        <v>64.59999999999999</v>
      </c>
      <c r="S17" t="n">
        <v>46.36</v>
      </c>
      <c r="T17" t="n">
        <v>8704.26</v>
      </c>
      <c r="U17" t="n">
        <v>0.72</v>
      </c>
      <c r="V17" t="n">
        <v>0.89</v>
      </c>
      <c r="W17" t="n">
        <v>9.23</v>
      </c>
      <c r="X17" t="n">
        <v>0.5600000000000001</v>
      </c>
      <c r="Y17" t="n">
        <v>1</v>
      </c>
      <c r="Z17" t="n">
        <v>10</v>
      </c>
      <c r="AA17" t="n">
        <v>712.5660049884402</v>
      </c>
      <c r="AB17" t="n">
        <v>974.9642442186694</v>
      </c>
      <c r="AC17" t="n">
        <v>881.9150251213498</v>
      </c>
      <c r="AD17" t="n">
        <v>712566.0049884402</v>
      </c>
      <c r="AE17" t="n">
        <v>974964.2442186694</v>
      </c>
      <c r="AF17" t="n">
        <v>1.872441879033451e-06</v>
      </c>
      <c r="AG17" t="n">
        <v>22.93402777777778</v>
      </c>
      <c r="AH17" t="n">
        <v>881915.0251213498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3.79</v>
      </c>
      <c r="E18" t="n">
        <v>26.39</v>
      </c>
      <c r="F18" t="n">
        <v>23.92</v>
      </c>
      <c r="G18" t="n">
        <v>51.25</v>
      </c>
      <c r="H18" t="n">
        <v>0.93</v>
      </c>
      <c r="I18" t="n">
        <v>28</v>
      </c>
      <c r="J18" t="n">
        <v>94.79000000000001</v>
      </c>
      <c r="K18" t="n">
        <v>37.55</v>
      </c>
      <c r="L18" t="n">
        <v>5</v>
      </c>
      <c r="M18" t="n">
        <v>26</v>
      </c>
      <c r="N18" t="n">
        <v>12.23</v>
      </c>
      <c r="O18" t="n">
        <v>11924.18</v>
      </c>
      <c r="P18" t="n">
        <v>183.82</v>
      </c>
      <c r="Q18" t="n">
        <v>608.9400000000001</v>
      </c>
      <c r="R18" t="n">
        <v>64.06</v>
      </c>
      <c r="S18" t="n">
        <v>46.36</v>
      </c>
      <c r="T18" t="n">
        <v>8439.120000000001</v>
      </c>
      <c r="U18" t="n">
        <v>0.72</v>
      </c>
      <c r="V18" t="n">
        <v>0.89</v>
      </c>
      <c r="W18" t="n">
        <v>9.23</v>
      </c>
      <c r="X18" t="n">
        <v>0.54</v>
      </c>
      <c r="Y18" t="n">
        <v>1</v>
      </c>
      <c r="Z18" t="n">
        <v>10</v>
      </c>
      <c r="AA18" t="n">
        <v>709.6304081478805</v>
      </c>
      <c r="AB18" t="n">
        <v>970.9476311120237</v>
      </c>
      <c r="AC18" t="n">
        <v>878.2817519322506</v>
      </c>
      <c r="AD18" t="n">
        <v>709630.4081478806</v>
      </c>
      <c r="AE18" t="n">
        <v>970947.6311120237</v>
      </c>
      <c r="AF18" t="n">
        <v>1.874816316584799e-06</v>
      </c>
      <c r="AG18" t="n">
        <v>22.90798611111111</v>
      </c>
      <c r="AH18" t="n">
        <v>878281.7519322506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3.8039</v>
      </c>
      <c r="E19" t="n">
        <v>26.29</v>
      </c>
      <c r="F19" t="n">
        <v>23.86</v>
      </c>
      <c r="G19" t="n">
        <v>55.06</v>
      </c>
      <c r="H19" t="n">
        <v>0.97</v>
      </c>
      <c r="I19" t="n">
        <v>26</v>
      </c>
      <c r="J19" t="n">
        <v>95.09</v>
      </c>
      <c r="K19" t="n">
        <v>37.55</v>
      </c>
      <c r="L19" t="n">
        <v>5.25</v>
      </c>
      <c r="M19" t="n">
        <v>24</v>
      </c>
      <c r="N19" t="n">
        <v>12.29</v>
      </c>
      <c r="O19" t="n">
        <v>11962.27</v>
      </c>
      <c r="P19" t="n">
        <v>182.47</v>
      </c>
      <c r="Q19" t="n">
        <v>608.8099999999999</v>
      </c>
      <c r="R19" t="n">
        <v>62.4</v>
      </c>
      <c r="S19" t="n">
        <v>46.36</v>
      </c>
      <c r="T19" t="n">
        <v>7618.83</v>
      </c>
      <c r="U19" t="n">
        <v>0.74</v>
      </c>
      <c r="V19" t="n">
        <v>0.89</v>
      </c>
      <c r="W19" t="n">
        <v>9.220000000000001</v>
      </c>
      <c r="X19" t="n">
        <v>0.49</v>
      </c>
      <c r="Y19" t="n">
        <v>1</v>
      </c>
      <c r="Z19" t="n">
        <v>10</v>
      </c>
      <c r="AA19" t="n">
        <v>706.0051483374555</v>
      </c>
      <c r="AB19" t="n">
        <v>965.9873907042248</v>
      </c>
      <c r="AC19" t="n">
        <v>873.7949099072307</v>
      </c>
      <c r="AD19" t="n">
        <v>706005.1483374555</v>
      </c>
      <c r="AE19" t="n">
        <v>965987.3907042248</v>
      </c>
      <c r="AF19" t="n">
        <v>1.881692291993909e-06</v>
      </c>
      <c r="AG19" t="n">
        <v>22.82118055555556</v>
      </c>
      <c r="AH19" t="n">
        <v>873794.9099072308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3.8089</v>
      </c>
      <c r="E20" t="n">
        <v>26.25</v>
      </c>
      <c r="F20" t="n">
        <v>23.84</v>
      </c>
      <c r="G20" t="n">
        <v>57.22</v>
      </c>
      <c r="H20" t="n">
        <v>1.01</v>
      </c>
      <c r="I20" t="n">
        <v>25</v>
      </c>
      <c r="J20" t="n">
        <v>95.40000000000001</v>
      </c>
      <c r="K20" t="n">
        <v>37.55</v>
      </c>
      <c r="L20" t="n">
        <v>5.5</v>
      </c>
      <c r="M20" t="n">
        <v>23</v>
      </c>
      <c r="N20" t="n">
        <v>12.35</v>
      </c>
      <c r="O20" t="n">
        <v>12000.38</v>
      </c>
      <c r="P20" t="n">
        <v>181.13</v>
      </c>
      <c r="Q20" t="n">
        <v>608.83</v>
      </c>
      <c r="R20" t="n">
        <v>62.11</v>
      </c>
      <c r="S20" t="n">
        <v>46.36</v>
      </c>
      <c r="T20" t="n">
        <v>7476.12</v>
      </c>
      <c r="U20" t="n">
        <v>0.75</v>
      </c>
      <c r="V20" t="n">
        <v>0.89</v>
      </c>
      <c r="W20" t="n">
        <v>9.210000000000001</v>
      </c>
      <c r="X20" t="n">
        <v>0.47</v>
      </c>
      <c r="Y20" t="n">
        <v>1</v>
      </c>
      <c r="Z20" t="n">
        <v>10</v>
      </c>
      <c r="AA20" t="n">
        <v>703.4946676808413</v>
      </c>
      <c r="AB20" t="n">
        <v>962.5524403152552</v>
      </c>
      <c r="AC20" t="n">
        <v>870.6877863624014</v>
      </c>
      <c r="AD20" t="n">
        <v>703494.6676808413</v>
      </c>
      <c r="AE20" t="n">
        <v>962552.4403152552</v>
      </c>
      <c r="AF20" t="n">
        <v>1.884165664443229e-06</v>
      </c>
      <c r="AG20" t="n">
        <v>22.78645833333333</v>
      </c>
      <c r="AH20" t="n">
        <v>870687.7863624014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3.8121</v>
      </c>
      <c r="E21" t="n">
        <v>26.23</v>
      </c>
      <c r="F21" t="n">
        <v>23.84</v>
      </c>
      <c r="G21" t="n">
        <v>59.6</v>
      </c>
      <c r="H21" t="n">
        <v>1.06</v>
      </c>
      <c r="I21" t="n">
        <v>24</v>
      </c>
      <c r="J21" t="n">
        <v>95.70999999999999</v>
      </c>
      <c r="K21" t="n">
        <v>37.55</v>
      </c>
      <c r="L21" t="n">
        <v>5.75</v>
      </c>
      <c r="M21" t="n">
        <v>22</v>
      </c>
      <c r="N21" t="n">
        <v>12.41</v>
      </c>
      <c r="O21" t="n">
        <v>12038.51</v>
      </c>
      <c r="P21" t="n">
        <v>179.55</v>
      </c>
      <c r="Q21" t="n">
        <v>608.86</v>
      </c>
      <c r="R21" t="n">
        <v>61.92</v>
      </c>
      <c r="S21" t="n">
        <v>46.36</v>
      </c>
      <c r="T21" t="n">
        <v>7387.67</v>
      </c>
      <c r="U21" t="n">
        <v>0.75</v>
      </c>
      <c r="V21" t="n">
        <v>0.89</v>
      </c>
      <c r="W21" t="n">
        <v>9.220000000000001</v>
      </c>
      <c r="X21" t="n">
        <v>0.47</v>
      </c>
      <c r="Y21" t="n">
        <v>1</v>
      </c>
      <c r="Z21" t="n">
        <v>10</v>
      </c>
      <c r="AA21" t="n">
        <v>700.9232212718882</v>
      </c>
      <c r="AB21" t="n">
        <v>959.0340738943165</v>
      </c>
      <c r="AC21" t="n">
        <v>867.5052078946188</v>
      </c>
      <c r="AD21" t="n">
        <v>700923.2212718882</v>
      </c>
      <c r="AE21" t="n">
        <v>959034.0738943166</v>
      </c>
      <c r="AF21" t="n">
        <v>1.885748622810794e-06</v>
      </c>
      <c r="AG21" t="n">
        <v>22.76909722222222</v>
      </c>
      <c r="AH21" t="n">
        <v>867505.2078946189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3.8168</v>
      </c>
      <c r="E22" t="n">
        <v>26.2</v>
      </c>
      <c r="F22" t="n">
        <v>23.83</v>
      </c>
      <c r="G22" t="n">
        <v>62.15</v>
      </c>
      <c r="H22" t="n">
        <v>1.1</v>
      </c>
      <c r="I22" t="n">
        <v>23</v>
      </c>
      <c r="J22" t="n">
        <v>96.02</v>
      </c>
      <c r="K22" t="n">
        <v>37.55</v>
      </c>
      <c r="L22" t="n">
        <v>6</v>
      </c>
      <c r="M22" t="n">
        <v>21</v>
      </c>
      <c r="N22" t="n">
        <v>12.47</v>
      </c>
      <c r="O22" t="n">
        <v>12076.67</v>
      </c>
      <c r="P22" t="n">
        <v>177.97</v>
      </c>
      <c r="Q22" t="n">
        <v>608.85</v>
      </c>
      <c r="R22" t="n">
        <v>61.37</v>
      </c>
      <c r="S22" t="n">
        <v>46.36</v>
      </c>
      <c r="T22" t="n">
        <v>7117.01</v>
      </c>
      <c r="U22" t="n">
        <v>0.76</v>
      </c>
      <c r="V22" t="n">
        <v>0.89</v>
      </c>
      <c r="W22" t="n">
        <v>9.220000000000001</v>
      </c>
      <c r="X22" t="n">
        <v>0.45</v>
      </c>
      <c r="Y22" t="n">
        <v>1</v>
      </c>
      <c r="Z22" t="n">
        <v>10</v>
      </c>
      <c r="AA22" t="n">
        <v>698.1609930564975</v>
      </c>
      <c r="AB22" t="n">
        <v>955.2546713891106</v>
      </c>
      <c r="AC22" t="n">
        <v>864.086506260085</v>
      </c>
      <c r="AD22" t="n">
        <v>698160.9930564975</v>
      </c>
      <c r="AE22" t="n">
        <v>955254.6713891106</v>
      </c>
      <c r="AF22" t="n">
        <v>1.888073592913155e-06</v>
      </c>
      <c r="AG22" t="n">
        <v>22.74305555555556</v>
      </c>
      <c r="AH22" t="n">
        <v>864086.506260085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3.8226</v>
      </c>
      <c r="E23" t="n">
        <v>26.16</v>
      </c>
      <c r="F23" t="n">
        <v>23.8</v>
      </c>
      <c r="G23" t="n">
        <v>64.92</v>
      </c>
      <c r="H23" t="n">
        <v>1.14</v>
      </c>
      <c r="I23" t="n">
        <v>22</v>
      </c>
      <c r="J23" t="n">
        <v>96.33</v>
      </c>
      <c r="K23" t="n">
        <v>37.55</v>
      </c>
      <c r="L23" t="n">
        <v>6.25</v>
      </c>
      <c r="M23" t="n">
        <v>20</v>
      </c>
      <c r="N23" t="n">
        <v>12.53</v>
      </c>
      <c r="O23" t="n">
        <v>12114.85</v>
      </c>
      <c r="P23" t="n">
        <v>176.35</v>
      </c>
      <c r="Q23" t="n">
        <v>608.8</v>
      </c>
      <c r="R23" t="n">
        <v>60.82</v>
      </c>
      <c r="S23" t="n">
        <v>46.36</v>
      </c>
      <c r="T23" t="n">
        <v>6849.34</v>
      </c>
      <c r="U23" t="n">
        <v>0.76</v>
      </c>
      <c r="V23" t="n">
        <v>0.9</v>
      </c>
      <c r="W23" t="n">
        <v>9.220000000000001</v>
      </c>
      <c r="X23" t="n">
        <v>0.43</v>
      </c>
      <c r="Y23" t="n">
        <v>1</v>
      </c>
      <c r="Z23" t="n">
        <v>10</v>
      </c>
      <c r="AA23" t="n">
        <v>695.1443724695338</v>
      </c>
      <c r="AB23" t="n">
        <v>951.1271980181192</v>
      </c>
      <c r="AC23" t="n">
        <v>860.3529531546757</v>
      </c>
      <c r="AD23" t="n">
        <v>695144.3724695338</v>
      </c>
      <c r="AE23" t="n">
        <v>951127.1980181192</v>
      </c>
      <c r="AF23" t="n">
        <v>1.890942704954367e-06</v>
      </c>
      <c r="AG23" t="n">
        <v>22.70833333333333</v>
      </c>
      <c r="AH23" t="n">
        <v>860352.9531546757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3.8308</v>
      </c>
      <c r="E24" t="n">
        <v>26.1</v>
      </c>
      <c r="F24" t="n">
        <v>23.77</v>
      </c>
      <c r="G24" t="n">
        <v>67.91</v>
      </c>
      <c r="H24" t="n">
        <v>1.18</v>
      </c>
      <c r="I24" t="n">
        <v>21</v>
      </c>
      <c r="J24" t="n">
        <v>96.64</v>
      </c>
      <c r="K24" t="n">
        <v>37.55</v>
      </c>
      <c r="L24" t="n">
        <v>6.5</v>
      </c>
      <c r="M24" t="n">
        <v>19</v>
      </c>
      <c r="N24" t="n">
        <v>12.59</v>
      </c>
      <c r="O24" t="n">
        <v>12153.06</v>
      </c>
      <c r="P24" t="n">
        <v>174.81</v>
      </c>
      <c r="Q24" t="n">
        <v>608.83</v>
      </c>
      <c r="R24" t="n">
        <v>59.36</v>
      </c>
      <c r="S24" t="n">
        <v>46.36</v>
      </c>
      <c r="T24" t="n">
        <v>6122.48</v>
      </c>
      <c r="U24" t="n">
        <v>0.78</v>
      </c>
      <c r="V24" t="n">
        <v>0.9</v>
      </c>
      <c r="W24" t="n">
        <v>9.220000000000001</v>
      </c>
      <c r="X24" t="n">
        <v>0.4</v>
      </c>
      <c r="Y24" t="n">
        <v>1</v>
      </c>
      <c r="Z24" t="n">
        <v>10</v>
      </c>
      <c r="AA24" t="n">
        <v>692.021871346455</v>
      </c>
      <c r="AB24" t="n">
        <v>946.8548542264954</v>
      </c>
      <c r="AC24" t="n">
        <v>856.4883558582524</v>
      </c>
      <c r="AD24" t="n">
        <v>692021.871346455</v>
      </c>
      <c r="AE24" t="n">
        <v>946854.8542264954</v>
      </c>
      <c r="AF24" t="n">
        <v>1.894999035771252e-06</v>
      </c>
      <c r="AG24" t="n">
        <v>22.65625</v>
      </c>
      <c r="AH24" t="n">
        <v>856488.3558582524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3.8363</v>
      </c>
      <c r="E25" t="n">
        <v>26.07</v>
      </c>
      <c r="F25" t="n">
        <v>23.75</v>
      </c>
      <c r="G25" t="n">
        <v>71.25</v>
      </c>
      <c r="H25" t="n">
        <v>1.22</v>
      </c>
      <c r="I25" t="n">
        <v>20</v>
      </c>
      <c r="J25" t="n">
        <v>96.95</v>
      </c>
      <c r="K25" t="n">
        <v>37.55</v>
      </c>
      <c r="L25" t="n">
        <v>6.75</v>
      </c>
      <c r="M25" t="n">
        <v>18</v>
      </c>
      <c r="N25" t="n">
        <v>12.65</v>
      </c>
      <c r="O25" t="n">
        <v>12191.28</v>
      </c>
      <c r="P25" t="n">
        <v>173.04</v>
      </c>
      <c r="Q25" t="n">
        <v>608.8</v>
      </c>
      <c r="R25" t="n">
        <v>59.01</v>
      </c>
      <c r="S25" t="n">
        <v>46.36</v>
      </c>
      <c r="T25" t="n">
        <v>5950.79</v>
      </c>
      <c r="U25" t="n">
        <v>0.79</v>
      </c>
      <c r="V25" t="n">
        <v>0.9</v>
      </c>
      <c r="W25" t="n">
        <v>9.210000000000001</v>
      </c>
      <c r="X25" t="n">
        <v>0.38</v>
      </c>
      <c r="Y25" t="n">
        <v>1</v>
      </c>
      <c r="Z25" t="n">
        <v>10</v>
      </c>
      <c r="AA25" t="n">
        <v>688.8900167994661</v>
      </c>
      <c r="AB25" t="n">
        <v>942.569712667634</v>
      </c>
      <c r="AC25" t="n">
        <v>852.6121821955347</v>
      </c>
      <c r="AD25" t="n">
        <v>688890.0167994661</v>
      </c>
      <c r="AE25" t="n">
        <v>942569.712667634</v>
      </c>
      <c r="AF25" t="n">
        <v>1.897719745465505e-06</v>
      </c>
      <c r="AG25" t="n">
        <v>22.63020833333333</v>
      </c>
      <c r="AH25" t="n">
        <v>852612.1821955347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3.8411</v>
      </c>
      <c r="E26" t="n">
        <v>26.03</v>
      </c>
      <c r="F26" t="n">
        <v>23.73</v>
      </c>
      <c r="G26" t="n">
        <v>74.95</v>
      </c>
      <c r="H26" t="n">
        <v>1.27</v>
      </c>
      <c r="I26" t="n">
        <v>19</v>
      </c>
      <c r="J26" t="n">
        <v>97.26000000000001</v>
      </c>
      <c r="K26" t="n">
        <v>37.55</v>
      </c>
      <c r="L26" t="n">
        <v>7</v>
      </c>
      <c r="M26" t="n">
        <v>17</v>
      </c>
      <c r="N26" t="n">
        <v>12.71</v>
      </c>
      <c r="O26" t="n">
        <v>12229.54</v>
      </c>
      <c r="P26" t="n">
        <v>172.21</v>
      </c>
      <c r="Q26" t="n">
        <v>608.78</v>
      </c>
      <c r="R26" t="n">
        <v>58.69</v>
      </c>
      <c r="S26" t="n">
        <v>46.36</v>
      </c>
      <c r="T26" t="n">
        <v>5796.12</v>
      </c>
      <c r="U26" t="n">
        <v>0.79</v>
      </c>
      <c r="V26" t="n">
        <v>0.9</v>
      </c>
      <c r="W26" t="n">
        <v>9.210000000000001</v>
      </c>
      <c r="X26" t="n">
        <v>0.36</v>
      </c>
      <c r="Y26" t="n">
        <v>1</v>
      </c>
      <c r="Z26" t="n">
        <v>10</v>
      </c>
      <c r="AA26" t="n">
        <v>687.1642490750304</v>
      </c>
      <c r="AB26" t="n">
        <v>940.2084411315625</v>
      </c>
      <c r="AC26" t="n">
        <v>850.4762671008006</v>
      </c>
      <c r="AD26" t="n">
        <v>687164.2490750304</v>
      </c>
      <c r="AE26" t="n">
        <v>940208.4411315625</v>
      </c>
      <c r="AF26" t="n">
        <v>1.900094183016852e-06</v>
      </c>
      <c r="AG26" t="n">
        <v>22.59548611111111</v>
      </c>
      <c r="AH26" t="n">
        <v>850476.2671008005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3.8475</v>
      </c>
      <c r="E27" t="n">
        <v>25.99</v>
      </c>
      <c r="F27" t="n">
        <v>23.71</v>
      </c>
      <c r="G27" t="n">
        <v>79.04000000000001</v>
      </c>
      <c r="H27" t="n">
        <v>1.31</v>
      </c>
      <c r="I27" t="n">
        <v>18</v>
      </c>
      <c r="J27" t="n">
        <v>97.56999999999999</v>
      </c>
      <c r="K27" t="n">
        <v>37.55</v>
      </c>
      <c r="L27" t="n">
        <v>7.25</v>
      </c>
      <c r="M27" t="n">
        <v>15</v>
      </c>
      <c r="N27" t="n">
        <v>12.77</v>
      </c>
      <c r="O27" t="n">
        <v>12267.81</v>
      </c>
      <c r="P27" t="n">
        <v>170.47</v>
      </c>
      <c r="Q27" t="n">
        <v>608.83</v>
      </c>
      <c r="R27" t="n">
        <v>57.98</v>
      </c>
      <c r="S27" t="n">
        <v>46.36</v>
      </c>
      <c r="T27" t="n">
        <v>5446.11</v>
      </c>
      <c r="U27" t="n">
        <v>0.8</v>
      </c>
      <c r="V27" t="n">
        <v>0.9</v>
      </c>
      <c r="W27" t="n">
        <v>9.210000000000001</v>
      </c>
      <c r="X27" t="n">
        <v>0.34</v>
      </c>
      <c r="Y27" t="n">
        <v>1</v>
      </c>
      <c r="Z27" t="n">
        <v>10</v>
      </c>
      <c r="AA27" t="n">
        <v>684.0066728548086</v>
      </c>
      <c r="AB27" t="n">
        <v>935.8881060446238</v>
      </c>
      <c r="AC27" t="n">
        <v>846.5682587309308</v>
      </c>
      <c r="AD27" t="n">
        <v>684006.6728548086</v>
      </c>
      <c r="AE27" t="n">
        <v>935888.1060446238</v>
      </c>
      <c r="AF27" t="n">
        <v>1.903260099751982e-06</v>
      </c>
      <c r="AG27" t="n">
        <v>22.56076388888889</v>
      </c>
      <c r="AH27" t="n">
        <v>846568.2587309307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3.8542</v>
      </c>
      <c r="E28" t="n">
        <v>25.95</v>
      </c>
      <c r="F28" t="n">
        <v>23.68</v>
      </c>
      <c r="G28" t="n">
        <v>83.59</v>
      </c>
      <c r="H28" t="n">
        <v>1.35</v>
      </c>
      <c r="I28" t="n">
        <v>17</v>
      </c>
      <c r="J28" t="n">
        <v>97.88</v>
      </c>
      <c r="K28" t="n">
        <v>37.55</v>
      </c>
      <c r="L28" t="n">
        <v>7.5</v>
      </c>
      <c r="M28" t="n">
        <v>13</v>
      </c>
      <c r="N28" t="n">
        <v>12.83</v>
      </c>
      <c r="O28" t="n">
        <v>12306.12</v>
      </c>
      <c r="P28" t="n">
        <v>167.43</v>
      </c>
      <c r="Q28" t="n">
        <v>608.78</v>
      </c>
      <c r="R28" t="n">
        <v>57</v>
      </c>
      <c r="S28" t="n">
        <v>46.36</v>
      </c>
      <c r="T28" t="n">
        <v>4964.81</v>
      </c>
      <c r="U28" t="n">
        <v>0.8100000000000001</v>
      </c>
      <c r="V28" t="n">
        <v>0.9</v>
      </c>
      <c r="W28" t="n">
        <v>9.210000000000001</v>
      </c>
      <c r="X28" t="n">
        <v>0.31</v>
      </c>
      <c r="Y28" t="n">
        <v>1</v>
      </c>
      <c r="Z28" t="n">
        <v>10</v>
      </c>
      <c r="AA28" t="n">
        <v>678.9477774333899</v>
      </c>
      <c r="AB28" t="n">
        <v>928.966302146324</v>
      </c>
      <c r="AC28" t="n">
        <v>840.307062081872</v>
      </c>
      <c r="AD28" t="n">
        <v>678947.7774333899</v>
      </c>
      <c r="AE28" t="n">
        <v>928966.302146324</v>
      </c>
      <c r="AF28" t="n">
        <v>1.906574418834071e-06</v>
      </c>
      <c r="AG28" t="n">
        <v>22.52604166666667</v>
      </c>
      <c r="AH28" t="n">
        <v>840307.062081872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3.8528</v>
      </c>
      <c r="E29" t="n">
        <v>25.96</v>
      </c>
      <c r="F29" t="n">
        <v>23.69</v>
      </c>
      <c r="G29" t="n">
        <v>83.63</v>
      </c>
      <c r="H29" t="n">
        <v>1.39</v>
      </c>
      <c r="I29" t="n">
        <v>17</v>
      </c>
      <c r="J29" t="n">
        <v>98.19</v>
      </c>
      <c r="K29" t="n">
        <v>37.55</v>
      </c>
      <c r="L29" t="n">
        <v>7.75</v>
      </c>
      <c r="M29" t="n">
        <v>6</v>
      </c>
      <c r="N29" t="n">
        <v>12.89</v>
      </c>
      <c r="O29" t="n">
        <v>12344.44</v>
      </c>
      <c r="P29" t="n">
        <v>168.03</v>
      </c>
      <c r="Q29" t="n">
        <v>608.76</v>
      </c>
      <c r="R29" t="n">
        <v>57.1</v>
      </c>
      <c r="S29" t="n">
        <v>46.36</v>
      </c>
      <c r="T29" t="n">
        <v>5010.13</v>
      </c>
      <c r="U29" t="n">
        <v>0.8100000000000001</v>
      </c>
      <c r="V29" t="n">
        <v>0.9</v>
      </c>
      <c r="W29" t="n">
        <v>9.220000000000001</v>
      </c>
      <c r="X29" t="n">
        <v>0.32</v>
      </c>
      <c r="Y29" t="n">
        <v>1</v>
      </c>
      <c r="Z29" t="n">
        <v>10</v>
      </c>
      <c r="AA29" t="n">
        <v>679.9718436200311</v>
      </c>
      <c r="AB29" t="n">
        <v>930.3674746814983</v>
      </c>
      <c r="AC29" t="n">
        <v>841.5745086768472</v>
      </c>
      <c r="AD29" t="n">
        <v>679971.8436200311</v>
      </c>
      <c r="AE29" t="n">
        <v>930367.4746814982</v>
      </c>
      <c r="AF29" t="n">
        <v>1.905881874548261e-06</v>
      </c>
      <c r="AG29" t="n">
        <v>22.53472222222222</v>
      </c>
      <c r="AH29" t="n">
        <v>841574.5086768472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3.8508</v>
      </c>
      <c r="E30" t="n">
        <v>25.97</v>
      </c>
      <c r="F30" t="n">
        <v>23.71</v>
      </c>
      <c r="G30" t="n">
        <v>83.67</v>
      </c>
      <c r="H30" t="n">
        <v>1.43</v>
      </c>
      <c r="I30" t="n">
        <v>17</v>
      </c>
      <c r="J30" t="n">
        <v>98.5</v>
      </c>
      <c r="K30" t="n">
        <v>37.55</v>
      </c>
      <c r="L30" t="n">
        <v>8</v>
      </c>
      <c r="M30" t="n">
        <v>4</v>
      </c>
      <c r="N30" t="n">
        <v>12.95</v>
      </c>
      <c r="O30" t="n">
        <v>12382.79</v>
      </c>
      <c r="P30" t="n">
        <v>167.92</v>
      </c>
      <c r="Q30" t="n">
        <v>608.8099999999999</v>
      </c>
      <c r="R30" t="n">
        <v>57.45</v>
      </c>
      <c r="S30" t="n">
        <v>46.36</v>
      </c>
      <c r="T30" t="n">
        <v>5186.37</v>
      </c>
      <c r="U30" t="n">
        <v>0.8100000000000001</v>
      </c>
      <c r="V30" t="n">
        <v>0.9</v>
      </c>
      <c r="W30" t="n">
        <v>9.220000000000001</v>
      </c>
      <c r="X30" t="n">
        <v>0.34</v>
      </c>
      <c r="Y30" t="n">
        <v>1</v>
      </c>
      <c r="Z30" t="n">
        <v>10</v>
      </c>
      <c r="AA30" t="n">
        <v>680.0971903660825</v>
      </c>
      <c r="AB30" t="n">
        <v>930.5389796293539</v>
      </c>
      <c r="AC30" t="n">
        <v>841.7296454331882</v>
      </c>
      <c r="AD30" t="n">
        <v>680097.1903660825</v>
      </c>
      <c r="AE30" t="n">
        <v>930538.9796293539</v>
      </c>
      <c r="AF30" t="n">
        <v>1.904892525568534e-06</v>
      </c>
      <c r="AG30" t="n">
        <v>22.54340277777778</v>
      </c>
      <c r="AH30" t="n">
        <v>841729.6454331882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3.8508</v>
      </c>
      <c r="E31" t="n">
        <v>25.97</v>
      </c>
      <c r="F31" t="n">
        <v>23.71</v>
      </c>
      <c r="G31" t="n">
        <v>83.67</v>
      </c>
      <c r="H31" t="n">
        <v>1.47</v>
      </c>
      <c r="I31" t="n">
        <v>17</v>
      </c>
      <c r="J31" t="n">
        <v>98.81999999999999</v>
      </c>
      <c r="K31" t="n">
        <v>37.55</v>
      </c>
      <c r="L31" t="n">
        <v>8.25</v>
      </c>
      <c r="M31" t="n">
        <v>3</v>
      </c>
      <c r="N31" t="n">
        <v>13.01</v>
      </c>
      <c r="O31" t="n">
        <v>12421.16</v>
      </c>
      <c r="P31" t="n">
        <v>167.96</v>
      </c>
      <c r="Q31" t="n">
        <v>608.8099999999999</v>
      </c>
      <c r="R31" t="n">
        <v>57.49</v>
      </c>
      <c r="S31" t="n">
        <v>46.36</v>
      </c>
      <c r="T31" t="n">
        <v>5205.51</v>
      </c>
      <c r="U31" t="n">
        <v>0.8100000000000001</v>
      </c>
      <c r="V31" t="n">
        <v>0.9</v>
      </c>
      <c r="W31" t="n">
        <v>9.220000000000001</v>
      </c>
      <c r="X31" t="n">
        <v>0.34</v>
      </c>
      <c r="Y31" t="n">
        <v>1</v>
      </c>
      <c r="Z31" t="n">
        <v>10</v>
      </c>
      <c r="AA31" t="n">
        <v>680.1537184492545</v>
      </c>
      <c r="AB31" t="n">
        <v>930.6163238465928</v>
      </c>
      <c r="AC31" t="n">
        <v>841.7996080268871</v>
      </c>
      <c r="AD31" t="n">
        <v>680153.7184492545</v>
      </c>
      <c r="AE31" t="n">
        <v>930616.3238465928</v>
      </c>
      <c r="AF31" t="n">
        <v>1.904892525568534e-06</v>
      </c>
      <c r="AG31" t="n">
        <v>22.54340277777778</v>
      </c>
      <c r="AH31" t="n">
        <v>841799.6080268871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3.8503</v>
      </c>
      <c r="E32" t="n">
        <v>25.97</v>
      </c>
      <c r="F32" t="n">
        <v>23.71</v>
      </c>
      <c r="G32" t="n">
        <v>83.69</v>
      </c>
      <c r="H32" t="n">
        <v>1.51</v>
      </c>
      <c r="I32" t="n">
        <v>17</v>
      </c>
      <c r="J32" t="n">
        <v>99.13</v>
      </c>
      <c r="K32" t="n">
        <v>37.55</v>
      </c>
      <c r="L32" t="n">
        <v>8.5</v>
      </c>
      <c r="M32" t="n">
        <v>0</v>
      </c>
      <c r="N32" t="n">
        <v>13.07</v>
      </c>
      <c r="O32" t="n">
        <v>12459.56</v>
      </c>
      <c r="P32" t="n">
        <v>168.1</v>
      </c>
      <c r="Q32" t="n">
        <v>608.85</v>
      </c>
      <c r="R32" t="n">
        <v>57.33</v>
      </c>
      <c r="S32" t="n">
        <v>46.36</v>
      </c>
      <c r="T32" t="n">
        <v>5126.07</v>
      </c>
      <c r="U32" t="n">
        <v>0.8100000000000001</v>
      </c>
      <c r="V32" t="n">
        <v>0.9</v>
      </c>
      <c r="W32" t="n">
        <v>9.220000000000001</v>
      </c>
      <c r="X32" t="n">
        <v>0.34</v>
      </c>
      <c r="Y32" t="n">
        <v>1</v>
      </c>
      <c r="Z32" t="n">
        <v>10</v>
      </c>
      <c r="AA32" t="n">
        <v>680.3974340427725</v>
      </c>
      <c r="AB32" t="n">
        <v>930.9497862736175</v>
      </c>
      <c r="AC32" t="n">
        <v>842.1012452678939</v>
      </c>
      <c r="AD32" t="n">
        <v>680397.4340427725</v>
      </c>
      <c r="AE32" t="n">
        <v>930949.7862736175</v>
      </c>
      <c r="AF32" t="n">
        <v>1.904645188323601e-06</v>
      </c>
      <c r="AG32" t="n">
        <v>22.54340277777778</v>
      </c>
      <c r="AH32" t="n">
        <v>842101.2452678939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6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2.2839</v>
      </c>
      <c r="E2" t="n">
        <v>43.79</v>
      </c>
      <c r="F2" t="n">
        <v>29.56</v>
      </c>
      <c r="G2" t="n">
        <v>5.89</v>
      </c>
      <c r="H2" t="n">
        <v>0.09</v>
      </c>
      <c r="I2" t="n">
        <v>301</v>
      </c>
      <c r="J2" t="n">
        <v>194.77</v>
      </c>
      <c r="K2" t="n">
        <v>54.38</v>
      </c>
      <c r="L2" t="n">
        <v>1</v>
      </c>
      <c r="M2" t="n">
        <v>299</v>
      </c>
      <c r="N2" t="n">
        <v>39.4</v>
      </c>
      <c r="O2" t="n">
        <v>24256.19</v>
      </c>
      <c r="P2" t="n">
        <v>418.34</v>
      </c>
      <c r="Q2" t="n">
        <v>610.08</v>
      </c>
      <c r="R2" t="n">
        <v>239.55</v>
      </c>
      <c r="S2" t="n">
        <v>46.36</v>
      </c>
      <c r="T2" t="n">
        <v>94816.2</v>
      </c>
      <c r="U2" t="n">
        <v>0.19</v>
      </c>
      <c r="V2" t="n">
        <v>0.72</v>
      </c>
      <c r="W2" t="n">
        <v>9.66</v>
      </c>
      <c r="X2" t="n">
        <v>6.16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2.5389</v>
      </c>
      <c r="E3" t="n">
        <v>39.39</v>
      </c>
      <c r="F3" t="n">
        <v>28</v>
      </c>
      <c r="G3" t="n">
        <v>7.37</v>
      </c>
      <c r="H3" t="n">
        <v>0.11</v>
      </c>
      <c r="I3" t="n">
        <v>228</v>
      </c>
      <c r="J3" t="n">
        <v>195.16</v>
      </c>
      <c r="K3" t="n">
        <v>54.38</v>
      </c>
      <c r="L3" t="n">
        <v>1.25</v>
      </c>
      <c r="M3" t="n">
        <v>226</v>
      </c>
      <c r="N3" t="n">
        <v>39.53</v>
      </c>
      <c r="O3" t="n">
        <v>24303.87</v>
      </c>
      <c r="P3" t="n">
        <v>396.05</v>
      </c>
      <c r="Q3" t="n">
        <v>609.58</v>
      </c>
      <c r="R3" t="n">
        <v>191.71</v>
      </c>
      <c r="S3" t="n">
        <v>46.36</v>
      </c>
      <c r="T3" t="n">
        <v>71262.32000000001</v>
      </c>
      <c r="U3" t="n">
        <v>0.24</v>
      </c>
      <c r="V3" t="n">
        <v>0.76</v>
      </c>
      <c r="W3" t="n">
        <v>9.529999999999999</v>
      </c>
      <c r="X3" t="n">
        <v>4.61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2.7177</v>
      </c>
      <c r="E4" t="n">
        <v>36.8</v>
      </c>
      <c r="F4" t="n">
        <v>27.12</v>
      </c>
      <c r="G4" t="n">
        <v>8.84</v>
      </c>
      <c r="H4" t="n">
        <v>0.14</v>
      </c>
      <c r="I4" t="n">
        <v>184</v>
      </c>
      <c r="J4" t="n">
        <v>195.55</v>
      </c>
      <c r="K4" t="n">
        <v>54.38</v>
      </c>
      <c r="L4" t="n">
        <v>1.5</v>
      </c>
      <c r="M4" t="n">
        <v>182</v>
      </c>
      <c r="N4" t="n">
        <v>39.67</v>
      </c>
      <c r="O4" t="n">
        <v>24351.61</v>
      </c>
      <c r="P4" t="n">
        <v>383.34</v>
      </c>
      <c r="Q4" t="n">
        <v>609.66</v>
      </c>
      <c r="R4" t="n">
        <v>163.19</v>
      </c>
      <c r="S4" t="n">
        <v>46.36</v>
      </c>
      <c r="T4" t="n">
        <v>57224.38</v>
      </c>
      <c r="U4" t="n">
        <v>0.28</v>
      </c>
      <c r="V4" t="n">
        <v>0.79</v>
      </c>
      <c r="W4" t="n">
        <v>9.49</v>
      </c>
      <c r="X4" t="n">
        <v>3.73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2.8602</v>
      </c>
      <c r="E5" t="n">
        <v>34.96</v>
      </c>
      <c r="F5" t="n">
        <v>26.46</v>
      </c>
      <c r="G5" t="n">
        <v>10.31</v>
      </c>
      <c r="H5" t="n">
        <v>0.16</v>
      </c>
      <c r="I5" t="n">
        <v>154</v>
      </c>
      <c r="J5" t="n">
        <v>195.93</v>
      </c>
      <c r="K5" t="n">
        <v>54.38</v>
      </c>
      <c r="L5" t="n">
        <v>1.75</v>
      </c>
      <c r="M5" t="n">
        <v>152</v>
      </c>
      <c r="N5" t="n">
        <v>39.81</v>
      </c>
      <c r="O5" t="n">
        <v>24399.39</v>
      </c>
      <c r="P5" t="n">
        <v>373.56</v>
      </c>
      <c r="Q5" t="n">
        <v>609.5700000000001</v>
      </c>
      <c r="R5" t="n">
        <v>143.64</v>
      </c>
      <c r="S5" t="n">
        <v>46.36</v>
      </c>
      <c r="T5" t="n">
        <v>47598.38</v>
      </c>
      <c r="U5" t="n">
        <v>0.32</v>
      </c>
      <c r="V5" t="n">
        <v>0.8100000000000001</v>
      </c>
      <c r="W5" t="n">
        <v>9.41</v>
      </c>
      <c r="X5" t="n">
        <v>3.07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2.9632</v>
      </c>
      <c r="E6" t="n">
        <v>33.75</v>
      </c>
      <c r="F6" t="n">
        <v>26.06</v>
      </c>
      <c r="G6" t="n">
        <v>11.76</v>
      </c>
      <c r="H6" t="n">
        <v>0.18</v>
      </c>
      <c r="I6" t="n">
        <v>133</v>
      </c>
      <c r="J6" t="n">
        <v>196.32</v>
      </c>
      <c r="K6" t="n">
        <v>54.38</v>
      </c>
      <c r="L6" t="n">
        <v>2</v>
      </c>
      <c r="M6" t="n">
        <v>131</v>
      </c>
      <c r="N6" t="n">
        <v>39.95</v>
      </c>
      <c r="O6" t="n">
        <v>24447.22</v>
      </c>
      <c r="P6" t="n">
        <v>367.61</v>
      </c>
      <c r="Q6" t="n">
        <v>609.47</v>
      </c>
      <c r="R6" t="n">
        <v>130.41</v>
      </c>
      <c r="S6" t="n">
        <v>46.36</v>
      </c>
      <c r="T6" t="n">
        <v>41087.93</v>
      </c>
      <c r="U6" t="n">
        <v>0.36</v>
      </c>
      <c r="V6" t="n">
        <v>0.82</v>
      </c>
      <c r="W6" t="n">
        <v>9.4</v>
      </c>
      <c r="X6" t="n">
        <v>2.68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3.051</v>
      </c>
      <c r="E7" t="n">
        <v>32.78</v>
      </c>
      <c r="F7" t="n">
        <v>25.71</v>
      </c>
      <c r="G7" t="n">
        <v>13.18</v>
      </c>
      <c r="H7" t="n">
        <v>0.2</v>
      </c>
      <c r="I7" t="n">
        <v>117</v>
      </c>
      <c r="J7" t="n">
        <v>196.71</v>
      </c>
      <c r="K7" t="n">
        <v>54.38</v>
      </c>
      <c r="L7" t="n">
        <v>2.25</v>
      </c>
      <c r="M7" t="n">
        <v>115</v>
      </c>
      <c r="N7" t="n">
        <v>40.08</v>
      </c>
      <c r="O7" t="n">
        <v>24495.09</v>
      </c>
      <c r="P7" t="n">
        <v>362.31</v>
      </c>
      <c r="Q7" t="n">
        <v>609.23</v>
      </c>
      <c r="R7" t="n">
        <v>120.22</v>
      </c>
      <c r="S7" t="n">
        <v>46.36</v>
      </c>
      <c r="T7" t="n">
        <v>36074.64</v>
      </c>
      <c r="U7" t="n">
        <v>0.39</v>
      </c>
      <c r="V7" t="n">
        <v>0.83</v>
      </c>
      <c r="W7" t="n">
        <v>9.359999999999999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3.124</v>
      </c>
      <c r="E8" t="n">
        <v>32.01</v>
      </c>
      <c r="F8" t="n">
        <v>25.45</v>
      </c>
      <c r="G8" t="n">
        <v>14.68</v>
      </c>
      <c r="H8" t="n">
        <v>0.23</v>
      </c>
      <c r="I8" t="n">
        <v>104</v>
      </c>
      <c r="J8" t="n">
        <v>197.1</v>
      </c>
      <c r="K8" t="n">
        <v>54.38</v>
      </c>
      <c r="L8" t="n">
        <v>2.5</v>
      </c>
      <c r="M8" t="n">
        <v>102</v>
      </c>
      <c r="N8" t="n">
        <v>40.22</v>
      </c>
      <c r="O8" t="n">
        <v>24543.01</v>
      </c>
      <c r="P8" t="n">
        <v>358.27</v>
      </c>
      <c r="Q8" t="n">
        <v>609.1799999999999</v>
      </c>
      <c r="R8" t="n">
        <v>111.94</v>
      </c>
      <c r="S8" t="n">
        <v>46.36</v>
      </c>
      <c r="T8" t="n">
        <v>31999.67</v>
      </c>
      <c r="U8" t="n">
        <v>0.41</v>
      </c>
      <c r="V8" t="n">
        <v>0.84</v>
      </c>
      <c r="W8" t="n">
        <v>9.34</v>
      </c>
      <c r="X8" t="n">
        <v>2.07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3.1822</v>
      </c>
      <c r="E9" t="n">
        <v>31.42</v>
      </c>
      <c r="F9" t="n">
        <v>25.25</v>
      </c>
      <c r="G9" t="n">
        <v>16.12</v>
      </c>
      <c r="H9" t="n">
        <v>0.25</v>
      </c>
      <c r="I9" t="n">
        <v>94</v>
      </c>
      <c r="J9" t="n">
        <v>197.49</v>
      </c>
      <c r="K9" t="n">
        <v>54.38</v>
      </c>
      <c r="L9" t="n">
        <v>2.75</v>
      </c>
      <c r="M9" t="n">
        <v>92</v>
      </c>
      <c r="N9" t="n">
        <v>40.36</v>
      </c>
      <c r="O9" t="n">
        <v>24590.98</v>
      </c>
      <c r="P9" t="n">
        <v>355.19</v>
      </c>
      <c r="Q9" t="n">
        <v>609.16</v>
      </c>
      <c r="R9" t="n">
        <v>105.24</v>
      </c>
      <c r="S9" t="n">
        <v>46.36</v>
      </c>
      <c r="T9" t="n">
        <v>28697.07</v>
      </c>
      <c r="U9" t="n">
        <v>0.44</v>
      </c>
      <c r="V9" t="n">
        <v>0.84</v>
      </c>
      <c r="W9" t="n">
        <v>9.34</v>
      </c>
      <c r="X9" t="n">
        <v>1.87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3.2373</v>
      </c>
      <c r="E10" t="n">
        <v>30.89</v>
      </c>
      <c r="F10" t="n">
        <v>25.07</v>
      </c>
      <c r="G10" t="n">
        <v>17.69</v>
      </c>
      <c r="H10" t="n">
        <v>0.27</v>
      </c>
      <c r="I10" t="n">
        <v>85</v>
      </c>
      <c r="J10" t="n">
        <v>197.88</v>
      </c>
      <c r="K10" t="n">
        <v>54.38</v>
      </c>
      <c r="L10" t="n">
        <v>3</v>
      </c>
      <c r="M10" t="n">
        <v>83</v>
      </c>
      <c r="N10" t="n">
        <v>40.5</v>
      </c>
      <c r="O10" t="n">
        <v>24639</v>
      </c>
      <c r="P10" t="n">
        <v>352.2</v>
      </c>
      <c r="Q10" t="n">
        <v>609.15</v>
      </c>
      <c r="R10" t="n">
        <v>99.62</v>
      </c>
      <c r="S10" t="n">
        <v>46.36</v>
      </c>
      <c r="T10" t="n">
        <v>25933.75</v>
      </c>
      <c r="U10" t="n">
        <v>0.47</v>
      </c>
      <c r="V10" t="n">
        <v>0.85</v>
      </c>
      <c r="W10" t="n">
        <v>9.32</v>
      </c>
      <c r="X10" t="n">
        <v>1.69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3.2843</v>
      </c>
      <c r="E11" t="n">
        <v>30.45</v>
      </c>
      <c r="F11" t="n">
        <v>24.9</v>
      </c>
      <c r="G11" t="n">
        <v>19.15</v>
      </c>
      <c r="H11" t="n">
        <v>0.29</v>
      </c>
      <c r="I11" t="n">
        <v>78</v>
      </c>
      <c r="J11" t="n">
        <v>198.27</v>
      </c>
      <c r="K11" t="n">
        <v>54.38</v>
      </c>
      <c r="L11" t="n">
        <v>3.25</v>
      </c>
      <c r="M11" t="n">
        <v>76</v>
      </c>
      <c r="N11" t="n">
        <v>40.64</v>
      </c>
      <c r="O11" t="n">
        <v>24687.06</v>
      </c>
      <c r="P11" t="n">
        <v>349.39</v>
      </c>
      <c r="Q11" t="n">
        <v>609.11</v>
      </c>
      <c r="R11" t="n">
        <v>94.81999999999999</v>
      </c>
      <c r="S11" t="n">
        <v>46.36</v>
      </c>
      <c r="T11" t="n">
        <v>23568.74</v>
      </c>
      <c r="U11" t="n">
        <v>0.49</v>
      </c>
      <c r="V11" t="n">
        <v>0.86</v>
      </c>
      <c r="W11" t="n">
        <v>9.300000000000001</v>
      </c>
      <c r="X11" t="n">
        <v>1.52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3.3113</v>
      </c>
      <c r="E12" t="n">
        <v>30.2</v>
      </c>
      <c r="F12" t="n">
        <v>24.84</v>
      </c>
      <c r="G12" t="n">
        <v>20.42</v>
      </c>
      <c r="H12" t="n">
        <v>0.31</v>
      </c>
      <c r="I12" t="n">
        <v>73</v>
      </c>
      <c r="J12" t="n">
        <v>198.66</v>
      </c>
      <c r="K12" t="n">
        <v>54.38</v>
      </c>
      <c r="L12" t="n">
        <v>3.5</v>
      </c>
      <c r="M12" t="n">
        <v>71</v>
      </c>
      <c r="N12" t="n">
        <v>40.78</v>
      </c>
      <c r="O12" t="n">
        <v>24735.17</v>
      </c>
      <c r="P12" t="n">
        <v>348.26</v>
      </c>
      <c r="Q12" t="n">
        <v>609.1</v>
      </c>
      <c r="R12" t="n">
        <v>93.05</v>
      </c>
      <c r="S12" t="n">
        <v>46.36</v>
      </c>
      <c r="T12" t="n">
        <v>22708.97</v>
      </c>
      <c r="U12" t="n">
        <v>0.5</v>
      </c>
      <c r="V12" t="n">
        <v>0.86</v>
      </c>
      <c r="W12" t="n">
        <v>9.300000000000001</v>
      </c>
      <c r="X12" t="n">
        <v>1.47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3.3532</v>
      </c>
      <c r="E13" t="n">
        <v>29.82</v>
      </c>
      <c r="F13" t="n">
        <v>24.7</v>
      </c>
      <c r="G13" t="n">
        <v>22.12</v>
      </c>
      <c r="H13" t="n">
        <v>0.33</v>
      </c>
      <c r="I13" t="n">
        <v>67</v>
      </c>
      <c r="J13" t="n">
        <v>199.05</v>
      </c>
      <c r="K13" t="n">
        <v>54.38</v>
      </c>
      <c r="L13" t="n">
        <v>3.75</v>
      </c>
      <c r="M13" t="n">
        <v>65</v>
      </c>
      <c r="N13" t="n">
        <v>40.92</v>
      </c>
      <c r="O13" t="n">
        <v>24783.33</v>
      </c>
      <c r="P13" t="n">
        <v>345.85</v>
      </c>
      <c r="Q13" t="n">
        <v>609</v>
      </c>
      <c r="R13" t="n">
        <v>88.43000000000001</v>
      </c>
      <c r="S13" t="n">
        <v>46.36</v>
      </c>
      <c r="T13" t="n">
        <v>20426.43</v>
      </c>
      <c r="U13" t="n">
        <v>0.52</v>
      </c>
      <c r="V13" t="n">
        <v>0.86</v>
      </c>
      <c r="W13" t="n">
        <v>9.289999999999999</v>
      </c>
      <c r="X13" t="n">
        <v>1.32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3.3791</v>
      </c>
      <c r="E14" t="n">
        <v>29.59</v>
      </c>
      <c r="F14" t="n">
        <v>24.63</v>
      </c>
      <c r="G14" t="n">
        <v>23.45</v>
      </c>
      <c r="H14" t="n">
        <v>0.36</v>
      </c>
      <c r="I14" t="n">
        <v>63</v>
      </c>
      <c r="J14" t="n">
        <v>199.44</v>
      </c>
      <c r="K14" t="n">
        <v>54.38</v>
      </c>
      <c r="L14" t="n">
        <v>4</v>
      </c>
      <c r="M14" t="n">
        <v>61</v>
      </c>
      <c r="N14" t="n">
        <v>41.06</v>
      </c>
      <c r="O14" t="n">
        <v>24831.54</v>
      </c>
      <c r="P14" t="n">
        <v>344.41</v>
      </c>
      <c r="Q14" t="n">
        <v>609</v>
      </c>
      <c r="R14" t="n">
        <v>86.2</v>
      </c>
      <c r="S14" t="n">
        <v>46.36</v>
      </c>
      <c r="T14" t="n">
        <v>19333.69</v>
      </c>
      <c r="U14" t="n">
        <v>0.54</v>
      </c>
      <c r="V14" t="n">
        <v>0.87</v>
      </c>
      <c r="W14" t="n">
        <v>9.289999999999999</v>
      </c>
      <c r="X14" t="n">
        <v>1.25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3.4086</v>
      </c>
      <c r="E15" t="n">
        <v>29.34</v>
      </c>
      <c r="F15" t="n">
        <v>24.53</v>
      </c>
      <c r="G15" t="n">
        <v>24.94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342.73</v>
      </c>
      <c r="Q15" t="n">
        <v>609.03</v>
      </c>
      <c r="R15" t="n">
        <v>83.17</v>
      </c>
      <c r="S15" t="n">
        <v>46.36</v>
      </c>
      <c r="T15" t="n">
        <v>17836.21</v>
      </c>
      <c r="U15" t="n">
        <v>0.5600000000000001</v>
      </c>
      <c r="V15" t="n">
        <v>0.87</v>
      </c>
      <c r="W15" t="n">
        <v>9.27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3.4275</v>
      </c>
      <c r="E16" t="n">
        <v>29.18</v>
      </c>
      <c r="F16" t="n">
        <v>24.48</v>
      </c>
      <c r="G16" t="n">
        <v>26.23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341.84</v>
      </c>
      <c r="Q16" t="n">
        <v>608.95</v>
      </c>
      <c r="R16" t="n">
        <v>81.91</v>
      </c>
      <c r="S16" t="n">
        <v>46.36</v>
      </c>
      <c r="T16" t="n">
        <v>17224.8</v>
      </c>
      <c r="U16" t="n">
        <v>0.57</v>
      </c>
      <c r="V16" t="n">
        <v>0.87</v>
      </c>
      <c r="W16" t="n">
        <v>9.27</v>
      </c>
      <c r="X16" t="n">
        <v>1.11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3.4488</v>
      </c>
      <c r="E17" t="n">
        <v>29</v>
      </c>
      <c r="F17" t="n">
        <v>24.42</v>
      </c>
      <c r="G17" t="n">
        <v>27.64</v>
      </c>
      <c r="H17" t="n">
        <v>0.42</v>
      </c>
      <c r="I17" t="n">
        <v>53</v>
      </c>
      <c r="J17" t="n">
        <v>200.61</v>
      </c>
      <c r="K17" t="n">
        <v>54.38</v>
      </c>
      <c r="L17" t="n">
        <v>4.75</v>
      </c>
      <c r="M17" t="n">
        <v>51</v>
      </c>
      <c r="N17" t="n">
        <v>41.49</v>
      </c>
      <c r="O17" t="n">
        <v>24976.45</v>
      </c>
      <c r="P17" t="n">
        <v>340.31</v>
      </c>
      <c r="Q17" t="n">
        <v>608.91</v>
      </c>
      <c r="R17" t="n">
        <v>79.84</v>
      </c>
      <c r="S17" t="n">
        <v>46.36</v>
      </c>
      <c r="T17" t="n">
        <v>16201.35</v>
      </c>
      <c r="U17" t="n">
        <v>0.58</v>
      </c>
      <c r="V17" t="n">
        <v>0.87</v>
      </c>
      <c r="W17" t="n">
        <v>9.26</v>
      </c>
      <c r="X17" t="n">
        <v>1.04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3.4696</v>
      </c>
      <c r="E18" t="n">
        <v>28.82</v>
      </c>
      <c r="F18" t="n">
        <v>24.36</v>
      </c>
      <c r="G18" t="n">
        <v>29.23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339.23</v>
      </c>
      <c r="Q18" t="n">
        <v>608.85</v>
      </c>
      <c r="R18" t="n">
        <v>78.34999999999999</v>
      </c>
      <c r="S18" t="n">
        <v>46.36</v>
      </c>
      <c r="T18" t="n">
        <v>15474.63</v>
      </c>
      <c r="U18" t="n">
        <v>0.59</v>
      </c>
      <c r="V18" t="n">
        <v>0.87</v>
      </c>
      <c r="W18" t="n">
        <v>9.25</v>
      </c>
      <c r="X18" t="n">
        <v>0.99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3.4935</v>
      </c>
      <c r="E19" t="n">
        <v>28.62</v>
      </c>
      <c r="F19" t="n">
        <v>24.28</v>
      </c>
      <c r="G19" t="n">
        <v>31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337.69</v>
      </c>
      <c r="Q19" t="n">
        <v>608.9400000000001</v>
      </c>
      <c r="R19" t="n">
        <v>75.28</v>
      </c>
      <c r="S19" t="n">
        <v>46.36</v>
      </c>
      <c r="T19" t="n">
        <v>13950.79</v>
      </c>
      <c r="U19" t="n">
        <v>0.62</v>
      </c>
      <c r="V19" t="n">
        <v>0.88</v>
      </c>
      <c r="W19" t="n">
        <v>9.26</v>
      </c>
      <c r="X19" t="n">
        <v>0.91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3.5055</v>
      </c>
      <c r="E20" t="n">
        <v>28.53</v>
      </c>
      <c r="F20" t="n">
        <v>24.26</v>
      </c>
      <c r="G20" t="n">
        <v>32.35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336.91</v>
      </c>
      <c r="Q20" t="n">
        <v>608.9</v>
      </c>
      <c r="R20" t="n">
        <v>74.98999999999999</v>
      </c>
      <c r="S20" t="n">
        <v>46.36</v>
      </c>
      <c r="T20" t="n">
        <v>13816.66</v>
      </c>
      <c r="U20" t="n">
        <v>0.62</v>
      </c>
      <c r="V20" t="n">
        <v>0.88</v>
      </c>
      <c r="W20" t="n">
        <v>9.25</v>
      </c>
      <c r="X20" t="n">
        <v>0.89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3.5211</v>
      </c>
      <c r="E21" t="n">
        <v>28.4</v>
      </c>
      <c r="F21" t="n">
        <v>24.21</v>
      </c>
      <c r="G21" t="n">
        <v>33.78</v>
      </c>
      <c r="H21" t="n">
        <v>0.51</v>
      </c>
      <c r="I21" t="n">
        <v>43</v>
      </c>
      <c r="J21" t="n">
        <v>202.19</v>
      </c>
      <c r="K21" t="n">
        <v>54.38</v>
      </c>
      <c r="L21" t="n">
        <v>5.75</v>
      </c>
      <c r="M21" t="n">
        <v>41</v>
      </c>
      <c r="N21" t="n">
        <v>42.06</v>
      </c>
      <c r="O21" t="n">
        <v>25170.34</v>
      </c>
      <c r="P21" t="n">
        <v>336.08</v>
      </c>
      <c r="Q21" t="n">
        <v>608.96</v>
      </c>
      <c r="R21" t="n">
        <v>73.43000000000001</v>
      </c>
      <c r="S21" t="n">
        <v>46.36</v>
      </c>
      <c r="T21" t="n">
        <v>13047.49</v>
      </c>
      <c r="U21" t="n">
        <v>0.63</v>
      </c>
      <c r="V21" t="n">
        <v>0.88</v>
      </c>
      <c r="W21" t="n">
        <v>9.25</v>
      </c>
      <c r="X21" t="n">
        <v>0.84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3.5349</v>
      </c>
      <c r="E22" t="n">
        <v>28.29</v>
      </c>
      <c r="F22" t="n">
        <v>24.18</v>
      </c>
      <c r="G22" t="n">
        <v>35.38</v>
      </c>
      <c r="H22" t="n">
        <v>0.53</v>
      </c>
      <c r="I22" t="n">
        <v>41</v>
      </c>
      <c r="J22" t="n">
        <v>202.58</v>
      </c>
      <c r="K22" t="n">
        <v>54.38</v>
      </c>
      <c r="L22" t="n">
        <v>6</v>
      </c>
      <c r="M22" t="n">
        <v>39</v>
      </c>
      <c r="N22" t="n">
        <v>42.2</v>
      </c>
      <c r="O22" t="n">
        <v>25218.93</v>
      </c>
      <c r="P22" t="n">
        <v>334.97</v>
      </c>
      <c r="Q22" t="n">
        <v>608.86</v>
      </c>
      <c r="R22" t="n">
        <v>72.45</v>
      </c>
      <c r="S22" t="n">
        <v>46.36</v>
      </c>
      <c r="T22" t="n">
        <v>12565.94</v>
      </c>
      <c r="U22" t="n">
        <v>0.64</v>
      </c>
      <c r="V22" t="n">
        <v>0.88</v>
      </c>
      <c r="W22" t="n">
        <v>9.24</v>
      </c>
      <c r="X22" t="n">
        <v>0.8100000000000001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3.5427</v>
      </c>
      <c r="E23" t="n">
        <v>28.23</v>
      </c>
      <c r="F23" t="n">
        <v>24.16</v>
      </c>
      <c r="G23" t="n">
        <v>36.23</v>
      </c>
      <c r="H23" t="n">
        <v>0.55</v>
      </c>
      <c r="I23" t="n">
        <v>40</v>
      </c>
      <c r="J23" t="n">
        <v>202.98</v>
      </c>
      <c r="K23" t="n">
        <v>54.38</v>
      </c>
      <c r="L23" t="n">
        <v>6.25</v>
      </c>
      <c r="M23" t="n">
        <v>38</v>
      </c>
      <c r="N23" t="n">
        <v>42.35</v>
      </c>
      <c r="O23" t="n">
        <v>25267.7</v>
      </c>
      <c r="P23" t="n">
        <v>334.41</v>
      </c>
      <c r="Q23" t="n">
        <v>608.87</v>
      </c>
      <c r="R23" t="n">
        <v>71.51000000000001</v>
      </c>
      <c r="S23" t="n">
        <v>46.36</v>
      </c>
      <c r="T23" t="n">
        <v>12103.39</v>
      </c>
      <c r="U23" t="n">
        <v>0.65</v>
      </c>
      <c r="V23" t="n">
        <v>0.88</v>
      </c>
      <c r="W23" t="n">
        <v>9.25</v>
      </c>
      <c r="X23" t="n">
        <v>0.78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3.5568</v>
      </c>
      <c r="E24" t="n">
        <v>28.12</v>
      </c>
      <c r="F24" t="n">
        <v>24.12</v>
      </c>
      <c r="G24" t="n">
        <v>38.09</v>
      </c>
      <c r="H24" t="n">
        <v>0.57</v>
      </c>
      <c r="I24" t="n">
        <v>38</v>
      </c>
      <c r="J24" t="n">
        <v>203.37</v>
      </c>
      <c r="K24" t="n">
        <v>54.38</v>
      </c>
      <c r="L24" t="n">
        <v>6.5</v>
      </c>
      <c r="M24" t="n">
        <v>36</v>
      </c>
      <c r="N24" t="n">
        <v>42.49</v>
      </c>
      <c r="O24" t="n">
        <v>25316.39</v>
      </c>
      <c r="P24" t="n">
        <v>333.58</v>
      </c>
      <c r="Q24" t="n">
        <v>608.88</v>
      </c>
      <c r="R24" t="n">
        <v>70.39</v>
      </c>
      <c r="S24" t="n">
        <v>46.36</v>
      </c>
      <c r="T24" t="n">
        <v>11551.09</v>
      </c>
      <c r="U24" t="n">
        <v>0.66</v>
      </c>
      <c r="V24" t="n">
        <v>0.88</v>
      </c>
      <c r="W24" t="n">
        <v>9.25</v>
      </c>
      <c r="X24" t="n">
        <v>0.75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3.5642</v>
      </c>
      <c r="E25" t="n">
        <v>28.06</v>
      </c>
      <c r="F25" t="n">
        <v>24.1</v>
      </c>
      <c r="G25" t="n">
        <v>39.08</v>
      </c>
      <c r="H25" t="n">
        <v>0.59</v>
      </c>
      <c r="I25" t="n">
        <v>37</v>
      </c>
      <c r="J25" t="n">
        <v>203.77</v>
      </c>
      <c r="K25" t="n">
        <v>54.38</v>
      </c>
      <c r="L25" t="n">
        <v>6.75</v>
      </c>
      <c r="M25" t="n">
        <v>35</v>
      </c>
      <c r="N25" t="n">
        <v>42.64</v>
      </c>
      <c r="O25" t="n">
        <v>25365.14</v>
      </c>
      <c r="P25" t="n">
        <v>332.85</v>
      </c>
      <c r="Q25" t="n">
        <v>608.85</v>
      </c>
      <c r="R25" t="n">
        <v>70.06</v>
      </c>
      <c r="S25" t="n">
        <v>46.36</v>
      </c>
      <c r="T25" t="n">
        <v>11393.77</v>
      </c>
      <c r="U25" t="n">
        <v>0.66</v>
      </c>
      <c r="V25" t="n">
        <v>0.88</v>
      </c>
      <c r="W25" t="n">
        <v>9.24</v>
      </c>
      <c r="X25" t="n">
        <v>0.73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3.5792</v>
      </c>
      <c r="E26" t="n">
        <v>27.94</v>
      </c>
      <c r="F26" t="n">
        <v>24.06</v>
      </c>
      <c r="G26" t="n">
        <v>41.25</v>
      </c>
      <c r="H26" t="n">
        <v>0.61</v>
      </c>
      <c r="I26" t="n">
        <v>35</v>
      </c>
      <c r="J26" t="n">
        <v>204.16</v>
      </c>
      <c r="K26" t="n">
        <v>54.38</v>
      </c>
      <c r="L26" t="n">
        <v>7</v>
      </c>
      <c r="M26" t="n">
        <v>33</v>
      </c>
      <c r="N26" t="n">
        <v>42.78</v>
      </c>
      <c r="O26" t="n">
        <v>25413.94</v>
      </c>
      <c r="P26" t="n">
        <v>331.9</v>
      </c>
      <c r="Q26" t="n">
        <v>608.89</v>
      </c>
      <c r="R26" t="n">
        <v>68.75</v>
      </c>
      <c r="S26" t="n">
        <v>46.36</v>
      </c>
      <c r="T26" t="n">
        <v>10747.24</v>
      </c>
      <c r="U26" t="n">
        <v>0.67</v>
      </c>
      <c r="V26" t="n">
        <v>0.89</v>
      </c>
      <c r="W26" t="n">
        <v>9.24</v>
      </c>
      <c r="X26" t="n">
        <v>0.6899999999999999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3.5887</v>
      </c>
      <c r="E27" t="n">
        <v>27.86</v>
      </c>
      <c r="F27" t="n">
        <v>24.03</v>
      </c>
      <c r="G27" t="n">
        <v>42.4</v>
      </c>
      <c r="H27" t="n">
        <v>0.63</v>
      </c>
      <c r="I27" t="n">
        <v>34</v>
      </c>
      <c r="J27" t="n">
        <v>204.56</v>
      </c>
      <c r="K27" t="n">
        <v>54.38</v>
      </c>
      <c r="L27" t="n">
        <v>7.25</v>
      </c>
      <c r="M27" t="n">
        <v>32</v>
      </c>
      <c r="N27" t="n">
        <v>42.93</v>
      </c>
      <c r="O27" t="n">
        <v>25462.78</v>
      </c>
      <c r="P27" t="n">
        <v>331.02</v>
      </c>
      <c r="Q27" t="n">
        <v>609.01</v>
      </c>
      <c r="R27" t="n">
        <v>67.61</v>
      </c>
      <c r="S27" t="n">
        <v>46.36</v>
      </c>
      <c r="T27" t="n">
        <v>10180.21</v>
      </c>
      <c r="U27" t="n">
        <v>0.6899999999999999</v>
      </c>
      <c r="V27" t="n">
        <v>0.89</v>
      </c>
      <c r="W27" t="n">
        <v>9.23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3.5969</v>
      </c>
      <c r="E28" t="n">
        <v>27.8</v>
      </c>
      <c r="F28" t="n">
        <v>24</v>
      </c>
      <c r="G28" t="n">
        <v>43.64</v>
      </c>
      <c r="H28" t="n">
        <v>0.65</v>
      </c>
      <c r="I28" t="n">
        <v>33</v>
      </c>
      <c r="J28" t="n">
        <v>204.95</v>
      </c>
      <c r="K28" t="n">
        <v>54.38</v>
      </c>
      <c r="L28" t="n">
        <v>7.5</v>
      </c>
      <c r="M28" t="n">
        <v>31</v>
      </c>
      <c r="N28" t="n">
        <v>43.08</v>
      </c>
      <c r="O28" t="n">
        <v>25511.67</v>
      </c>
      <c r="P28" t="n">
        <v>330.32</v>
      </c>
      <c r="Q28" t="n">
        <v>608.85</v>
      </c>
      <c r="R28" t="n">
        <v>67.08</v>
      </c>
      <c r="S28" t="n">
        <v>46.36</v>
      </c>
      <c r="T28" t="n">
        <v>9921.120000000001</v>
      </c>
      <c r="U28" t="n">
        <v>0.6899999999999999</v>
      </c>
      <c r="V28" t="n">
        <v>0.89</v>
      </c>
      <c r="W28" t="n">
        <v>9.23</v>
      </c>
      <c r="X28" t="n">
        <v>0.63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3.6015</v>
      </c>
      <c r="E29" t="n">
        <v>27.77</v>
      </c>
      <c r="F29" t="n">
        <v>24</v>
      </c>
      <c r="G29" t="n">
        <v>45.01</v>
      </c>
      <c r="H29" t="n">
        <v>0.67</v>
      </c>
      <c r="I29" t="n">
        <v>32</v>
      </c>
      <c r="J29" t="n">
        <v>205.35</v>
      </c>
      <c r="K29" t="n">
        <v>54.38</v>
      </c>
      <c r="L29" t="n">
        <v>7.75</v>
      </c>
      <c r="M29" t="n">
        <v>30</v>
      </c>
      <c r="N29" t="n">
        <v>43.22</v>
      </c>
      <c r="O29" t="n">
        <v>25560.62</v>
      </c>
      <c r="P29" t="n">
        <v>329.99</v>
      </c>
      <c r="Q29" t="n">
        <v>608.88</v>
      </c>
      <c r="R29" t="n">
        <v>66.95</v>
      </c>
      <c r="S29" t="n">
        <v>46.36</v>
      </c>
      <c r="T29" t="n">
        <v>9860.68</v>
      </c>
      <c r="U29" t="n">
        <v>0.6899999999999999</v>
      </c>
      <c r="V29" t="n">
        <v>0.89</v>
      </c>
      <c r="W29" t="n">
        <v>9.23</v>
      </c>
      <c r="X29" t="n">
        <v>0.63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3.612</v>
      </c>
      <c r="E30" t="n">
        <v>27.69</v>
      </c>
      <c r="F30" t="n">
        <v>23.96</v>
      </c>
      <c r="G30" t="n">
        <v>46.38</v>
      </c>
      <c r="H30" t="n">
        <v>0.6899999999999999</v>
      </c>
      <c r="I30" t="n">
        <v>31</v>
      </c>
      <c r="J30" t="n">
        <v>205.75</v>
      </c>
      <c r="K30" t="n">
        <v>54.38</v>
      </c>
      <c r="L30" t="n">
        <v>8</v>
      </c>
      <c r="M30" t="n">
        <v>29</v>
      </c>
      <c r="N30" t="n">
        <v>43.37</v>
      </c>
      <c r="O30" t="n">
        <v>25609.61</v>
      </c>
      <c r="P30" t="n">
        <v>329.27</v>
      </c>
      <c r="Q30" t="n">
        <v>608.8099999999999</v>
      </c>
      <c r="R30" t="n">
        <v>65.88</v>
      </c>
      <c r="S30" t="n">
        <v>46.36</v>
      </c>
      <c r="T30" t="n">
        <v>9334.67</v>
      </c>
      <c r="U30" t="n">
        <v>0.7</v>
      </c>
      <c r="V30" t="n">
        <v>0.89</v>
      </c>
      <c r="W30" t="n">
        <v>9.220000000000001</v>
      </c>
      <c r="X30" t="n">
        <v>0.59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3.6176</v>
      </c>
      <c r="E31" t="n">
        <v>27.64</v>
      </c>
      <c r="F31" t="n">
        <v>23.96</v>
      </c>
      <c r="G31" t="n">
        <v>47.92</v>
      </c>
      <c r="H31" t="n">
        <v>0.71</v>
      </c>
      <c r="I31" t="n">
        <v>30</v>
      </c>
      <c r="J31" t="n">
        <v>206.15</v>
      </c>
      <c r="K31" t="n">
        <v>54.38</v>
      </c>
      <c r="L31" t="n">
        <v>8.25</v>
      </c>
      <c r="M31" t="n">
        <v>28</v>
      </c>
      <c r="N31" t="n">
        <v>43.52</v>
      </c>
      <c r="O31" t="n">
        <v>25658.66</v>
      </c>
      <c r="P31" t="n">
        <v>328.51</v>
      </c>
      <c r="Q31" t="n">
        <v>608.88</v>
      </c>
      <c r="R31" t="n">
        <v>65.55</v>
      </c>
      <c r="S31" t="n">
        <v>46.36</v>
      </c>
      <c r="T31" t="n">
        <v>9172.4</v>
      </c>
      <c r="U31" t="n">
        <v>0.71</v>
      </c>
      <c r="V31" t="n">
        <v>0.89</v>
      </c>
      <c r="W31" t="n">
        <v>9.23</v>
      </c>
      <c r="X31" t="n">
        <v>0.59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3.6285</v>
      </c>
      <c r="E32" t="n">
        <v>27.56</v>
      </c>
      <c r="F32" t="n">
        <v>23.91</v>
      </c>
      <c r="G32" t="n">
        <v>49.48</v>
      </c>
      <c r="H32" t="n">
        <v>0.73</v>
      </c>
      <c r="I32" t="n">
        <v>29</v>
      </c>
      <c r="J32" t="n">
        <v>206.54</v>
      </c>
      <c r="K32" t="n">
        <v>54.38</v>
      </c>
      <c r="L32" t="n">
        <v>8.5</v>
      </c>
      <c r="M32" t="n">
        <v>27</v>
      </c>
      <c r="N32" t="n">
        <v>43.67</v>
      </c>
      <c r="O32" t="n">
        <v>25707.76</v>
      </c>
      <c r="P32" t="n">
        <v>327.83</v>
      </c>
      <c r="Q32" t="n">
        <v>608.85</v>
      </c>
      <c r="R32" t="n">
        <v>63.9</v>
      </c>
      <c r="S32" t="n">
        <v>46.36</v>
      </c>
      <c r="T32" t="n">
        <v>8352.299999999999</v>
      </c>
      <c r="U32" t="n">
        <v>0.73</v>
      </c>
      <c r="V32" t="n">
        <v>0.89</v>
      </c>
      <c r="W32" t="n">
        <v>9.23</v>
      </c>
      <c r="X32" t="n">
        <v>0.54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3.6337</v>
      </c>
      <c r="E33" t="n">
        <v>27.52</v>
      </c>
      <c r="F33" t="n">
        <v>23.91</v>
      </c>
      <c r="G33" t="n">
        <v>51.25</v>
      </c>
      <c r="H33" t="n">
        <v>0.75</v>
      </c>
      <c r="I33" t="n">
        <v>28</v>
      </c>
      <c r="J33" t="n">
        <v>206.94</v>
      </c>
      <c r="K33" t="n">
        <v>54.38</v>
      </c>
      <c r="L33" t="n">
        <v>8.75</v>
      </c>
      <c r="M33" t="n">
        <v>26</v>
      </c>
      <c r="N33" t="n">
        <v>43.81</v>
      </c>
      <c r="O33" t="n">
        <v>25756.9</v>
      </c>
      <c r="P33" t="n">
        <v>327.29</v>
      </c>
      <c r="Q33" t="n">
        <v>608.91</v>
      </c>
      <c r="R33" t="n">
        <v>64.53</v>
      </c>
      <c r="S33" t="n">
        <v>46.36</v>
      </c>
      <c r="T33" t="n">
        <v>8672.77</v>
      </c>
      <c r="U33" t="n">
        <v>0.72</v>
      </c>
      <c r="V33" t="n">
        <v>0.89</v>
      </c>
      <c r="W33" t="n">
        <v>9.210000000000001</v>
      </c>
      <c r="X33" t="n">
        <v>0.54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3.6427</v>
      </c>
      <c r="E34" t="n">
        <v>27.45</v>
      </c>
      <c r="F34" t="n">
        <v>23.89</v>
      </c>
      <c r="G34" t="n">
        <v>53.08</v>
      </c>
      <c r="H34" t="n">
        <v>0.77</v>
      </c>
      <c r="I34" t="n">
        <v>27</v>
      </c>
      <c r="J34" t="n">
        <v>207.34</v>
      </c>
      <c r="K34" t="n">
        <v>54.38</v>
      </c>
      <c r="L34" t="n">
        <v>9</v>
      </c>
      <c r="M34" t="n">
        <v>25</v>
      </c>
      <c r="N34" t="n">
        <v>43.96</v>
      </c>
      <c r="O34" t="n">
        <v>25806.1</v>
      </c>
      <c r="P34" t="n">
        <v>326.32</v>
      </c>
      <c r="Q34" t="n">
        <v>608.87</v>
      </c>
      <c r="R34" t="n">
        <v>63.43</v>
      </c>
      <c r="S34" t="n">
        <v>46.36</v>
      </c>
      <c r="T34" t="n">
        <v>8125.33</v>
      </c>
      <c r="U34" t="n">
        <v>0.73</v>
      </c>
      <c r="V34" t="n">
        <v>0.89</v>
      </c>
      <c r="W34" t="n">
        <v>9.220000000000001</v>
      </c>
      <c r="X34" t="n">
        <v>0.51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3.644</v>
      </c>
      <c r="E35" t="n">
        <v>27.44</v>
      </c>
      <c r="F35" t="n">
        <v>23.88</v>
      </c>
      <c r="G35" t="n">
        <v>53.06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25</v>
      </c>
      <c r="N35" t="n">
        <v>44.11</v>
      </c>
      <c r="O35" t="n">
        <v>25855.35</v>
      </c>
      <c r="P35" t="n">
        <v>326.18</v>
      </c>
      <c r="Q35" t="n">
        <v>608.88</v>
      </c>
      <c r="R35" t="n">
        <v>63.01</v>
      </c>
      <c r="S35" t="n">
        <v>46.36</v>
      </c>
      <c r="T35" t="n">
        <v>7915.32</v>
      </c>
      <c r="U35" t="n">
        <v>0.74</v>
      </c>
      <c r="V35" t="n">
        <v>0.89</v>
      </c>
      <c r="W35" t="n">
        <v>9.220000000000001</v>
      </c>
      <c r="X35" t="n">
        <v>0.5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3.6495</v>
      </c>
      <c r="E36" t="n">
        <v>27.4</v>
      </c>
      <c r="F36" t="n">
        <v>23.87</v>
      </c>
      <c r="G36" t="n">
        <v>55.09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24</v>
      </c>
      <c r="N36" t="n">
        <v>44.26</v>
      </c>
      <c r="O36" t="n">
        <v>25904.65</v>
      </c>
      <c r="P36" t="n">
        <v>325.3</v>
      </c>
      <c r="Q36" t="n">
        <v>608.85</v>
      </c>
      <c r="R36" t="n">
        <v>63.08</v>
      </c>
      <c r="S36" t="n">
        <v>46.36</v>
      </c>
      <c r="T36" t="n">
        <v>7958.14</v>
      </c>
      <c r="U36" t="n">
        <v>0.73</v>
      </c>
      <c r="V36" t="n">
        <v>0.89</v>
      </c>
      <c r="W36" t="n">
        <v>9.220000000000001</v>
      </c>
      <c r="X36" t="n">
        <v>0.5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3.656</v>
      </c>
      <c r="E37" t="n">
        <v>27.35</v>
      </c>
      <c r="F37" t="n">
        <v>23.86</v>
      </c>
      <c r="G37" t="n">
        <v>57.27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23</v>
      </c>
      <c r="N37" t="n">
        <v>44.41</v>
      </c>
      <c r="O37" t="n">
        <v>25954</v>
      </c>
      <c r="P37" t="n">
        <v>325.13</v>
      </c>
      <c r="Q37" t="n">
        <v>608.8</v>
      </c>
      <c r="R37" t="n">
        <v>62.58</v>
      </c>
      <c r="S37" t="n">
        <v>46.36</v>
      </c>
      <c r="T37" t="n">
        <v>7711.79</v>
      </c>
      <c r="U37" t="n">
        <v>0.74</v>
      </c>
      <c r="V37" t="n">
        <v>0.89</v>
      </c>
      <c r="W37" t="n">
        <v>9.220000000000001</v>
      </c>
      <c r="X37" t="n">
        <v>0.49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3.6565</v>
      </c>
      <c r="E38" t="n">
        <v>27.35</v>
      </c>
      <c r="F38" t="n">
        <v>23.86</v>
      </c>
      <c r="G38" t="n">
        <v>57.26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23</v>
      </c>
      <c r="N38" t="n">
        <v>44.56</v>
      </c>
      <c r="O38" t="n">
        <v>26003.41</v>
      </c>
      <c r="P38" t="n">
        <v>324.62</v>
      </c>
      <c r="Q38" t="n">
        <v>608.8099999999999</v>
      </c>
      <c r="R38" t="n">
        <v>62.44</v>
      </c>
      <c r="S38" t="n">
        <v>46.36</v>
      </c>
      <c r="T38" t="n">
        <v>7641.77</v>
      </c>
      <c r="U38" t="n">
        <v>0.74</v>
      </c>
      <c r="V38" t="n">
        <v>0.89</v>
      </c>
      <c r="W38" t="n">
        <v>9.220000000000001</v>
      </c>
      <c r="X38" t="n">
        <v>0.49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3.6657</v>
      </c>
      <c r="E39" t="n">
        <v>27.28</v>
      </c>
      <c r="F39" t="n">
        <v>23.83</v>
      </c>
      <c r="G39" t="n">
        <v>59.57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22</v>
      </c>
      <c r="N39" t="n">
        <v>44.71</v>
      </c>
      <c r="O39" t="n">
        <v>26052.86</v>
      </c>
      <c r="P39" t="n">
        <v>323.77</v>
      </c>
      <c r="Q39" t="n">
        <v>608.8200000000001</v>
      </c>
      <c r="R39" t="n">
        <v>61.64</v>
      </c>
      <c r="S39" t="n">
        <v>46.36</v>
      </c>
      <c r="T39" t="n">
        <v>7249.99</v>
      </c>
      <c r="U39" t="n">
        <v>0.75</v>
      </c>
      <c r="V39" t="n">
        <v>0.89</v>
      </c>
      <c r="W39" t="n">
        <v>9.220000000000001</v>
      </c>
      <c r="X39" t="n">
        <v>0.46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3.6729</v>
      </c>
      <c r="E40" t="n">
        <v>27.23</v>
      </c>
      <c r="F40" t="n">
        <v>23.82</v>
      </c>
      <c r="G40" t="n">
        <v>62.13</v>
      </c>
      <c r="H40" t="n">
        <v>0.89</v>
      </c>
      <c r="I40" t="n">
        <v>23</v>
      </c>
      <c r="J40" t="n">
        <v>209.74</v>
      </c>
      <c r="K40" t="n">
        <v>54.38</v>
      </c>
      <c r="L40" t="n">
        <v>10.5</v>
      </c>
      <c r="M40" t="n">
        <v>21</v>
      </c>
      <c r="N40" t="n">
        <v>44.87</v>
      </c>
      <c r="O40" t="n">
        <v>26102.37</v>
      </c>
      <c r="P40" t="n">
        <v>322.96</v>
      </c>
      <c r="Q40" t="n">
        <v>608.8099999999999</v>
      </c>
      <c r="R40" t="n">
        <v>61.14</v>
      </c>
      <c r="S40" t="n">
        <v>46.36</v>
      </c>
      <c r="T40" t="n">
        <v>7003.86</v>
      </c>
      <c r="U40" t="n">
        <v>0.76</v>
      </c>
      <c r="V40" t="n">
        <v>0.89</v>
      </c>
      <c r="W40" t="n">
        <v>9.220000000000001</v>
      </c>
      <c r="X40" t="n">
        <v>0.44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3.6718</v>
      </c>
      <c r="E41" t="n">
        <v>27.23</v>
      </c>
      <c r="F41" t="n">
        <v>23.82</v>
      </c>
      <c r="G41" t="n">
        <v>62.15</v>
      </c>
      <c r="H41" t="n">
        <v>0.91</v>
      </c>
      <c r="I41" t="n">
        <v>23</v>
      </c>
      <c r="J41" t="n">
        <v>210.14</v>
      </c>
      <c r="K41" t="n">
        <v>54.38</v>
      </c>
      <c r="L41" t="n">
        <v>10.75</v>
      </c>
      <c r="M41" t="n">
        <v>21</v>
      </c>
      <c r="N41" t="n">
        <v>45.02</v>
      </c>
      <c r="O41" t="n">
        <v>26151.93</v>
      </c>
      <c r="P41" t="n">
        <v>322.99</v>
      </c>
      <c r="Q41" t="n">
        <v>608.8200000000001</v>
      </c>
      <c r="R41" t="n">
        <v>61.39</v>
      </c>
      <c r="S41" t="n">
        <v>46.36</v>
      </c>
      <c r="T41" t="n">
        <v>7128.85</v>
      </c>
      <c r="U41" t="n">
        <v>0.76</v>
      </c>
      <c r="V41" t="n">
        <v>0.89</v>
      </c>
      <c r="W41" t="n">
        <v>9.220000000000001</v>
      </c>
      <c r="X41" t="n">
        <v>0.45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3.6812</v>
      </c>
      <c r="E42" t="n">
        <v>27.16</v>
      </c>
      <c r="F42" t="n">
        <v>23.79</v>
      </c>
      <c r="G42" t="n">
        <v>64.89</v>
      </c>
      <c r="H42" t="n">
        <v>0.93</v>
      </c>
      <c r="I42" t="n">
        <v>22</v>
      </c>
      <c r="J42" t="n">
        <v>210.55</v>
      </c>
      <c r="K42" t="n">
        <v>54.38</v>
      </c>
      <c r="L42" t="n">
        <v>11</v>
      </c>
      <c r="M42" t="n">
        <v>20</v>
      </c>
      <c r="N42" t="n">
        <v>45.17</v>
      </c>
      <c r="O42" t="n">
        <v>26201.54</v>
      </c>
      <c r="P42" t="n">
        <v>321.79</v>
      </c>
      <c r="Q42" t="n">
        <v>608.79</v>
      </c>
      <c r="R42" t="n">
        <v>60.45</v>
      </c>
      <c r="S42" t="n">
        <v>46.36</v>
      </c>
      <c r="T42" t="n">
        <v>6663.66</v>
      </c>
      <c r="U42" t="n">
        <v>0.77</v>
      </c>
      <c r="V42" t="n">
        <v>0.9</v>
      </c>
      <c r="W42" t="n">
        <v>9.210000000000001</v>
      </c>
      <c r="X42" t="n">
        <v>0.42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3.6811</v>
      </c>
      <c r="E43" t="n">
        <v>27.17</v>
      </c>
      <c r="F43" t="n">
        <v>23.79</v>
      </c>
      <c r="G43" t="n">
        <v>64.89</v>
      </c>
      <c r="H43" t="n">
        <v>0.95</v>
      </c>
      <c r="I43" t="n">
        <v>22</v>
      </c>
      <c r="J43" t="n">
        <v>210.95</v>
      </c>
      <c r="K43" t="n">
        <v>54.38</v>
      </c>
      <c r="L43" t="n">
        <v>11.25</v>
      </c>
      <c r="M43" t="n">
        <v>20</v>
      </c>
      <c r="N43" t="n">
        <v>45.32</v>
      </c>
      <c r="O43" t="n">
        <v>26251.2</v>
      </c>
      <c r="P43" t="n">
        <v>321.75</v>
      </c>
      <c r="Q43" t="n">
        <v>608.8200000000001</v>
      </c>
      <c r="R43" t="n">
        <v>60.6</v>
      </c>
      <c r="S43" t="n">
        <v>46.36</v>
      </c>
      <c r="T43" t="n">
        <v>6736.12</v>
      </c>
      <c r="U43" t="n">
        <v>0.76</v>
      </c>
      <c r="V43" t="n">
        <v>0.9</v>
      </c>
      <c r="W43" t="n">
        <v>9.210000000000001</v>
      </c>
      <c r="X43" t="n">
        <v>0.42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3.6871</v>
      </c>
      <c r="E44" t="n">
        <v>27.12</v>
      </c>
      <c r="F44" t="n">
        <v>23.79</v>
      </c>
      <c r="G44" t="n">
        <v>67.97</v>
      </c>
      <c r="H44" t="n">
        <v>0.97</v>
      </c>
      <c r="I44" t="n">
        <v>21</v>
      </c>
      <c r="J44" t="n">
        <v>211.35</v>
      </c>
      <c r="K44" t="n">
        <v>54.38</v>
      </c>
      <c r="L44" t="n">
        <v>11.5</v>
      </c>
      <c r="M44" t="n">
        <v>19</v>
      </c>
      <c r="N44" t="n">
        <v>45.48</v>
      </c>
      <c r="O44" t="n">
        <v>26300.92</v>
      </c>
      <c r="P44" t="n">
        <v>321.06</v>
      </c>
      <c r="Q44" t="n">
        <v>608.83</v>
      </c>
      <c r="R44" t="n">
        <v>60.23</v>
      </c>
      <c r="S44" t="n">
        <v>46.36</v>
      </c>
      <c r="T44" t="n">
        <v>6557.95</v>
      </c>
      <c r="U44" t="n">
        <v>0.77</v>
      </c>
      <c r="V44" t="n">
        <v>0.9</v>
      </c>
      <c r="W44" t="n">
        <v>9.220000000000001</v>
      </c>
      <c r="X44" t="n">
        <v>0.42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3.6893</v>
      </c>
      <c r="E45" t="n">
        <v>27.11</v>
      </c>
      <c r="F45" t="n">
        <v>23.77</v>
      </c>
      <c r="G45" t="n">
        <v>67.92</v>
      </c>
      <c r="H45" t="n">
        <v>0.99</v>
      </c>
      <c r="I45" t="n">
        <v>21</v>
      </c>
      <c r="J45" t="n">
        <v>211.76</v>
      </c>
      <c r="K45" t="n">
        <v>54.38</v>
      </c>
      <c r="L45" t="n">
        <v>11.75</v>
      </c>
      <c r="M45" t="n">
        <v>19</v>
      </c>
      <c r="N45" t="n">
        <v>45.63</v>
      </c>
      <c r="O45" t="n">
        <v>26350.68</v>
      </c>
      <c r="P45" t="n">
        <v>320.64</v>
      </c>
      <c r="Q45" t="n">
        <v>608.76</v>
      </c>
      <c r="R45" t="n">
        <v>59.93</v>
      </c>
      <c r="S45" t="n">
        <v>46.36</v>
      </c>
      <c r="T45" t="n">
        <v>6407.17</v>
      </c>
      <c r="U45" t="n">
        <v>0.77</v>
      </c>
      <c r="V45" t="n">
        <v>0.9</v>
      </c>
      <c r="W45" t="n">
        <v>9.210000000000001</v>
      </c>
      <c r="X45" t="n">
        <v>0.4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3.6893</v>
      </c>
      <c r="E46" t="n">
        <v>27.11</v>
      </c>
      <c r="F46" t="n">
        <v>23.77</v>
      </c>
      <c r="G46" t="n">
        <v>67.92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320.15</v>
      </c>
      <c r="Q46" t="n">
        <v>608.83</v>
      </c>
      <c r="R46" t="n">
        <v>59.53</v>
      </c>
      <c r="S46" t="n">
        <v>46.36</v>
      </c>
      <c r="T46" t="n">
        <v>6205.62</v>
      </c>
      <c r="U46" t="n">
        <v>0.78</v>
      </c>
      <c r="V46" t="n">
        <v>0.9</v>
      </c>
      <c r="W46" t="n">
        <v>9.220000000000001</v>
      </c>
      <c r="X46" t="n">
        <v>0.4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3.6979</v>
      </c>
      <c r="E47" t="n">
        <v>27.04</v>
      </c>
      <c r="F47" t="n">
        <v>23.75</v>
      </c>
      <c r="G47" t="n">
        <v>71.23999999999999</v>
      </c>
      <c r="H47" t="n">
        <v>1.02</v>
      </c>
      <c r="I47" t="n">
        <v>20</v>
      </c>
      <c r="J47" t="n">
        <v>212.56</v>
      </c>
      <c r="K47" t="n">
        <v>54.38</v>
      </c>
      <c r="L47" t="n">
        <v>12.25</v>
      </c>
      <c r="M47" t="n">
        <v>18</v>
      </c>
      <c r="N47" t="n">
        <v>45.94</v>
      </c>
      <c r="O47" t="n">
        <v>26450.38</v>
      </c>
      <c r="P47" t="n">
        <v>319.52</v>
      </c>
      <c r="Q47" t="n">
        <v>608.92</v>
      </c>
      <c r="R47" t="n">
        <v>59.1</v>
      </c>
      <c r="S47" t="n">
        <v>46.36</v>
      </c>
      <c r="T47" t="n">
        <v>5995.83</v>
      </c>
      <c r="U47" t="n">
        <v>0.78</v>
      </c>
      <c r="V47" t="n">
        <v>0.9</v>
      </c>
      <c r="W47" t="n">
        <v>9.210000000000001</v>
      </c>
      <c r="X47" t="n">
        <v>0.37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3.6975</v>
      </c>
      <c r="E48" t="n">
        <v>27.05</v>
      </c>
      <c r="F48" t="n">
        <v>23.75</v>
      </c>
      <c r="G48" t="n">
        <v>71.25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319.19</v>
      </c>
      <c r="Q48" t="n">
        <v>608.9</v>
      </c>
      <c r="R48" t="n">
        <v>58.97</v>
      </c>
      <c r="S48" t="n">
        <v>46.36</v>
      </c>
      <c r="T48" t="n">
        <v>5933.45</v>
      </c>
      <c r="U48" t="n">
        <v>0.79</v>
      </c>
      <c r="V48" t="n">
        <v>0.9</v>
      </c>
      <c r="W48" t="n">
        <v>9.210000000000001</v>
      </c>
      <c r="X48" t="n">
        <v>0.38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3.7059</v>
      </c>
      <c r="E49" t="n">
        <v>26.98</v>
      </c>
      <c r="F49" t="n">
        <v>23.73</v>
      </c>
      <c r="G49" t="n">
        <v>74.93000000000001</v>
      </c>
      <c r="H49" t="n">
        <v>1.06</v>
      </c>
      <c r="I49" t="n">
        <v>19</v>
      </c>
      <c r="J49" t="n">
        <v>213.37</v>
      </c>
      <c r="K49" t="n">
        <v>54.38</v>
      </c>
      <c r="L49" t="n">
        <v>12.75</v>
      </c>
      <c r="M49" t="n">
        <v>17</v>
      </c>
      <c r="N49" t="n">
        <v>46.25</v>
      </c>
      <c r="O49" t="n">
        <v>26550.29</v>
      </c>
      <c r="P49" t="n">
        <v>318.76</v>
      </c>
      <c r="Q49" t="n">
        <v>608.77</v>
      </c>
      <c r="R49" t="n">
        <v>58.42</v>
      </c>
      <c r="S49" t="n">
        <v>46.36</v>
      </c>
      <c r="T49" t="n">
        <v>5661.38</v>
      </c>
      <c r="U49" t="n">
        <v>0.79</v>
      </c>
      <c r="V49" t="n">
        <v>0.9</v>
      </c>
      <c r="W49" t="n">
        <v>9.210000000000001</v>
      </c>
      <c r="X49" t="n">
        <v>0.36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3.7039</v>
      </c>
      <c r="E50" t="n">
        <v>27</v>
      </c>
      <c r="F50" t="n">
        <v>23.74</v>
      </c>
      <c r="G50" t="n">
        <v>74.98</v>
      </c>
      <c r="H50" t="n">
        <v>1.08</v>
      </c>
      <c r="I50" t="n">
        <v>19</v>
      </c>
      <c r="J50" t="n">
        <v>213.78</v>
      </c>
      <c r="K50" t="n">
        <v>54.38</v>
      </c>
      <c r="L50" t="n">
        <v>13</v>
      </c>
      <c r="M50" t="n">
        <v>17</v>
      </c>
      <c r="N50" t="n">
        <v>46.4</v>
      </c>
      <c r="O50" t="n">
        <v>26600.32</v>
      </c>
      <c r="P50" t="n">
        <v>318.7</v>
      </c>
      <c r="Q50" t="n">
        <v>608.8200000000001</v>
      </c>
      <c r="R50" t="n">
        <v>58.83</v>
      </c>
      <c r="S50" t="n">
        <v>46.36</v>
      </c>
      <c r="T50" t="n">
        <v>5869.04</v>
      </c>
      <c r="U50" t="n">
        <v>0.79</v>
      </c>
      <c r="V50" t="n">
        <v>0.9</v>
      </c>
      <c r="W50" t="n">
        <v>9.210000000000001</v>
      </c>
      <c r="X50" t="n">
        <v>0.37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3.7068</v>
      </c>
      <c r="E51" t="n">
        <v>26.98</v>
      </c>
      <c r="F51" t="n">
        <v>23.72</v>
      </c>
      <c r="G51" t="n">
        <v>74.91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317.43</v>
      </c>
      <c r="Q51" t="n">
        <v>608.78</v>
      </c>
      <c r="R51" t="n">
        <v>58.39</v>
      </c>
      <c r="S51" t="n">
        <v>46.36</v>
      </c>
      <c r="T51" t="n">
        <v>5649.95</v>
      </c>
      <c r="U51" t="n">
        <v>0.79</v>
      </c>
      <c r="V51" t="n">
        <v>0.9</v>
      </c>
      <c r="W51" t="n">
        <v>9.199999999999999</v>
      </c>
      <c r="X51" t="n">
        <v>0.35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3.7132</v>
      </c>
      <c r="E52" t="n">
        <v>26.93</v>
      </c>
      <c r="F52" t="n">
        <v>23.71</v>
      </c>
      <c r="G52" t="n">
        <v>79.05</v>
      </c>
      <c r="H52" t="n">
        <v>1.12</v>
      </c>
      <c r="I52" t="n">
        <v>18</v>
      </c>
      <c r="J52" t="n">
        <v>214.59</v>
      </c>
      <c r="K52" t="n">
        <v>54.38</v>
      </c>
      <c r="L52" t="n">
        <v>13.5</v>
      </c>
      <c r="M52" t="n">
        <v>16</v>
      </c>
      <c r="N52" t="n">
        <v>46.72</v>
      </c>
      <c r="O52" t="n">
        <v>26700.55</v>
      </c>
      <c r="P52" t="n">
        <v>317.39</v>
      </c>
      <c r="Q52" t="n">
        <v>608.78</v>
      </c>
      <c r="R52" t="n">
        <v>57.99</v>
      </c>
      <c r="S52" t="n">
        <v>46.36</v>
      </c>
      <c r="T52" t="n">
        <v>5452.29</v>
      </c>
      <c r="U52" t="n">
        <v>0.8</v>
      </c>
      <c r="V52" t="n">
        <v>0.9</v>
      </c>
      <c r="W52" t="n">
        <v>9.210000000000001</v>
      </c>
      <c r="X52" t="n">
        <v>0.34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3.7157</v>
      </c>
      <c r="E53" t="n">
        <v>26.91</v>
      </c>
      <c r="F53" t="n">
        <v>23.7</v>
      </c>
      <c r="G53" t="n">
        <v>78.98999999999999</v>
      </c>
      <c r="H53" t="n">
        <v>1.14</v>
      </c>
      <c r="I53" t="n">
        <v>18</v>
      </c>
      <c r="J53" t="n">
        <v>215</v>
      </c>
      <c r="K53" t="n">
        <v>54.38</v>
      </c>
      <c r="L53" t="n">
        <v>13.75</v>
      </c>
      <c r="M53" t="n">
        <v>16</v>
      </c>
      <c r="N53" t="n">
        <v>46.87</v>
      </c>
      <c r="O53" t="n">
        <v>26750.75</v>
      </c>
      <c r="P53" t="n">
        <v>317.03</v>
      </c>
      <c r="Q53" t="n">
        <v>608.79</v>
      </c>
      <c r="R53" t="n">
        <v>57.36</v>
      </c>
      <c r="S53" t="n">
        <v>46.36</v>
      </c>
      <c r="T53" t="n">
        <v>5138.32</v>
      </c>
      <c r="U53" t="n">
        <v>0.8100000000000001</v>
      </c>
      <c r="V53" t="n">
        <v>0.9</v>
      </c>
      <c r="W53" t="n">
        <v>9.210000000000001</v>
      </c>
      <c r="X53" t="n">
        <v>0.33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3.7144</v>
      </c>
      <c r="E54" t="n">
        <v>26.92</v>
      </c>
      <c r="F54" t="n">
        <v>23.71</v>
      </c>
      <c r="G54" t="n">
        <v>79.02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315.92</v>
      </c>
      <c r="Q54" t="n">
        <v>608.88</v>
      </c>
      <c r="R54" t="n">
        <v>57.79</v>
      </c>
      <c r="S54" t="n">
        <v>46.36</v>
      </c>
      <c r="T54" t="n">
        <v>5352.05</v>
      </c>
      <c r="U54" t="n">
        <v>0.8</v>
      </c>
      <c r="V54" t="n">
        <v>0.9</v>
      </c>
      <c r="W54" t="n">
        <v>9.210000000000001</v>
      </c>
      <c r="X54" t="n">
        <v>0.33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3.7227</v>
      </c>
      <c r="E55" t="n">
        <v>26.86</v>
      </c>
      <c r="F55" t="n">
        <v>23.68</v>
      </c>
      <c r="G55" t="n">
        <v>83.59</v>
      </c>
      <c r="H55" t="n">
        <v>1.17</v>
      </c>
      <c r="I55" t="n">
        <v>17</v>
      </c>
      <c r="J55" t="n">
        <v>215.82</v>
      </c>
      <c r="K55" t="n">
        <v>54.38</v>
      </c>
      <c r="L55" t="n">
        <v>14.25</v>
      </c>
      <c r="M55" t="n">
        <v>15</v>
      </c>
      <c r="N55" t="n">
        <v>47.19</v>
      </c>
      <c r="O55" t="n">
        <v>26851.31</v>
      </c>
      <c r="P55" t="n">
        <v>315.28</v>
      </c>
      <c r="Q55" t="n">
        <v>608.91</v>
      </c>
      <c r="R55" t="n">
        <v>56.99</v>
      </c>
      <c r="S55" t="n">
        <v>46.36</v>
      </c>
      <c r="T55" t="n">
        <v>4957.63</v>
      </c>
      <c r="U55" t="n">
        <v>0.8100000000000001</v>
      </c>
      <c r="V55" t="n">
        <v>0.9</v>
      </c>
      <c r="W55" t="n">
        <v>9.210000000000001</v>
      </c>
      <c r="X55" t="n">
        <v>0.31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3.7219</v>
      </c>
      <c r="E56" t="n">
        <v>26.87</v>
      </c>
      <c r="F56" t="n">
        <v>23.69</v>
      </c>
      <c r="G56" t="n">
        <v>83.61</v>
      </c>
      <c r="H56" t="n">
        <v>1.19</v>
      </c>
      <c r="I56" t="n">
        <v>17</v>
      </c>
      <c r="J56" t="n">
        <v>216.22</v>
      </c>
      <c r="K56" t="n">
        <v>54.38</v>
      </c>
      <c r="L56" t="n">
        <v>14.5</v>
      </c>
      <c r="M56" t="n">
        <v>15</v>
      </c>
      <c r="N56" t="n">
        <v>47.35</v>
      </c>
      <c r="O56" t="n">
        <v>26901.66</v>
      </c>
      <c r="P56" t="n">
        <v>315.58</v>
      </c>
      <c r="Q56" t="n">
        <v>608.79</v>
      </c>
      <c r="R56" t="n">
        <v>57.28</v>
      </c>
      <c r="S56" t="n">
        <v>46.36</v>
      </c>
      <c r="T56" t="n">
        <v>5100.29</v>
      </c>
      <c r="U56" t="n">
        <v>0.8100000000000001</v>
      </c>
      <c r="V56" t="n">
        <v>0.9</v>
      </c>
      <c r="W56" t="n">
        <v>9.210000000000001</v>
      </c>
      <c r="X56" t="n">
        <v>0.32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3.7213</v>
      </c>
      <c r="E57" t="n">
        <v>26.87</v>
      </c>
      <c r="F57" t="n">
        <v>23.69</v>
      </c>
      <c r="G57" t="n">
        <v>83.63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315.04</v>
      </c>
      <c r="Q57" t="n">
        <v>608.8200000000001</v>
      </c>
      <c r="R57" t="n">
        <v>57.47</v>
      </c>
      <c r="S57" t="n">
        <v>46.36</v>
      </c>
      <c r="T57" t="n">
        <v>5198.89</v>
      </c>
      <c r="U57" t="n">
        <v>0.8100000000000001</v>
      </c>
      <c r="V57" t="n">
        <v>0.9</v>
      </c>
      <c r="W57" t="n">
        <v>9.199999999999999</v>
      </c>
      <c r="X57" t="n">
        <v>0.32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3.7296</v>
      </c>
      <c r="E58" t="n">
        <v>26.81</v>
      </c>
      <c r="F58" t="n">
        <v>23.67</v>
      </c>
      <c r="G58" t="n">
        <v>88.78</v>
      </c>
      <c r="H58" t="n">
        <v>1.23</v>
      </c>
      <c r="I58" t="n">
        <v>16</v>
      </c>
      <c r="J58" t="n">
        <v>217.04</v>
      </c>
      <c r="K58" t="n">
        <v>54.38</v>
      </c>
      <c r="L58" t="n">
        <v>15</v>
      </c>
      <c r="M58" t="n">
        <v>14</v>
      </c>
      <c r="N58" t="n">
        <v>47.66</v>
      </c>
      <c r="O58" t="n">
        <v>27002.55</v>
      </c>
      <c r="P58" t="n">
        <v>314</v>
      </c>
      <c r="Q58" t="n">
        <v>608.78</v>
      </c>
      <c r="R58" t="n">
        <v>56.7</v>
      </c>
      <c r="S58" t="n">
        <v>46.36</v>
      </c>
      <c r="T58" t="n">
        <v>4816.38</v>
      </c>
      <c r="U58" t="n">
        <v>0.82</v>
      </c>
      <c r="V58" t="n">
        <v>0.9</v>
      </c>
      <c r="W58" t="n">
        <v>9.210000000000001</v>
      </c>
      <c r="X58" t="n">
        <v>0.3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3.7298</v>
      </c>
      <c r="E59" t="n">
        <v>26.81</v>
      </c>
      <c r="F59" t="n">
        <v>23.67</v>
      </c>
      <c r="G59" t="n">
        <v>88.77</v>
      </c>
      <c r="H59" t="n">
        <v>1.25</v>
      </c>
      <c r="I59" t="n">
        <v>16</v>
      </c>
      <c r="J59" t="n">
        <v>217.45</v>
      </c>
      <c r="K59" t="n">
        <v>54.38</v>
      </c>
      <c r="L59" t="n">
        <v>15.25</v>
      </c>
      <c r="M59" t="n">
        <v>14</v>
      </c>
      <c r="N59" t="n">
        <v>47.82</v>
      </c>
      <c r="O59" t="n">
        <v>27053.07</v>
      </c>
      <c r="P59" t="n">
        <v>314.4</v>
      </c>
      <c r="Q59" t="n">
        <v>608.8200000000001</v>
      </c>
      <c r="R59" t="n">
        <v>56.58</v>
      </c>
      <c r="S59" t="n">
        <v>46.36</v>
      </c>
      <c r="T59" t="n">
        <v>4758.89</v>
      </c>
      <c r="U59" t="n">
        <v>0.82</v>
      </c>
      <c r="V59" t="n">
        <v>0.9</v>
      </c>
      <c r="W59" t="n">
        <v>9.210000000000001</v>
      </c>
      <c r="X59" t="n">
        <v>0.3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3.7276</v>
      </c>
      <c r="E60" t="n">
        <v>26.83</v>
      </c>
      <c r="F60" t="n">
        <v>23.69</v>
      </c>
      <c r="G60" t="n">
        <v>88.83</v>
      </c>
      <c r="H60" t="n">
        <v>1.26</v>
      </c>
      <c r="I60" t="n">
        <v>16</v>
      </c>
      <c r="J60" t="n">
        <v>217.86</v>
      </c>
      <c r="K60" t="n">
        <v>54.38</v>
      </c>
      <c r="L60" t="n">
        <v>15.5</v>
      </c>
      <c r="M60" t="n">
        <v>14</v>
      </c>
      <c r="N60" t="n">
        <v>47.98</v>
      </c>
      <c r="O60" t="n">
        <v>27103.65</v>
      </c>
      <c r="P60" t="n">
        <v>313.82</v>
      </c>
      <c r="Q60" t="n">
        <v>608.88</v>
      </c>
      <c r="R60" t="n">
        <v>57.37</v>
      </c>
      <c r="S60" t="n">
        <v>46.36</v>
      </c>
      <c r="T60" t="n">
        <v>5151.17</v>
      </c>
      <c r="U60" t="n">
        <v>0.8100000000000001</v>
      </c>
      <c r="V60" t="n">
        <v>0.9</v>
      </c>
      <c r="W60" t="n">
        <v>9.199999999999999</v>
      </c>
      <c r="X60" t="n">
        <v>0.32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3.7274</v>
      </c>
      <c r="E61" t="n">
        <v>26.83</v>
      </c>
      <c r="F61" t="n">
        <v>23.69</v>
      </c>
      <c r="G61" t="n">
        <v>88.84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313.08</v>
      </c>
      <c r="Q61" t="n">
        <v>608.77</v>
      </c>
      <c r="R61" t="n">
        <v>57.32</v>
      </c>
      <c r="S61" t="n">
        <v>46.36</v>
      </c>
      <c r="T61" t="n">
        <v>5125.33</v>
      </c>
      <c r="U61" t="n">
        <v>0.8100000000000001</v>
      </c>
      <c r="V61" t="n">
        <v>0.9</v>
      </c>
      <c r="W61" t="n">
        <v>9.199999999999999</v>
      </c>
      <c r="X61" t="n">
        <v>0.32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3.7366</v>
      </c>
      <c r="E62" t="n">
        <v>26.76</v>
      </c>
      <c r="F62" t="n">
        <v>23.66</v>
      </c>
      <c r="G62" t="n">
        <v>94.65000000000001</v>
      </c>
      <c r="H62" t="n">
        <v>1.3</v>
      </c>
      <c r="I62" t="n">
        <v>15</v>
      </c>
      <c r="J62" t="n">
        <v>218.68</v>
      </c>
      <c r="K62" t="n">
        <v>54.38</v>
      </c>
      <c r="L62" t="n">
        <v>16</v>
      </c>
      <c r="M62" t="n">
        <v>13</v>
      </c>
      <c r="N62" t="n">
        <v>48.31</v>
      </c>
      <c r="O62" t="n">
        <v>27204.98</v>
      </c>
      <c r="P62" t="n">
        <v>312.08</v>
      </c>
      <c r="Q62" t="n">
        <v>608.8099999999999</v>
      </c>
      <c r="R62" t="n">
        <v>56.38</v>
      </c>
      <c r="S62" t="n">
        <v>46.36</v>
      </c>
      <c r="T62" t="n">
        <v>4664.04</v>
      </c>
      <c r="U62" t="n">
        <v>0.82</v>
      </c>
      <c r="V62" t="n">
        <v>0.9</v>
      </c>
      <c r="W62" t="n">
        <v>9.199999999999999</v>
      </c>
      <c r="X62" t="n">
        <v>0.29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3.7387</v>
      </c>
      <c r="E63" t="n">
        <v>26.75</v>
      </c>
      <c r="F63" t="n">
        <v>23.65</v>
      </c>
      <c r="G63" t="n">
        <v>94.59</v>
      </c>
      <c r="H63" t="n">
        <v>1.32</v>
      </c>
      <c r="I63" t="n">
        <v>15</v>
      </c>
      <c r="J63" t="n">
        <v>219.09</v>
      </c>
      <c r="K63" t="n">
        <v>54.38</v>
      </c>
      <c r="L63" t="n">
        <v>16.25</v>
      </c>
      <c r="M63" t="n">
        <v>13</v>
      </c>
      <c r="N63" t="n">
        <v>48.47</v>
      </c>
      <c r="O63" t="n">
        <v>27255.72</v>
      </c>
      <c r="P63" t="n">
        <v>312.29</v>
      </c>
      <c r="Q63" t="n">
        <v>608.84</v>
      </c>
      <c r="R63" t="n">
        <v>55.88</v>
      </c>
      <c r="S63" t="n">
        <v>46.36</v>
      </c>
      <c r="T63" t="n">
        <v>4412.29</v>
      </c>
      <c r="U63" t="n">
        <v>0.83</v>
      </c>
      <c r="V63" t="n">
        <v>0.9</v>
      </c>
      <c r="W63" t="n">
        <v>9.199999999999999</v>
      </c>
      <c r="X63" t="n">
        <v>0.28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3.7386</v>
      </c>
      <c r="E64" t="n">
        <v>26.75</v>
      </c>
      <c r="F64" t="n">
        <v>23.65</v>
      </c>
      <c r="G64" t="n">
        <v>94.59</v>
      </c>
      <c r="H64" t="n">
        <v>1.34</v>
      </c>
      <c r="I64" t="n">
        <v>15</v>
      </c>
      <c r="J64" t="n">
        <v>219.51</v>
      </c>
      <c r="K64" t="n">
        <v>54.38</v>
      </c>
      <c r="L64" t="n">
        <v>16.5</v>
      </c>
      <c r="M64" t="n">
        <v>13</v>
      </c>
      <c r="N64" t="n">
        <v>48.63</v>
      </c>
      <c r="O64" t="n">
        <v>27306.53</v>
      </c>
      <c r="P64" t="n">
        <v>312.27</v>
      </c>
      <c r="Q64" t="n">
        <v>608.79</v>
      </c>
      <c r="R64" t="n">
        <v>56.02</v>
      </c>
      <c r="S64" t="n">
        <v>46.36</v>
      </c>
      <c r="T64" t="n">
        <v>4481.26</v>
      </c>
      <c r="U64" t="n">
        <v>0.83</v>
      </c>
      <c r="V64" t="n">
        <v>0.9</v>
      </c>
      <c r="W64" t="n">
        <v>9.199999999999999</v>
      </c>
      <c r="X64" t="n">
        <v>0.28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3.7371</v>
      </c>
      <c r="E65" t="n">
        <v>26.76</v>
      </c>
      <c r="F65" t="n">
        <v>23.66</v>
      </c>
      <c r="G65" t="n">
        <v>94.63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311.44</v>
      </c>
      <c r="Q65" t="n">
        <v>608.79</v>
      </c>
      <c r="R65" t="n">
        <v>56.33</v>
      </c>
      <c r="S65" t="n">
        <v>46.36</v>
      </c>
      <c r="T65" t="n">
        <v>4637.35</v>
      </c>
      <c r="U65" t="n">
        <v>0.82</v>
      </c>
      <c r="V65" t="n">
        <v>0.9</v>
      </c>
      <c r="W65" t="n">
        <v>9.199999999999999</v>
      </c>
      <c r="X65" t="n">
        <v>0.29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3.7378</v>
      </c>
      <c r="E66" t="n">
        <v>26.75</v>
      </c>
      <c r="F66" t="n">
        <v>23.65</v>
      </c>
      <c r="G66" t="n">
        <v>94.62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310.28</v>
      </c>
      <c r="Q66" t="n">
        <v>608.8200000000001</v>
      </c>
      <c r="R66" t="n">
        <v>56.12</v>
      </c>
      <c r="S66" t="n">
        <v>46.36</v>
      </c>
      <c r="T66" t="n">
        <v>4531.62</v>
      </c>
      <c r="U66" t="n">
        <v>0.83</v>
      </c>
      <c r="V66" t="n">
        <v>0.9</v>
      </c>
      <c r="W66" t="n">
        <v>9.199999999999999</v>
      </c>
      <c r="X66" t="n">
        <v>0.28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3.7471</v>
      </c>
      <c r="E67" t="n">
        <v>26.69</v>
      </c>
      <c r="F67" t="n">
        <v>23.63</v>
      </c>
      <c r="G67" t="n">
        <v>101.25</v>
      </c>
      <c r="H67" t="n">
        <v>1.39</v>
      </c>
      <c r="I67" t="n">
        <v>14</v>
      </c>
      <c r="J67" t="n">
        <v>220.74</v>
      </c>
      <c r="K67" t="n">
        <v>54.38</v>
      </c>
      <c r="L67" t="n">
        <v>17.25</v>
      </c>
      <c r="M67" t="n">
        <v>12</v>
      </c>
      <c r="N67" t="n">
        <v>49.12</v>
      </c>
      <c r="O67" t="n">
        <v>27459.27</v>
      </c>
      <c r="P67" t="n">
        <v>310.12</v>
      </c>
      <c r="Q67" t="n">
        <v>608.87</v>
      </c>
      <c r="R67" t="n">
        <v>55.22</v>
      </c>
      <c r="S67" t="n">
        <v>46.36</v>
      </c>
      <c r="T67" t="n">
        <v>4090.01</v>
      </c>
      <c r="U67" t="n">
        <v>0.84</v>
      </c>
      <c r="V67" t="n">
        <v>0.9</v>
      </c>
      <c r="W67" t="n">
        <v>9.199999999999999</v>
      </c>
      <c r="X67" t="n">
        <v>0.25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3.7492</v>
      </c>
      <c r="E68" t="n">
        <v>26.67</v>
      </c>
      <c r="F68" t="n">
        <v>23.61</v>
      </c>
      <c r="G68" t="n">
        <v>101.19</v>
      </c>
      <c r="H68" t="n">
        <v>1.41</v>
      </c>
      <c r="I68" t="n">
        <v>14</v>
      </c>
      <c r="J68" t="n">
        <v>221.16</v>
      </c>
      <c r="K68" t="n">
        <v>54.38</v>
      </c>
      <c r="L68" t="n">
        <v>17.5</v>
      </c>
      <c r="M68" t="n">
        <v>12</v>
      </c>
      <c r="N68" t="n">
        <v>49.28</v>
      </c>
      <c r="O68" t="n">
        <v>27510.3</v>
      </c>
      <c r="P68" t="n">
        <v>309.97</v>
      </c>
      <c r="Q68" t="n">
        <v>608.8</v>
      </c>
      <c r="R68" t="n">
        <v>54.87</v>
      </c>
      <c r="S68" t="n">
        <v>46.36</v>
      </c>
      <c r="T68" t="n">
        <v>3911.71</v>
      </c>
      <c r="U68" t="n">
        <v>0.84</v>
      </c>
      <c r="V68" t="n">
        <v>0.9</v>
      </c>
      <c r="W68" t="n">
        <v>9.199999999999999</v>
      </c>
      <c r="X68" t="n">
        <v>0.24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3.7481</v>
      </c>
      <c r="E69" t="n">
        <v>26.68</v>
      </c>
      <c r="F69" t="n">
        <v>23.62</v>
      </c>
      <c r="G69" t="n">
        <v>101.22</v>
      </c>
      <c r="H69" t="n">
        <v>1.42</v>
      </c>
      <c r="I69" t="n">
        <v>14</v>
      </c>
      <c r="J69" t="n">
        <v>221.57</v>
      </c>
      <c r="K69" t="n">
        <v>54.38</v>
      </c>
      <c r="L69" t="n">
        <v>17.75</v>
      </c>
      <c r="M69" t="n">
        <v>12</v>
      </c>
      <c r="N69" t="n">
        <v>49.45</v>
      </c>
      <c r="O69" t="n">
        <v>27561.39</v>
      </c>
      <c r="P69" t="n">
        <v>309.84</v>
      </c>
      <c r="Q69" t="n">
        <v>608.8099999999999</v>
      </c>
      <c r="R69" t="n">
        <v>55.05</v>
      </c>
      <c r="S69" t="n">
        <v>46.36</v>
      </c>
      <c r="T69" t="n">
        <v>4000.99</v>
      </c>
      <c r="U69" t="n">
        <v>0.84</v>
      </c>
      <c r="V69" t="n">
        <v>0.9</v>
      </c>
      <c r="W69" t="n">
        <v>9.199999999999999</v>
      </c>
      <c r="X69" t="n">
        <v>0.25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3.7473</v>
      </c>
      <c r="E70" t="n">
        <v>26.69</v>
      </c>
      <c r="F70" t="n">
        <v>23.62</v>
      </c>
      <c r="G70" t="n">
        <v>101.25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308.97</v>
      </c>
      <c r="Q70" t="n">
        <v>608.84</v>
      </c>
      <c r="R70" t="n">
        <v>55.4</v>
      </c>
      <c r="S70" t="n">
        <v>46.36</v>
      </c>
      <c r="T70" t="n">
        <v>4176.53</v>
      </c>
      <c r="U70" t="n">
        <v>0.84</v>
      </c>
      <c r="V70" t="n">
        <v>0.9</v>
      </c>
      <c r="W70" t="n">
        <v>9.199999999999999</v>
      </c>
      <c r="X70" t="n">
        <v>0.25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3.7451</v>
      </c>
      <c r="E71" t="n">
        <v>26.7</v>
      </c>
      <c r="F71" t="n">
        <v>23.64</v>
      </c>
      <c r="G71" t="n">
        <v>101.32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308.27</v>
      </c>
      <c r="Q71" t="n">
        <v>608.79</v>
      </c>
      <c r="R71" t="n">
        <v>55.63</v>
      </c>
      <c r="S71" t="n">
        <v>46.36</v>
      </c>
      <c r="T71" t="n">
        <v>4290.55</v>
      </c>
      <c r="U71" t="n">
        <v>0.83</v>
      </c>
      <c r="V71" t="n">
        <v>0.9</v>
      </c>
      <c r="W71" t="n">
        <v>9.210000000000001</v>
      </c>
      <c r="X71" t="n">
        <v>0.27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3.7544</v>
      </c>
      <c r="E72" t="n">
        <v>26.64</v>
      </c>
      <c r="F72" t="n">
        <v>23.61</v>
      </c>
      <c r="G72" t="n">
        <v>108.98</v>
      </c>
      <c r="H72" t="n">
        <v>1.48</v>
      </c>
      <c r="I72" t="n">
        <v>13</v>
      </c>
      <c r="J72" t="n">
        <v>222.82</v>
      </c>
      <c r="K72" t="n">
        <v>54.38</v>
      </c>
      <c r="L72" t="n">
        <v>18.5</v>
      </c>
      <c r="M72" t="n">
        <v>11</v>
      </c>
      <c r="N72" t="n">
        <v>49.94</v>
      </c>
      <c r="O72" t="n">
        <v>27715.11</v>
      </c>
      <c r="P72" t="n">
        <v>308.03</v>
      </c>
      <c r="Q72" t="n">
        <v>608.8</v>
      </c>
      <c r="R72" t="n">
        <v>54.91</v>
      </c>
      <c r="S72" t="n">
        <v>46.36</v>
      </c>
      <c r="T72" t="n">
        <v>3939.7</v>
      </c>
      <c r="U72" t="n">
        <v>0.84</v>
      </c>
      <c r="V72" t="n">
        <v>0.9</v>
      </c>
      <c r="W72" t="n">
        <v>9.199999999999999</v>
      </c>
      <c r="X72" t="n">
        <v>0.24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3.7555</v>
      </c>
      <c r="E73" t="n">
        <v>26.63</v>
      </c>
      <c r="F73" t="n">
        <v>23.61</v>
      </c>
      <c r="G73" t="n">
        <v>108.95</v>
      </c>
      <c r="H73" t="n">
        <v>1.49</v>
      </c>
      <c r="I73" t="n">
        <v>13</v>
      </c>
      <c r="J73" t="n">
        <v>223.23</v>
      </c>
      <c r="K73" t="n">
        <v>54.38</v>
      </c>
      <c r="L73" t="n">
        <v>18.75</v>
      </c>
      <c r="M73" t="n">
        <v>11</v>
      </c>
      <c r="N73" t="n">
        <v>50.11</v>
      </c>
      <c r="O73" t="n">
        <v>27766.43</v>
      </c>
      <c r="P73" t="n">
        <v>307.88</v>
      </c>
      <c r="Q73" t="n">
        <v>608.84</v>
      </c>
      <c r="R73" t="n">
        <v>54.79</v>
      </c>
      <c r="S73" t="n">
        <v>46.36</v>
      </c>
      <c r="T73" t="n">
        <v>3878.79</v>
      </c>
      <c r="U73" t="n">
        <v>0.85</v>
      </c>
      <c r="V73" t="n">
        <v>0.9</v>
      </c>
      <c r="W73" t="n">
        <v>9.199999999999999</v>
      </c>
      <c r="X73" t="n">
        <v>0.23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3.7536</v>
      </c>
      <c r="E74" t="n">
        <v>26.64</v>
      </c>
      <c r="F74" t="n">
        <v>23.62</v>
      </c>
      <c r="G74" t="n">
        <v>109.01</v>
      </c>
      <c r="H74" t="n">
        <v>1.51</v>
      </c>
      <c r="I74" t="n">
        <v>13</v>
      </c>
      <c r="J74" t="n">
        <v>223.65</v>
      </c>
      <c r="K74" t="n">
        <v>54.38</v>
      </c>
      <c r="L74" t="n">
        <v>19</v>
      </c>
      <c r="M74" t="n">
        <v>11</v>
      </c>
      <c r="N74" t="n">
        <v>50.27</v>
      </c>
      <c r="O74" t="n">
        <v>27817.81</v>
      </c>
      <c r="P74" t="n">
        <v>307.79</v>
      </c>
      <c r="Q74" t="n">
        <v>608.78</v>
      </c>
      <c r="R74" t="n">
        <v>55.04</v>
      </c>
      <c r="S74" t="n">
        <v>46.36</v>
      </c>
      <c r="T74" t="n">
        <v>4003.19</v>
      </c>
      <c r="U74" t="n">
        <v>0.84</v>
      </c>
      <c r="V74" t="n">
        <v>0.9</v>
      </c>
      <c r="W74" t="n">
        <v>9.199999999999999</v>
      </c>
      <c r="X74" t="n">
        <v>0.25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3.7552</v>
      </c>
      <c r="E75" t="n">
        <v>26.63</v>
      </c>
      <c r="F75" t="n">
        <v>23.61</v>
      </c>
      <c r="G75" t="n">
        <v>108.96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307.38</v>
      </c>
      <c r="Q75" t="n">
        <v>608.8</v>
      </c>
      <c r="R75" t="n">
        <v>54.69</v>
      </c>
      <c r="S75" t="n">
        <v>46.36</v>
      </c>
      <c r="T75" t="n">
        <v>3826.75</v>
      </c>
      <c r="U75" t="n">
        <v>0.85</v>
      </c>
      <c r="V75" t="n">
        <v>0.9</v>
      </c>
      <c r="W75" t="n">
        <v>9.199999999999999</v>
      </c>
      <c r="X75" t="n">
        <v>0.24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3.7541</v>
      </c>
      <c r="E76" t="n">
        <v>26.64</v>
      </c>
      <c r="F76" t="n">
        <v>23.61</v>
      </c>
      <c r="G76" t="n">
        <v>108.99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306.33</v>
      </c>
      <c r="Q76" t="n">
        <v>608.78</v>
      </c>
      <c r="R76" t="n">
        <v>54.97</v>
      </c>
      <c r="S76" t="n">
        <v>46.36</v>
      </c>
      <c r="T76" t="n">
        <v>3967.5</v>
      </c>
      <c r="U76" t="n">
        <v>0.84</v>
      </c>
      <c r="V76" t="n">
        <v>0.9</v>
      </c>
      <c r="W76" t="n">
        <v>9.199999999999999</v>
      </c>
      <c r="X76" t="n">
        <v>0.24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3.7546</v>
      </c>
      <c r="E77" t="n">
        <v>26.63</v>
      </c>
      <c r="F77" t="n">
        <v>23.61</v>
      </c>
      <c r="G77" t="n">
        <v>108.98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305.59</v>
      </c>
      <c r="Q77" t="n">
        <v>608.8099999999999</v>
      </c>
      <c r="R77" t="n">
        <v>54.72</v>
      </c>
      <c r="S77" t="n">
        <v>46.36</v>
      </c>
      <c r="T77" t="n">
        <v>3841.09</v>
      </c>
      <c r="U77" t="n">
        <v>0.85</v>
      </c>
      <c r="V77" t="n">
        <v>0.9</v>
      </c>
      <c r="W77" t="n">
        <v>9.199999999999999</v>
      </c>
      <c r="X77" t="n">
        <v>0.24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3.7639</v>
      </c>
      <c r="E78" t="n">
        <v>26.57</v>
      </c>
      <c r="F78" t="n">
        <v>23.59</v>
      </c>
      <c r="G78" t="n">
        <v>117.92</v>
      </c>
      <c r="H78" t="n">
        <v>1.58</v>
      </c>
      <c r="I78" t="n">
        <v>12</v>
      </c>
      <c r="J78" t="n">
        <v>225.32</v>
      </c>
      <c r="K78" t="n">
        <v>54.38</v>
      </c>
      <c r="L78" t="n">
        <v>20</v>
      </c>
      <c r="M78" t="n">
        <v>10</v>
      </c>
      <c r="N78" t="n">
        <v>50.95</v>
      </c>
      <c r="O78" t="n">
        <v>28023.89</v>
      </c>
      <c r="P78" t="n">
        <v>304.7</v>
      </c>
      <c r="Q78" t="n">
        <v>608.76</v>
      </c>
      <c r="R78" t="n">
        <v>54.03</v>
      </c>
      <c r="S78" t="n">
        <v>46.36</v>
      </c>
      <c r="T78" t="n">
        <v>3504.89</v>
      </c>
      <c r="U78" t="n">
        <v>0.86</v>
      </c>
      <c r="V78" t="n">
        <v>0.9</v>
      </c>
      <c r="W78" t="n">
        <v>9.199999999999999</v>
      </c>
      <c r="X78" t="n">
        <v>0.21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3.7622</v>
      </c>
      <c r="E79" t="n">
        <v>26.58</v>
      </c>
      <c r="F79" t="n">
        <v>23.6</v>
      </c>
      <c r="G79" t="n">
        <v>117.98</v>
      </c>
      <c r="H79" t="n">
        <v>1.59</v>
      </c>
      <c r="I79" t="n">
        <v>12</v>
      </c>
      <c r="J79" t="n">
        <v>225.74</v>
      </c>
      <c r="K79" t="n">
        <v>54.38</v>
      </c>
      <c r="L79" t="n">
        <v>20.25</v>
      </c>
      <c r="M79" t="n">
        <v>10</v>
      </c>
      <c r="N79" t="n">
        <v>51.11</v>
      </c>
      <c r="O79" t="n">
        <v>28075.56</v>
      </c>
      <c r="P79" t="n">
        <v>305.07</v>
      </c>
      <c r="Q79" t="n">
        <v>608.78</v>
      </c>
      <c r="R79" t="n">
        <v>54.42</v>
      </c>
      <c r="S79" t="n">
        <v>46.36</v>
      </c>
      <c r="T79" t="n">
        <v>3695.93</v>
      </c>
      <c r="U79" t="n">
        <v>0.85</v>
      </c>
      <c r="V79" t="n">
        <v>0.9</v>
      </c>
      <c r="W79" t="n">
        <v>9.199999999999999</v>
      </c>
      <c r="X79" t="n">
        <v>0.23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3.7633</v>
      </c>
      <c r="E80" t="n">
        <v>26.57</v>
      </c>
      <c r="F80" t="n">
        <v>23.59</v>
      </c>
      <c r="G80" t="n">
        <v>117.95</v>
      </c>
      <c r="H80" t="n">
        <v>1.61</v>
      </c>
      <c r="I80" t="n">
        <v>12</v>
      </c>
      <c r="J80" t="n">
        <v>226.16</v>
      </c>
      <c r="K80" t="n">
        <v>54.38</v>
      </c>
      <c r="L80" t="n">
        <v>20.5</v>
      </c>
      <c r="M80" t="n">
        <v>10</v>
      </c>
      <c r="N80" t="n">
        <v>51.28</v>
      </c>
      <c r="O80" t="n">
        <v>28127.29</v>
      </c>
      <c r="P80" t="n">
        <v>304.74</v>
      </c>
      <c r="Q80" t="n">
        <v>608.8</v>
      </c>
      <c r="R80" t="n">
        <v>54.21</v>
      </c>
      <c r="S80" t="n">
        <v>46.36</v>
      </c>
      <c r="T80" t="n">
        <v>3591.07</v>
      </c>
      <c r="U80" t="n">
        <v>0.86</v>
      </c>
      <c r="V80" t="n">
        <v>0.9</v>
      </c>
      <c r="W80" t="n">
        <v>9.199999999999999</v>
      </c>
      <c r="X80" t="n">
        <v>0.22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3.7631</v>
      </c>
      <c r="E81" t="n">
        <v>26.57</v>
      </c>
      <c r="F81" t="n">
        <v>23.59</v>
      </c>
      <c r="G81" t="n">
        <v>117.95</v>
      </c>
      <c r="H81" t="n">
        <v>1.63</v>
      </c>
      <c r="I81" t="n">
        <v>12</v>
      </c>
      <c r="J81" t="n">
        <v>226.58</v>
      </c>
      <c r="K81" t="n">
        <v>54.38</v>
      </c>
      <c r="L81" t="n">
        <v>20.75</v>
      </c>
      <c r="M81" t="n">
        <v>10</v>
      </c>
      <c r="N81" t="n">
        <v>51.45</v>
      </c>
      <c r="O81" t="n">
        <v>28179.08</v>
      </c>
      <c r="P81" t="n">
        <v>304.72</v>
      </c>
      <c r="Q81" t="n">
        <v>608.79</v>
      </c>
      <c r="R81" t="n">
        <v>54.21</v>
      </c>
      <c r="S81" t="n">
        <v>46.36</v>
      </c>
      <c r="T81" t="n">
        <v>3593.27</v>
      </c>
      <c r="U81" t="n">
        <v>0.86</v>
      </c>
      <c r="V81" t="n">
        <v>0.9</v>
      </c>
      <c r="W81" t="n">
        <v>9.199999999999999</v>
      </c>
      <c r="X81" t="n">
        <v>0.22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3.7621</v>
      </c>
      <c r="E82" t="n">
        <v>26.58</v>
      </c>
      <c r="F82" t="n">
        <v>23.6</v>
      </c>
      <c r="G82" t="n">
        <v>117.99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304.23</v>
      </c>
      <c r="Q82" t="n">
        <v>608.75</v>
      </c>
      <c r="R82" t="n">
        <v>54.37</v>
      </c>
      <c r="S82" t="n">
        <v>46.36</v>
      </c>
      <c r="T82" t="n">
        <v>3674.06</v>
      </c>
      <c r="U82" t="n">
        <v>0.85</v>
      </c>
      <c r="V82" t="n">
        <v>0.9</v>
      </c>
      <c r="W82" t="n">
        <v>9.199999999999999</v>
      </c>
      <c r="X82" t="n">
        <v>0.23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3.7618</v>
      </c>
      <c r="E83" t="n">
        <v>26.58</v>
      </c>
      <c r="F83" t="n">
        <v>23.6</v>
      </c>
      <c r="G83" t="n">
        <v>118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303.3</v>
      </c>
      <c r="Q83" t="n">
        <v>608.78</v>
      </c>
      <c r="R83" t="n">
        <v>54.59</v>
      </c>
      <c r="S83" t="n">
        <v>46.36</v>
      </c>
      <c r="T83" t="n">
        <v>3781.75</v>
      </c>
      <c r="U83" t="n">
        <v>0.85</v>
      </c>
      <c r="V83" t="n">
        <v>0.9</v>
      </c>
      <c r="W83" t="n">
        <v>9.199999999999999</v>
      </c>
      <c r="X83" t="n">
        <v>0.23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3.7617</v>
      </c>
      <c r="E84" t="n">
        <v>26.58</v>
      </c>
      <c r="F84" t="n">
        <v>23.6</v>
      </c>
      <c r="G84" t="n">
        <v>118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302.46</v>
      </c>
      <c r="Q84" t="n">
        <v>608.8</v>
      </c>
      <c r="R84" t="n">
        <v>54.53</v>
      </c>
      <c r="S84" t="n">
        <v>46.36</v>
      </c>
      <c r="T84" t="n">
        <v>3750.89</v>
      </c>
      <c r="U84" t="n">
        <v>0.85</v>
      </c>
      <c r="V84" t="n">
        <v>0.9</v>
      </c>
      <c r="W84" t="n">
        <v>9.199999999999999</v>
      </c>
      <c r="X84" t="n">
        <v>0.23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3.7724</v>
      </c>
      <c r="E85" t="n">
        <v>26.51</v>
      </c>
      <c r="F85" t="n">
        <v>23.56</v>
      </c>
      <c r="G85" t="n">
        <v>128.53</v>
      </c>
      <c r="H85" t="n">
        <v>1.69</v>
      </c>
      <c r="I85" t="n">
        <v>11</v>
      </c>
      <c r="J85" t="n">
        <v>228.27</v>
      </c>
      <c r="K85" t="n">
        <v>54.38</v>
      </c>
      <c r="L85" t="n">
        <v>21.75</v>
      </c>
      <c r="M85" t="n">
        <v>9</v>
      </c>
      <c r="N85" t="n">
        <v>52.14</v>
      </c>
      <c r="O85" t="n">
        <v>28386.82</v>
      </c>
      <c r="P85" t="n">
        <v>301.9</v>
      </c>
      <c r="Q85" t="n">
        <v>608.78</v>
      </c>
      <c r="R85" t="n">
        <v>53.4</v>
      </c>
      <c r="S85" t="n">
        <v>46.36</v>
      </c>
      <c r="T85" t="n">
        <v>3190.11</v>
      </c>
      <c r="U85" t="n">
        <v>0.87</v>
      </c>
      <c r="V85" t="n">
        <v>0.9</v>
      </c>
      <c r="W85" t="n">
        <v>9.19</v>
      </c>
      <c r="X85" t="n">
        <v>0.19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3.7714</v>
      </c>
      <c r="E86" t="n">
        <v>26.52</v>
      </c>
      <c r="F86" t="n">
        <v>23.57</v>
      </c>
      <c r="G86" t="n">
        <v>128.57</v>
      </c>
      <c r="H86" t="n">
        <v>1.71</v>
      </c>
      <c r="I86" t="n">
        <v>11</v>
      </c>
      <c r="J86" t="n">
        <v>228.69</v>
      </c>
      <c r="K86" t="n">
        <v>54.38</v>
      </c>
      <c r="L86" t="n">
        <v>22</v>
      </c>
      <c r="M86" t="n">
        <v>9</v>
      </c>
      <c r="N86" t="n">
        <v>52.31</v>
      </c>
      <c r="O86" t="n">
        <v>28438.91</v>
      </c>
      <c r="P86" t="n">
        <v>302.02</v>
      </c>
      <c r="Q86" t="n">
        <v>608.8099999999999</v>
      </c>
      <c r="R86" t="n">
        <v>53.68</v>
      </c>
      <c r="S86" t="n">
        <v>46.36</v>
      </c>
      <c r="T86" t="n">
        <v>3332.23</v>
      </c>
      <c r="U86" t="n">
        <v>0.86</v>
      </c>
      <c r="V86" t="n">
        <v>0.9</v>
      </c>
      <c r="W86" t="n">
        <v>9.19</v>
      </c>
      <c r="X86" t="n">
        <v>0.2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3.7708</v>
      </c>
      <c r="E87" t="n">
        <v>26.52</v>
      </c>
      <c r="F87" t="n">
        <v>23.57</v>
      </c>
      <c r="G87" t="n">
        <v>128.59</v>
      </c>
      <c r="H87" t="n">
        <v>1.73</v>
      </c>
      <c r="I87" t="n">
        <v>11</v>
      </c>
      <c r="J87" t="n">
        <v>229.11</v>
      </c>
      <c r="K87" t="n">
        <v>54.38</v>
      </c>
      <c r="L87" t="n">
        <v>22.25</v>
      </c>
      <c r="M87" t="n">
        <v>9</v>
      </c>
      <c r="N87" t="n">
        <v>52.48</v>
      </c>
      <c r="O87" t="n">
        <v>28491.06</v>
      </c>
      <c r="P87" t="n">
        <v>302.17</v>
      </c>
      <c r="Q87" t="n">
        <v>608.78</v>
      </c>
      <c r="R87" t="n">
        <v>53.7</v>
      </c>
      <c r="S87" t="n">
        <v>46.36</v>
      </c>
      <c r="T87" t="n">
        <v>3340.62</v>
      </c>
      <c r="U87" t="n">
        <v>0.86</v>
      </c>
      <c r="V87" t="n">
        <v>0.9</v>
      </c>
      <c r="W87" t="n">
        <v>9.199999999999999</v>
      </c>
      <c r="X87" t="n">
        <v>0.2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3.7713</v>
      </c>
      <c r="E88" t="n">
        <v>26.52</v>
      </c>
      <c r="F88" t="n">
        <v>23.57</v>
      </c>
      <c r="G88" t="n">
        <v>128.57</v>
      </c>
      <c r="H88" t="n">
        <v>1.74</v>
      </c>
      <c r="I88" t="n">
        <v>11</v>
      </c>
      <c r="J88" t="n">
        <v>229.53</v>
      </c>
      <c r="K88" t="n">
        <v>54.38</v>
      </c>
      <c r="L88" t="n">
        <v>22.5</v>
      </c>
      <c r="M88" t="n">
        <v>9</v>
      </c>
      <c r="N88" t="n">
        <v>52.66</v>
      </c>
      <c r="O88" t="n">
        <v>28543.27</v>
      </c>
      <c r="P88" t="n">
        <v>301.85</v>
      </c>
      <c r="Q88" t="n">
        <v>608.77</v>
      </c>
      <c r="R88" t="n">
        <v>53.55</v>
      </c>
      <c r="S88" t="n">
        <v>46.36</v>
      </c>
      <c r="T88" t="n">
        <v>3265.11</v>
      </c>
      <c r="U88" t="n">
        <v>0.87</v>
      </c>
      <c r="V88" t="n">
        <v>0.9</v>
      </c>
      <c r="W88" t="n">
        <v>9.199999999999999</v>
      </c>
      <c r="X88" t="n">
        <v>0.2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3.772</v>
      </c>
      <c r="E89" t="n">
        <v>26.51</v>
      </c>
      <c r="F89" t="n">
        <v>23.57</v>
      </c>
      <c r="G89" t="n">
        <v>128.55</v>
      </c>
      <c r="H89" t="n">
        <v>1.76</v>
      </c>
      <c r="I89" t="n">
        <v>11</v>
      </c>
      <c r="J89" t="n">
        <v>229.96</v>
      </c>
      <c r="K89" t="n">
        <v>54.38</v>
      </c>
      <c r="L89" t="n">
        <v>22.75</v>
      </c>
      <c r="M89" t="n">
        <v>9</v>
      </c>
      <c r="N89" t="n">
        <v>52.83</v>
      </c>
      <c r="O89" t="n">
        <v>28595.54</v>
      </c>
      <c r="P89" t="n">
        <v>301.02</v>
      </c>
      <c r="Q89" t="n">
        <v>608.8</v>
      </c>
      <c r="R89" t="n">
        <v>53.59</v>
      </c>
      <c r="S89" t="n">
        <v>46.36</v>
      </c>
      <c r="T89" t="n">
        <v>3286.43</v>
      </c>
      <c r="U89" t="n">
        <v>0.87</v>
      </c>
      <c r="V89" t="n">
        <v>0.9</v>
      </c>
      <c r="W89" t="n">
        <v>9.19</v>
      </c>
      <c r="X89" t="n">
        <v>0.2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3.7719</v>
      </c>
      <c r="E90" t="n">
        <v>26.51</v>
      </c>
      <c r="F90" t="n">
        <v>23.57</v>
      </c>
      <c r="G90" t="n">
        <v>128.55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300.33</v>
      </c>
      <c r="Q90" t="n">
        <v>608.8099999999999</v>
      </c>
      <c r="R90" t="n">
        <v>53.53</v>
      </c>
      <c r="S90" t="n">
        <v>46.36</v>
      </c>
      <c r="T90" t="n">
        <v>3256.81</v>
      </c>
      <c r="U90" t="n">
        <v>0.87</v>
      </c>
      <c r="V90" t="n">
        <v>0.9</v>
      </c>
      <c r="W90" t="n">
        <v>9.19</v>
      </c>
      <c r="X90" t="n">
        <v>0.2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3.7728</v>
      </c>
      <c r="E91" t="n">
        <v>26.51</v>
      </c>
      <c r="F91" t="n">
        <v>23.56</v>
      </c>
      <c r="G91" t="n">
        <v>128.52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299.13</v>
      </c>
      <c r="Q91" t="n">
        <v>608.8200000000001</v>
      </c>
      <c r="R91" t="n">
        <v>53.31</v>
      </c>
      <c r="S91" t="n">
        <v>46.36</v>
      </c>
      <c r="T91" t="n">
        <v>3147.74</v>
      </c>
      <c r="U91" t="n">
        <v>0.87</v>
      </c>
      <c r="V91" t="n">
        <v>0.9</v>
      </c>
      <c r="W91" t="n">
        <v>9.19</v>
      </c>
      <c r="X91" t="n">
        <v>0.19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3.7722</v>
      </c>
      <c r="E92" t="n">
        <v>26.51</v>
      </c>
      <c r="F92" t="n">
        <v>23.57</v>
      </c>
      <c r="G92" t="n">
        <v>128.54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298.51</v>
      </c>
      <c r="Q92" t="n">
        <v>608.77</v>
      </c>
      <c r="R92" t="n">
        <v>53.36</v>
      </c>
      <c r="S92" t="n">
        <v>46.36</v>
      </c>
      <c r="T92" t="n">
        <v>3173.41</v>
      </c>
      <c r="U92" t="n">
        <v>0.87</v>
      </c>
      <c r="V92" t="n">
        <v>0.9</v>
      </c>
      <c r="W92" t="n">
        <v>9.199999999999999</v>
      </c>
      <c r="X92" t="n">
        <v>0.19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3.7802</v>
      </c>
      <c r="E93" t="n">
        <v>26.45</v>
      </c>
      <c r="F93" t="n">
        <v>23.55</v>
      </c>
      <c r="G93" t="n">
        <v>141.29</v>
      </c>
      <c r="H93" t="n">
        <v>1.82</v>
      </c>
      <c r="I93" t="n">
        <v>10</v>
      </c>
      <c r="J93" t="n">
        <v>231.66</v>
      </c>
      <c r="K93" t="n">
        <v>54.38</v>
      </c>
      <c r="L93" t="n">
        <v>23.75</v>
      </c>
      <c r="M93" t="n">
        <v>8</v>
      </c>
      <c r="N93" t="n">
        <v>53.53</v>
      </c>
      <c r="O93" t="n">
        <v>28805.23</v>
      </c>
      <c r="P93" t="n">
        <v>297.96</v>
      </c>
      <c r="Q93" t="n">
        <v>608.77</v>
      </c>
      <c r="R93" t="n">
        <v>52.91</v>
      </c>
      <c r="S93" t="n">
        <v>46.36</v>
      </c>
      <c r="T93" t="n">
        <v>2952.87</v>
      </c>
      <c r="U93" t="n">
        <v>0.88</v>
      </c>
      <c r="V93" t="n">
        <v>0.9</v>
      </c>
      <c r="W93" t="n">
        <v>9.19</v>
      </c>
      <c r="X93" t="n">
        <v>0.18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3.7802</v>
      </c>
      <c r="E94" t="n">
        <v>26.45</v>
      </c>
      <c r="F94" t="n">
        <v>23.55</v>
      </c>
      <c r="G94" t="n">
        <v>141.29</v>
      </c>
      <c r="H94" t="n">
        <v>1.84</v>
      </c>
      <c r="I94" t="n">
        <v>10</v>
      </c>
      <c r="J94" t="n">
        <v>232.08</v>
      </c>
      <c r="K94" t="n">
        <v>54.38</v>
      </c>
      <c r="L94" t="n">
        <v>24</v>
      </c>
      <c r="M94" t="n">
        <v>8</v>
      </c>
      <c r="N94" t="n">
        <v>53.71</v>
      </c>
      <c r="O94" t="n">
        <v>28857.81</v>
      </c>
      <c r="P94" t="n">
        <v>298.54</v>
      </c>
      <c r="Q94" t="n">
        <v>608.76</v>
      </c>
      <c r="R94" t="n">
        <v>52.95</v>
      </c>
      <c r="S94" t="n">
        <v>46.36</v>
      </c>
      <c r="T94" t="n">
        <v>2972.45</v>
      </c>
      <c r="U94" t="n">
        <v>0.88</v>
      </c>
      <c r="V94" t="n">
        <v>0.9</v>
      </c>
      <c r="W94" t="n">
        <v>9.19</v>
      </c>
      <c r="X94" t="n">
        <v>0.18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3.7801</v>
      </c>
      <c r="E95" t="n">
        <v>26.45</v>
      </c>
      <c r="F95" t="n">
        <v>23.55</v>
      </c>
      <c r="G95" t="n">
        <v>141.29</v>
      </c>
      <c r="H95" t="n">
        <v>1.85</v>
      </c>
      <c r="I95" t="n">
        <v>10</v>
      </c>
      <c r="J95" t="n">
        <v>232.51</v>
      </c>
      <c r="K95" t="n">
        <v>54.38</v>
      </c>
      <c r="L95" t="n">
        <v>24.25</v>
      </c>
      <c r="M95" t="n">
        <v>8</v>
      </c>
      <c r="N95" t="n">
        <v>53.88</v>
      </c>
      <c r="O95" t="n">
        <v>28910.45</v>
      </c>
      <c r="P95" t="n">
        <v>298.62</v>
      </c>
      <c r="Q95" t="n">
        <v>608.75</v>
      </c>
      <c r="R95" t="n">
        <v>52.84</v>
      </c>
      <c r="S95" t="n">
        <v>46.36</v>
      </c>
      <c r="T95" t="n">
        <v>2920.03</v>
      </c>
      <c r="U95" t="n">
        <v>0.88</v>
      </c>
      <c r="V95" t="n">
        <v>0.9</v>
      </c>
      <c r="W95" t="n">
        <v>9.199999999999999</v>
      </c>
      <c r="X95" t="n">
        <v>0.18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3.7797</v>
      </c>
      <c r="E96" t="n">
        <v>26.46</v>
      </c>
      <c r="F96" t="n">
        <v>23.55</v>
      </c>
      <c r="G96" t="n">
        <v>141.31</v>
      </c>
      <c r="H96" t="n">
        <v>1.87</v>
      </c>
      <c r="I96" t="n">
        <v>10</v>
      </c>
      <c r="J96" t="n">
        <v>232.94</v>
      </c>
      <c r="K96" t="n">
        <v>54.38</v>
      </c>
      <c r="L96" t="n">
        <v>24.5</v>
      </c>
      <c r="M96" t="n">
        <v>8</v>
      </c>
      <c r="N96" t="n">
        <v>54.06</v>
      </c>
      <c r="O96" t="n">
        <v>28963.15</v>
      </c>
      <c r="P96" t="n">
        <v>298.58</v>
      </c>
      <c r="Q96" t="n">
        <v>608.76</v>
      </c>
      <c r="R96" t="n">
        <v>52.93</v>
      </c>
      <c r="S96" t="n">
        <v>46.36</v>
      </c>
      <c r="T96" t="n">
        <v>2964.94</v>
      </c>
      <c r="U96" t="n">
        <v>0.88</v>
      </c>
      <c r="V96" t="n">
        <v>0.9</v>
      </c>
      <c r="W96" t="n">
        <v>9.199999999999999</v>
      </c>
      <c r="X96" t="n">
        <v>0.18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3.7806</v>
      </c>
      <c r="E97" t="n">
        <v>26.45</v>
      </c>
      <c r="F97" t="n">
        <v>23.55</v>
      </c>
      <c r="G97" t="n">
        <v>141.27</v>
      </c>
      <c r="H97" t="n">
        <v>1.89</v>
      </c>
      <c r="I97" t="n">
        <v>10</v>
      </c>
      <c r="J97" t="n">
        <v>233.37</v>
      </c>
      <c r="K97" t="n">
        <v>54.38</v>
      </c>
      <c r="L97" t="n">
        <v>24.75</v>
      </c>
      <c r="M97" t="n">
        <v>8</v>
      </c>
      <c r="N97" t="n">
        <v>54.24</v>
      </c>
      <c r="O97" t="n">
        <v>29015.91</v>
      </c>
      <c r="P97" t="n">
        <v>298.6</v>
      </c>
      <c r="Q97" t="n">
        <v>608.84</v>
      </c>
      <c r="R97" t="n">
        <v>52.77</v>
      </c>
      <c r="S97" t="n">
        <v>46.36</v>
      </c>
      <c r="T97" t="n">
        <v>2884.34</v>
      </c>
      <c r="U97" t="n">
        <v>0.88</v>
      </c>
      <c r="V97" t="n">
        <v>0.9</v>
      </c>
      <c r="W97" t="n">
        <v>9.19</v>
      </c>
      <c r="X97" t="n">
        <v>0.17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3.7809</v>
      </c>
      <c r="E98" t="n">
        <v>26.45</v>
      </c>
      <c r="F98" t="n">
        <v>23.54</v>
      </c>
      <c r="G98" t="n">
        <v>141.26</v>
      </c>
      <c r="H98" t="n">
        <v>1.9</v>
      </c>
      <c r="I98" t="n">
        <v>10</v>
      </c>
      <c r="J98" t="n">
        <v>233.79</v>
      </c>
      <c r="K98" t="n">
        <v>54.38</v>
      </c>
      <c r="L98" t="n">
        <v>25</v>
      </c>
      <c r="M98" t="n">
        <v>8</v>
      </c>
      <c r="N98" t="n">
        <v>54.42</v>
      </c>
      <c r="O98" t="n">
        <v>29068.74</v>
      </c>
      <c r="P98" t="n">
        <v>298.67</v>
      </c>
      <c r="Q98" t="n">
        <v>608.77</v>
      </c>
      <c r="R98" t="n">
        <v>52.8</v>
      </c>
      <c r="S98" t="n">
        <v>46.36</v>
      </c>
      <c r="T98" t="n">
        <v>2896.33</v>
      </c>
      <c r="U98" t="n">
        <v>0.88</v>
      </c>
      <c r="V98" t="n">
        <v>0.91</v>
      </c>
      <c r="W98" t="n">
        <v>9.19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3.7804</v>
      </c>
      <c r="E99" t="n">
        <v>26.45</v>
      </c>
      <c r="F99" t="n">
        <v>23.55</v>
      </c>
      <c r="G99" t="n">
        <v>141.28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298.85</v>
      </c>
      <c r="Q99" t="n">
        <v>608.79</v>
      </c>
      <c r="R99" t="n">
        <v>52.77</v>
      </c>
      <c r="S99" t="n">
        <v>46.36</v>
      </c>
      <c r="T99" t="n">
        <v>2883.32</v>
      </c>
      <c r="U99" t="n">
        <v>0.88</v>
      </c>
      <c r="V99" t="n">
        <v>0.9</v>
      </c>
      <c r="W99" t="n">
        <v>9.19</v>
      </c>
      <c r="X99" t="n">
        <v>0.18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3.781</v>
      </c>
      <c r="E100" t="n">
        <v>26.45</v>
      </c>
      <c r="F100" t="n">
        <v>23.54</v>
      </c>
      <c r="G100" t="n">
        <v>141.26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297.84</v>
      </c>
      <c r="Q100" t="n">
        <v>608.79</v>
      </c>
      <c r="R100" t="n">
        <v>52.66</v>
      </c>
      <c r="S100" t="n">
        <v>46.36</v>
      </c>
      <c r="T100" t="n">
        <v>2827.59</v>
      </c>
      <c r="U100" t="n">
        <v>0.88</v>
      </c>
      <c r="V100" t="n">
        <v>0.91</v>
      </c>
      <c r="W100" t="n">
        <v>9.199999999999999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3.7808</v>
      </c>
      <c r="E101" t="n">
        <v>26.45</v>
      </c>
      <c r="F101" t="n">
        <v>23.54</v>
      </c>
      <c r="G101" t="n">
        <v>141.26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296.24</v>
      </c>
      <c r="Q101" t="n">
        <v>608.8</v>
      </c>
      <c r="R101" t="n">
        <v>52.74</v>
      </c>
      <c r="S101" t="n">
        <v>46.36</v>
      </c>
      <c r="T101" t="n">
        <v>2866.25</v>
      </c>
      <c r="U101" t="n">
        <v>0.88</v>
      </c>
      <c r="V101" t="n">
        <v>0.91</v>
      </c>
      <c r="W101" t="n">
        <v>9.19</v>
      </c>
      <c r="X101" t="n">
        <v>0.17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3.7793</v>
      </c>
      <c r="E102" t="n">
        <v>26.46</v>
      </c>
      <c r="F102" t="n">
        <v>23.55</v>
      </c>
      <c r="G102" t="n">
        <v>141.32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295.2</v>
      </c>
      <c r="Q102" t="n">
        <v>608.83</v>
      </c>
      <c r="R102" t="n">
        <v>53</v>
      </c>
      <c r="S102" t="n">
        <v>46.36</v>
      </c>
      <c r="T102" t="n">
        <v>2995.77</v>
      </c>
      <c r="U102" t="n">
        <v>0.87</v>
      </c>
      <c r="V102" t="n">
        <v>0.9</v>
      </c>
      <c r="W102" t="n">
        <v>9.199999999999999</v>
      </c>
      <c r="X102" t="n">
        <v>0.18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3.7876</v>
      </c>
      <c r="E103" t="n">
        <v>26.4</v>
      </c>
      <c r="F103" t="n">
        <v>23.54</v>
      </c>
      <c r="G103" t="n">
        <v>156.9</v>
      </c>
      <c r="H103" t="n">
        <v>1.98</v>
      </c>
      <c r="I103" t="n">
        <v>9</v>
      </c>
      <c r="J103" t="n">
        <v>235.94</v>
      </c>
      <c r="K103" t="n">
        <v>54.38</v>
      </c>
      <c r="L103" t="n">
        <v>26.25</v>
      </c>
      <c r="M103" t="n">
        <v>7</v>
      </c>
      <c r="N103" t="n">
        <v>55.32</v>
      </c>
      <c r="O103" t="n">
        <v>29333.84</v>
      </c>
      <c r="P103" t="n">
        <v>293.06</v>
      </c>
      <c r="Q103" t="n">
        <v>608.79</v>
      </c>
      <c r="R103" t="n">
        <v>52.37</v>
      </c>
      <c r="S103" t="n">
        <v>46.36</v>
      </c>
      <c r="T103" t="n">
        <v>2688.61</v>
      </c>
      <c r="U103" t="n">
        <v>0.89</v>
      </c>
      <c r="V103" t="n">
        <v>0.91</v>
      </c>
      <c r="W103" t="n">
        <v>9.199999999999999</v>
      </c>
      <c r="X103" t="n">
        <v>0.16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3.789</v>
      </c>
      <c r="E104" t="n">
        <v>26.39</v>
      </c>
      <c r="F104" t="n">
        <v>23.53</v>
      </c>
      <c r="G104" t="n">
        <v>156.84</v>
      </c>
      <c r="H104" t="n">
        <v>1.99</v>
      </c>
      <c r="I104" t="n">
        <v>9</v>
      </c>
      <c r="J104" t="n">
        <v>236.37</v>
      </c>
      <c r="K104" t="n">
        <v>54.38</v>
      </c>
      <c r="L104" t="n">
        <v>26.5</v>
      </c>
      <c r="M104" t="n">
        <v>7</v>
      </c>
      <c r="N104" t="n">
        <v>55.5</v>
      </c>
      <c r="O104" t="n">
        <v>29387.05</v>
      </c>
      <c r="P104" t="n">
        <v>293.39</v>
      </c>
      <c r="Q104" t="n">
        <v>608.8099999999999</v>
      </c>
      <c r="R104" t="n">
        <v>52.22</v>
      </c>
      <c r="S104" t="n">
        <v>46.36</v>
      </c>
      <c r="T104" t="n">
        <v>2613.93</v>
      </c>
      <c r="U104" t="n">
        <v>0.89</v>
      </c>
      <c r="V104" t="n">
        <v>0.91</v>
      </c>
      <c r="W104" t="n">
        <v>9.19</v>
      </c>
      <c r="X104" t="n">
        <v>0.15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3.7883</v>
      </c>
      <c r="E105" t="n">
        <v>26.4</v>
      </c>
      <c r="F105" t="n">
        <v>23.53</v>
      </c>
      <c r="G105" t="n">
        <v>156.87</v>
      </c>
      <c r="H105" t="n">
        <v>2.01</v>
      </c>
      <c r="I105" t="n">
        <v>9</v>
      </c>
      <c r="J105" t="n">
        <v>236.81</v>
      </c>
      <c r="K105" t="n">
        <v>54.38</v>
      </c>
      <c r="L105" t="n">
        <v>26.75</v>
      </c>
      <c r="M105" t="n">
        <v>7</v>
      </c>
      <c r="N105" t="n">
        <v>55.68</v>
      </c>
      <c r="O105" t="n">
        <v>29440.33</v>
      </c>
      <c r="P105" t="n">
        <v>293.69</v>
      </c>
      <c r="Q105" t="n">
        <v>608.8099999999999</v>
      </c>
      <c r="R105" t="n">
        <v>52.26</v>
      </c>
      <c r="S105" t="n">
        <v>46.36</v>
      </c>
      <c r="T105" t="n">
        <v>2630.71</v>
      </c>
      <c r="U105" t="n">
        <v>0.89</v>
      </c>
      <c r="V105" t="n">
        <v>0.91</v>
      </c>
      <c r="W105" t="n">
        <v>9.19</v>
      </c>
      <c r="X105" t="n">
        <v>0.16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3.7879</v>
      </c>
      <c r="E106" t="n">
        <v>26.4</v>
      </c>
      <c r="F106" t="n">
        <v>23.53</v>
      </c>
      <c r="G106" t="n">
        <v>156.89</v>
      </c>
      <c r="H106" t="n">
        <v>2.02</v>
      </c>
      <c r="I106" t="n">
        <v>9</v>
      </c>
      <c r="J106" t="n">
        <v>237.24</v>
      </c>
      <c r="K106" t="n">
        <v>54.38</v>
      </c>
      <c r="L106" t="n">
        <v>27</v>
      </c>
      <c r="M106" t="n">
        <v>7</v>
      </c>
      <c r="N106" t="n">
        <v>55.86</v>
      </c>
      <c r="O106" t="n">
        <v>29493.67</v>
      </c>
      <c r="P106" t="n">
        <v>293.78</v>
      </c>
      <c r="Q106" t="n">
        <v>608.76</v>
      </c>
      <c r="R106" t="n">
        <v>52.53</v>
      </c>
      <c r="S106" t="n">
        <v>46.36</v>
      </c>
      <c r="T106" t="n">
        <v>2768.1</v>
      </c>
      <c r="U106" t="n">
        <v>0.88</v>
      </c>
      <c r="V106" t="n">
        <v>0.91</v>
      </c>
      <c r="W106" t="n">
        <v>9.19</v>
      </c>
      <c r="X106" t="n">
        <v>0.16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3.7876</v>
      </c>
      <c r="E107" t="n">
        <v>26.4</v>
      </c>
      <c r="F107" t="n">
        <v>23.54</v>
      </c>
      <c r="G107" t="n">
        <v>156.9</v>
      </c>
      <c r="H107" t="n">
        <v>2.04</v>
      </c>
      <c r="I107" t="n">
        <v>9</v>
      </c>
      <c r="J107" t="n">
        <v>237.67</v>
      </c>
      <c r="K107" t="n">
        <v>54.38</v>
      </c>
      <c r="L107" t="n">
        <v>27.25</v>
      </c>
      <c r="M107" t="n">
        <v>7</v>
      </c>
      <c r="N107" t="n">
        <v>56.05</v>
      </c>
      <c r="O107" t="n">
        <v>29547.07</v>
      </c>
      <c r="P107" t="n">
        <v>293.75</v>
      </c>
      <c r="Q107" t="n">
        <v>608.78</v>
      </c>
      <c r="R107" t="n">
        <v>52.56</v>
      </c>
      <c r="S107" t="n">
        <v>46.36</v>
      </c>
      <c r="T107" t="n">
        <v>2782.18</v>
      </c>
      <c r="U107" t="n">
        <v>0.88</v>
      </c>
      <c r="V107" t="n">
        <v>0.91</v>
      </c>
      <c r="W107" t="n">
        <v>9.19</v>
      </c>
      <c r="X107" t="n">
        <v>0.16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3.7878</v>
      </c>
      <c r="E108" t="n">
        <v>26.4</v>
      </c>
      <c r="F108" t="n">
        <v>23.53</v>
      </c>
      <c r="G108" t="n">
        <v>156.89</v>
      </c>
      <c r="H108" t="n">
        <v>2.05</v>
      </c>
      <c r="I108" t="n">
        <v>9</v>
      </c>
      <c r="J108" t="n">
        <v>238.11</v>
      </c>
      <c r="K108" t="n">
        <v>54.38</v>
      </c>
      <c r="L108" t="n">
        <v>27.5</v>
      </c>
      <c r="M108" t="n">
        <v>7</v>
      </c>
      <c r="N108" t="n">
        <v>56.23</v>
      </c>
      <c r="O108" t="n">
        <v>29600.54</v>
      </c>
      <c r="P108" t="n">
        <v>293.61</v>
      </c>
      <c r="Q108" t="n">
        <v>608.75</v>
      </c>
      <c r="R108" t="n">
        <v>52.43</v>
      </c>
      <c r="S108" t="n">
        <v>46.36</v>
      </c>
      <c r="T108" t="n">
        <v>2715.96</v>
      </c>
      <c r="U108" t="n">
        <v>0.88</v>
      </c>
      <c r="V108" t="n">
        <v>0.91</v>
      </c>
      <c r="W108" t="n">
        <v>9.19</v>
      </c>
      <c r="X108" t="n">
        <v>0.16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3.7884</v>
      </c>
      <c r="E109" t="n">
        <v>26.4</v>
      </c>
      <c r="F109" t="n">
        <v>23.53</v>
      </c>
      <c r="G109" t="n">
        <v>156.86</v>
      </c>
      <c r="H109" t="n">
        <v>2.07</v>
      </c>
      <c r="I109" t="n">
        <v>9</v>
      </c>
      <c r="J109" t="n">
        <v>238.54</v>
      </c>
      <c r="K109" t="n">
        <v>54.38</v>
      </c>
      <c r="L109" t="n">
        <v>27.75</v>
      </c>
      <c r="M109" t="n">
        <v>7</v>
      </c>
      <c r="N109" t="n">
        <v>56.41</v>
      </c>
      <c r="O109" t="n">
        <v>29654.08</v>
      </c>
      <c r="P109" t="n">
        <v>293.11</v>
      </c>
      <c r="Q109" t="n">
        <v>608.77</v>
      </c>
      <c r="R109" t="n">
        <v>52.39</v>
      </c>
      <c r="S109" t="n">
        <v>46.36</v>
      </c>
      <c r="T109" t="n">
        <v>2695.6</v>
      </c>
      <c r="U109" t="n">
        <v>0.88</v>
      </c>
      <c r="V109" t="n">
        <v>0.91</v>
      </c>
      <c r="W109" t="n">
        <v>9.19</v>
      </c>
      <c r="X109" t="n">
        <v>0.16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3.788</v>
      </c>
      <c r="E110" t="n">
        <v>26.4</v>
      </c>
      <c r="F110" t="n">
        <v>23.53</v>
      </c>
      <c r="G110" t="n">
        <v>156.89</v>
      </c>
      <c r="H110" t="n">
        <v>2.08</v>
      </c>
      <c r="I110" t="n">
        <v>9</v>
      </c>
      <c r="J110" t="n">
        <v>238.97</v>
      </c>
      <c r="K110" t="n">
        <v>54.38</v>
      </c>
      <c r="L110" t="n">
        <v>28</v>
      </c>
      <c r="M110" t="n">
        <v>7</v>
      </c>
      <c r="N110" t="n">
        <v>56.6</v>
      </c>
      <c r="O110" t="n">
        <v>29707.68</v>
      </c>
      <c r="P110" t="n">
        <v>292.98</v>
      </c>
      <c r="Q110" t="n">
        <v>608.76</v>
      </c>
      <c r="R110" t="n">
        <v>52.36</v>
      </c>
      <c r="S110" t="n">
        <v>46.36</v>
      </c>
      <c r="T110" t="n">
        <v>2680.13</v>
      </c>
      <c r="U110" t="n">
        <v>0.89</v>
      </c>
      <c r="V110" t="n">
        <v>0.91</v>
      </c>
      <c r="W110" t="n">
        <v>9.19</v>
      </c>
      <c r="X110" t="n">
        <v>0.16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3.7884</v>
      </c>
      <c r="E111" t="n">
        <v>26.4</v>
      </c>
      <c r="F111" t="n">
        <v>23.53</v>
      </c>
      <c r="G111" t="n">
        <v>156.86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292.84</v>
      </c>
      <c r="Q111" t="n">
        <v>608.8099999999999</v>
      </c>
      <c r="R111" t="n">
        <v>52.29</v>
      </c>
      <c r="S111" t="n">
        <v>46.36</v>
      </c>
      <c r="T111" t="n">
        <v>2645.61</v>
      </c>
      <c r="U111" t="n">
        <v>0.89</v>
      </c>
      <c r="V111" t="n">
        <v>0.91</v>
      </c>
      <c r="W111" t="n">
        <v>9.19</v>
      </c>
      <c r="X111" t="n">
        <v>0.16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3.787</v>
      </c>
      <c r="E112" t="n">
        <v>26.41</v>
      </c>
      <c r="F112" t="n">
        <v>23.54</v>
      </c>
      <c r="G112" t="n">
        <v>156.93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292.24</v>
      </c>
      <c r="Q112" t="n">
        <v>608.78</v>
      </c>
      <c r="R112" t="n">
        <v>52.53</v>
      </c>
      <c r="S112" t="n">
        <v>46.36</v>
      </c>
      <c r="T112" t="n">
        <v>2767.18</v>
      </c>
      <c r="U112" t="n">
        <v>0.88</v>
      </c>
      <c r="V112" t="n">
        <v>0.91</v>
      </c>
      <c r="W112" t="n">
        <v>9.199999999999999</v>
      </c>
      <c r="X112" t="n">
        <v>0.17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3.788</v>
      </c>
      <c r="E113" t="n">
        <v>26.4</v>
      </c>
      <c r="F113" t="n">
        <v>23.53</v>
      </c>
      <c r="G113" t="n">
        <v>156.88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291.27</v>
      </c>
      <c r="Q113" t="n">
        <v>608.75</v>
      </c>
      <c r="R113" t="n">
        <v>52.53</v>
      </c>
      <c r="S113" t="n">
        <v>46.36</v>
      </c>
      <c r="T113" t="n">
        <v>2766.94</v>
      </c>
      <c r="U113" t="n">
        <v>0.88</v>
      </c>
      <c r="V113" t="n">
        <v>0.91</v>
      </c>
      <c r="W113" t="n">
        <v>9.19</v>
      </c>
      <c r="X113" t="n">
        <v>0.16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3.7863</v>
      </c>
      <c r="E114" t="n">
        <v>26.41</v>
      </c>
      <c r="F114" t="n">
        <v>23.54</v>
      </c>
      <c r="G114" t="n">
        <v>156.96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290.63</v>
      </c>
      <c r="Q114" t="n">
        <v>608.8</v>
      </c>
      <c r="R114" t="n">
        <v>52.66</v>
      </c>
      <c r="S114" t="n">
        <v>46.36</v>
      </c>
      <c r="T114" t="n">
        <v>2834.51</v>
      </c>
      <c r="U114" t="n">
        <v>0.88</v>
      </c>
      <c r="V114" t="n">
        <v>0.91</v>
      </c>
      <c r="W114" t="n">
        <v>9.199999999999999</v>
      </c>
      <c r="X114" t="n">
        <v>0.17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3.7868</v>
      </c>
      <c r="E115" t="n">
        <v>26.41</v>
      </c>
      <c r="F115" t="n">
        <v>23.54</v>
      </c>
      <c r="G115" t="n">
        <v>156.94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289.73</v>
      </c>
      <c r="Q115" t="n">
        <v>608.8099999999999</v>
      </c>
      <c r="R115" t="n">
        <v>52.71</v>
      </c>
      <c r="S115" t="n">
        <v>46.36</v>
      </c>
      <c r="T115" t="n">
        <v>2855.86</v>
      </c>
      <c r="U115" t="n">
        <v>0.88</v>
      </c>
      <c r="V115" t="n">
        <v>0.91</v>
      </c>
      <c r="W115" t="n">
        <v>9.19</v>
      </c>
      <c r="X115" t="n">
        <v>0.17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3.7965</v>
      </c>
      <c r="E116" t="n">
        <v>26.34</v>
      </c>
      <c r="F116" t="n">
        <v>23.51</v>
      </c>
      <c r="G116" t="n">
        <v>176.34</v>
      </c>
      <c r="H116" t="n">
        <v>2.17</v>
      </c>
      <c r="I116" t="n">
        <v>8</v>
      </c>
      <c r="J116" t="n">
        <v>241.59</v>
      </c>
      <c r="K116" t="n">
        <v>54.38</v>
      </c>
      <c r="L116" t="n">
        <v>29.5</v>
      </c>
      <c r="M116" t="n">
        <v>6</v>
      </c>
      <c r="N116" t="n">
        <v>57.72</v>
      </c>
      <c r="O116" t="n">
        <v>30030.83</v>
      </c>
      <c r="P116" t="n">
        <v>288.13</v>
      </c>
      <c r="Q116" t="n">
        <v>608.79</v>
      </c>
      <c r="R116" t="n">
        <v>51.74</v>
      </c>
      <c r="S116" t="n">
        <v>46.36</v>
      </c>
      <c r="T116" t="n">
        <v>2378.02</v>
      </c>
      <c r="U116" t="n">
        <v>0.9</v>
      </c>
      <c r="V116" t="n">
        <v>0.91</v>
      </c>
      <c r="W116" t="n">
        <v>9.19</v>
      </c>
      <c r="X116" t="n">
        <v>0.14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3.7964</v>
      </c>
      <c r="E117" t="n">
        <v>26.34</v>
      </c>
      <c r="F117" t="n">
        <v>23.51</v>
      </c>
      <c r="G117" t="n">
        <v>176.35</v>
      </c>
      <c r="H117" t="n">
        <v>2.19</v>
      </c>
      <c r="I117" t="n">
        <v>8</v>
      </c>
      <c r="J117" t="n">
        <v>242.03</v>
      </c>
      <c r="K117" t="n">
        <v>54.38</v>
      </c>
      <c r="L117" t="n">
        <v>29.75</v>
      </c>
      <c r="M117" t="n">
        <v>6</v>
      </c>
      <c r="N117" t="n">
        <v>57.91</v>
      </c>
      <c r="O117" t="n">
        <v>30084.9</v>
      </c>
      <c r="P117" t="n">
        <v>288.8</v>
      </c>
      <c r="Q117" t="n">
        <v>608.76</v>
      </c>
      <c r="R117" t="n">
        <v>51.79</v>
      </c>
      <c r="S117" t="n">
        <v>46.36</v>
      </c>
      <c r="T117" t="n">
        <v>2403.62</v>
      </c>
      <c r="U117" t="n">
        <v>0.9</v>
      </c>
      <c r="V117" t="n">
        <v>0.91</v>
      </c>
      <c r="W117" t="n">
        <v>9.19</v>
      </c>
      <c r="X117" t="n">
        <v>0.14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3.7981</v>
      </c>
      <c r="E118" t="n">
        <v>26.33</v>
      </c>
      <c r="F118" t="n">
        <v>23.5</v>
      </c>
      <c r="G118" t="n">
        <v>176.26</v>
      </c>
      <c r="H118" t="n">
        <v>2.2</v>
      </c>
      <c r="I118" t="n">
        <v>8</v>
      </c>
      <c r="J118" t="n">
        <v>242.47</v>
      </c>
      <c r="K118" t="n">
        <v>54.38</v>
      </c>
      <c r="L118" t="n">
        <v>30</v>
      </c>
      <c r="M118" t="n">
        <v>6</v>
      </c>
      <c r="N118" t="n">
        <v>58.1</v>
      </c>
      <c r="O118" t="n">
        <v>30139.04</v>
      </c>
      <c r="P118" t="n">
        <v>288.91</v>
      </c>
      <c r="Q118" t="n">
        <v>608.76</v>
      </c>
      <c r="R118" t="n">
        <v>51.46</v>
      </c>
      <c r="S118" t="n">
        <v>46.36</v>
      </c>
      <c r="T118" t="n">
        <v>2239.55</v>
      </c>
      <c r="U118" t="n">
        <v>0.9</v>
      </c>
      <c r="V118" t="n">
        <v>0.91</v>
      </c>
      <c r="W118" t="n">
        <v>9.19</v>
      </c>
      <c r="X118" t="n">
        <v>0.13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3.7971</v>
      </c>
      <c r="E119" t="n">
        <v>26.34</v>
      </c>
      <c r="F119" t="n">
        <v>23.51</v>
      </c>
      <c r="G119" t="n">
        <v>176.31</v>
      </c>
      <c r="H119" t="n">
        <v>2.21</v>
      </c>
      <c r="I119" t="n">
        <v>8</v>
      </c>
      <c r="J119" t="n">
        <v>242.91</v>
      </c>
      <c r="K119" t="n">
        <v>54.38</v>
      </c>
      <c r="L119" t="n">
        <v>30.25</v>
      </c>
      <c r="M119" t="n">
        <v>6</v>
      </c>
      <c r="N119" t="n">
        <v>58.28</v>
      </c>
      <c r="O119" t="n">
        <v>30193.25</v>
      </c>
      <c r="P119" t="n">
        <v>289.33</v>
      </c>
      <c r="Q119" t="n">
        <v>608.75</v>
      </c>
      <c r="R119" t="n">
        <v>51.63</v>
      </c>
      <c r="S119" t="n">
        <v>46.36</v>
      </c>
      <c r="T119" t="n">
        <v>2322.98</v>
      </c>
      <c r="U119" t="n">
        <v>0.9</v>
      </c>
      <c r="V119" t="n">
        <v>0.91</v>
      </c>
      <c r="W119" t="n">
        <v>9.19</v>
      </c>
      <c r="X119" t="n">
        <v>0.14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3.7963</v>
      </c>
      <c r="E120" t="n">
        <v>26.34</v>
      </c>
      <c r="F120" t="n">
        <v>23.51</v>
      </c>
      <c r="G120" t="n">
        <v>176.35</v>
      </c>
      <c r="H120" t="n">
        <v>2.23</v>
      </c>
      <c r="I120" t="n">
        <v>8</v>
      </c>
      <c r="J120" t="n">
        <v>243.35</v>
      </c>
      <c r="K120" t="n">
        <v>54.38</v>
      </c>
      <c r="L120" t="n">
        <v>30.5</v>
      </c>
      <c r="M120" t="n">
        <v>6</v>
      </c>
      <c r="N120" t="n">
        <v>58.47</v>
      </c>
      <c r="O120" t="n">
        <v>30247.52</v>
      </c>
      <c r="P120" t="n">
        <v>289.06</v>
      </c>
      <c r="Q120" t="n">
        <v>608.78</v>
      </c>
      <c r="R120" t="n">
        <v>51.83</v>
      </c>
      <c r="S120" t="n">
        <v>46.36</v>
      </c>
      <c r="T120" t="n">
        <v>2424.86</v>
      </c>
      <c r="U120" t="n">
        <v>0.89</v>
      </c>
      <c r="V120" t="n">
        <v>0.91</v>
      </c>
      <c r="W120" t="n">
        <v>9.19</v>
      </c>
      <c r="X120" t="n">
        <v>0.14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3.7963</v>
      </c>
      <c r="E121" t="n">
        <v>26.34</v>
      </c>
      <c r="F121" t="n">
        <v>23.51</v>
      </c>
      <c r="G121" t="n">
        <v>176.35</v>
      </c>
      <c r="H121" t="n">
        <v>2.24</v>
      </c>
      <c r="I121" t="n">
        <v>8</v>
      </c>
      <c r="J121" t="n">
        <v>243.79</v>
      </c>
      <c r="K121" t="n">
        <v>54.38</v>
      </c>
      <c r="L121" t="n">
        <v>30.75</v>
      </c>
      <c r="M121" t="n">
        <v>6</v>
      </c>
      <c r="N121" t="n">
        <v>58.67</v>
      </c>
      <c r="O121" t="n">
        <v>30301.87</v>
      </c>
      <c r="P121" t="n">
        <v>288.67</v>
      </c>
      <c r="Q121" t="n">
        <v>608.77</v>
      </c>
      <c r="R121" t="n">
        <v>51.85</v>
      </c>
      <c r="S121" t="n">
        <v>46.36</v>
      </c>
      <c r="T121" t="n">
        <v>2434.2</v>
      </c>
      <c r="U121" t="n">
        <v>0.89</v>
      </c>
      <c r="V121" t="n">
        <v>0.91</v>
      </c>
      <c r="W121" t="n">
        <v>9.19</v>
      </c>
      <c r="X121" t="n">
        <v>0.14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3.7972</v>
      </c>
      <c r="E122" t="n">
        <v>26.34</v>
      </c>
      <c r="F122" t="n">
        <v>23.51</v>
      </c>
      <c r="G122" t="n">
        <v>176.31</v>
      </c>
      <c r="H122" t="n">
        <v>2.26</v>
      </c>
      <c r="I122" t="n">
        <v>8</v>
      </c>
      <c r="J122" t="n">
        <v>244.23</v>
      </c>
      <c r="K122" t="n">
        <v>54.38</v>
      </c>
      <c r="L122" t="n">
        <v>31</v>
      </c>
      <c r="M122" t="n">
        <v>6</v>
      </c>
      <c r="N122" t="n">
        <v>58.86</v>
      </c>
      <c r="O122" t="n">
        <v>30356.28</v>
      </c>
      <c r="P122" t="n">
        <v>288.07</v>
      </c>
      <c r="Q122" t="n">
        <v>608.78</v>
      </c>
      <c r="R122" t="n">
        <v>51.61</v>
      </c>
      <c r="S122" t="n">
        <v>46.36</v>
      </c>
      <c r="T122" t="n">
        <v>2313.17</v>
      </c>
      <c r="U122" t="n">
        <v>0.9</v>
      </c>
      <c r="V122" t="n">
        <v>0.91</v>
      </c>
      <c r="W122" t="n">
        <v>9.19</v>
      </c>
      <c r="X122" t="n">
        <v>0.14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3.7967</v>
      </c>
      <c r="E123" t="n">
        <v>26.34</v>
      </c>
      <c r="F123" t="n">
        <v>23.51</v>
      </c>
      <c r="G123" t="n">
        <v>176.33</v>
      </c>
      <c r="H123" t="n">
        <v>2.27</v>
      </c>
      <c r="I123" t="n">
        <v>8</v>
      </c>
      <c r="J123" t="n">
        <v>244.68</v>
      </c>
      <c r="K123" t="n">
        <v>54.38</v>
      </c>
      <c r="L123" t="n">
        <v>31.25</v>
      </c>
      <c r="M123" t="n">
        <v>6</v>
      </c>
      <c r="N123" t="n">
        <v>59.05</v>
      </c>
      <c r="O123" t="n">
        <v>30410.77</v>
      </c>
      <c r="P123" t="n">
        <v>287.7</v>
      </c>
      <c r="Q123" t="n">
        <v>608.78</v>
      </c>
      <c r="R123" t="n">
        <v>51.63</v>
      </c>
      <c r="S123" t="n">
        <v>46.36</v>
      </c>
      <c r="T123" t="n">
        <v>2321.41</v>
      </c>
      <c r="U123" t="n">
        <v>0.9</v>
      </c>
      <c r="V123" t="n">
        <v>0.91</v>
      </c>
      <c r="W123" t="n">
        <v>9.19</v>
      </c>
      <c r="X123" t="n">
        <v>0.14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3.7971</v>
      </c>
      <c r="E124" t="n">
        <v>26.34</v>
      </c>
      <c r="F124" t="n">
        <v>23.51</v>
      </c>
      <c r="G124" t="n">
        <v>176.31</v>
      </c>
      <c r="H124" t="n">
        <v>2.29</v>
      </c>
      <c r="I124" t="n">
        <v>8</v>
      </c>
      <c r="J124" t="n">
        <v>245.12</v>
      </c>
      <c r="K124" t="n">
        <v>54.38</v>
      </c>
      <c r="L124" t="n">
        <v>31.5</v>
      </c>
      <c r="M124" t="n">
        <v>6</v>
      </c>
      <c r="N124" t="n">
        <v>59.24</v>
      </c>
      <c r="O124" t="n">
        <v>30465.32</v>
      </c>
      <c r="P124" t="n">
        <v>286.81</v>
      </c>
      <c r="Q124" t="n">
        <v>608.8200000000001</v>
      </c>
      <c r="R124" t="n">
        <v>51.61</v>
      </c>
      <c r="S124" t="n">
        <v>46.36</v>
      </c>
      <c r="T124" t="n">
        <v>2311.05</v>
      </c>
      <c r="U124" t="n">
        <v>0.9</v>
      </c>
      <c r="V124" t="n">
        <v>0.91</v>
      </c>
      <c r="W124" t="n">
        <v>9.19</v>
      </c>
      <c r="X124" t="n">
        <v>0.14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3.7975</v>
      </c>
      <c r="E125" t="n">
        <v>26.33</v>
      </c>
      <c r="F125" t="n">
        <v>23.51</v>
      </c>
      <c r="G125" t="n">
        <v>176.29</v>
      </c>
      <c r="H125" t="n">
        <v>2.3</v>
      </c>
      <c r="I125" t="n">
        <v>8</v>
      </c>
      <c r="J125" t="n">
        <v>245.56</v>
      </c>
      <c r="K125" t="n">
        <v>54.38</v>
      </c>
      <c r="L125" t="n">
        <v>31.75</v>
      </c>
      <c r="M125" t="n">
        <v>6</v>
      </c>
      <c r="N125" t="n">
        <v>59.43</v>
      </c>
      <c r="O125" t="n">
        <v>30519.94</v>
      </c>
      <c r="P125" t="n">
        <v>286.44</v>
      </c>
      <c r="Q125" t="n">
        <v>608.8099999999999</v>
      </c>
      <c r="R125" t="n">
        <v>51.47</v>
      </c>
      <c r="S125" t="n">
        <v>46.36</v>
      </c>
      <c r="T125" t="n">
        <v>2242.68</v>
      </c>
      <c r="U125" t="n">
        <v>0.9</v>
      </c>
      <c r="V125" t="n">
        <v>0.91</v>
      </c>
      <c r="W125" t="n">
        <v>9.19</v>
      </c>
      <c r="X125" t="n">
        <v>0.13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3.7987</v>
      </c>
      <c r="E126" t="n">
        <v>26.32</v>
      </c>
      <c r="F126" t="n">
        <v>23.5</v>
      </c>
      <c r="G126" t="n">
        <v>176.23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5</v>
      </c>
      <c r="N126" t="n">
        <v>59.63</v>
      </c>
      <c r="O126" t="n">
        <v>30574.64</v>
      </c>
      <c r="P126" t="n">
        <v>286.21</v>
      </c>
      <c r="Q126" t="n">
        <v>608.75</v>
      </c>
      <c r="R126" t="n">
        <v>51.33</v>
      </c>
      <c r="S126" t="n">
        <v>46.36</v>
      </c>
      <c r="T126" t="n">
        <v>2171.05</v>
      </c>
      <c r="U126" t="n">
        <v>0.9</v>
      </c>
      <c r="V126" t="n">
        <v>0.91</v>
      </c>
      <c r="W126" t="n">
        <v>9.19</v>
      </c>
      <c r="X126" t="n">
        <v>0.13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3.7983</v>
      </c>
      <c r="E127" t="n">
        <v>26.33</v>
      </c>
      <c r="F127" t="n">
        <v>23.5</v>
      </c>
      <c r="G127" t="n">
        <v>176.25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5</v>
      </c>
      <c r="N127" t="n">
        <v>59.82</v>
      </c>
      <c r="O127" t="n">
        <v>30629.4</v>
      </c>
      <c r="P127" t="n">
        <v>285.25</v>
      </c>
      <c r="Q127" t="n">
        <v>608.8200000000001</v>
      </c>
      <c r="R127" t="n">
        <v>51.25</v>
      </c>
      <c r="S127" t="n">
        <v>46.36</v>
      </c>
      <c r="T127" t="n">
        <v>2133.8</v>
      </c>
      <c r="U127" t="n">
        <v>0.9</v>
      </c>
      <c r="V127" t="n">
        <v>0.91</v>
      </c>
      <c r="W127" t="n">
        <v>9.19</v>
      </c>
      <c r="X127" t="n">
        <v>0.13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3.7975</v>
      </c>
      <c r="E128" t="n">
        <v>26.33</v>
      </c>
      <c r="F128" t="n">
        <v>23.5</v>
      </c>
      <c r="G128" t="n">
        <v>176.29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4</v>
      </c>
      <c r="N128" t="n">
        <v>60.02</v>
      </c>
      <c r="O128" t="n">
        <v>30684.23</v>
      </c>
      <c r="P128" t="n">
        <v>284.66</v>
      </c>
      <c r="Q128" t="n">
        <v>608.75</v>
      </c>
      <c r="R128" t="n">
        <v>51.48</v>
      </c>
      <c r="S128" t="n">
        <v>46.36</v>
      </c>
      <c r="T128" t="n">
        <v>2246.31</v>
      </c>
      <c r="U128" t="n">
        <v>0.9</v>
      </c>
      <c r="V128" t="n">
        <v>0.91</v>
      </c>
      <c r="W128" t="n">
        <v>9.19</v>
      </c>
      <c r="X128" t="n">
        <v>0.13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3.7973</v>
      </c>
      <c r="E129" t="n">
        <v>26.33</v>
      </c>
      <c r="F129" t="n">
        <v>23.51</v>
      </c>
      <c r="G129" t="n">
        <v>176.3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3</v>
      </c>
      <c r="N129" t="n">
        <v>60.21</v>
      </c>
      <c r="O129" t="n">
        <v>30739.14</v>
      </c>
      <c r="P129" t="n">
        <v>284.14</v>
      </c>
      <c r="Q129" t="n">
        <v>608.8</v>
      </c>
      <c r="R129" t="n">
        <v>51.51</v>
      </c>
      <c r="S129" t="n">
        <v>46.36</v>
      </c>
      <c r="T129" t="n">
        <v>2264.22</v>
      </c>
      <c r="U129" t="n">
        <v>0.9</v>
      </c>
      <c r="V129" t="n">
        <v>0.91</v>
      </c>
      <c r="W129" t="n">
        <v>9.19</v>
      </c>
      <c r="X129" t="n">
        <v>0.14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3.7968</v>
      </c>
      <c r="E130" t="n">
        <v>26.34</v>
      </c>
      <c r="F130" t="n">
        <v>23.51</v>
      </c>
      <c r="G130" t="n">
        <v>176.33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3</v>
      </c>
      <c r="N130" t="n">
        <v>60.41</v>
      </c>
      <c r="O130" t="n">
        <v>30794.11</v>
      </c>
      <c r="P130" t="n">
        <v>283.87</v>
      </c>
      <c r="Q130" t="n">
        <v>608.76</v>
      </c>
      <c r="R130" t="n">
        <v>51.65</v>
      </c>
      <c r="S130" t="n">
        <v>46.36</v>
      </c>
      <c r="T130" t="n">
        <v>2330.2</v>
      </c>
      <c r="U130" t="n">
        <v>0.9</v>
      </c>
      <c r="V130" t="n">
        <v>0.91</v>
      </c>
      <c r="W130" t="n">
        <v>9.19</v>
      </c>
      <c r="X130" t="n">
        <v>0.14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3.7975</v>
      </c>
      <c r="E131" t="n">
        <v>26.33</v>
      </c>
      <c r="F131" t="n">
        <v>23.51</v>
      </c>
      <c r="G131" t="n">
        <v>176.29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3</v>
      </c>
      <c r="N131" t="n">
        <v>60.6</v>
      </c>
      <c r="O131" t="n">
        <v>30849.16</v>
      </c>
      <c r="P131" t="n">
        <v>283.75</v>
      </c>
      <c r="Q131" t="n">
        <v>608.79</v>
      </c>
      <c r="R131" t="n">
        <v>51.51</v>
      </c>
      <c r="S131" t="n">
        <v>46.36</v>
      </c>
      <c r="T131" t="n">
        <v>2262.24</v>
      </c>
      <c r="U131" t="n">
        <v>0.9</v>
      </c>
      <c r="V131" t="n">
        <v>0.91</v>
      </c>
      <c r="W131" t="n">
        <v>9.19</v>
      </c>
      <c r="X131" t="n">
        <v>0.13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3.7973</v>
      </c>
      <c r="E132" t="n">
        <v>26.33</v>
      </c>
      <c r="F132" t="n">
        <v>23.51</v>
      </c>
      <c r="G132" t="n">
        <v>176.3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283.89</v>
      </c>
      <c r="Q132" t="n">
        <v>608.75</v>
      </c>
      <c r="R132" t="n">
        <v>51.54</v>
      </c>
      <c r="S132" t="n">
        <v>46.36</v>
      </c>
      <c r="T132" t="n">
        <v>2278.63</v>
      </c>
      <c r="U132" t="n">
        <v>0.9</v>
      </c>
      <c r="V132" t="n">
        <v>0.91</v>
      </c>
      <c r="W132" t="n">
        <v>9.19</v>
      </c>
      <c r="X132" t="n">
        <v>0.14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3.7965</v>
      </c>
      <c r="E133" t="n">
        <v>26.34</v>
      </c>
      <c r="F133" t="n">
        <v>23.51</v>
      </c>
      <c r="G133" t="n">
        <v>176.34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1</v>
      </c>
      <c r="N133" t="n">
        <v>61</v>
      </c>
      <c r="O133" t="n">
        <v>30959.46</v>
      </c>
      <c r="P133" t="n">
        <v>284.1</v>
      </c>
      <c r="Q133" t="n">
        <v>608.76</v>
      </c>
      <c r="R133" t="n">
        <v>51.57</v>
      </c>
      <c r="S133" t="n">
        <v>46.36</v>
      </c>
      <c r="T133" t="n">
        <v>2292.58</v>
      </c>
      <c r="U133" t="n">
        <v>0.9</v>
      </c>
      <c r="V133" t="n">
        <v>0.91</v>
      </c>
      <c r="W133" t="n">
        <v>9.199999999999999</v>
      </c>
      <c r="X133" t="n">
        <v>0.14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3.7964</v>
      </c>
      <c r="E134" t="n">
        <v>26.34</v>
      </c>
      <c r="F134" t="n">
        <v>23.51</v>
      </c>
      <c r="G134" t="n">
        <v>176.35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1</v>
      </c>
      <c r="N134" t="n">
        <v>61.2</v>
      </c>
      <c r="O134" t="n">
        <v>31014.73</v>
      </c>
      <c r="P134" t="n">
        <v>284.29</v>
      </c>
      <c r="Q134" t="n">
        <v>608.75</v>
      </c>
      <c r="R134" t="n">
        <v>51.57</v>
      </c>
      <c r="S134" t="n">
        <v>46.36</v>
      </c>
      <c r="T134" t="n">
        <v>2294.1</v>
      </c>
      <c r="U134" t="n">
        <v>0.9</v>
      </c>
      <c r="V134" t="n">
        <v>0.91</v>
      </c>
      <c r="W134" t="n">
        <v>9.199999999999999</v>
      </c>
      <c r="X134" t="n">
        <v>0.14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3.7963</v>
      </c>
      <c r="E135" t="n">
        <v>26.34</v>
      </c>
      <c r="F135" t="n">
        <v>23.51</v>
      </c>
      <c r="G135" t="n">
        <v>176.35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0</v>
      </c>
      <c r="N135" t="n">
        <v>61.39</v>
      </c>
      <c r="O135" t="n">
        <v>31070.06</v>
      </c>
      <c r="P135" t="n">
        <v>284.55</v>
      </c>
      <c r="Q135" t="n">
        <v>608.77</v>
      </c>
      <c r="R135" t="n">
        <v>51.53</v>
      </c>
      <c r="S135" t="n">
        <v>46.36</v>
      </c>
      <c r="T135" t="n">
        <v>2272.42</v>
      </c>
      <c r="U135" t="n">
        <v>0.9</v>
      </c>
      <c r="V135" t="n">
        <v>0.91</v>
      </c>
      <c r="W135" t="n">
        <v>9.199999999999999</v>
      </c>
      <c r="X135" t="n">
        <v>0.14</v>
      </c>
      <c r="Y135" t="n">
        <v>1</v>
      </c>
      <c r="Z135" t="n">
        <v>10</v>
      </c>
    </row>
    <row r="136">
      <c r="A136" t="n">
        <v>0</v>
      </c>
      <c r="B136" t="n">
        <v>140</v>
      </c>
      <c r="C136" t="inlineStr">
        <is>
          <t xml:space="preserve">CONCLUIDO	</t>
        </is>
      </c>
      <c r="D136" t="n">
        <v>1.8084</v>
      </c>
      <c r="E136" t="n">
        <v>55.3</v>
      </c>
      <c r="F136" t="n">
        <v>31.61</v>
      </c>
      <c r="G136" t="n">
        <v>4.77</v>
      </c>
      <c r="H136" t="n">
        <v>0.06</v>
      </c>
      <c r="I136" t="n">
        <v>398</v>
      </c>
      <c r="J136" t="n">
        <v>274.09</v>
      </c>
      <c r="K136" t="n">
        <v>60.56</v>
      </c>
      <c r="L136" t="n">
        <v>1</v>
      </c>
      <c r="M136" t="n">
        <v>396</v>
      </c>
      <c r="N136" t="n">
        <v>72.53</v>
      </c>
      <c r="O136" t="n">
        <v>34038.11</v>
      </c>
      <c r="P136" t="n">
        <v>553.89</v>
      </c>
      <c r="Q136" t="n">
        <v>610.59</v>
      </c>
      <c r="R136" t="n">
        <v>303.8</v>
      </c>
      <c r="S136" t="n">
        <v>46.36</v>
      </c>
      <c r="T136" t="n">
        <v>126455.28</v>
      </c>
      <c r="U136" t="n">
        <v>0.15</v>
      </c>
      <c r="V136" t="n">
        <v>0.68</v>
      </c>
      <c r="W136" t="n">
        <v>9.82</v>
      </c>
      <c r="X136" t="n">
        <v>8.199999999999999</v>
      </c>
      <c r="Y136" t="n">
        <v>1</v>
      </c>
      <c r="Z136" t="n">
        <v>10</v>
      </c>
    </row>
    <row r="137">
      <c r="A137" t="n">
        <v>1</v>
      </c>
      <c r="B137" t="n">
        <v>140</v>
      </c>
      <c r="C137" t="inlineStr">
        <is>
          <t xml:space="preserve">CONCLUIDO	</t>
        </is>
      </c>
      <c r="D137" t="n">
        <v>2.0879</v>
      </c>
      <c r="E137" t="n">
        <v>47.89</v>
      </c>
      <c r="F137" t="n">
        <v>29.48</v>
      </c>
      <c r="G137" t="n">
        <v>5.96</v>
      </c>
      <c r="H137" t="n">
        <v>0.08</v>
      </c>
      <c r="I137" t="n">
        <v>297</v>
      </c>
      <c r="J137" t="n">
        <v>274.57</v>
      </c>
      <c r="K137" t="n">
        <v>60.56</v>
      </c>
      <c r="L137" t="n">
        <v>1.25</v>
      </c>
      <c r="M137" t="n">
        <v>295</v>
      </c>
      <c r="N137" t="n">
        <v>72.76000000000001</v>
      </c>
      <c r="O137" t="n">
        <v>34097.72</v>
      </c>
      <c r="P137" t="n">
        <v>516.76</v>
      </c>
      <c r="Q137" t="n">
        <v>610.1</v>
      </c>
      <c r="R137" t="n">
        <v>236.8</v>
      </c>
      <c r="S137" t="n">
        <v>46.36</v>
      </c>
      <c r="T137" t="n">
        <v>93461.71000000001</v>
      </c>
      <c r="U137" t="n">
        <v>0.2</v>
      </c>
      <c r="V137" t="n">
        <v>0.72</v>
      </c>
      <c r="W137" t="n">
        <v>9.68</v>
      </c>
      <c r="X137" t="n">
        <v>6.08</v>
      </c>
      <c r="Y137" t="n">
        <v>1</v>
      </c>
      <c r="Z137" t="n">
        <v>10</v>
      </c>
    </row>
    <row r="138">
      <c r="A138" t="n">
        <v>2</v>
      </c>
      <c r="B138" t="n">
        <v>140</v>
      </c>
      <c r="C138" t="inlineStr">
        <is>
          <t xml:space="preserve">CONCLUIDO	</t>
        </is>
      </c>
      <c r="D138" t="n">
        <v>2.2996</v>
      </c>
      <c r="E138" t="n">
        <v>43.48</v>
      </c>
      <c r="F138" t="n">
        <v>28.21</v>
      </c>
      <c r="G138" t="n">
        <v>7.14</v>
      </c>
      <c r="H138" t="n">
        <v>0.1</v>
      </c>
      <c r="I138" t="n">
        <v>237</v>
      </c>
      <c r="J138" t="n">
        <v>275.05</v>
      </c>
      <c r="K138" t="n">
        <v>60.56</v>
      </c>
      <c r="L138" t="n">
        <v>1.5</v>
      </c>
      <c r="M138" t="n">
        <v>235</v>
      </c>
      <c r="N138" t="n">
        <v>73</v>
      </c>
      <c r="O138" t="n">
        <v>34157.42</v>
      </c>
      <c r="P138" t="n">
        <v>494.39</v>
      </c>
      <c r="Q138" t="n">
        <v>610.22</v>
      </c>
      <c r="R138" t="n">
        <v>197.5</v>
      </c>
      <c r="S138" t="n">
        <v>46.36</v>
      </c>
      <c r="T138" t="n">
        <v>74112.10000000001</v>
      </c>
      <c r="U138" t="n">
        <v>0.23</v>
      </c>
      <c r="V138" t="n">
        <v>0.76</v>
      </c>
      <c r="W138" t="n">
        <v>9.550000000000001</v>
      </c>
      <c r="X138" t="n">
        <v>4.81</v>
      </c>
      <c r="Y138" t="n">
        <v>1</v>
      </c>
      <c r="Z138" t="n">
        <v>10</v>
      </c>
    </row>
    <row r="139">
      <c r="A139" t="n">
        <v>3</v>
      </c>
      <c r="B139" t="n">
        <v>140</v>
      </c>
      <c r="C139" t="inlineStr">
        <is>
          <t xml:space="preserve">CONCLUIDO	</t>
        </is>
      </c>
      <c r="D139" t="n">
        <v>2.46</v>
      </c>
      <c r="E139" t="n">
        <v>40.65</v>
      </c>
      <c r="F139" t="n">
        <v>27.41</v>
      </c>
      <c r="G139" t="n">
        <v>8.31</v>
      </c>
      <c r="H139" t="n">
        <v>0.11</v>
      </c>
      <c r="I139" t="n">
        <v>198</v>
      </c>
      <c r="J139" t="n">
        <v>275.54</v>
      </c>
      <c r="K139" t="n">
        <v>60.56</v>
      </c>
      <c r="L139" t="n">
        <v>1.75</v>
      </c>
      <c r="M139" t="n">
        <v>196</v>
      </c>
      <c r="N139" t="n">
        <v>73.23</v>
      </c>
      <c r="O139" t="n">
        <v>34217.22</v>
      </c>
      <c r="P139" t="n">
        <v>480.35</v>
      </c>
      <c r="Q139" t="n">
        <v>609.64</v>
      </c>
      <c r="R139" t="n">
        <v>172.33</v>
      </c>
      <c r="S139" t="n">
        <v>46.36</v>
      </c>
      <c r="T139" t="n">
        <v>61724.25</v>
      </c>
      <c r="U139" t="n">
        <v>0.27</v>
      </c>
      <c r="V139" t="n">
        <v>0.78</v>
      </c>
      <c r="W139" t="n">
        <v>9.51</v>
      </c>
      <c r="X139" t="n">
        <v>4.02</v>
      </c>
      <c r="Y139" t="n">
        <v>1</v>
      </c>
      <c r="Z139" t="n">
        <v>10</v>
      </c>
    </row>
    <row r="140">
      <c r="A140" t="n">
        <v>4</v>
      </c>
      <c r="B140" t="n">
        <v>140</v>
      </c>
      <c r="C140" t="inlineStr">
        <is>
          <t xml:space="preserve">CONCLUIDO	</t>
        </is>
      </c>
      <c r="D140" t="n">
        <v>2.5959</v>
      </c>
      <c r="E140" t="n">
        <v>38.52</v>
      </c>
      <c r="F140" t="n">
        <v>26.8</v>
      </c>
      <c r="G140" t="n">
        <v>9.51</v>
      </c>
      <c r="H140" t="n">
        <v>0.13</v>
      </c>
      <c r="I140" t="n">
        <v>169</v>
      </c>
      <c r="J140" t="n">
        <v>276.02</v>
      </c>
      <c r="K140" t="n">
        <v>60.56</v>
      </c>
      <c r="L140" t="n">
        <v>2</v>
      </c>
      <c r="M140" t="n">
        <v>167</v>
      </c>
      <c r="N140" t="n">
        <v>73.47</v>
      </c>
      <c r="O140" t="n">
        <v>34277.1</v>
      </c>
      <c r="P140" t="n">
        <v>469.54</v>
      </c>
      <c r="Q140" t="n">
        <v>609.63</v>
      </c>
      <c r="R140" t="n">
        <v>153.56</v>
      </c>
      <c r="S140" t="n">
        <v>46.36</v>
      </c>
      <c r="T140" t="n">
        <v>52484.21</v>
      </c>
      <c r="U140" t="n">
        <v>0.3</v>
      </c>
      <c r="V140" t="n">
        <v>0.8</v>
      </c>
      <c r="W140" t="n">
        <v>9.449999999999999</v>
      </c>
      <c r="X140" t="n">
        <v>3.41</v>
      </c>
      <c r="Y140" t="n">
        <v>1</v>
      </c>
      <c r="Z140" t="n">
        <v>10</v>
      </c>
    </row>
    <row r="141">
      <c r="A141" t="n">
        <v>5</v>
      </c>
      <c r="B141" t="n">
        <v>140</v>
      </c>
      <c r="C141" t="inlineStr">
        <is>
          <t xml:space="preserve">CONCLUIDO	</t>
        </is>
      </c>
      <c r="D141" t="n">
        <v>2.702</v>
      </c>
      <c r="E141" t="n">
        <v>37.01</v>
      </c>
      <c r="F141" t="n">
        <v>26.38</v>
      </c>
      <c r="G141" t="n">
        <v>10.69</v>
      </c>
      <c r="H141" t="n">
        <v>0.14</v>
      </c>
      <c r="I141" t="n">
        <v>148</v>
      </c>
      <c r="J141" t="n">
        <v>276.51</v>
      </c>
      <c r="K141" t="n">
        <v>60.56</v>
      </c>
      <c r="L141" t="n">
        <v>2.25</v>
      </c>
      <c r="M141" t="n">
        <v>146</v>
      </c>
      <c r="N141" t="n">
        <v>73.70999999999999</v>
      </c>
      <c r="O141" t="n">
        <v>34337.08</v>
      </c>
      <c r="P141" t="n">
        <v>462.16</v>
      </c>
      <c r="Q141" t="n">
        <v>609.6799999999999</v>
      </c>
      <c r="R141" t="n">
        <v>140.13</v>
      </c>
      <c r="S141" t="n">
        <v>46.36</v>
      </c>
      <c r="T141" t="n">
        <v>45872.58</v>
      </c>
      <c r="U141" t="n">
        <v>0.33</v>
      </c>
      <c r="V141" t="n">
        <v>0.8100000000000001</v>
      </c>
      <c r="W141" t="n">
        <v>9.43</v>
      </c>
      <c r="X141" t="n">
        <v>2.99</v>
      </c>
      <c r="Y141" t="n">
        <v>1</v>
      </c>
      <c r="Z141" t="n">
        <v>10</v>
      </c>
    </row>
    <row r="142">
      <c r="A142" t="n">
        <v>6</v>
      </c>
      <c r="B142" t="n">
        <v>140</v>
      </c>
      <c r="C142" t="inlineStr">
        <is>
          <t xml:space="preserve">CONCLUIDO	</t>
        </is>
      </c>
      <c r="D142" t="n">
        <v>2.7911</v>
      </c>
      <c r="E142" t="n">
        <v>35.83</v>
      </c>
      <c r="F142" t="n">
        <v>26.03</v>
      </c>
      <c r="G142" t="n">
        <v>11.83</v>
      </c>
      <c r="H142" t="n">
        <v>0.16</v>
      </c>
      <c r="I142" t="n">
        <v>132</v>
      </c>
      <c r="J142" t="n">
        <v>277</v>
      </c>
      <c r="K142" t="n">
        <v>60.56</v>
      </c>
      <c r="L142" t="n">
        <v>2.5</v>
      </c>
      <c r="M142" t="n">
        <v>130</v>
      </c>
      <c r="N142" t="n">
        <v>73.94</v>
      </c>
      <c r="O142" t="n">
        <v>34397.15</v>
      </c>
      <c r="P142" t="n">
        <v>455.99</v>
      </c>
      <c r="Q142" t="n">
        <v>609.33</v>
      </c>
      <c r="R142" t="n">
        <v>129.84</v>
      </c>
      <c r="S142" t="n">
        <v>46.36</v>
      </c>
      <c r="T142" t="n">
        <v>40805.84</v>
      </c>
      <c r="U142" t="n">
        <v>0.36</v>
      </c>
      <c r="V142" t="n">
        <v>0.82</v>
      </c>
      <c r="W142" t="n">
        <v>9.4</v>
      </c>
      <c r="X142" t="n">
        <v>2.65</v>
      </c>
      <c r="Y142" t="n">
        <v>1</v>
      </c>
      <c r="Z142" t="n">
        <v>10</v>
      </c>
    </row>
    <row r="143">
      <c r="A143" t="n">
        <v>7</v>
      </c>
      <c r="B143" t="n">
        <v>140</v>
      </c>
      <c r="C143" t="inlineStr">
        <is>
          <t xml:space="preserve">CONCLUIDO	</t>
        </is>
      </c>
      <c r="D143" t="n">
        <v>2.8658</v>
      </c>
      <c r="E143" t="n">
        <v>34.89</v>
      </c>
      <c r="F143" t="n">
        <v>25.78</v>
      </c>
      <c r="G143" t="n">
        <v>13</v>
      </c>
      <c r="H143" t="n">
        <v>0.18</v>
      </c>
      <c r="I143" t="n">
        <v>119</v>
      </c>
      <c r="J143" t="n">
        <v>277.48</v>
      </c>
      <c r="K143" t="n">
        <v>60.56</v>
      </c>
      <c r="L143" t="n">
        <v>2.75</v>
      </c>
      <c r="M143" t="n">
        <v>117</v>
      </c>
      <c r="N143" t="n">
        <v>74.18000000000001</v>
      </c>
      <c r="O143" t="n">
        <v>34457.31</v>
      </c>
      <c r="P143" t="n">
        <v>451.37</v>
      </c>
      <c r="Q143" t="n">
        <v>609.34</v>
      </c>
      <c r="R143" t="n">
        <v>121.77</v>
      </c>
      <c r="S143" t="n">
        <v>46.36</v>
      </c>
      <c r="T143" t="n">
        <v>36837.07</v>
      </c>
      <c r="U143" t="n">
        <v>0.38</v>
      </c>
      <c r="V143" t="n">
        <v>0.83</v>
      </c>
      <c r="W143" t="n">
        <v>9.380000000000001</v>
      </c>
      <c r="X143" t="n">
        <v>2.4</v>
      </c>
      <c r="Y143" t="n">
        <v>1</v>
      </c>
      <c r="Z143" t="n">
        <v>10</v>
      </c>
    </row>
    <row r="144">
      <c r="A144" t="n">
        <v>8</v>
      </c>
      <c r="B144" t="n">
        <v>140</v>
      </c>
      <c r="C144" t="inlineStr">
        <is>
          <t xml:space="preserve">CONCLUIDO	</t>
        </is>
      </c>
      <c r="D144" t="n">
        <v>2.9342</v>
      </c>
      <c r="E144" t="n">
        <v>34.08</v>
      </c>
      <c r="F144" t="n">
        <v>25.54</v>
      </c>
      <c r="G144" t="n">
        <v>14.19</v>
      </c>
      <c r="H144" t="n">
        <v>0.19</v>
      </c>
      <c r="I144" t="n">
        <v>108</v>
      </c>
      <c r="J144" t="n">
        <v>277.97</v>
      </c>
      <c r="K144" t="n">
        <v>60.56</v>
      </c>
      <c r="L144" t="n">
        <v>3</v>
      </c>
      <c r="M144" t="n">
        <v>106</v>
      </c>
      <c r="N144" t="n">
        <v>74.42</v>
      </c>
      <c r="O144" t="n">
        <v>34517.57</v>
      </c>
      <c r="P144" t="n">
        <v>447.11</v>
      </c>
      <c r="Q144" t="n">
        <v>609.3099999999999</v>
      </c>
      <c r="R144" t="n">
        <v>114.25</v>
      </c>
      <c r="S144" t="n">
        <v>46.36</v>
      </c>
      <c r="T144" t="n">
        <v>33134.34</v>
      </c>
      <c r="U144" t="n">
        <v>0.41</v>
      </c>
      <c r="V144" t="n">
        <v>0.83</v>
      </c>
      <c r="W144" t="n">
        <v>9.359999999999999</v>
      </c>
      <c r="X144" t="n">
        <v>2.16</v>
      </c>
      <c r="Y144" t="n">
        <v>1</v>
      </c>
      <c r="Z144" t="n">
        <v>10</v>
      </c>
    </row>
    <row r="145">
      <c r="A145" t="n">
        <v>9</v>
      </c>
      <c r="B145" t="n">
        <v>140</v>
      </c>
      <c r="C145" t="inlineStr">
        <is>
          <t xml:space="preserve">CONCLUIDO	</t>
        </is>
      </c>
      <c r="D145" t="n">
        <v>2.9916</v>
      </c>
      <c r="E145" t="n">
        <v>33.43</v>
      </c>
      <c r="F145" t="n">
        <v>25.36</v>
      </c>
      <c r="G145" t="n">
        <v>15.37</v>
      </c>
      <c r="H145" t="n">
        <v>0.21</v>
      </c>
      <c r="I145" t="n">
        <v>99</v>
      </c>
      <c r="J145" t="n">
        <v>278.46</v>
      </c>
      <c r="K145" t="n">
        <v>60.56</v>
      </c>
      <c r="L145" t="n">
        <v>3.25</v>
      </c>
      <c r="M145" t="n">
        <v>97</v>
      </c>
      <c r="N145" t="n">
        <v>74.66</v>
      </c>
      <c r="O145" t="n">
        <v>34577.92</v>
      </c>
      <c r="P145" t="n">
        <v>443.71</v>
      </c>
      <c r="Q145" t="n">
        <v>609.3200000000001</v>
      </c>
      <c r="R145" t="n">
        <v>108.97</v>
      </c>
      <c r="S145" t="n">
        <v>46.36</v>
      </c>
      <c r="T145" t="n">
        <v>30536.55</v>
      </c>
      <c r="U145" t="n">
        <v>0.43</v>
      </c>
      <c r="V145" t="n">
        <v>0.84</v>
      </c>
      <c r="W145" t="n">
        <v>9.34</v>
      </c>
      <c r="X145" t="n">
        <v>1.97</v>
      </c>
      <c r="Y145" t="n">
        <v>1</v>
      </c>
      <c r="Z145" t="n">
        <v>10</v>
      </c>
    </row>
    <row r="146">
      <c r="A146" t="n">
        <v>10</v>
      </c>
      <c r="B146" t="n">
        <v>140</v>
      </c>
      <c r="C146" t="inlineStr">
        <is>
          <t xml:space="preserve">CONCLUIDO	</t>
        </is>
      </c>
      <c r="D146" t="n">
        <v>3.0351</v>
      </c>
      <c r="E146" t="n">
        <v>32.95</v>
      </c>
      <c r="F146" t="n">
        <v>25.24</v>
      </c>
      <c r="G146" t="n">
        <v>16.46</v>
      </c>
      <c r="H146" t="n">
        <v>0.22</v>
      </c>
      <c r="I146" t="n">
        <v>92</v>
      </c>
      <c r="J146" t="n">
        <v>278.95</v>
      </c>
      <c r="K146" t="n">
        <v>60.56</v>
      </c>
      <c r="L146" t="n">
        <v>3.5</v>
      </c>
      <c r="M146" t="n">
        <v>90</v>
      </c>
      <c r="N146" t="n">
        <v>74.90000000000001</v>
      </c>
      <c r="O146" t="n">
        <v>34638.36</v>
      </c>
      <c r="P146" t="n">
        <v>441.64</v>
      </c>
      <c r="Q146" t="n">
        <v>609.33</v>
      </c>
      <c r="R146" t="n">
        <v>104.85</v>
      </c>
      <c r="S146" t="n">
        <v>46.36</v>
      </c>
      <c r="T146" t="n">
        <v>28510.71</v>
      </c>
      <c r="U146" t="n">
        <v>0.44</v>
      </c>
      <c r="V146" t="n">
        <v>0.84</v>
      </c>
      <c r="W146" t="n">
        <v>9.34</v>
      </c>
      <c r="X146" t="n">
        <v>1.86</v>
      </c>
      <c r="Y146" t="n">
        <v>1</v>
      </c>
      <c r="Z146" t="n">
        <v>10</v>
      </c>
    </row>
    <row r="147">
      <c r="A147" t="n">
        <v>11</v>
      </c>
      <c r="B147" t="n">
        <v>140</v>
      </c>
      <c r="C147" t="inlineStr">
        <is>
          <t xml:space="preserve">CONCLUIDO	</t>
        </is>
      </c>
      <c r="D147" t="n">
        <v>3.0851</v>
      </c>
      <c r="E147" t="n">
        <v>32.41</v>
      </c>
      <c r="F147" t="n">
        <v>25.07</v>
      </c>
      <c r="G147" t="n">
        <v>17.7</v>
      </c>
      <c r="H147" t="n">
        <v>0.24</v>
      </c>
      <c r="I147" t="n">
        <v>85</v>
      </c>
      <c r="J147" t="n">
        <v>279.44</v>
      </c>
      <c r="K147" t="n">
        <v>60.56</v>
      </c>
      <c r="L147" t="n">
        <v>3.75</v>
      </c>
      <c r="M147" t="n">
        <v>83</v>
      </c>
      <c r="N147" t="n">
        <v>75.14</v>
      </c>
      <c r="O147" t="n">
        <v>34698.9</v>
      </c>
      <c r="P147" t="n">
        <v>438.56</v>
      </c>
      <c r="Q147" t="n">
        <v>609.21</v>
      </c>
      <c r="R147" t="n">
        <v>100.12</v>
      </c>
      <c r="S147" t="n">
        <v>46.36</v>
      </c>
      <c r="T147" t="n">
        <v>26182.84</v>
      </c>
      <c r="U147" t="n">
        <v>0.46</v>
      </c>
      <c r="V147" t="n">
        <v>0.85</v>
      </c>
      <c r="W147" t="n">
        <v>9.32</v>
      </c>
      <c r="X147" t="n">
        <v>1.69</v>
      </c>
      <c r="Y147" t="n">
        <v>1</v>
      </c>
      <c r="Z147" t="n">
        <v>10</v>
      </c>
    </row>
    <row r="148">
      <c r="A148" t="n">
        <v>12</v>
      </c>
      <c r="B148" t="n">
        <v>140</v>
      </c>
      <c r="C148" t="inlineStr">
        <is>
          <t xml:space="preserve">CONCLUIDO	</t>
        </is>
      </c>
      <c r="D148" t="n">
        <v>3.1271</v>
      </c>
      <c r="E148" t="n">
        <v>31.98</v>
      </c>
      <c r="F148" t="n">
        <v>24.95</v>
      </c>
      <c r="G148" t="n">
        <v>18.95</v>
      </c>
      <c r="H148" t="n">
        <v>0.25</v>
      </c>
      <c r="I148" t="n">
        <v>79</v>
      </c>
      <c r="J148" t="n">
        <v>279.94</v>
      </c>
      <c r="K148" t="n">
        <v>60.56</v>
      </c>
      <c r="L148" t="n">
        <v>4</v>
      </c>
      <c r="M148" t="n">
        <v>77</v>
      </c>
      <c r="N148" t="n">
        <v>75.38</v>
      </c>
      <c r="O148" t="n">
        <v>34759.54</v>
      </c>
      <c r="P148" t="n">
        <v>436.25</v>
      </c>
      <c r="Q148" t="n">
        <v>609.0599999999999</v>
      </c>
      <c r="R148" t="n">
        <v>96.13</v>
      </c>
      <c r="S148" t="n">
        <v>46.36</v>
      </c>
      <c r="T148" t="n">
        <v>24219.54</v>
      </c>
      <c r="U148" t="n">
        <v>0.48</v>
      </c>
      <c r="V148" t="n">
        <v>0.85</v>
      </c>
      <c r="W148" t="n">
        <v>9.31</v>
      </c>
      <c r="X148" t="n">
        <v>1.57</v>
      </c>
      <c r="Y148" t="n">
        <v>1</v>
      </c>
      <c r="Z148" t="n">
        <v>10</v>
      </c>
    </row>
    <row r="149">
      <c r="A149" t="n">
        <v>13</v>
      </c>
      <c r="B149" t="n">
        <v>140</v>
      </c>
      <c r="C149" t="inlineStr">
        <is>
          <t xml:space="preserve">CONCLUIDO	</t>
        </is>
      </c>
      <c r="D149" t="n">
        <v>3.1564</v>
      </c>
      <c r="E149" t="n">
        <v>31.68</v>
      </c>
      <c r="F149" t="n">
        <v>24.86</v>
      </c>
      <c r="G149" t="n">
        <v>19.89</v>
      </c>
      <c r="H149" t="n">
        <v>0.27</v>
      </c>
      <c r="I149" t="n">
        <v>75</v>
      </c>
      <c r="J149" t="n">
        <v>280.43</v>
      </c>
      <c r="K149" t="n">
        <v>60.56</v>
      </c>
      <c r="L149" t="n">
        <v>4.25</v>
      </c>
      <c r="M149" t="n">
        <v>73</v>
      </c>
      <c r="N149" t="n">
        <v>75.62</v>
      </c>
      <c r="O149" t="n">
        <v>34820.27</v>
      </c>
      <c r="P149" t="n">
        <v>434.53</v>
      </c>
      <c r="Q149" t="n">
        <v>609.0700000000001</v>
      </c>
      <c r="R149" t="n">
        <v>93.39</v>
      </c>
      <c r="S149" t="n">
        <v>46.36</v>
      </c>
      <c r="T149" t="n">
        <v>22869.08</v>
      </c>
      <c r="U149" t="n">
        <v>0.5</v>
      </c>
      <c r="V149" t="n">
        <v>0.86</v>
      </c>
      <c r="W149" t="n">
        <v>9.31</v>
      </c>
      <c r="X149" t="n">
        <v>1.49</v>
      </c>
      <c r="Y149" t="n">
        <v>1</v>
      </c>
      <c r="Z149" t="n">
        <v>10</v>
      </c>
    </row>
    <row r="150">
      <c r="A150" t="n">
        <v>14</v>
      </c>
      <c r="B150" t="n">
        <v>140</v>
      </c>
      <c r="C150" t="inlineStr">
        <is>
          <t xml:space="preserve">CONCLUIDO	</t>
        </is>
      </c>
      <c r="D150" t="n">
        <v>3.1938</v>
      </c>
      <c r="E150" t="n">
        <v>31.31</v>
      </c>
      <c r="F150" t="n">
        <v>24.75</v>
      </c>
      <c r="G150" t="n">
        <v>21.22</v>
      </c>
      <c r="H150" t="n">
        <v>0.29</v>
      </c>
      <c r="I150" t="n">
        <v>70</v>
      </c>
      <c r="J150" t="n">
        <v>280.92</v>
      </c>
      <c r="K150" t="n">
        <v>60.56</v>
      </c>
      <c r="L150" t="n">
        <v>4.5</v>
      </c>
      <c r="M150" t="n">
        <v>68</v>
      </c>
      <c r="N150" t="n">
        <v>75.87</v>
      </c>
      <c r="O150" t="n">
        <v>34881.09</v>
      </c>
      <c r="P150" t="n">
        <v>432.52</v>
      </c>
      <c r="Q150" t="n">
        <v>608.97</v>
      </c>
      <c r="R150" t="n">
        <v>90.47</v>
      </c>
      <c r="S150" t="n">
        <v>46.36</v>
      </c>
      <c r="T150" t="n">
        <v>21430.28</v>
      </c>
      <c r="U150" t="n">
        <v>0.51</v>
      </c>
      <c r="V150" t="n">
        <v>0.86</v>
      </c>
      <c r="W150" t="n">
        <v>9.279999999999999</v>
      </c>
      <c r="X150" t="n">
        <v>1.38</v>
      </c>
      <c r="Y150" t="n">
        <v>1</v>
      </c>
      <c r="Z150" t="n">
        <v>10</v>
      </c>
    </row>
    <row r="151">
      <c r="A151" t="n">
        <v>15</v>
      </c>
      <c r="B151" t="n">
        <v>140</v>
      </c>
      <c r="C151" t="inlineStr">
        <is>
          <t xml:space="preserve">CONCLUIDO	</t>
        </is>
      </c>
      <c r="D151" t="n">
        <v>3.2234</v>
      </c>
      <c r="E151" t="n">
        <v>31.02</v>
      </c>
      <c r="F151" t="n">
        <v>24.68</v>
      </c>
      <c r="G151" t="n">
        <v>22.43</v>
      </c>
      <c r="H151" t="n">
        <v>0.3</v>
      </c>
      <c r="I151" t="n">
        <v>66</v>
      </c>
      <c r="J151" t="n">
        <v>281.41</v>
      </c>
      <c r="K151" t="n">
        <v>60.56</v>
      </c>
      <c r="L151" t="n">
        <v>4.75</v>
      </c>
      <c r="M151" t="n">
        <v>64</v>
      </c>
      <c r="N151" t="n">
        <v>76.11</v>
      </c>
      <c r="O151" t="n">
        <v>34942.02</v>
      </c>
      <c r="P151" t="n">
        <v>431</v>
      </c>
      <c r="Q151" t="n">
        <v>609</v>
      </c>
      <c r="R151" t="n">
        <v>87.70999999999999</v>
      </c>
      <c r="S151" t="n">
        <v>46.36</v>
      </c>
      <c r="T151" t="n">
        <v>20073.19</v>
      </c>
      <c r="U151" t="n">
        <v>0.53</v>
      </c>
      <c r="V151" t="n">
        <v>0.86</v>
      </c>
      <c r="W151" t="n">
        <v>9.279999999999999</v>
      </c>
      <c r="X151" t="n">
        <v>1.3</v>
      </c>
      <c r="Y151" t="n">
        <v>1</v>
      </c>
      <c r="Z151" t="n">
        <v>10</v>
      </c>
    </row>
    <row r="152">
      <c r="A152" t="n">
        <v>16</v>
      </c>
      <c r="B152" t="n">
        <v>140</v>
      </c>
      <c r="C152" t="inlineStr">
        <is>
          <t xml:space="preserve">CONCLUIDO	</t>
        </is>
      </c>
      <c r="D152" t="n">
        <v>3.2442</v>
      </c>
      <c r="E152" t="n">
        <v>30.82</v>
      </c>
      <c r="F152" t="n">
        <v>24.63</v>
      </c>
      <c r="G152" t="n">
        <v>23.46</v>
      </c>
      <c r="H152" t="n">
        <v>0.32</v>
      </c>
      <c r="I152" t="n">
        <v>63</v>
      </c>
      <c r="J152" t="n">
        <v>281.91</v>
      </c>
      <c r="K152" t="n">
        <v>60.56</v>
      </c>
      <c r="L152" t="n">
        <v>5</v>
      </c>
      <c r="M152" t="n">
        <v>61</v>
      </c>
      <c r="N152" t="n">
        <v>76.34999999999999</v>
      </c>
      <c r="O152" t="n">
        <v>35003.04</v>
      </c>
      <c r="P152" t="n">
        <v>430.12</v>
      </c>
      <c r="Q152" t="n">
        <v>609.08</v>
      </c>
      <c r="R152" t="n">
        <v>86.19</v>
      </c>
      <c r="S152" t="n">
        <v>46.36</v>
      </c>
      <c r="T152" t="n">
        <v>19325.6</v>
      </c>
      <c r="U152" t="n">
        <v>0.54</v>
      </c>
      <c r="V152" t="n">
        <v>0.87</v>
      </c>
      <c r="W152" t="n">
        <v>9.289999999999999</v>
      </c>
      <c r="X152" t="n">
        <v>1.26</v>
      </c>
      <c r="Y152" t="n">
        <v>1</v>
      </c>
      <c r="Z152" t="n">
        <v>10</v>
      </c>
    </row>
    <row r="153">
      <c r="A153" t="n">
        <v>17</v>
      </c>
      <c r="B153" t="n">
        <v>140</v>
      </c>
      <c r="C153" t="inlineStr">
        <is>
          <t xml:space="preserve">CONCLUIDO	</t>
        </is>
      </c>
      <c r="D153" t="n">
        <v>3.2693</v>
      </c>
      <c r="E153" t="n">
        <v>30.59</v>
      </c>
      <c r="F153" t="n">
        <v>24.55</v>
      </c>
      <c r="G153" t="n">
        <v>24.55</v>
      </c>
      <c r="H153" t="n">
        <v>0.33</v>
      </c>
      <c r="I153" t="n">
        <v>60</v>
      </c>
      <c r="J153" t="n">
        <v>282.4</v>
      </c>
      <c r="K153" t="n">
        <v>60.56</v>
      </c>
      <c r="L153" t="n">
        <v>5.25</v>
      </c>
      <c r="M153" t="n">
        <v>58</v>
      </c>
      <c r="N153" t="n">
        <v>76.59999999999999</v>
      </c>
      <c r="O153" t="n">
        <v>35064.15</v>
      </c>
      <c r="P153" t="n">
        <v>428.55</v>
      </c>
      <c r="Q153" t="n">
        <v>609.0700000000001</v>
      </c>
      <c r="R153" t="n">
        <v>83.95999999999999</v>
      </c>
      <c r="S153" t="n">
        <v>46.36</v>
      </c>
      <c r="T153" t="n">
        <v>18226.88</v>
      </c>
      <c r="U153" t="n">
        <v>0.55</v>
      </c>
      <c r="V153" t="n">
        <v>0.87</v>
      </c>
      <c r="W153" t="n">
        <v>9.279999999999999</v>
      </c>
      <c r="X153" t="n">
        <v>1.18</v>
      </c>
      <c r="Y153" t="n">
        <v>1</v>
      </c>
      <c r="Z153" t="n">
        <v>10</v>
      </c>
    </row>
    <row r="154">
      <c r="A154" t="n">
        <v>18</v>
      </c>
      <c r="B154" t="n">
        <v>140</v>
      </c>
      <c r="C154" t="inlineStr">
        <is>
          <t xml:space="preserve">CONCLUIDO	</t>
        </is>
      </c>
      <c r="D154" t="n">
        <v>3.2915</v>
      </c>
      <c r="E154" t="n">
        <v>30.38</v>
      </c>
      <c r="F154" t="n">
        <v>24.5</v>
      </c>
      <c r="G154" t="n">
        <v>25.79</v>
      </c>
      <c r="H154" t="n">
        <v>0.35</v>
      </c>
      <c r="I154" t="n">
        <v>57</v>
      </c>
      <c r="J154" t="n">
        <v>282.9</v>
      </c>
      <c r="K154" t="n">
        <v>60.56</v>
      </c>
      <c r="L154" t="n">
        <v>5.5</v>
      </c>
      <c r="M154" t="n">
        <v>55</v>
      </c>
      <c r="N154" t="n">
        <v>76.84999999999999</v>
      </c>
      <c r="O154" t="n">
        <v>35125.37</v>
      </c>
      <c r="P154" t="n">
        <v>427.65</v>
      </c>
      <c r="Q154" t="n">
        <v>609.05</v>
      </c>
      <c r="R154" t="n">
        <v>82.34</v>
      </c>
      <c r="S154" t="n">
        <v>46.36</v>
      </c>
      <c r="T154" t="n">
        <v>17433.31</v>
      </c>
      <c r="U154" t="n">
        <v>0.5600000000000001</v>
      </c>
      <c r="V154" t="n">
        <v>0.87</v>
      </c>
      <c r="W154" t="n">
        <v>9.27</v>
      </c>
      <c r="X154" t="n">
        <v>1.13</v>
      </c>
      <c r="Y154" t="n">
        <v>1</v>
      </c>
      <c r="Z154" t="n">
        <v>10</v>
      </c>
    </row>
    <row r="155">
      <c r="A155" t="n">
        <v>19</v>
      </c>
      <c r="B155" t="n">
        <v>140</v>
      </c>
      <c r="C155" t="inlineStr">
        <is>
          <t xml:space="preserve">CONCLUIDO	</t>
        </is>
      </c>
      <c r="D155" t="n">
        <v>3.3074</v>
      </c>
      <c r="E155" t="n">
        <v>30.24</v>
      </c>
      <c r="F155" t="n">
        <v>24.46</v>
      </c>
      <c r="G155" t="n">
        <v>26.69</v>
      </c>
      <c r="H155" t="n">
        <v>0.36</v>
      </c>
      <c r="I155" t="n">
        <v>55</v>
      </c>
      <c r="J155" t="n">
        <v>283.4</v>
      </c>
      <c r="K155" t="n">
        <v>60.56</v>
      </c>
      <c r="L155" t="n">
        <v>5.75</v>
      </c>
      <c r="M155" t="n">
        <v>53</v>
      </c>
      <c r="N155" t="n">
        <v>77.09</v>
      </c>
      <c r="O155" t="n">
        <v>35186.68</v>
      </c>
      <c r="P155" t="n">
        <v>426.72</v>
      </c>
      <c r="Q155" t="n">
        <v>609.03</v>
      </c>
      <c r="R155" t="n">
        <v>81.27</v>
      </c>
      <c r="S155" t="n">
        <v>46.36</v>
      </c>
      <c r="T155" t="n">
        <v>16906.87</v>
      </c>
      <c r="U155" t="n">
        <v>0.57</v>
      </c>
      <c r="V155" t="n">
        <v>0.87</v>
      </c>
      <c r="W155" t="n">
        <v>9.26</v>
      </c>
      <c r="X155" t="n">
        <v>1.09</v>
      </c>
      <c r="Y155" t="n">
        <v>1</v>
      </c>
      <c r="Z155" t="n">
        <v>10</v>
      </c>
    </row>
    <row r="156">
      <c r="A156" t="n">
        <v>20</v>
      </c>
      <c r="B156" t="n">
        <v>140</v>
      </c>
      <c r="C156" t="inlineStr">
        <is>
          <t xml:space="preserve">CONCLUIDO	</t>
        </is>
      </c>
      <c r="D156" t="n">
        <v>3.3314</v>
      </c>
      <c r="E156" t="n">
        <v>30.02</v>
      </c>
      <c r="F156" t="n">
        <v>24.4</v>
      </c>
      <c r="G156" t="n">
        <v>28.15</v>
      </c>
      <c r="H156" t="n">
        <v>0.38</v>
      </c>
      <c r="I156" t="n">
        <v>52</v>
      </c>
      <c r="J156" t="n">
        <v>283.9</v>
      </c>
      <c r="K156" t="n">
        <v>60.56</v>
      </c>
      <c r="L156" t="n">
        <v>6</v>
      </c>
      <c r="M156" t="n">
        <v>50</v>
      </c>
      <c r="N156" t="n">
        <v>77.34</v>
      </c>
      <c r="O156" t="n">
        <v>35248.1</v>
      </c>
      <c r="P156" t="n">
        <v>425.52</v>
      </c>
      <c r="Q156" t="n">
        <v>608.96</v>
      </c>
      <c r="R156" t="n">
        <v>79.25</v>
      </c>
      <c r="S156" t="n">
        <v>46.36</v>
      </c>
      <c r="T156" t="n">
        <v>15912.45</v>
      </c>
      <c r="U156" t="n">
        <v>0.58</v>
      </c>
      <c r="V156" t="n">
        <v>0.87</v>
      </c>
      <c r="W156" t="n">
        <v>9.26</v>
      </c>
      <c r="X156" t="n">
        <v>1.02</v>
      </c>
      <c r="Y156" t="n">
        <v>1</v>
      </c>
      <c r="Z156" t="n">
        <v>10</v>
      </c>
    </row>
    <row r="157">
      <c r="A157" t="n">
        <v>21</v>
      </c>
      <c r="B157" t="n">
        <v>140</v>
      </c>
      <c r="C157" t="inlineStr">
        <is>
          <t xml:space="preserve">CONCLUIDO	</t>
        </is>
      </c>
      <c r="D157" t="n">
        <v>3.3475</v>
      </c>
      <c r="E157" t="n">
        <v>29.87</v>
      </c>
      <c r="F157" t="n">
        <v>24.36</v>
      </c>
      <c r="G157" t="n">
        <v>29.23</v>
      </c>
      <c r="H157" t="n">
        <v>0.39</v>
      </c>
      <c r="I157" t="n">
        <v>50</v>
      </c>
      <c r="J157" t="n">
        <v>284.4</v>
      </c>
      <c r="K157" t="n">
        <v>60.56</v>
      </c>
      <c r="L157" t="n">
        <v>6.25</v>
      </c>
      <c r="M157" t="n">
        <v>48</v>
      </c>
      <c r="N157" t="n">
        <v>77.59</v>
      </c>
      <c r="O157" t="n">
        <v>35309.61</v>
      </c>
      <c r="P157" t="n">
        <v>424.69</v>
      </c>
      <c r="Q157" t="n">
        <v>609.05</v>
      </c>
      <c r="R157" t="n">
        <v>78.39</v>
      </c>
      <c r="S157" t="n">
        <v>46.36</v>
      </c>
      <c r="T157" t="n">
        <v>15494.03</v>
      </c>
      <c r="U157" t="n">
        <v>0.59</v>
      </c>
      <c r="V157" t="n">
        <v>0.87</v>
      </c>
      <c r="W157" t="n">
        <v>9.25</v>
      </c>
      <c r="X157" t="n">
        <v>0.98</v>
      </c>
      <c r="Y157" t="n">
        <v>1</v>
      </c>
      <c r="Z157" t="n">
        <v>10</v>
      </c>
    </row>
    <row r="158">
      <c r="A158" t="n">
        <v>22</v>
      </c>
      <c r="B158" t="n">
        <v>140</v>
      </c>
      <c r="C158" t="inlineStr">
        <is>
          <t xml:space="preserve">CONCLUIDO	</t>
        </is>
      </c>
      <c r="D158" t="n">
        <v>3.3656</v>
      </c>
      <c r="E158" t="n">
        <v>29.71</v>
      </c>
      <c r="F158" t="n">
        <v>24.3</v>
      </c>
      <c r="G158" t="n">
        <v>30.38</v>
      </c>
      <c r="H158" t="n">
        <v>0.41</v>
      </c>
      <c r="I158" t="n">
        <v>48</v>
      </c>
      <c r="J158" t="n">
        <v>284.89</v>
      </c>
      <c r="K158" t="n">
        <v>60.56</v>
      </c>
      <c r="L158" t="n">
        <v>6.5</v>
      </c>
      <c r="M158" t="n">
        <v>46</v>
      </c>
      <c r="N158" t="n">
        <v>77.84</v>
      </c>
      <c r="O158" t="n">
        <v>35371.22</v>
      </c>
      <c r="P158" t="n">
        <v>423.62</v>
      </c>
      <c r="Q158" t="n">
        <v>608.89</v>
      </c>
      <c r="R158" t="n">
        <v>76.44</v>
      </c>
      <c r="S158" t="n">
        <v>46.36</v>
      </c>
      <c r="T158" t="n">
        <v>14529.93</v>
      </c>
      <c r="U158" t="n">
        <v>0.61</v>
      </c>
      <c r="V158" t="n">
        <v>0.88</v>
      </c>
      <c r="W158" t="n">
        <v>9.25</v>
      </c>
      <c r="X158" t="n">
        <v>0.93</v>
      </c>
      <c r="Y158" t="n">
        <v>1</v>
      </c>
      <c r="Z158" t="n">
        <v>10</v>
      </c>
    </row>
    <row r="159">
      <c r="A159" t="n">
        <v>23</v>
      </c>
      <c r="B159" t="n">
        <v>140</v>
      </c>
      <c r="C159" t="inlineStr">
        <is>
          <t xml:space="preserve">CONCLUIDO	</t>
        </is>
      </c>
      <c r="D159" t="n">
        <v>3.3793</v>
      </c>
      <c r="E159" t="n">
        <v>29.59</v>
      </c>
      <c r="F159" t="n">
        <v>24.29</v>
      </c>
      <c r="G159" t="n">
        <v>31.68</v>
      </c>
      <c r="H159" t="n">
        <v>0.42</v>
      </c>
      <c r="I159" t="n">
        <v>46</v>
      </c>
      <c r="J159" t="n">
        <v>285.39</v>
      </c>
      <c r="K159" t="n">
        <v>60.56</v>
      </c>
      <c r="L159" t="n">
        <v>6.75</v>
      </c>
      <c r="M159" t="n">
        <v>44</v>
      </c>
      <c r="N159" t="n">
        <v>78.09</v>
      </c>
      <c r="O159" t="n">
        <v>35432.93</v>
      </c>
      <c r="P159" t="n">
        <v>423.12</v>
      </c>
      <c r="Q159" t="n">
        <v>609.0599999999999</v>
      </c>
      <c r="R159" t="n">
        <v>75.73</v>
      </c>
      <c r="S159" t="n">
        <v>46.36</v>
      </c>
      <c r="T159" t="n">
        <v>14181.67</v>
      </c>
      <c r="U159" t="n">
        <v>0.61</v>
      </c>
      <c r="V159" t="n">
        <v>0.88</v>
      </c>
      <c r="W159" t="n">
        <v>9.25</v>
      </c>
      <c r="X159" t="n">
        <v>0.91</v>
      </c>
      <c r="Y159" t="n">
        <v>1</v>
      </c>
      <c r="Z159" t="n">
        <v>10</v>
      </c>
    </row>
    <row r="160">
      <c r="A160" t="n">
        <v>24</v>
      </c>
      <c r="B160" t="n">
        <v>140</v>
      </c>
      <c r="C160" t="inlineStr">
        <is>
          <t xml:space="preserve">CONCLUIDO	</t>
        </is>
      </c>
      <c r="D160" t="n">
        <v>3.389</v>
      </c>
      <c r="E160" t="n">
        <v>29.51</v>
      </c>
      <c r="F160" t="n">
        <v>24.26</v>
      </c>
      <c r="G160" t="n">
        <v>32.34</v>
      </c>
      <c r="H160" t="n">
        <v>0.44</v>
      </c>
      <c r="I160" t="n">
        <v>45</v>
      </c>
      <c r="J160" t="n">
        <v>285.9</v>
      </c>
      <c r="K160" t="n">
        <v>60.56</v>
      </c>
      <c r="L160" t="n">
        <v>7</v>
      </c>
      <c r="M160" t="n">
        <v>43</v>
      </c>
      <c r="N160" t="n">
        <v>78.34</v>
      </c>
      <c r="O160" t="n">
        <v>35494.74</v>
      </c>
      <c r="P160" t="n">
        <v>422.39</v>
      </c>
      <c r="Q160" t="n">
        <v>608.9299999999999</v>
      </c>
      <c r="R160" t="n">
        <v>75.03</v>
      </c>
      <c r="S160" t="n">
        <v>46.36</v>
      </c>
      <c r="T160" t="n">
        <v>13839.49</v>
      </c>
      <c r="U160" t="n">
        <v>0.62</v>
      </c>
      <c r="V160" t="n">
        <v>0.88</v>
      </c>
      <c r="W160" t="n">
        <v>9.25</v>
      </c>
      <c r="X160" t="n">
        <v>0.88</v>
      </c>
      <c r="Y160" t="n">
        <v>1</v>
      </c>
      <c r="Z160" t="n">
        <v>10</v>
      </c>
    </row>
    <row r="161">
      <c r="A161" t="n">
        <v>25</v>
      </c>
      <c r="B161" t="n">
        <v>140</v>
      </c>
      <c r="C161" t="inlineStr">
        <is>
          <t xml:space="preserve">CONCLUIDO	</t>
        </is>
      </c>
      <c r="D161" t="n">
        <v>3.4047</v>
      </c>
      <c r="E161" t="n">
        <v>29.37</v>
      </c>
      <c r="F161" t="n">
        <v>24.22</v>
      </c>
      <c r="G161" t="n">
        <v>33.8</v>
      </c>
      <c r="H161" t="n">
        <v>0.45</v>
      </c>
      <c r="I161" t="n">
        <v>43</v>
      </c>
      <c r="J161" t="n">
        <v>286.4</v>
      </c>
      <c r="K161" t="n">
        <v>60.56</v>
      </c>
      <c r="L161" t="n">
        <v>7.25</v>
      </c>
      <c r="M161" t="n">
        <v>41</v>
      </c>
      <c r="N161" t="n">
        <v>78.59</v>
      </c>
      <c r="O161" t="n">
        <v>35556.78</v>
      </c>
      <c r="P161" t="n">
        <v>421.87</v>
      </c>
      <c r="Q161" t="n">
        <v>608.88</v>
      </c>
      <c r="R161" t="n">
        <v>73.84</v>
      </c>
      <c r="S161" t="n">
        <v>46.36</v>
      </c>
      <c r="T161" t="n">
        <v>13251.9</v>
      </c>
      <c r="U161" t="n">
        <v>0.63</v>
      </c>
      <c r="V161" t="n">
        <v>0.88</v>
      </c>
      <c r="W161" t="n">
        <v>9.25</v>
      </c>
      <c r="X161" t="n">
        <v>0.85</v>
      </c>
      <c r="Y161" t="n">
        <v>1</v>
      </c>
      <c r="Z161" t="n">
        <v>10</v>
      </c>
    </row>
    <row r="162">
      <c r="A162" t="n">
        <v>26</v>
      </c>
      <c r="B162" t="n">
        <v>140</v>
      </c>
      <c r="C162" t="inlineStr">
        <is>
          <t xml:space="preserve">CONCLUIDO	</t>
        </is>
      </c>
      <c r="D162" t="n">
        <v>3.4143</v>
      </c>
      <c r="E162" t="n">
        <v>29.29</v>
      </c>
      <c r="F162" t="n">
        <v>24.19</v>
      </c>
      <c r="G162" t="n">
        <v>34.56</v>
      </c>
      <c r="H162" t="n">
        <v>0.47</v>
      </c>
      <c r="I162" t="n">
        <v>42</v>
      </c>
      <c r="J162" t="n">
        <v>286.9</v>
      </c>
      <c r="K162" t="n">
        <v>60.56</v>
      </c>
      <c r="L162" t="n">
        <v>7.5</v>
      </c>
      <c r="M162" t="n">
        <v>40</v>
      </c>
      <c r="N162" t="n">
        <v>78.84999999999999</v>
      </c>
      <c r="O162" t="n">
        <v>35618.8</v>
      </c>
      <c r="P162" t="n">
        <v>421.01</v>
      </c>
      <c r="Q162" t="n">
        <v>608.85</v>
      </c>
      <c r="R162" t="n">
        <v>72.84</v>
      </c>
      <c r="S162" t="n">
        <v>46.36</v>
      </c>
      <c r="T162" t="n">
        <v>12759.69</v>
      </c>
      <c r="U162" t="n">
        <v>0.64</v>
      </c>
      <c r="V162" t="n">
        <v>0.88</v>
      </c>
      <c r="W162" t="n">
        <v>9.25</v>
      </c>
      <c r="X162" t="n">
        <v>0.82</v>
      </c>
      <c r="Y162" t="n">
        <v>1</v>
      </c>
      <c r="Z162" t="n">
        <v>10</v>
      </c>
    </row>
    <row r="163">
      <c r="A163" t="n">
        <v>27</v>
      </c>
      <c r="B163" t="n">
        <v>140</v>
      </c>
      <c r="C163" t="inlineStr">
        <is>
          <t xml:space="preserve">CONCLUIDO	</t>
        </is>
      </c>
      <c r="D163" t="n">
        <v>3.4301</v>
      </c>
      <c r="E163" t="n">
        <v>29.15</v>
      </c>
      <c r="F163" t="n">
        <v>24.16</v>
      </c>
      <c r="G163" t="n">
        <v>36.25</v>
      </c>
      <c r="H163" t="n">
        <v>0.48</v>
      </c>
      <c r="I163" t="n">
        <v>40</v>
      </c>
      <c r="J163" t="n">
        <v>287.41</v>
      </c>
      <c r="K163" t="n">
        <v>60.56</v>
      </c>
      <c r="L163" t="n">
        <v>7.75</v>
      </c>
      <c r="M163" t="n">
        <v>38</v>
      </c>
      <c r="N163" t="n">
        <v>79.09999999999999</v>
      </c>
      <c r="O163" t="n">
        <v>35680.92</v>
      </c>
      <c r="P163" t="n">
        <v>420.45</v>
      </c>
      <c r="Q163" t="n">
        <v>608.85</v>
      </c>
      <c r="R163" t="n">
        <v>71.81999999999999</v>
      </c>
      <c r="S163" t="n">
        <v>46.36</v>
      </c>
      <c r="T163" t="n">
        <v>12257.61</v>
      </c>
      <c r="U163" t="n">
        <v>0.65</v>
      </c>
      <c r="V163" t="n">
        <v>0.88</v>
      </c>
      <c r="W163" t="n">
        <v>9.25</v>
      </c>
      <c r="X163" t="n">
        <v>0.79</v>
      </c>
      <c r="Y163" t="n">
        <v>1</v>
      </c>
      <c r="Z163" t="n">
        <v>10</v>
      </c>
    </row>
    <row r="164">
      <c r="A164" t="n">
        <v>28</v>
      </c>
      <c r="B164" t="n">
        <v>140</v>
      </c>
      <c r="C164" t="inlineStr">
        <is>
          <t xml:space="preserve">CONCLUIDO	</t>
        </is>
      </c>
      <c r="D164" t="n">
        <v>3.439</v>
      </c>
      <c r="E164" t="n">
        <v>29.08</v>
      </c>
      <c r="F164" t="n">
        <v>24.14</v>
      </c>
      <c r="G164" t="n">
        <v>37.14</v>
      </c>
      <c r="H164" t="n">
        <v>0.49</v>
      </c>
      <c r="I164" t="n">
        <v>39</v>
      </c>
      <c r="J164" t="n">
        <v>287.91</v>
      </c>
      <c r="K164" t="n">
        <v>60.56</v>
      </c>
      <c r="L164" t="n">
        <v>8</v>
      </c>
      <c r="M164" t="n">
        <v>37</v>
      </c>
      <c r="N164" t="n">
        <v>79.36</v>
      </c>
      <c r="O164" t="n">
        <v>35743.15</v>
      </c>
      <c r="P164" t="n">
        <v>419.88</v>
      </c>
      <c r="Q164" t="n">
        <v>608.91</v>
      </c>
      <c r="R164" t="n">
        <v>71.15000000000001</v>
      </c>
      <c r="S164" t="n">
        <v>46.36</v>
      </c>
      <c r="T164" t="n">
        <v>11927.77</v>
      </c>
      <c r="U164" t="n">
        <v>0.65</v>
      </c>
      <c r="V164" t="n">
        <v>0.88</v>
      </c>
      <c r="W164" t="n">
        <v>9.24</v>
      </c>
      <c r="X164" t="n">
        <v>0.77</v>
      </c>
      <c r="Y164" t="n">
        <v>1</v>
      </c>
      <c r="Z164" t="n">
        <v>10</v>
      </c>
    </row>
    <row r="165">
      <c r="A165" t="n">
        <v>29</v>
      </c>
      <c r="B165" t="n">
        <v>140</v>
      </c>
      <c r="C165" t="inlineStr">
        <is>
          <t xml:space="preserve">CONCLUIDO	</t>
        </is>
      </c>
      <c r="D165" t="n">
        <v>3.4498</v>
      </c>
      <c r="E165" t="n">
        <v>28.99</v>
      </c>
      <c r="F165" t="n">
        <v>24.1</v>
      </c>
      <c r="G165" t="n">
        <v>38.06</v>
      </c>
      <c r="H165" t="n">
        <v>0.51</v>
      </c>
      <c r="I165" t="n">
        <v>38</v>
      </c>
      <c r="J165" t="n">
        <v>288.42</v>
      </c>
      <c r="K165" t="n">
        <v>60.56</v>
      </c>
      <c r="L165" t="n">
        <v>8.25</v>
      </c>
      <c r="M165" t="n">
        <v>36</v>
      </c>
      <c r="N165" t="n">
        <v>79.61</v>
      </c>
      <c r="O165" t="n">
        <v>35805.48</v>
      </c>
      <c r="P165" t="n">
        <v>419.06</v>
      </c>
      <c r="Q165" t="n">
        <v>608.9400000000001</v>
      </c>
      <c r="R165" t="n">
        <v>70.25</v>
      </c>
      <c r="S165" t="n">
        <v>46.36</v>
      </c>
      <c r="T165" t="n">
        <v>11482.11</v>
      </c>
      <c r="U165" t="n">
        <v>0.66</v>
      </c>
      <c r="V165" t="n">
        <v>0.88</v>
      </c>
      <c r="W165" t="n">
        <v>9.23</v>
      </c>
      <c r="X165" t="n">
        <v>0.73</v>
      </c>
      <c r="Y165" t="n">
        <v>1</v>
      </c>
      <c r="Z165" t="n">
        <v>10</v>
      </c>
    </row>
    <row r="166">
      <c r="A166" t="n">
        <v>30</v>
      </c>
      <c r="B166" t="n">
        <v>140</v>
      </c>
      <c r="C166" t="inlineStr">
        <is>
          <t xml:space="preserve">CONCLUIDO	</t>
        </is>
      </c>
      <c r="D166" t="n">
        <v>3.456</v>
      </c>
      <c r="E166" t="n">
        <v>28.94</v>
      </c>
      <c r="F166" t="n">
        <v>24.1</v>
      </c>
      <c r="G166" t="n">
        <v>39.08</v>
      </c>
      <c r="H166" t="n">
        <v>0.52</v>
      </c>
      <c r="I166" t="n">
        <v>37</v>
      </c>
      <c r="J166" t="n">
        <v>288.92</v>
      </c>
      <c r="K166" t="n">
        <v>60.56</v>
      </c>
      <c r="L166" t="n">
        <v>8.5</v>
      </c>
      <c r="M166" t="n">
        <v>35</v>
      </c>
      <c r="N166" t="n">
        <v>79.87</v>
      </c>
      <c r="O166" t="n">
        <v>35867.91</v>
      </c>
      <c r="P166" t="n">
        <v>418.92</v>
      </c>
      <c r="Q166" t="n">
        <v>608.9299999999999</v>
      </c>
      <c r="R166" t="n">
        <v>70.06999999999999</v>
      </c>
      <c r="S166" t="n">
        <v>46.36</v>
      </c>
      <c r="T166" t="n">
        <v>11395.34</v>
      </c>
      <c r="U166" t="n">
        <v>0.66</v>
      </c>
      <c r="V166" t="n">
        <v>0.88</v>
      </c>
      <c r="W166" t="n">
        <v>9.24</v>
      </c>
      <c r="X166" t="n">
        <v>0.73</v>
      </c>
      <c r="Y166" t="n">
        <v>1</v>
      </c>
      <c r="Z166" t="n">
        <v>10</v>
      </c>
    </row>
    <row r="167">
      <c r="A167" t="n">
        <v>31</v>
      </c>
      <c r="B167" t="n">
        <v>140</v>
      </c>
      <c r="C167" t="inlineStr">
        <is>
          <t xml:space="preserve">CONCLUIDO	</t>
        </is>
      </c>
      <c r="D167" t="n">
        <v>3.4661</v>
      </c>
      <c r="E167" t="n">
        <v>28.85</v>
      </c>
      <c r="F167" t="n">
        <v>24.07</v>
      </c>
      <c r="G167" t="n">
        <v>40.12</v>
      </c>
      <c r="H167" t="n">
        <v>0.54</v>
      </c>
      <c r="I167" t="n">
        <v>36</v>
      </c>
      <c r="J167" t="n">
        <v>289.43</v>
      </c>
      <c r="K167" t="n">
        <v>60.56</v>
      </c>
      <c r="L167" t="n">
        <v>8.75</v>
      </c>
      <c r="M167" t="n">
        <v>34</v>
      </c>
      <c r="N167" t="n">
        <v>80.12</v>
      </c>
      <c r="O167" t="n">
        <v>35930.44</v>
      </c>
      <c r="P167" t="n">
        <v>418.23</v>
      </c>
      <c r="Q167" t="n">
        <v>608.92</v>
      </c>
      <c r="R167" t="n">
        <v>69.09999999999999</v>
      </c>
      <c r="S167" t="n">
        <v>46.36</v>
      </c>
      <c r="T167" t="n">
        <v>10916.4</v>
      </c>
      <c r="U167" t="n">
        <v>0.67</v>
      </c>
      <c r="V167" t="n">
        <v>0.89</v>
      </c>
      <c r="W167" t="n">
        <v>9.23</v>
      </c>
      <c r="X167" t="n">
        <v>0.6899999999999999</v>
      </c>
      <c r="Y167" t="n">
        <v>1</v>
      </c>
      <c r="Z167" t="n">
        <v>10</v>
      </c>
    </row>
    <row r="168">
      <c r="A168" t="n">
        <v>32</v>
      </c>
      <c r="B168" t="n">
        <v>140</v>
      </c>
      <c r="C168" t="inlineStr">
        <is>
          <t xml:space="preserve">CONCLUIDO	</t>
        </is>
      </c>
      <c r="D168" t="n">
        <v>3.4753</v>
      </c>
      <c r="E168" t="n">
        <v>28.77</v>
      </c>
      <c r="F168" t="n">
        <v>24.05</v>
      </c>
      <c r="G168" t="n">
        <v>41.22</v>
      </c>
      <c r="H168" t="n">
        <v>0.55</v>
      </c>
      <c r="I168" t="n">
        <v>35</v>
      </c>
      <c r="J168" t="n">
        <v>289.94</v>
      </c>
      <c r="K168" t="n">
        <v>60.56</v>
      </c>
      <c r="L168" t="n">
        <v>9</v>
      </c>
      <c r="M168" t="n">
        <v>33</v>
      </c>
      <c r="N168" t="n">
        <v>80.38</v>
      </c>
      <c r="O168" t="n">
        <v>35993.08</v>
      </c>
      <c r="P168" t="n">
        <v>417.68</v>
      </c>
      <c r="Q168" t="n">
        <v>608.9400000000001</v>
      </c>
      <c r="R168" t="n">
        <v>68.14</v>
      </c>
      <c r="S168" t="n">
        <v>46.36</v>
      </c>
      <c r="T168" t="n">
        <v>10444</v>
      </c>
      <c r="U168" t="n">
        <v>0.68</v>
      </c>
      <c r="V168" t="n">
        <v>0.89</v>
      </c>
      <c r="W168" t="n">
        <v>9.24</v>
      </c>
      <c r="X168" t="n">
        <v>0.67</v>
      </c>
      <c r="Y168" t="n">
        <v>1</v>
      </c>
      <c r="Z168" t="n">
        <v>10</v>
      </c>
    </row>
    <row r="169">
      <c r="A169" t="n">
        <v>33</v>
      </c>
      <c r="B169" t="n">
        <v>140</v>
      </c>
      <c r="C169" t="inlineStr">
        <is>
          <t xml:space="preserve">CONCLUIDO	</t>
        </is>
      </c>
      <c r="D169" t="n">
        <v>3.4824</v>
      </c>
      <c r="E169" t="n">
        <v>28.72</v>
      </c>
      <c r="F169" t="n">
        <v>24.04</v>
      </c>
      <c r="G169" t="n">
        <v>42.42</v>
      </c>
      <c r="H169" t="n">
        <v>0.57</v>
      </c>
      <c r="I169" t="n">
        <v>34</v>
      </c>
      <c r="J169" t="n">
        <v>290.45</v>
      </c>
      <c r="K169" t="n">
        <v>60.56</v>
      </c>
      <c r="L169" t="n">
        <v>9.25</v>
      </c>
      <c r="M169" t="n">
        <v>32</v>
      </c>
      <c r="N169" t="n">
        <v>80.64</v>
      </c>
      <c r="O169" t="n">
        <v>36055.83</v>
      </c>
      <c r="P169" t="n">
        <v>417.31</v>
      </c>
      <c r="Q169" t="n">
        <v>608.9</v>
      </c>
      <c r="R169" t="n">
        <v>68.17</v>
      </c>
      <c r="S169" t="n">
        <v>46.36</v>
      </c>
      <c r="T169" t="n">
        <v>10463.31</v>
      </c>
      <c r="U169" t="n">
        <v>0.68</v>
      </c>
      <c r="V169" t="n">
        <v>0.89</v>
      </c>
      <c r="W169" t="n">
        <v>9.23</v>
      </c>
      <c r="X169" t="n">
        <v>0.67</v>
      </c>
      <c r="Y169" t="n">
        <v>1</v>
      </c>
      <c r="Z169" t="n">
        <v>10</v>
      </c>
    </row>
    <row r="170">
      <c r="A170" t="n">
        <v>34</v>
      </c>
      <c r="B170" t="n">
        <v>140</v>
      </c>
      <c r="C170" t="inlineStr">
        <is>
          <t xml:space="preserve">CONCLUIDO	</t>
        </is>
      </c>
      <c r="D170" t="n">
        <v>3.492</v>
      </c>
      <c r="E170" t="n">
        <v>28.64</v>
      </c>
      <c r="F170" t="n">
        <v>24.01</v>
      </c>
      <c r="G170" t="n">
        <v>43.66</v>
      </c>
      <c r="H170" t="n">
        <v>0.58</v>
      </c>
      <c r="I170" t="n">
        <v>33</v>
      </c>
      <c r="J170" t="n">
        <v>290.96</v>
      </c>
      <c r="K170" t="n">
        <v>60.56</v>
      </c>
      <c r="L170" t="n">
        <v>9.5</v>
      </c>
      <c r="M170" t="n">
        <v>31</v>
      </c>
      <c r="N170" t="n">
        <v>80.90000000000001</v>
      </c>
      <c r="O170" t="n">
        <v>36118.68</v>
      </c>
      <c r="P170" t="n">
        <v>416.9</v>
      </c>
      <c r="Q170" t="n">
        <v>608.88</v>
      </c>
      <c r="R170" t="n">
        <v>67.03</v>
      </c>
      <c r="S170" t="n">
        <v>46.36</v>
      </c>
      <c r="T170" t="n">
        <v>9898.73</v>
      </c>
      <c r="U170" t="n">
        <v>0.6899999999999999</v>
      </c>
      <c r="V170" t="n">
        <v>0.89</v>
      </c>
      <c r="W170" t="n">
        <v>9.24</v>
      </c>
      <c r="X170" t="n">
        <v>0.64</v>
      </c>
      <c r="Y170" t="n">
        <v>1</v>
      </c>
      <c r="Z170" t="n">
        <v>10</v>
      </c>
    </row>
    <row r="171">
      <c r="A171" t="n">
        <v>35</v>
      </c>
      <c r="B171" t="n">
        <v>140</v>
      </c>
      <c r="C171" t="inlineStr">
        <is>
          <t xml:space="preserve">CONCLUIDO	</t>
        </is>
      </c>
      <c r="D171" t="n">
        <v>3.5003</v>
      </c>
      <c r="E171" t="n">
        <v>28.57</v>
      </c>
      <c r="F171" t="n">
        <v>24</v>
      </c>
      <c r="G171" t="n">
        <v>44.99</v>
      </c>
      <c r="H171" t="n">
        <v>0.6</v>
      </c>
      <c r="I171" t="n">
        <v>32</v>
      </c>
      <c r="J171" t="n">
        <v>291.47</v>
      </c>
      <c r="K171" t="n">
        <v>60.56</v>
      </c>
      <c r="L171" t="n">
        <v>9.75</v>
      </c>
      <c r="M171" t="n">
        <v>30</v>
      </c>
      <c r="N171" t="n">
        <v>81.16</v>
      </c>
      <c r="O171" t="n">
        <v>36181.64</v>
      </c>
      <c r="P171" t="n">
        <v>416.44</v>
      </c>
      <c r="Q171" t="n">
        <v>608.86</v>
      </c>
      <c r="R171" t="n">
        <v>66.87</v>
      </c>
      <c r="S171" t="n">
        <v>46.36</v>
      </c>
      <c r="T171" t="n">
        <v>9823.85</v>
      </c>
      <c r="U171" t="n">
        <v>0.6899999999999999</v>
      </c>
      <c r="V171" t="n">
        <v>0.89</v>
      </c>
      <c r="W171" t="n">
        <v>9.23</v>
      </c>
      <c r="X171" t="n">
        <v>0.62</v>
      </c>
      <c r="Y171" t="n">
        <v>1</v>
      </c>
      <c r="Z171" t="n">
        <v>10</v>
      </c>
    </row>
    <row r="172">
      <c r="A172" t="n">
        <v>36</v>
      </c>
      <c r="B172" t="n">
        <v>140</v>
      </c>
      <c r="C172" t="inlineStr">
        <is>
          <t xml:space="preserve">CONCLUIDO	</t>
        </is>
      </c>
      <c r="D172" t="n">
        <v>3.5111</v>
      </c>
      <c r="E172" t="n">
        <v>28.48</v>
      </c>
      <c r="F172" t="n">
        <v>23.96</v>
      </c>
      <c r="G172" t="n">
        <v>46.38</v>
      </c>
      <c r="H172" t="n">
        <v>0.61</v>
      </c>
      <c r="I172" t="n">
        <v>31</v>
      </c>
      <c r="J172" t="n">
        <v>291.98</v>
      </c>
      <c r="K172" t="n">
        <v>60.56</v>
      </c>
      <c r="L172" t="n">
        <v>10</v>
      </c>
      <c r="M172" t="n">
        <v>29</v>
      </c>
      <c r="N172" t="n">
        <v>81.42</v>
      </c>
      <c r="O172" t="n">
        <v>36244.71</v>
      </c>
      <c r="P172" t="n">
        <v>415.72</v>
      </c>
      <c r="Q172" t="n">
        <v>608.88</v>
      </c>
      <c r="R172" t="n">
        <v>65.45</v>
      </c>
      <c r="S172" t="n">
        <v>46.36</v>
      </c>
      <c r="T172" t="n">
        <v>9119.24</v>
      </c>
      <c r="U172" t="n">
        <v>0.71</v>
      </c>
      <c r="V172" t="n">
        <v>0.89</v>
      </c>
      <c r="W172" t="n">
        <v>9.23</v>
      </c>
      <c r="X172" t="n">
        <v>0.59</v>
      </c>
      <c r="Y172" t="n">
        <v>1</v>
      </c>
      <c r="Z172" t="n">
        <v>10</v>
      </c>
    </row>
    <row r="173">
      <c r="A173" t="n">
        <v>37</v>
      </c>
      <c r="B173" t="n">
        <v>140</v>
      </c>
      <c r="C173" t="inlineStr">
        <is>
          <t xml:space="preserve">CONCLUIDO	</t>
        </is>
      </c>
      <c r="D173" t="n">
        <v>3.5167</v>
      </c>
      <c r="E173" t="n">
        <v>28.44</v>
      </c>
      <c r="F173" t="n">
        <v>23.97</v>
      </c>
      <c r="G173" t="n">
        <v>47.94</v>
      </c>
      <c r="H173" t="n">
        <v>0.62</v>
      </c>
      <c r="I173" t="n">
        <v>30</v>
      </c>
      <c r="J173" t="n">
        <v>292.49</v>
      </c>
      <c r="K173" t="n">
        <v>60.56</v>
      </c>
      <c r="L173" t="n">
        <v>10.25</v>
      </c>
      <c r="M173" t="n">
        <v>28</v>
      </c>
      <c r="N173" t="n">
        <v>81.68000000000001</v>
      </c>
      <c r="O173" t="n">
        <v>36307.88</v>
      </c>
      <c r="P173" t="n">
        <v>415.65</v>
      </c>
      <c r="Q173" t="n">
        <v>608.86</v>
      </c>
      <c r="R173" t="n">
        <v>65.81</v>
      </c>
      <c r="S173" t="n">
        <v>46.36</v>
      </c>
      <c r="T173" t="n">
        <v>9302.25</v>
      </c>
      <c r="U173" t="n">
        <v>0.7</v>
      </c>
      <c r="V173" t="n">
        <v>0.89</v>
      </c>
      <c r="W173" t="n">
        <v>9.23</v>
      </c>
      <c r="X173" t="n">
        <v>0.6</v>
      </c>
      <c r="Y173" t="n">
        <v>1</v>
      </c>
      <c r="Z173" t="n">
        <v>10</v>
      </c>
    </row>
    <row r="174">
      <c r="A174" t="n">
        <v>38</v>
      </c>
      <c r="B174" t="n">
        <v>140</v>
      </c>
      <c r="C174" t="inlineStr">
        <is>
          <t xml:space="preserve">CONCLUIDO	</t>
        </is>
      </c>
      <c r="D174" t="n">
        <v>3.5179</v>
      </c>
      <c r="E174" t="n">
        <v>28.43</v>
      </c>
      <c r="F174" t="n">
        <v>23.96</v>
      </c>
      <c r="G174" t="n">
        <v>47.92</v>
      </c>
      <c r="H174" t="n">
        <v>0.64</v>
      </c>
      <c r="I174" t="n">
        <v>30</v>
      </c>
      <c r="J174" t="n">
        <v>293</v>
      </c>
      <c r="K174" t="n">
        <v>60.56</v>
      </c>
      <c r="L174" t="n">
        <v>10.5</v>
      </c>
      <c r="M174" t="n">
        <v>28</v>
      </c>
      <c r="N174" t="n">
        <v>81.95</v>
      </c>
      <c r="O174" t="n">
        <v>36371.17</v>
      </c>
      <c r="P174" t="n">
        <v>415.27</v>
      </c>
      <c r="Q174" t="n">
        <v>608.86</v>
      </c>
      <c r="R174" t="n">
        <v>65.52</v>
      </c>
      <c r="S174" t="n">
        <v>46.36</v>
      </c>
      <c r="T174" t="n">
        <v>9159.360000000001</v>
      </c>
      <c r="U174" t="n">
        <v>0.71</v>
      </c>
      <c r="V174" t="n">
        <v>0.89</v>
      </c>
      <c r="W174" t="n">
        <v>9.23</v>
      </c>
      <c r="X174" t="n">
        <v>0.59</v>
      </c>
      <c r="Y174" t="n">
        <v>1</v>
      </c>
      <c r="Z174" t="n">
        <v>10</v>
      </c>
    </row>
    <row r="175">
      <c r="A175" t="n">
        <v>39</v>
      </c>
      <c r="B175" t="n">
        <v>140</v>
      </c>
      <c r="C175" t="inlineStr">
        <is>
          <t xml:space="preserve">CONCLUIDO	</t>
        </is>
      </c>
      <c r="D175" t="n">
        <v>3.5305</v>
      </c>
      <c r="E175" t="n">
        <v>28.32</v>
      </c>
      <c r="F175" t="n">
        <v>23.91</v>
      </c>
      <c r="G175" t="n">
        <v>49.47</v>
      </c>
      <c r="H175" t="n">
        <v>0.65</v>
      </c>
      <c r="I175" t="n">
        <v>29</v>
      </c>
      <c r="J175" t="n">
        <v>293.52</v>
      </c>
      <c r="K175" t="n">
        <v>60.56</v>
      </c>
      <c r="L175" t="n">
        <v>10.75</v>
      </c>
      <c r="M175" t="n">
        <v>27</v>
      </c>
      <c r="N175" t="n">
        <v>82.20999999999999</v>
      </c>
      <c r="O175" t="n">
        <v>36434.56</v>
      </c>
      <c r="P175" t="n">
        <v>414.63</v>
      </c>
      <c r="Q175" t="n">
        <v>608.97</v>
      </c>
      <c r="R175" t="n">
        <v>63.94</v>
      </c>
      <c r="S175" t="n">
        <v>46.36</v>
      </c>
      <c r="T175" t="n">
        <v>8370.76</v>
      </c>
      <c r="U175" t="n">
        <v>0.73</v>
      </c>
      <c r="V175" t="n">
        <v>0.89</v>
      </c>
      <c r="W175" t="n">
        <v>9.220000000000001</v>
      </c>
      <c r="X175" t="n">
        <v>0.53</v>
      </c>
      <c r="Y175" t="n">
        <v>1</v>
      </c>
      <c r="Z175" t="n">
        <v>10</v>
      </c>
    </row>
    <row r="176">
      <c r="A176" t="n">
        <v>40</v>
      </c>
      <c r="B176" t="n">
        <v>140</v>
      </c>
      <c r="C176" t="inlineStr">
        <is>
          <t xml:space="preserve">CONCLUIDO	</t>
        </is>
      </c>
      <c r="D176" t="n">
        <v>3.5355</v>
      </c>
      <c r="E176" t="n">
        <v>28.28</v>
      </c>
      <c r="F176" t="n">
        <v>23.92</v>
      </c>
      <c r="G176" t="n">
        <v>51.26</v>
      </c>
      <c r="H176" t="n">
        <v>0.67</v>
      </c>
      <c r="I176" t="n">
        <v>28</v>
      </c>
      <c r="J176" t="n">
        <v>294.03</v>
      </c>
      <c r="K176" t="n">
        <v>60.56</v>
      </c>
      <c r="L176" t="n">
        <v>11</v>
      </c>
      <c r="M176" t="n">
        <v>26</v>
      </c>
      <c r="N176" t="n">
        <v>82.48</v>
      </c>
      <c r="O176" t="n">
        <v>36498.06</v>
      </c>
      <c r="P176" t="n">
        <v>414.62</v>
      </c>
      <c r="Q176" t="n">
        <v>608.92</v>
      </c>
      <c r="R176" t="n">
        <v>64.28</v>
      </c>
      <c r="S176" t="n">
        <v>46.36</v>
      </c>
      <c r="T176" t="n">
        <v>8547.200000000001</v>
      </c>
      <c r="U176" t="n">
        <v>0.72</v>
      </c>
      <c r="V176" t="n">
        <v>0.89</v>
      </c>
      <c r="W176" t="n">
        <v>9.23</v>
      </c>
      <c r="X176" t="n">
        <v>0.55</v>
      </c>
      <c r="Y176" t="n">
        <v>1</v>
      </c>
      <c r="Z176" t="n">
        <v>10</v>
      </c>
    </row>
    <row r="177">
      <c r="A177" t="n">
        <v>41</v>
      </c>
      <c r="B177" t="n">
        <v>140</v>
      </c>
      <c r="C177" t="inlineStr">
        <is>
          <t xml:space="preserve">CONCLUIDO	</t>
        </is>
      </c>
      <c r="D177" t="n">
        <v>3.5363</v>
      </c>
      <c r="E177" t="n">
        <v>28.28</v>
      </c>
      <c r="F177" t="n">
        <v>23.91</v>
      </c>
      <c r="G177" t="n">
        <v>51.25</v>
      </c>
      <c r="H177" t="n">
        <v>0.68</v>
      </c>
      <c r="I177" t="n">
        <v>28</v>
      </c>
      <c r="J177" t="n">
        <v>294.55</v>
      </c>
      <c r="K177" t="n">
        <v>60.56</v>
      </c>
      <c r="L177" t="n">
        <v>11.25</v>
      </c>
      <c r="M177" t="n">
        <v>26</v>
      </c>
      <c r="N177" t="n">
        <v>82.73999999999999</v>
      </c>
      <c r="O177" t="n">
        <v>36561.67</v>
      </c>
      <c r="P177" t="n">
        <v>414.32</v>
      </c>
      <c r="Q177" t="n">
        <v>608.86</v>
      </c>
      <c r="R177" t="n">
        <v>64.01000000000001</v>
      </c>
      <c r="S177" t="n">
        <v>46.36</v>
      </c>
      <c r="T177" t="n">
        <v>8411.639999999999</v>
      </c>
      <c r="U177" t="n">
        <v>0.72</v>
      </c>
      <c r="V177" t="n">
        <v>0.89</v>
      </c>
      <c r="W177" t="n">
        <v>9.23</v>
      </c>
      <c r="X177" t="n">
        <v>0.54</v>
      </c>
      <c r="Y177" t="n">
        <v>1</v>
      </c>
      <c r="Z177" t="n">
        <v>10</v>
      </c>
    </row>
    <row r="178">
      <c r="A178" t="n">
        <v>42</v>
      </c>
      <c r="B178" t="n">
        <v>140</v>
      </c>
      <c r="C178" t="inlineStr">
        <is>
          <t xml:space="preserve">CONCLUIDO	</t>
        </is>
      </c>
      <c r="D178" t="n">
        <v>3.546</v>
      </c>
      <c r="E178" t="n">
        <v>28.2</v>
      </c>
      <c r="F178" t="n">
        <v>23.89</v>
      </c>
      <c r="G178" t="n">
        <v>53.09</v>
      </c>
      <c r="H178" t="n">
        <v>0.6899999999999999</v>
      </c>
      <c r="I178" t="n">
        <v>27</v>
      </c>
      <c r="J178" t="n">
        <v>295.06</v>
      </c>
      <c r="K178" t="n">
        <v>60.56</v>
      </c>
      <c r="L178" t="n">
        <v>11.5</v>
      </c>
      <c r="M178" t="n">
        <v>25</v>
      </c>
      <c r="N178" t="n">
        <v>83.01000000000001</v>
      </c>
      <c r="O178" t="n">
        <v>36625.39</v>
      </c>
      <c r="P178" t="n">
        <v>413.94</v>
      </c>
      <c r="Q178" t="n">
        <v>608.89</v>
      </c>
      <c r="R178" t="n">
        <v>63.15</v>
      </c>
      <c r="S178" t="n">
        <v>46.36</v>
      </c>
      <c r="T178" t="n">
        <v>7986.38</v>
      </c>
      <c r="U178" t="n">
        <v>0.73</v>
      </c>
      <c r="V178" t="n">
        <v>0.89</v>
      </c>
      <c r="W178" t="n">
        <v>9.23</v>
      </c>
      <c r="X178" t="n">
        <v>0.52</v>
      </c>
      <c r="Y178" t="n">
        <v>1</v>
      </c>
      <c r="Z178" t="n">
        <v>10</v>
      </c>
    </row>
    <row r="179">
      <c r="A179" t="n">
        <v>43</v>
      </c>
      <c r="B179" t="n">
        <v>140</v>
      </c>
      <c r="C179" t="inlineStr">
        <is>
          <t xml:space="preserve">CONCLUIDO	</t>
        </is>
      </c>
      <c r="D179" t="n">
        <v>3.5478</v>
      </c>
      <c r="E179" t="n">
        <v>28.19</v>
      </c>
      <c r="F179" t="n">
        <v>23.88</v>
      </c>
      <c r="G179" t="n">
        <v>53.06</v>
      </c>
      <c r="H179" t="n">
        <v>0.71</v>
      </c>
      <c r="I179" t="n">
        <v>27</v>
      </c>
      <c r="J179" t="n">
        <v>295.58</v>
      </c>
      <c r="K179" t="n">
        <v>60.56</v>
      </c>
      <c r="L179" t="n">
        <v>11.75</v>
      </c>
      <c r="M179" t="n">
        <v>25</v>
      </c>
      <c r="N179" t="n">
        <v>83.28</v>
      </c>
      <c r="O179" t="n">
        <v>36689.22</v>
      </c>
      <c r="P179" t="n">
        <v>413.61</v>
      </c>
      <c r="Q179" t="n">
        <v>608.78</v>
      </c>
      <c r="R179" t="n">
        <v>62.9</v>
      </c>
      <c r="S179" t="n">
        <v>46.36</v>
      </c>
      <c r="T179" t="n">
        <v>7860.08</v>
      </c>
      <c r="U179" t="n">
        <v>0.74</v>
      </c>
      <c r="V179" t="n">
        <v>0.89</v>
      </c>
      <c r="W179" t="n">
        <v>9.220000000000001</v>
      </c>
      <c r="X179" t="n">
        <v>0.5</v>
      </c>
      <c r="Y179" t="n">
        <v>1</v>
      </c>
      <c r="Z179" t="n">
        <v>10</v>
      </c>
    </row>
    <row r="180">
      <c r="A180" t="n">
        <v>44</v>
      </c>
      <c r="B180" t="n">
        <v>140</v>
      </c>
      <c r="C180" t="inlineStr">
        <is>
          <t xml:space="preserve">CONCLUIDO	</t>
        </is>
      </c>
      <c r="D180" t="n">
        <v>3.5554</v>
      </c>
      <c r="E180" t="n">
        <v>28.13</v>
      </c>
      <c r="F180" t="n">
        <v>23.87</v>
      </c>
      <c r="G180" t="n">
        <v>55.08</v>
      </c>
      <c r="H180" t="n">
        <v>0.72</v>
      </c>
      <c r="I180" t="n">
        <v>26</v>
      </c>
      <c r="J180" t="n">
        <v>296.1</v>
      </c>
      <c r="K180" t="n">
        <v>60.56</v>
      </c>
      <c r="L180" t="n">
        <v>12</v>
      </c>
      <c r="M180" t="n">
        <v>24</v>
      </c>
      <c r="N180" t="n">
        <v>83.54000000000001</v>
      </c>
      <c r="O180" t="n">
        <v>36753.16</v>
      </c>
      <c r="P180" t="n">
        <v>413.12</v>
      </c>
      <c r="Q180" t="n">
        <v>608.89</v>
      </c>
      <c r="R180" t="n">
        <v>62.76</v>
      </c>
      <c r="S180" t="n">
        <v>46.36</v>
      </c>
      <c r="T180" t="n">
        <v>7795.27</v>
      </c>
      <c r="U180" t="n">
        <v>0.74</v>
      </c>
      <c r="V180" t="n">
        <v>0.89</v>
      </c>
      <c r="W180" t="n">
        <v>9.220000000000001</v>
      </c>
      <c r="X180" t="n">
        <v>0.5</v>
      </c>
      <c r="Y180" t="n">
        <v>1</v>
      </c>
      <c r="Z180" t="n">
        <v>10</v>
      </c>
    </row>
    <row r="181">
      <c r="A181" t="n">
        <v>45</v>
      </c>
      <c r="B181" t="n">
        <v>140</v>
      </c>
      <c r="C181" t="inlineStr">
        <is>
          <t xml:space="preserve">CONCLUIDO	</t>
        </is>
      </c>
      <c r="D181" t="n">
        <v>3.5525</v>
      </c>
      <c r="E181" t="n">
        <v>28.15</v>
      </c>
      <c r="F181" t="n">
        <v>23.89</v>
      </c>
      <c r="G181" t="n">
        <v>55.13</v>
      </c>
      <c r="H181" t="n">
        <v>0.74</v>
      </c>
      <c r="I181" t="n">
        <v>26</v>
      </c>
      <c r="J181" t="n">
        <v>296.62</v>
      </c>
      <c r="K181" t="n">
        <v>60.56</v>
      </c>
      <c r="L181" t="n">
        <v>12.25</v>
      </c>
      <c r="M181" t="n">
        <v>24</v>
      </c>
      <c r="N181" t="n">
        <v>83.81</v>
      </c>
      <c r="O181" t="n">
        <v>36817.22</v>
      </c>
      <c r="P181" t="n">
        <v>413.26</v>
      </c>
      <c r="Q181" t="n">
        <v>608.86</v>
      </c>
      <c r="R181" t="n">
        <v>63.31</v>
      </c>
      <c r="S181" t="n">
        <v>46.36</v>
      </c>
      <c r="T181" t="n">
        <v>8073.2</v>
      </c>
      <c r="U181" t="n">
        <v>0.73</v>
      </c>
      <c r="V181" t="n">
        <v>0.89</v>
      </c>
      <c r="W181" t="n">
        <v>9.23</v>
      </c>
      <c r="X181" t="n">
        <v>0.52</v>
      </c>
      <c r="Y181" t="n">
        <v>1</v>
      </c>
      <c r="Z181" t="n">
        <v>10</v>
      </c>
    </row>
    <row r="182">
      <c r="A182" t="n">
        <v>46</v>
      </c>
      <c r="B182" t="n">
        <v>140</v>
      </c>
      <c r="C182" t="inlineStr">
        <is>
          <t xml:space="preserve">CONCLUIDO	</t>
        </is>
      </c>
      <c r="D182" t="n">
        <v>3.5643</v>
      </c>
      <c r="E182" t="n">
        <v>28.06</v>
      </c>
      <c r="F182" t="n">
        <v>23.85</v>
      </c>
      <c r="G182" t="n">
        <v>57.24</v>
      </c>
      <c r="H182" t="n">
        <v>0.75</v>
      </c>
      <c r="I182" t="n">
        <v>25</v>
      </c>
      <c r="J182" t="n">
        <v>297.14</v>
      </c>
      <c r="K182" t="n">
        <v>60.56</v>
      </c>
      <c r="L182" t="n">
        <v>12.5</v>
      </c>
      <c r="M182" t="n">
        <v>23</v>
      </c>
      <c r="N182" t="n">
        <v>84.08</v>
      </c>
      <c r="O182" t="n">
        <v>36881.39</v>
      </c>
      <c r="P182" t="n">
        <v>412.96</v>
      </c>
      <c r="Q182" t="n">
        <v>608.86</v>
      </c>
      <c r="R182" t="n">
        <v>62.2</v>
      </c>
      <c r="S182" t="n">
        <v>46.36</v>
      </c>
      <c r="T182" t="n">
        <v>7524.62</v>
      </c>
      <c r="U182" t="n">
        <v>0.75</v>
      </c>
      <c r="V182" t="n">
        <v>0.89</v>
      </c>
      <c r="W182" t="n">
        <v>9.220000000000001</v>
      </c>
      <c r="X182" t="n">
        <v>0.48</v>
      </c>
      <c r="Y182" t="n">
        <v>1</v>
      </c>
      <c r="Z182" t="n">
        <v>10</v>
      </c>
    </row>
    <row r="183">
      <c r="A183" t="n">
        <v>47</v>
      </c>
      <c r="B183" t="n">
        <v>140</v>
      </c>
      <c r="C183" t="inlineStr">
        <is>
          <t xml:space="preserve">CONCLUIDO	</t>
        </is>
      </c>
      <c r="D183" t="n">
        <v>3.5628</v>
      </c>
      <c r="E183" t="n">
        <v>28.07</v>
      </c>
      <c r="F183" t="n">
        <v>23.86</v>
      </c>
      <c r="G183" t="n">
        <v>57.27</v>
      </c>
      <c r="H183" t="n">
        <v>0.76</v>
      </c>
      <c r="I183" t="n">
        <v>25</v>
      </c>
      <c r="J183" t="n">
        <v>297.66</v>
      </c>
      <c r="K183" t="n">
        <v>60.56</v>
      </c>
      <c r="L183" t="n">
        <v>12.75</v>
      </c>
      <c r="M183" t="n">
        <v>23</v>
      </c>
      <c r="N183" t="n">
        <v>84.36</v>
      </c>
      <c r="O183" t="n">
        <v>36945.67</v>
      </c>
      <c r="P183" t="n">
        <v>412.63</v>
      </c>
      <c r="Q183" t="n">
        <v>608.86</v>
      </c>
      <c r="R183" t="n">
        <v>62.54</v>
      </c>
      <c r="S183" t="n">
        <v>46.36</v>
      </c>
      <c r="T183" t="n">
        <v>7690.56</v>
      </c>
      <c r="U183" t="n">
        <v>0.74</v>
      </c>
      <c r="V183" t="n">
        <v>0.89</v>
      </c>
      <c r="W183" t="n">
        <v>9.220000000000001</v>
      </c>
      <c r="X183" t="n">
        <v>0.49</v>
      </c>
      <c r="Y183" t="n">
        <v>1</v>
      </c>
      <c r="Z183" t="n">
        <v>10</v>
      </c>
    </row>
    <row r="184">
      <c r="A184" t="n">
        <v>48</v>
      </c>
      <c r="B184" t="n">
        <v>140</v>
      </c>
      <c r="C184" t="inlineStr">
        <is>
          <t xml:space="preserve">CONCLUIDO	</t>
        </is>
      </c>
      <c r="D184" t="n">
        <v>3.5736</v>
      </c>
      <c r="E184" t="n">
        <v>27.98</v>
      </c>
      <c r="F184" t="n">
        <v>23.83</v>
      </c>
      <c r="G184" t="n">
        <v>59.57</v>
      </c>
      <c r="H184" t="n">
        <v>0.78</v>
      </c>
      <c r="I184" t="n">
        <v>24</v>
      </c>
      <c r="J184" t="n">
        <v>298.18</v>
      </c>
      <c r="K184" t="n">
        <v>60.56</v>
      </c>
      <c r="L184" t="n">
        <v>13</v>
      </c>
      <c r="M184" t="n">
        <v>22</v>
      </c>
      <c r="N184" t="n">
        <v>84.63</v>
      </c>
      <c r="O184" t="n">
        <v>37010.06</v>
      </c>
      <c r="P184" t="n">
        <v>412.11</v>
      </c>
      <c r="Q184" t="n">
        <v>608.85</v>
      </c>
      <c r="R184" t="n">
        <v>61.4</v>
      </c>
      <c r="S184" t="n">
        <v>46.36</v>
      </c>
      <c r="T184" t="n">
        <v>7126.14</v>
      </c>
      <c r="U184" t="n">
        <v>0.76</v>
      </c>
      <c r="V184" t="n">
        <v>0.89</v>
      </c>
      <c r="W184" t="n">
        <v>9.220000000000001</v>
      </c>
      <c r="X184" t="n">
        <v>0.46</v>
      </c>
      <c r="Y184" t="n">
        <v>1</v>
      </c>
      <c r="Z184" t="n">
        <v>10</v>
      </c>
    </row>
    <row r="185">
      <c r="A185" t="n">
        <v>49</v>
      </c>
      <c r="B185" t="n">
        <v>140</v>
      </c>
      <c r="C185" t="inlineStr">
        <is>
          <t xml:space="preserve">CONCLUIDO	</t>
        </is>
      </c>
      <c r="D185" t="n">
        <v>3.5721</v>
      </c>
      <c r="E185" t="n">
        <v>27.99</v>
      </c>
      <c r="F185" t="n">
        <v>23.84</v>
      </c>
      <c r="G185" t="n">
        <v>59.6</v>
      </c>
      <c r="H185" t="n">
        <v>0.79</v>
      </c>
      <c r="I185" t="n">
        <v>24</v>
      </c>
      <c r="J185" t="n">
        <v>298.71</v>
      </c>
      <c r="K185" t="n">
        <v>60.56</v>
      </c>
      <c r="L185" t="n">
        <v>13.25</v>
      </c>
      <c r="M185" t="n">
        <v>22</v>
      </c>
      <c r="N185" t="n">
        <v>84.90000000000001</v>
      </c>
      <c r="O185" t="n">
        <v>37074.57</v>
      </c>
      <c r="P185" t="n">
        <v>412.11</v>
      </c>
      <c r="Q185" t="n">
        <v>608.9299999999999</v>
      </c>
      <c r="R185" t="n">
        <v>61.93</v>
      </c>
      <c r="S185" t="n">
        <v>46.36</v>
      </c>
      <c r="T185" t="n">
        <v>7391.27</v>
      </c>
      <c r="U185" t="n">
        <v>0.75</v>
      </c>
      <c r="V185" t="n">
        <v>0.89</v>
      </c>
      <c r="W185" t="n">
        <v>9.220000000000001</v>
      </c>
      <c r="X185" t="n">
        <v>0.47</v>
      </c>
      <c r="Y185" t="n">
        <v>1</v>
      </c>
      <c r="Z185" t="n">
        <v>10</v>
      </c>
    </row>
    <row r="186">
      <c r="A186" t="n">
        <v>50</v>
      </c>
      <c r="B186" t="n">
        <v>140</v>
      </c>
      <c r="C186" t="inlineStr">
        <is>
          <t xml:space="preserve">CONCLUIDO	</t>
        </is>
      </c>
      <c r="D186" t="n">
        <v>3.5824</v>
      </c>
      <c r="E186" t="n">
        <v>27.91</v>
      </c>
      <c r="F186" t="n">
        <v>23.81</v>
      </c>
      <c r="G186" t="n">
        <v>62.12</v>
      </c>
      <c r="H186" t="n">
        <v>0.8</v>
      </c>
      <c r="I186" t="n">
        <v>23</v>
      </c>
      <c r="J186" t="n">
        <v>299.23</v>
      </c>
      <c r="K186" t="n">
        <v>60.56</v>
      </c>
      <c r="L186" t="n">
        <v>13.5</v>
      </c>
      <c r="M186" t="n">
        <v>21</v>
      </c>
      <c r="N186" t="n">
        <v>85.18000000000001</v>
      </c>
      <c r="O186" t="n">
        <v>37139.2</v>
      </c>
      <c r="P186" t="n">
        <v>411.32</v>
      </c>
      <c r="Q186" t="n">
        <v>608.8099999999999</v>
      </c>
      <c r="R186" t="n">
        <v>60.96</v>
      </c>
      <c r="S186" t="n">
        <v>46.36</v>
      </c>
      <c r="T186" t="n">
        <v>6911.08</v>
      </c>
      <c r="U186" t="n">
        <v>0.76</v>
      </c>
      <c r="V186" t="n">
        <v>0.89</v>
      </c>
      <c r="W186" t="n">
        <v>9.220000000000001</v>
      </c>
      <c r="X186" t="n">
        <v>0.44</v>
      </c>
      <c r="Y186" t="n">
        <v>1</v>
      </c>
      <c r="Z186" t="n">
        <v>10</v>
      </c>
    </row>
    <row r="187">
      <c r="A187" t="n">
        <v>51</v>
      </c>
      <c r="B187" t="n">
        <v>140</v>
      </c>
      <c r="C187" t="inlineStr">
        <is>
          <t xml:space="preserve">CONCLUIDO	</t>
        </is>
      </c>
      <c r="D187" t="n">
        <v>3.5816</v>
      </c>
      <c r="E187" t="n">
        <v>27.92</v>
      </c>
      <c r="F187" t="n">
        <v>23.82</v>
      </c>
      <c r="G187" t="n">
        <v>62.13</v>
      </c>
      <c r="H187" t="n">
        <v>0.82</v>
      </c>
      <c r="I187" t="n">
        <v>23</v>
      </c>
      <c r="J187" t="n">
        <v>299.76</v>
      </c>
      <c r="K187" t="n">
        <v>60.56</v>
      </c>
      <c r="L187" t="n">
        <v>13.75</v>
      </c>
      <c r="M187" t="n">
        <v>21</v>
      </c>
      <c r="N187" t="n">
        <v>85.45</v>
      </c>
      <c r="O187" t="n">
        <v>37204.07</v>
      </c>
      <c r="P187" t="n">
        <v>411.68</v>
      </c>
      <c r="Q187" t="n">
        <v>608.85</v>
      </c>
      <c r="R187" t="n">
        <v>61.25</v>
      </c>
      <c r="S187" t="n">
        <v>46.36</v>
      </c>
      <c r="T187" t="n">
        <v>7055.09</v>
      </c>
      <c r="U187" t="n">
        <v>0.76</v>
      </c>
      <c r="V187" t="n">
        <v>0.89</v>
      </c>
      <c r="W187" t="n">
        <v>9.220000000000001</v>
      </c>
      <c r="X187" t="n">
        <v>0.45</v>
      </c>
      <c r="Y187" t="n">
        <v>1</v>
      </c>
      <c r="Z187" t="n">
        <v>10</v>
      </c>
    </row>
    <row r="188">
      <c r="A188" t="n">
        <v>52</v>
      </c>
      <c r="B188" t="n">
        <v>140</v>
      </c>
      <c r="C188" t="inlineStr">
        <is>
          <t xml:space="preserve">CONCLUIDO	</t>
        </is>
      </c>
      <c r="D188" t="n">
        <v>3.5916</v>
      </c>
      <c r="E188" t="n">
        <v>27.84</v>
      </c>
      <c r="F188" t="n">
        <v>23.79</v>
      </c>
      <c r="G188" t="n">
        <v>64.89</v>
      </c>
      <c r="H188" t="n">
        <v>0.83</v>
      </c>
      <c r="I188" t="n">
        <v>22</v>
      </c>
      <c r="J188" t="n">
        <v>300.28</v>
      </c>
      <c r="K188" t="n">
        <v>60.56</v>
      </c>
      <c r="L188" t="n">
        <v>14</v>
      </c>
      <c r="M188" t="n">
        <v>20</v>
      </c>
      <c r="N188" t="n">
        <v>85.73</v>
      </c>
      <c r="O188" t="n">
        <v>37268.93</v>
      </c>
      <c r="P188" t="n">
        <v>410.61</v>
      </c>
      <c r="Q188" t="n">
        <v>608.89</v>
      </c>
      <c r="R188" t="n">
        <v>60.47</v>
      </c>
      <c r="S188" t="n">
        <v>46.36</v>
      </c>
      <c r="T188" t="n">
        <v>6673.3</v>
      </c>
      <c r="U188" t="n">
        <v>0.77</v>
      </c>
      <c r="V188" t="n">
        <v>0.9</v>
      </c>
      <c r="W188" t="n">
        <v>9.210000000000001</v>
      </c>
      <c r="X188" t="n">
        <v>0.42</v>
      </c>
      <c r="Y188" t="n">
        <v>1</v>
      </c>
      <c r="Z188" t="n">
        <v>10</v>
      </c>
    </row>
    <row r="189">
      <c r="A189" t="n">
        <v>53</v>
      </c>
      <c r="B189" t="n">
        <v>140</v>
      </c>
      <c r="C189" t="inlineStr">
        <is>
          <t xml:space="preserve">CONCLUIDO	</t>
        </is>
      </c>
      <c r="D189" t="n">
        <v>3.5924</v>
      </c>
      <c r="E189" t="n">
        <v>27.84</v>
      </c>
      <c r="F189" t="n">
        <v>23.79</v>
      </c>
      <c r="G189" t="n">
        <v>64.87</v>
      </c>
      <c r="H189" t="n">
        <v>0.84</v>
      </c>
      <c r="I189" t="n">
        <v>22</v>
      </c>
      <c r="J189" t="n">
        <v>300.81</v>
      </c>
      <c r="K189" t="n">
        <v>60.56</v>
      </c>
      <c r="L189" t="n">
        <v>14.25</v>
      </c>
      <c r="M189" t="n">
        <v>20</v>
      </c>
      <c r="N189" t="n">
        <v>86</v>
      </c>
      <c r="O189" t="n">
        <v>37333.9</v>
      </c>
      <c r="P189" t="n">
        <v>410.82</v>
      </c>
      <c r="Q189" t="n">
        <v>608.79</v>
      </c>
      <c r="R189" t="n">
        <v>60.42</v>
      </c>
      <c r="S189" t="n">
        <v>46.36</v>
      </c>
      <c r="T189" t="n">
        <v>6646.47</v>
      </c>
      <c r="U189" t="n">
        <v>0.77</v>
      </c>
      <c r="V189" t="n">
        <v>0.9</v>
      </c>
      <c r="W189" t="n">
        <v>9.210000000000001</v>
      </c>
      <c r="X189" t="n">
        <v>0.41</v>
      </c>
      <c r="Y189" t="n">
        <v>1</v>
      </c>
      <c r="Z189" t="n">
        <v>10</v>
      </c>
    </row>
    <row r="190">
      <c r="A190" t="n">
        <v>54</v>
      </c>
      <c r="B190" t="n">
        <v>140</v>
      </c>
      <c r="C190" t="inlineStr">
        <is>
          <t xml:space="preserve">CONCLUIDO	</t>
        </is>
      </c>
      <c r="D190" t="n">
        <v>3.5912</v>
      </c>
      <c r="E190" t="n">
        <v>27.85</v>
      </c>
      <c r="F190" t="n">
        <v>23.8</v>
      </c>
      <c r="G190" t="n">
        <v>64.90000000000001</v>
      </c>
      <c r="H190" t="n">
        <v>0.86</v>
      </c>
      <c r="I190" t="n">
        <v>22</v>
      </c>
      <c r="J190" t="n">
        <v>301.34</v>
      </c>
      <c r="K190" t="n">
        <v>60.56</v>
      </c>
      <c r="L190" t="n">
        <v>14.5</v>
      </c>
      <c r="M190" t="n">
        <v>20</v>
      </c>
      <c r="N190" t="n">
        <v>86.28</v>
      </c>
      <c r="O190" t="n">
        <v>37399</v>
      </c>
      <c r="P190" t="n">
        <v>410.78</v>
      </c>
      <c r="Q190" t="n">
        <v>608.78</v>
      </c>
      <c r="R190" t="n">
        <v>60.73</v>
      </c>
      <c r="S190" t="n">
        <v>46.36</v>
      </c>
      <c r="T190" t="n">
        <v>6801.46</v>
      </c>
      <c r="U190" t="n">
        <v>0.76</v>
      </c>
      <c r="V190" t="n">
        <v>0.9</v>
      </c>
      <c r="W190" t="n">
        <v>9.210000000000001</v>
      </c>
      <c r="X190" t="n">
        <v>0.42</v>
      </c>
      <c r="Y190" t="n">
        <v>1</v>
      </c>
      <c r="Z190" t="n">
        <v>10</v>
      </c>
    </row>
    <row r="191">
      <c r="A191" t="n">
        <v>55</v>
      </c>
      <c r="B191" t="n">
        <v>140</v>
      </c>
      <c r="C191" t="inlineStr">
        <is>
          <t xml:space="preserve">CONCLUIDO	</t>
        </is>
      </c>
      <c r="D191" t="n">
        <v>3.5984</v>
      </c>
      <c r="E191" t="n">
        <v>27.79</v>
      </c>
      <c r="F191" t="n">
        <v>23.79</v>
      </c>
      <c r="G191" t="n">
        <v>67.98</v>
      </c>
      <c r="H191" t="n">
        <v>0.87</v>
      </c>
      <c r="I191" t="n">
        <v>21</v>
      </c>
      <c r="J191" t="n">
        <v>301.86</v>
      </c>
      <c r="K191" t="n">
        <v>60.56</v>
      </c>
      <c r="L191" t="n">
        <v>14.75</v>
      </c>
      <c r="M191" t="n">
        <v>19</v>
      </c>
      <c r="N191" t="n">
        <v>86.56</v>
      </c>
      <c r="O191" t="n">
        <v>37464.21</v>
      </c>
      <c r="P191" t="n">
        <v>410.47</v>
      </c>
      <c r="Q191" t="n">
        <v>608.87</v>
      </c>
      <c r="R191" t="n">
        <v>60.3</v>
      </c>
      <c r="S191" t="n">
        <v>46.36</v>
      </c>
      <c r="T191" t="n">
        <v>6590.3</v>
      </c>
      <c r="U191" t="n">
        <v>0.77</v>
      </c>
      <c r="V191" t="n">
        <v>0.9</v>
      </c>
      <c r="W191" t="n">
        <v>9.220000000000001</v>
      </c>
      <c r="X191" t="n">
        <v>0.42</v>
      </c>
      <c r="Y191" t="n">
        <v>1</v>
      </c>
      <c r="Z191" t="n">
        <v>10</v>
      </c>
    </row>
    <row r="192">
      <c r="A192" t="n">
        <v>56</v>
      </c>
      <c r="B192" t="n">
        <v>140</v>
      </c>
      <c r="C192" t="inlineStr">
        <is>
          <t xml:space="preserve">CONCLUIDO	</t>
        </is>
      </c>
      <c r="D192" t="n">
        <v>3.6006</v>
      </c>
      <c r="E192" t="n">
        <v>27.77</v>
      </c>
      <c r="F192" t="n">
        <v>23.78</v>
      </c>
      <c r="G192" t="n">
        <v>67.93000000000001</v>
      </c>
      <c r="H192" t="n">
        <v>0.88</v>
      </c>
      <c r="I192" t="n">
        <v>21</v>
      </c>
      <c r="J192" t="n">
        <v>302.39</v>
      </c>
      <c r="K192" t="n">
        <v>60.56</v>
      </c>
      <c r="L192" t="n">
        <v>15</v>
      </c>
      <c r="M192" t="n">
        <v>19</v>
      </c>
      <c r="N192" t="n">
        <v>86.84</v>
      </c>
      <c r="O192" t="n">
        <v>37529.55</v>
      </c>
      <c r="P192" t="n">
        <v>410.25</v>
      </c>
      <c r="Q192" t="n">
        <v>608.8200000000001</v>
      </c>
      <c r="R192" t="n">
        <v>60.03</v>
      </c>
      <c r="S192" t="n">
        <v>46.36</v>
      </c>
      <c r="T192" t="n">
        <v>6456.59</v>
      </c>
      <c r="U192" t="n">
        <v>0.77</v>
      </c>
      <c r="V192" t="n">
        <v>0.9</v>
      </c>
      <c r="W192" t="n">
        <v>9.210000000000001</v>
      </c>
      <c r="X192" t="n">
        <v>0.4</v>
      </c>
      <c r="Y192" t="n">
        <v>1</v>
      </c>
      <c r="Z192" t="n">
        <v>10</v>
      </c>
    </row>
    <row r="193">
      <c r="A193" t="n">
        <v>57</v>
      </c>
      <c r="B193" t="n">
        <v>140</v>
      </c>
      <c r="C193" t="inlineStr">
        <is>
          <t xml:space="preserve">CONCLUIDO	</t>
        </is>
      </c>
      <c r="D193" t="n">
        <v>3.6021</v>
      </c>
      <c r="E193" t="n">
        <v>27.76</v>
      </c>
      <c r="F193" t="n">
        <v>23.76</v>
      </c>
      <c r="G193" t="n">
        <v>67.90000000000001</v>
      </c>
      <c r="H193" t="n">
        <v>0.9</v>
      </c>
      <c r="I193" t="n">
        <v>21</v>
      </c>
      <c r="J193" t="n">
        <v>302.92</v>
      </c>
      <c r="K193" t="n">
        <v>60.56</v>
      </c>
      <c r="L193" t="n">
        <v>15.25</v>
      </c>
      <c r="M193" t="n">
        <v>19</v>
      </c>
      <c r="N193" t="n">
        <v>87.12</v>
      </c>
      <c r="O193" t="n">
        <v>37595</v>
      </c>
      <c r="P193" t="n">
        <v>409.96</v>
      </c>
      <c r="Q193" t="n">
        <v>608.89</v>
      </c>
      <c r="R193" t="n">
        <v>59.28</v>
      </c>
      <c r="S193" t="n">
        <v>46.36</v>
      </c>
      <c r="T193" t="n">
        <v>6082.38</v>
      </c>
      <c r="U193" t="n">
        <v>0.78</v>
      </c>
      <c r="V193" t="n">
        <v>0.9</v>
      </c>
      <c r="W193" t="n">
        <v>9.220000000000001</v>
      </c>
      <c r="X193" t="n">
        <v>0.39</v>
      </c>
      <c r="Y193" t="n">
        <v>1</v>
      </c>
      <c r="Z193" t="n">
        <v>10</v>
      </c>
    </row>
    <row r="194">
      <c r="A194" t="n">
        <v>58</v>
      </c>
      <c r="B194" t="n">
        <v>140</v>
      </c>
      <c r="C194" t="inlineStr">
        <is>
          <t xml:space="preserve">CONCLUIDO	</t>
        </is>
      </c>
      <c r="D194" t="n">
        <v>3.6111</v>
      </c>
      <c r="E194" t="n">
        <v>27.69</v>
      </c>
      <c r="F194" t="n">
        <v>23.75</v>
      </c>
      <c r="G194" t="n">
        <v>71.23999999999999</v>
      </c>
      <c r="H194" t="n">
        <v>0.91</v>
      </c>
      <c r="I194" t="n">
        <v>20</v>
      </c>
      <c r="J194" t="n">
        <v>303.46</v>
      </c>
      <c r="K194" t="n">
        <v>60.56</v>
      </c>
      <c r="L194" t="n">
        <v>15.5</v>
      </c>
      <c r="M194" t="n">
        <v>18</v>
      </c>
      <c r="N194" t="n">
        <v>87.40000000000001</v>
      </c>
      <c r="O194" t="n">
        <v>37660.57</v>
      </c>
      <c r="P194" t="n">
        <v>409.59</v>
      </c>
      <c r="Q194" t="n">
        <v>608.88</v>
      </c>
      <c r="R194" t="n">
        <v>58.94</v>
      </c>
      <c r="S194" t="n">
        <v>46.36</v>
      </c>
      <c r="T194" t="n">
        <v>5919.93</v>
      </c>
      <c r="U194" t="n">
        <v>0.79</v>
      </c>
      <c r="V194" t="n">
        <v>0.9</v>
      </c>
      <c r="W194" t="n">
        <v>9.210000000000001</v>
      </c>
      <c r="X194" t="n">
        <v>0.37</v>
      </c>
      <c r="Y194" t="n">
        <v>1</v>
      </c>
      <c r="Z194" t="n">
        <v>10</v>
      </c>
    </row>
    <row r="195">
      <c r="A195" t="n">
        <v>59</v>
      </c>
      <c r="B195" t="n">
        <v>140</v>
      </c>
      <c r="C195" t="inlineStr">
        <is>
          <t xml:space="preserve">CONCLUIDO	</t>
        </is>
      </c>
      <c r="D195" t="n">
        <v>3.611</v>
      </c>
      <c r="E195" t="n">
        <v>27.69</v>
      </c>
      <c r="F195" t="n">
        <v>23.75</v>
      </c>
      <c r="G195" t="n">
        <v>71.23999999999999</v>
      </c>
      <c r="H195" t="n">
        <v>0.92</v>
      </c>
      <c r="I195" t="n">
        <v>20</v>
      </c>
      <c r="J195" t="n">
        <v>303.99</v>
      </c>
      <c r="K195" t="n">
        <v>60.56</v>
      </c>
      <c r="L195" t="n">
        <v>15.75</v>
      </c>
      <c r="M195" t="n">
        <v>18</v>
      </c>
      <c r="N195" t="n">
        <v>87.68000000000001</v>
      </c>
      <c r="O195" t="n">
        <v>37726.27</v>
      </c>
      <c r="P195" t="n">
        <v>409.51</v>
      </c>
      <c r="Q195" t="n">
        <v>608.8099999999999</v>
      </c>
      <c r="R195" t="n">
        <v>59.01</v>
      </c>
      <c r="S195" t="n">
        <v>46.36</v>
      </c>
      <c r="T195" t="n">
        <v>5952.24</v>
      </c>
      <c r="U195" t="n">
        <v>0.79</v>
      </c>
      <c r="V195" t="n">
        <v>0.9</v>
      </c>
      <c r="W195" t="n">
        <v>9.210000000000001</v>
      </c>
      <c r="X195" t="n">
        <v>0.38</v>
      </c>
      <c r="Y195" t="n">
        <v>1</v>
      </c>
      <c r="Z195" t="n">
        <v>10</v>
      </c>
    </row>
    <row r="196">
      <c r="A196" t="n">
        <v>60</v>
      </c>
      <c r="B196" t="n">
        <v>140</v>
      </c>
      <c r="C196" t="inlineStr">
        <is>
          <t xml:space="preserve">CONCLUIDO	</t>
        </is>
      </c>
      <c r="D196" t="n">
        <v>3.6108</v>
      </c>
      <c r="E196" t="n">
        <v>27.69</v>
      </c>
      <c r="F196" t="n">
        <v>23.75</v>
      </c>
      <c r="G196" t="n">
        <v>71.25</v>
      </c>
      <c r="H196" t="n">
        <v>0.9399999999999999</v>
      </c>
      <c r="I196" t="n">
        <v>20</v>
      </c>
      <c r="J196" t="n">
        <v>304.52</v>
      </c>
      <c r="K196" t="n">
        <v>60.56</v>
      </c>
      <c r="L196" t="n">
        <v>16</v>
      </c>
      <c r="M196" t="n">
        <v>18</v>
      </c>
      <c r="N196" t="n">
        <v>87.97</v>
      </c>
      <c r="O196" t="n">
        <v>37792.08</v>
      </c>
      <c r="P196" t="n">
        <v>409.34</v>
      </c>
      <c r="Q196" t="n">
        <v>608.8</v>
      </c>
      <c r="R196" t="n">
        <v>59</v>
      </c>
      <c r="S196" t="n">
        <v>46.36</v>
      </c>
      <c r="T196" t="n">
        <v>5948</v>
      </c>
      <c r="U196" t="n">
        <v>0.79</v>
      </c>
      <c r="V196" t="n">
        <v>0.9</v>
      </c>
      <c r="W196" t="n">
        <v>9.210000000000001</v>
      </c>
      <c r="X196" t="n">
        <v>0.38</v>
      </c>
      <c r="Y196" t="n">
        <v>1</v>
      </c>
      <c r="Z196" t="n">
        <v>10</v>
      </c>
    </row>
    <row r="197">
      <c r="A197" t="n">
        <v>61</v>
      </c>
      <c r="B197" t="n">
        <v>140</v>
      </c>
      <c r="C197" t="inlineStr">
        <is>
          <t xml:space="preserve">CONCLUIDO	</t>
        </is>
      </c>
      <c r="D197" t="n">
        <v>3.6202</v>
      </c>
      <c r="E197" t="n">
        <v>27.62</v>
      </c>
      <c r="F197" t="n">
        <v>23.73</v>
      </c>
      <c r="G197" t="n">
        <v>74.93000000000001</v>
      </c>
      <c r="H197" t="n">
        <v>0.95</v>
      </c>
      <c r="I197" t="n">
        <v>19</v>
      </c>
      <c r="J197" t="n">
        <v>305.06</v>
      </c>
      <c r="K197" t="n">
        <v>60.56</v>
      </c>
      <c r="L197" t="n">
        <v>16.25</v>
      </c>
      <c r="M197" t="n">
        <v>17</v>
      </c>
      <c r="N197" t="n">
        <v>88.25</v>
      </c>
      <c r="O197" t="n">
        <v>37858.02</v>
      </c>
      <c r="P197" t="n">
        <v>408.82</v>
      </c>
      <c r="Q197" t="n">
        <v>608.8099999999999</v>
      </c>
      <c r="R197" t="n">
        <v>58.48</v>
      </c>
      <c r="S197" t="n">
        <v>46.36</v>
      </c>
      <c r="T197" t="n">
        <v>5694.01</v>
      </c>
      <c r="U197" t="n">
        <v>0.79</v>
      </c>
      <c r="V197" t="n">
        <v>0.9</v>
      </c>
      <c r="W197" t="n">
        <v>9.210000000000001</v>
      </c>
      <c r="X197" t="n">
        <v>0.36</v>
      </c>
      <c r="Y197" t="n">
        <v>1</v>
      </c>
      <c r="Z197" t="n">
        <v>10</v>
      </c>
    </row>
    <row r="198">
      <c r="A198" t="n">
        <v>62</v>
      </c>
      <c r="B198" t="n">
        <v>140</v>
      </c>
      <c r="C198" t="inlineStr">
        <is>
          <t xml:space="preserve">CONCLUIDO	</t>
        </is>
      </c>
      <c r="D198" t="n">
        <v>3.6203</v>
      </c>
      <c r="E198" t="n">
        <v>27.62</v>
      </c>
      <c r="F198" t="n">
        <v>23.73</v>
      </c>
      <c r="G198" t="n">
        <v>74.93000000000001</v>
      </c>
      <c r="H198" t="n">
        <v>0.96</v>
      </c>
      <c r="I198" t="n">
        <v>19</v>
      </c>
      <c r="J198" t="n">
        <v>305.59</v>
      </c>
      <c r="K198" t="n">
        <v>60.56</v>
      </c>
      <c r="L198" t="n">
        <v>16.5</v>
      </c>
      <c r="M198" t="n">
        <v>17</v>
      </c>
      <c r="N198" t="n">
        <v>88.54000000000001</v>
      </c>
      <c r="O198" t="n">
        <v>37924.08</v>
      </c>
      <c r="P198" t="n">
        <v>409.27</v>
      </c>
      <c r="Q198" t="n">
        <v>608.77</v>
      </c>
      <c r="R198" t="n">
        <v>58.45</v>
      </c>
      <c r="S198" t="n">
        <v>46.36</v>
      </c>
      <c r="T198" t="n">
        <v>5677.96</v>
      </c>
      <c r="U198" t="n">
        <v>0.79</v>
      </c>
      <c r="V198" t="n">
        <v>0.9</v>
      </c>
      <c r="W198" t="n">
        <v>9.210000000000001</v>
      </c>
      <c r="X198" t="n">
        <v>0.36</v>
      </c>
      <c r="Y198" t="n">
        <v>1</v>
      </c>
      <c r="Z198" t="n">
        <v>10</v>
      </c>
    </row>
    <row r="199">
      <c r="A199" t="n">
        <v>63</v>
      </c>
      <c r="B199" t="n">
        <v>140</v>
      </c>
      <c r="C199" t="inlineStr">
        <is>
          <t xml:space="preserve">CONCLUIDO	</t>
        </is>
      </c>
      <c r="D199" t="n">
        <v>3.6195</v>
      </c>
      <c r="E199" t="n">
        <v>27.63</v>
      </c>
      <c r="F199" t="n">
        <v>23.73</v>
      </c>
      <c r="G199" t="n">
        <v>74.95</v>
      </c>
      <c r="H199" t="n">
        <v>0.97</v>
      </c>
      <c r="I199" t="n">
        <v>19</v>
      </c>
      <c r="J199" t="n">
        <v>306.13</v>
      </c>
      <c r="K199" t="n">
        <v>60.56</v>
      </c>
      <c r="L199" t="n">
        <v>16.75</v>
      </c>
      <c r="M199" t="n">
        <v>17</v>
      </c>
      <c r="N199" t="n">
        <v>88.83</v>
      </c>
      <c r="O199" t="n">
        <v>37990.27</v>
      </c>
      <c r="P199" t="n">
        <v>409.11</v>
      </c>
      <c r="Q199" t="n">
        <v>608.83</v>
      </c>
      <c r="R199" t="n">
        <v>58.67</v>
      </c>
      <c r="S199" t="n">
        <v>46.36</v>
      </c>
      <c r="T199" t="n">
        <v>5787.21</v>
      </c>
      <c r="U199" t="n">
        <v>0.79</v>
      </c>
      <c r="V199" t="n">
        <v>0.9</v>
      </c>
      <c r="W199" t="n">
        <v>9.210000000000001</v>
      </c>
      <c r="X199" t="n">
        <v>0.36</v>
      </c>
      <c r="Y199" t="n">
        <v>1</v>
      </c>
      <c r="Z199" t="n">
        <v>10</v>
      </c>
    </row>
    <row r="200">
      <c r="A200" t="n">
        <v>64</v>
      </c>
      <c r="B200" t="n">
        <v>140</v>
      </c>
      <c r="C200" t="inlineStr">
        <is>
          <t xml:space="preserve">CONCLUIDO	</t>
        </is>
      </c>
      <c r="D200" t="n">
        <v>3.6207</v>
      </c>
      <c r="E200" t="n">
        <v>27.62</v>
      </c>
      <c r="F200" t="n">
        <v>23.73</v>
      </c>
      <c r="G200" t="n">
        <v>74.92</v>
      </c>
      <c r="H200" t="n">
        <v>0.99</v>
      </c>
      <c r="I200" t="n">
        <v>19</v>
      </c>
      <c r="J200" t="n">
        <v>306.67</v>
      </c>
      <c r="K200" t="n">
        <v>60.56</v>
      </c>
      <c r="L200" t="n">
        <v>17</v>
      </c>
      <c r="M200" t="n">
        <v>17</v>
      </c>
      <c r="N200" t="n">
        <v>89.11</v>
      </c>
      <c r="O200" t="n">
        <v>38056.58</v>
      </c>
      <c r="P200" t="n">
        <v>408.56</v>
      </c>
      <c r="Q200" t="n">
        <v>608.83</v>
      </c>
      <c r="R200" t="n">
        <v>58.36</v>
      </c>
      <c r="S200" t="n">
        <v>46.36</v>
      </c>
      <c r="T200" t="n">
        <v>5634.56</v>
      </c>
      <c r="U200" t="n">
        <v>0.79</v>
      </c>
      <c r="V200" t="n">
        <v>0.9</v>
      </c>
      <c r="W200" t="n">
        <v>9.210000000000001</v>
      </c>
      <c r="X200" t="n">
        <v>0.35</v>
      </c>
      <c r="Y200" t="n">
        <v>1</v>
      </c>
      <c r="Z200" t="n">
        <v>10</v>
      </c>
    </row>
    <row r="201">
      <c r="A201" t="n">
        <v>65</v>
      </c>
      <c r="B201" t="n">
        <v>140</v>
      </c>
      <c r="C201" t="inlineStr">
        <is>
          <t xml:space="preserve">CONCLUIDO	</t>
        </is>
      </c>
      <c r="D201" t="n">
        <v>3.6295</v>
      </c>
      <c r="E201" t="n">
        <v>27.55</v>
      </c>
      <c r="F201" t="n">
        <v>23.71</v>
      </c>
      <c r="G201" t="n">
        <v>79.04000000000001</v>
      </c>
      <c r="H201" t="n">
        <v>1</v>
      </c>
      <c r="I201" t="n">
        <v>18</v>
      </c>
      <c r="J201" t="n">
        <v>307.21</v>
      </c>
      <c r="K201" t="n">
        <v>60.56</v>
      </c>
      <c r="L201" t="n">
        <v>17.25</v>
      </c>
      <c r="M201" t="n">
        <v>16</v>
      </c>
      <c r="N201" t="n">
        <v>89.40000000000001</v>
      </c>
      <c r="O201" t="n">
        <v>38123.01</v>
      </c>
      <c r="P201" t="n">
        <v>407.99</v>
      </c>
      <c r="Q201" t="n">
        <v>608.76</v>
      </c>
      <c r="R201" t="n">
        <v>58</v>
      </c>
      <c r="S201" t="n">
        <v>46.36</v>
      </c>
      <c r="T201" t="n">
        <v>5455.15</v>
      </c>
      <c r="U201" t="n">
        <v>0.8</v>
      </c>
      <c r="V201" t="n">
        <v>0.9</v>
      </c>
      <c r="W201" t="n">
        <v>9.210000000000001</v>
      </c>
      <c r="X201" t="n">
        <v>0.34</v>
      </c>
      <c r="Y201" t="n">
        <v>1</v>
      </c>
      <c r="Z201" t="n">
        <v>10</v>
      </c>
    </row>
    <row r="202">
      <c r="A202" t="n">
        <v>66</v>
      </c>
      <c r="B202" t="n">
        <v>140</v>
      </c>
      <c r="C202" t="inlineStr">
        <is>
          <t xml:space="preserve">CONCLUIDO	</t>
        </is>
      </c>
      <c r="D202" t="n">
        <v>3.6297</v>
      </c>
      <c r="E202" t="n">
        <v>27.55</v>
      </c>
      <c r="F202" t="n">
        <v>23.71</v>
      </c>
      <c r="G202" t="n">
        <v>79.03</v>
      </c>
      <c r="H202" t="n">
        <v>1.01</v>
      </c>
      <c r="I202" t="n">
        <v>18</v>
      </c>
      <c r="J202" t="n">
        <v>307.75</v>
      </c>
      <c r="K202" t="n">
        <v>60.56</v>
      </c>
      <c r="L202" t="n">
        <v>17.5</v>
      </c>
      <c r="M202" t="n">
        <v>16</v>
      </c>
      <c r="N202" t="n">
        <v>89.69</v>
      </c>
      <c r="O202" t="n">
        <v>38189.58</v>
      </c>
      <c r="P202" t="n">
        <v>408.59</v>
      </c>
      <c r="Q202" t="n">
        <v>608.89</v>
      </c>
      <c r="R202" t="n">
        <v>57.74</v>
      </c>
      <c r="S202" t="n">
        <v>46.36</v>
      </c>
      <c r="T202" t="n">
        <v>5327.14</v>
      </c>
      <c r="U202" t="n">
        <v>0.8</v>
      </c>
      <c r="V202" t="n">
        <v>0.9</v>
      </c>
      <c r="W202" t="n">
        <v>9.210000000000001</v>
      </c>
      <c r="X202" t="n">
        <v>0.34</v>
      </c>
      <c r="Y202" t="n">
        <v>1</v>
      </c>
      <c r="Z202" t="n">
        <v>10</v>
      </c>
    </row>
    <row r="203">
      <c r="A203" t="n">
        <v>67</v>
      </c>
      <c r="B203" t="n">
        <v>140</v>
      </c>
      <c r="C203" t="inlineStr">
        <is>
          <t xml:space="preserve">CONCLUIDO	</t>
        </is>
      </c>
      <c r="D203" t="n">
        <v>3.6318</v>
      </c>
      <c r="E203" t="n">
        <v>27.53</v>
      </c>
      <c r="F203" t="n">
        <v>23.69</v>
      </c>
      <c r="G203" t="n">
        <v>78.98</v>
      </c>
      <c r="H203" t="n">
        <v>1.03</v>
      </c>
      <c r="I203" t="n">
        <v>18</v>
      </c>
      <c r="J203" t="n">
        <v>308.29</v>
      </c>
      <c r="K203" t="n">
        <v>60.56</v>
      </c>
      <c r="L203" t="n">
        <v>17.75</v>
      </c>
      <c r="M203" t="n">
        <v>16</v>
      </c>
      <c r="N203" t="n">
        <v>89.98</v>
      </c>
      <c r="O203" t="n">
        <v>38256.26</v>
      </c>
      <c r="P203" t="n">
        <v>408.22</v>
      </c>
      <c r="Q203" t="n">
        <v>608.85</v>
      </c>
      <c r="R203" t="n">
        <v>57.3</v>
      </c>
      <c r="S203" t="n">
        <v>46.36</v>
      </c>
      <c r="T203" t="n">
        <v>5105.95</v>
      </c>
      <c r="U203" t="n">
        <v>0.8100000000000001</v>
      </c>
      <c r="V203" t="n">
        <v>0.9</v>
      </c>
      <c r="W203" t="n">
        <v>9.210000000000001</v>
      </c>
      <c r="X203" t="n">
        <v>0.32</v>
      </c>
      <c r="Y203" t="n">
        <v>1</v>
      </c>
      <c r="Z203" t="n">
        <v>10</v>
      </c>
    </row>
    <row r="204">
      <c r="A204" t="n">
        <v>68</v>
      </c>
      <c r="B204" t="n">
        <v>140</v>
      </c>
      <c r="C204" t="inlineStr">
        <is>
          <t xml:space="preserve">CONCLUIDO	</t>
        </is>
      </c>
      <c r="D204" t="n">
        <v>3.6302</v>
      </c>
      <c r="E204" t="n">
        <v>27.55</v>
      </c>
      <c r="F204" t="n">
        <v>23.71</v>
      </c>
      <c r="G204" t="n">
        <v>79.02</v>
      </c>
      <c r="H204" t="n">
        <v>1.04</v>
      </c>
      <c r="I204" t="n">
        <v>18</v>
      </c>
      <c r="J204" t="n">
        <v>308.83</v>
      </c>
      <c r="K204" t="n">
        <v>60.56</v>
      </c>
      <c r="L204" t="n">
        <v>18</v>
      </c>
      <c r="M204" t="n">
        <v>16</v>
      </c>
      <c r="N204" t="n">
        <v>90.27</v>
      </c>
      <c r="O204" t="n">
        <v>38323.08</v>
      </c>
      <c r="P204" t="n">
        <v>407.81</v>
      </c>
      <c r="Q204" t="n">
        <v>608.8099999999999</v>
      </c>
      <c r="R204" t="n">
        <v>57.76</v>
      </c>
      <c r="S204" t="n">
        <v>46.36</v>
      </c>
      <c r="T204" t="n">
        <v>5335.86</v>
      </c>
      <c r="U204" t="n">
        <v>0.8</v>
      </c>
      <c r="V204" t="n">
        <v>0.9</v>
      </c>
      <c r="W204" t="n">
        <v>9.210000000000001</v>
      </c>
      <c r="X204" t="n">
        <v>0.33</v>
      </c>
      <c r="Y204" t="n">
        <v>1</v>
      </c>
      <c r="Z204" t="n">
        <v>10</v>
      </c>
    </row>
    <row r="205">
      <c r="A205" t="n">
        <v>69</v>
      </c>
      <c r="B205" t="n">
        <v>140</v>
      </c>
      <c r="C205" t="inlineStr">
        <is>
          <t xml:space="preserve">CONCLUIDO	</t>
        </is>
      </c>
      <c r="D205" t="n">
        <v>3.64</v>
      </c>
      <c r="E205" t="n">
        <v>27.47</v>
      </c>
      <c r="F205" t="n">
        <v>23.68</v>
      </c>
      <c r="G205" t="n">
        <v>83.59</v>
      </c>
      <c r="H205" t="n">
        <v>1.05</v>
      </c>
      <c r="I205" t="n">
        <v>17</v>
      </c>
      <c r="J205" t="n">
        <v>309.37</v>
      </c>
      <c r="K205" t="n">
        <v>60.56</v>
      </c>
      <c r="L205" t="n">
        <v>18.25</v>
      </c>
      <c r="M205" t="n">
        <v>15</v>
      </c>
      <c r="N205" t="n">
        <v>90.56999999999999</v>
      </c>
      <c r="O205" t="n">
        <v>38390.02</v>
      </c>
      <c r="P205" t="n">
        <v>406.86</v>
      </c>
      <c r="Q205" t="n">
        <v>608.8099999999999</v>
      </c>
      <c r="R205" t="n">
        <v>57.04</v>
      </c>
      <c r="S205" t="n">
        <v>46.36</v>
      </c>
      <c r="T205" t="n">
        <v>4982.4</v>
      </c>
      <c r="U205" t="n">
        <v>0.8100000000000001</v>
      </c>
      <c r="V205" t="n">
        <v>0.9</v>
      </c>
      <c r="W205" t="n">
        <v>9.210000000000001</v>
      </c>
      <c r="X205" t="n">
        <v>0.31</v>
      </c>
      <c r="Y205" t="n">
        <v>1</v>
      </c>
      <c r="Z205" t="n">
        <v>10</v>
      </c>
    </row>
    <row r="206">
      <c r="A206" t="n">
        <v>70</v>
      </c>
      <c r="B206" t="n">
        <v>140</v>
      </c>
      <c r="C206" t="inlineStr">
        <is>
          <t xml:space="preserve">CONCLUIDO	</t>
        </is>
      </c>
      <c r="D206" t="n">
        <v>3.6396</v>
      </c>
      <c r="E206" t="n">
        <v>27.48</v>
      </c>
      <c r="F206" t="n">
        <v>23.69</v>
      </c>
      <c r="G206" t="n">
        <v>83.59999999999999</v>
      </c>
      <c r="H206" t="n">
        <v>1.06</v>
      </c>
      <c r="I206" t="n">
        <v>17</v>
      </c>
      <c r="J206" t="n">
        <v>309.91</v>
      </c>
      <c r="K206" t="n">
        <v>60.56</v>
      </c>
      <c r="L206" t="n">
        <v>18.5</v>
      </c>
      <c r="M206" t="n">
        <v>15</v>
      </c>
      <c r="N206" t="n">
        <v>90.86</v>
      </c>
      <c r="O206" t="n">
        <v>38457.09</v>
      </c>
      <c r="P206" t="n">
        <v>407.29</v>
      </c>
      <c r="Q206" t="n">
        <v>608.8</v>
      </c>
      <c r="R206" t="n">
        <v>57.15</v>
      </c>
      <c r="S206" t="n">
        <v>46.36</v>
      </c>
      <c r="T206" t="n">
        <v>5036.13</v>
      </c>
      <c r="U206" t="n">
        <v>0.8100000000000001</v>
      </c>
      <c r="V206" t="n">
        <v>0.9</v>
      </c>
      <c r="W206" t="n">
        <v>9.210000000000001</v>
      </c>
      <c r="X206" t="n">
        <v>0.31</v>
      </c>
      <c r="Y206" t="n">
        <v>1</v>
      </c>
      <c r="Z206" t="n">
        <v>10</v>
      </c>
    </row>
    <row r="207">
      <c r="A207" t="n">
        <v>71</v>
      </c>
      <c r="B207" t="n">
        <v>140</v>
      </c>
      <c r="C207" t="inlineStr">
        <is>
          <t xml:space="preserve">CONCLUIDO	</t>
        </is>
      </c>
      <c r="D207" t="n">
        <v>3.6394</v>
      </c>
      <c r="E207" t="n">
        <v>27.48</v>
      </c>
      <c r="F207" t="n">
        <v>23.69</v>
      </c>
      <c r="G207" t="n">
        <v>83.59999999999999</v>
      </c>
      <c r="H207" t="n">
        <v>1.08</v>
      </c>
      <c r="I207" t="n">
        <v>17</v>
      </c>
      <c r="J207" t="n">
        <v>310.46</v>
      </c>
      <c r="K207" t="n">
        <v>60.56</v>
      </c>
      <c r="L207" t="n">
        <v>18.75</v>
      </c>
      <c r="M207" t="n">
        <v>15</v>
      </c>
      <c r="N207" t="n">
        <v>91.16</v>
      </c>
      <c r="O207" t="n">
        <v>38524.29</v>
      </c>
      <c r="P207" t="n">
        <v>407.59</v>
      </c>
      <c r="Q207" t="n">
        <v>608.78</v>
      </c>
      <c r="R207" t="n">
        <v>57.32</v>
      </c>
      <c r="S207" t="n">
        <v>46.36</v>
      </c>
      <c r="T207" t="n">
        <v>5120.08</v>
      </c>
      <c r="U207" t="n">
        <v>0.8100000000000001</v>
      </c>
      <c r="V207" t="n">
        <v>0.9</v>
      </c>
      <c r="W207" t="n">
        <v>9.199999999999999</v>
      </c>
      <c r="X207" t="n">
        <v>0.32</v>
      </c>
      <c r="Y207" t="n">
        <v>1</v>
      </c>
      <c r="Z207" t="n">
        <v>10</v>
      </c>
    </row>
    <row r="208">
      <c r="A208" t="n">
        <v>72</v>
      </c>
      <c r="B208" t="n">
        <v>140</v>
      </c>
      <c r="C208" t="inlineStr">
        <is>
          <t xml:space="preserve">CONCLUIDO	</t>
        </is>
      </c>
      <c r="D208" t="n">
        <v>3.6382</v>
      </c>
      <c r="E208" t="n">
        <v>27.49</v>
      </c>
      <c r="F208" t="n">
        <v>23.7</v>
      </c>
      <c r="G208" t="n">
        <v>83.64</v>
      </c>
      <c r="H208" t="n">
        <v>1.09</v>
      </c>
      <c r="I208" t="n">
        <v>17</v>
      </c>
      <c r="J208" t="n">
        <v>311.01</v>
      </c>
      <c r="K208" t="n">
        <v>60.56</v>
      </c>
      <c r="L208" t="n">
        <v>19</v>
      </c>
      <c r="M208" t="n">
        <v>15</v>
      </c>
      <c r="N208" t="n">
        <v>91.45</v>
      </c>
      <c r="O208" t="n">
        <v>38591.62</v>
      </c>
      <c r="P208" t="n">
        <v>407.52</v>
      </c>
      <c r="Q208" t="n">
        <v>608.79</v>
      </c>
      <c r="R208" t="n">
        <v>57.48</v>
      </c>
      <c r="S208" t="n">
        <v>46.36</v>
      </c>
      <c r="T208" t="n">
        <v>5201.19</v>
      </c>
      <c r="U208" t="n">
        <v>0.8100000000000001</v>
      </c>
      <c r="V208" t="n">
        <v>0.9</v>
      </c>
      <c r="W208" t="n">
        <v>9.210000000000001</v>
      </c>
      <c r="X208" t="n">
        <v>0.33</v>
      </c>
      <c r="Y208" t="n">
        <v>1</v>
      </c>
      <c r="Z208" t="n">
        <v>10</v>
      </c>
    </row>
    <row r="209">
      <c r="A209" t="n">
        <v>73</v>
      </c>
      <c r="B209" t="n">
        <v>140</v>
      </c>
      <c r="C209" t="inlineStr">
        <is>
          <t xml:space="preserve">CONCLUIDO	</t>
        </is>
      </c>
      <c r="D209" t="n">
        <v>3.6382</v>
      </c>
      <c r="E209" t="n">
        <v>27.49</v>
      </c>
      <c r="F209" t="n">
        <v>23.7</v>
      </c>
      <c r="G209" t="n">
        <v>83.64</v>
      </c>
      <c r="H209" t="n">
        <v>1.1</v>
      </c>
      <c r="I209" t="n">
        <v>17</v>
      </c>
      <c r="J209" t="n">
        <v>311.55</v>
      </c>
      <c r="K209" t="n">
        <v>60.56</v>
      </c>
      <c r="L209" t="n">
        <v>19.25</v>
      </c>
      <c r="M209" t="n">
        <v>15</v>
      </c>
      <c r="N209" t="n">
        <v>91.75</v>
      </c>
      <c r="O209" t="n">
        <v>38659.08</v>
      </c>
      <c r="P209" t="n">
        <v>407.29</v>
      </c>
      <c r="Q209" t="n">
        <v>608.77</v>
      </c>
      <c r="R209" t="n">
        <v>57.44</v>
      </c>
      <c r="S209" t="n">
        <v>46.36</v>
      </c>
      <c r="T209" t="n">
        <v>5181.83</v>
      </c>
      <c r="U209" t="n">
        <v>0.8100000000000001</v>
      </c>
      <c r="V209" t="n">
        <v>0.9</v>
      </c>
      <c r="W209" t="n">
        <v>9.210000000000001</v>
      </c>
      <c r="X209" t="n">
        <v>0.33</v>
      </c>
      <c r="Y209" t="n">
        <v>1</v>
      </c>
      <c r="Z209" t="n">
        <v>10</v>
      </c>
    </row>
    <row r="210">
      <c r="A210" t="n">
        <v>74</v>
      </c>
      <c r="B210" t="n">
        <v>140</v>
      </c>
      <c r="C210" t="inlineStr">
        <is>
          <t xml:space="preserve">CONCLUIDO	</t>
        </is>
      </c>
      <c r="D210" t="n">
        <v>3.6498</v>
      </c>
      <c r="E210" t="n">
        <v>27.4</v>
      </c>
      <c r="F210" t="n">
        <v>23.66</v>
      </c>
      <c r="G210" t="n">
        <v>88.73</v>
      </c>
      <c r="H210" t="n">
        <v>1.11</v>
      </c>
      <c r="I210" t="n">
        <v>16</v>
      </c>
      <c r="J210" t="n">
        <v>312.1</v>
      </c>
      <c r="K210" t="n">
        <v>60.56</v>
      </c>
      <c r="L210" t="n">
        <v>19.5</v>
      </c>
      <c r="M210" t="n">
        <v>14</v>
      </c>
      <c r="N210" t="n">
        <v>92.05</v>
      </c>
      <c r="O210" t="n">
        <v>38726.8</v>
      </c>
      <c r="P210" t="n">
        <v>406.55</v>
      </c>
      <c r="Q210" t="n">
        <v>608.8</v>
      </c>
      <c r="R210" t="n">
        <v>56.4</v>
      </c>
      <c r="S210" t="n">
        <v>46.36</v>
      </c>
      <c r="T210" t="n">
        <v>4666.07</v>
      </c>
      <c r="U210" t="n">
        <v>0.82</v>
      </c>
      <c r="V210" t="n">
        <v>0.9</v>
      </c>
      <c r="W210" t="n">
        <v>9.199999999999999</v>
      </c>
      <c r="X210" t="n">
        <v>0.29</v>
      </c>
      <c r="Y210" t="n">
        <v>1</v>
      </c>
      <c r="Z210" t="n">
        <v>10</v>
      </c>
    </row>
    <row r="211">
      <c r="A211" t="n">
        <v>75</v>
      </c>
      <c r="B211" t="n">
        <v>140</v>
      </c>
      <c r="C211" t="inlineStr">
        <is>
          <t xml:space="preserve">CONCLUIDO	</t>
        </is>
      </c>
      <c r="D211" t="n">
        <v>3.6487</v>
      </c>
      <c r="E211" t="n">
        <v>27.41</v>
      </c>
      <c r="F211" t="n">
        <v>23.67</v>
      </c>
      <c r="G211" t="n">
        <v>88.76000000000001</v>
      </c>
      <c r="H211" t="n">
        <v>1.13</v>
      </c>
      <c r="I211" t="n">
        <v>16</v>
      </c>
      <c r="J211" t="n">
        <v>312.65</v>
      </c>
      <c r="K211" t="n">
        <v>60.56</v>
      </c>
      <c r="L211" t="n">
        <v>19.75</v>
      </c>
      <c r="M211" t="n">
        <v>14</v>
      </c>
      <c r="N211" t="n">
        <v>92.34999999999999</v>
      </c>
      <c r="O211" t="n">
        <v>38794.53</v>
      </c>
      <c r="P211" t="n">
        <v>407.1</v>
      </c>
      <c r="Q211" t="n">
        <v>608.85</v>
      </c>
      <c r="R211" t="n">
        <v>56.62</v>
      </c>
      <c r="S211" t="n">
        <v>46.36</v>
      </c>
      <c r="T211" t="n">
        <v>4779.05</v>
      </c>
      <c r="U211" t="n">
        <v>0.82</v>
      </c>
      <c r="V211" t="n">
        <v>0.9</v>
      </c>
      <c r="W211" t="n">
        <v>9.199999999999999</v>
      </c>
      <c r="X211" t="n">
        <v>0.3</v>
      </c>
      <c r="Y211" t="n">
        <v>1</v>
      </c>
      <c r="Z211" t="n">
        <v>10</v>
      </c>
    </row>
    <row r="212">
      <c r="A212" t="n">
        <v>76</v>
      </c>
      <c r="B212" t="n">
        <v>140</v>
      </c>
      <c r="C212" t="inlineStr">
        <is>
          <t xml:space="preserve">CONCLUIDO	</t>
        </is>
      </c>
      <c r="D212" t="n">
        <v>3.6476</v>
      </c>
      <c r="E212" t="n">
        <v>27.42</v>
      </c>
      <c r="F212" t="n">
        <v>23.68</v>
      </c>
      <c r="G212" t="n">
        <v>88.8</v>
      </c>
      <c r="H212" t="n">
        <v>1.14</v>
      </c>
      <c r="I212" t="n">
        <v>16</v>
      </c>
      <c r="J212" t="n">
        <v>313.2</v>
      </c>
      <c r="K212" t="n">
        <v>60.56</v>
      </c>
      <c r="L212" t="n">
        <v>20</v>
      </c>
      <c r="M212" t="n">
        <v>14</v>
      </c>
      <c r="N212" t="n">
        <v>92.65000000000001</v>
      </c>
      <c r="O212" t="n">
        <v>38862.4</v>
      </c>
      <c r="P212" t="n">
        <v>407.17</v>
      </c>
      <c r="Q212" t="n">
        <v>608.86</v>
      </c>
      <c r="R212" t="n">
        <v>57</v>
      </c>
      <c r="S212" t="n">
        <v>46.36</v>
      </c>
      <c r="T212" t="n">
        <v>4969.57</v>
      </c>
      <c r="U212" t="n">
        <v>0.8100000000000001</v>
      </c>
      <c r="V212" t="n">
        <v>0.9</v>
      </c>
      <c r="W212" t="n">
        <v>9.199999999999999</v>
      </c>
      <c r="X212" t="n">
        <v>0.31</v>
      </c>
      <c r="Y212" t="n">
        <v>1</v>
      </c>
      <c r="Z212" t="n">
        <v>10</v>
      </c>
    </row>
    <row r="213">
      <c r="A213" t="n">
        <v>77</v>
      </c>
      <c r="B213" t="n">
        <v>140</v>
      </c>
      <c r="C213" t="inlineStr">
        <is>
          <t xml:space="preserve">CONCLUIDO	</t>
        </is>
      </c>
      <c r="D213" t="n">
        <v>3.6464</v>
      </c>
      <c r="E213" t="n">
        <v>27.42</v>
      </c>
      <c r="F213" t="n">
        <v>23.69</v>
      </c>
      <c r="G213" t="n">
        <v>88.83</v>
      </c>
      <c r="H213" t="n">
        <v>1.15</v>
      </c>
      <c r="I213" t="n">
        <v>16</v>
      </c>
      <c r="J213" t="n">
        <v>313.75</v>
      </c>
      <c r="K213" t="n">
        <v>60.56</v>
      </c>
      <c r="L213" t="n">
        <v>20.25</v>
      </c>
      <c r="M213" t="n">
        <v>14</v>
      </c>
      <c r="N213" t="n">
        <v>92.95</v>
      </c>
      <c r="O213" t="n">
        <v>38930.39</v>
      </c>
      <c r="P213" t="n">
        <v>407</v>
      </c>
      <c r="Q213" t="n">
        <v>608.8099999999999</v>
      </c>
      <c r="R213" t="n">
        <v>57.3</v>
      </c>
      <c r="S213" t="n">
        <v>46.36</v>
      </c>
      <c r="T213" t="n">
        <v>5119.83</v>
      </c>
      <c r="U213" t="n">
        <v>0.8100000000000001</v>
      </c>
      <c r="V213" t="n">
        <v>0.9</v>
      </c>
      <c r="W213" t="n">
        <v>9.199999999999999</v>
      </c>
      <c r="X213" t="n">
        <v>0.32</v>
      </c>
      <c r="Y213" t="n">
        <v>1</v>
      </c>
      <c r="Z213" t="n">
        <v>10</v>
      </c>
    </row>
    <row r="214">
      <c r="A214" t="n">
        <v>78</v>
      </c>
      <c r="B214" t="n">
        <v>140</v>
      </c>
      <c r="C214" t="inlineStr">
        <is>
          <t xml:space="preserve">CONCLUIDO	</t>
        </is>
      </c>
      <c r="D214" t="n">
        <v>3.6458</v>
      </c>
      <c r="E214" t="n">
        <v>27.43</v>
      </c>
      <c r="F214" t="n">
        <v>23.69</v>
      </c>
      <c r="G214" t="n">
        <v>88.84999999999999</v>
      </c>
      <c r="H214" t="n">
        <v>1.16</v>
      </c>
      <c r="I214" t="n">
        <v>16</v>
      </c>
      <c r="J214" t="n">
        <v>314.3</v>
      </c>
      <c r="K214" t="n">
        <v>60.56</v>
      </c>
      <c r="L214" t="n">
        <v>20.5</v>
      </c>
      <c r="M214" t="n">
        <v>14</v>
      </c>
      <c r="N214" t="n">
        <v>93.25</v>
      </c>
      <c r="O214" t="n">
        <v>38998.53</v>
      </c>
      <c r="P214" t="n">
        <v>406.56</v>
      </c>
      <c r="Q214" t="n">
        <v>608.78</v>
      </c>
      <c r="R214" t="n">
        <v>57.33</v>
      </c>
      <c r="S214" t="n">
        <v>46.36</v>
      </c>
      <c r="T214" t="n">
        <v>5131.9</v>
      </c>
      <c r="U214" t="n">
        <v>0.8100000000000001</v>
      </c>
      <c r="V214" t="n">
        <v>0.9</v>
      </c>
      <c r="W214" t="n">
        <v>9.210000000000001</v>
      </c>
      <c r="X214" t="n">
        <v>0.32</v>
      </c>
      <c r="Y214" t="n">
        <v>1</v>
      </c>
      <c r="Z214" t="n">
        <v>10</v>
      </c>
    </row>
    <row r="215">
      <c r="A215" t="n">
        <v>79</v>
      </c>
      <c r="B215" t="n">
        <v>140</v>
      </c>
      <c r="C215" t="inlineStr">
        <is>
          <t xml:space="preserve">CONCLUIDO	</t>
        </is>
      </c>
      <c r="D215" t="n">
        <v>3.6569</v>
      </c>
      <c r="E215" t="n">
        <v>27.35</v>
      </c>
      <c r="F215" t="n">
        <v>23.66</v>
      </c>
      <c r="G215" t="n">
        <v>94.64</v>
      </c>
      <c r="H215" t="n">
        <v>1.17</v>
      </c>
      <c r="I215" t="n">
        <v>15</v>
      </c>
      <c r="J215" t="n">
        <v>314.86</v>
      </c>
      <c r="K215" t="n">
        <v>60.56</v>
      </c>
      <c r="L215" t="n">
        <v>20.75</v>
      </c>
      <c r="M215" t="n">
        <v>13</v>
      </c>
      <c r="N215" t="n">
        <v>93.55</v>
      </c>
      <c r="O215" t="n">
        <v>39066.8</v>
      </c>
      <c r="P215" t="n">
        <v>405.55</v>
      </c>
      <c r="Q215" t="n">
        <v>608.78</v>
      </c>
      <c r="R215" t="n">
        <v>56.43</v>
      </c>
      <c r="S215" t="n">
        <v>46.36</v>
      </c>
      <c r="T215" t="n">
        <v>4686.23</v>
      </c>
      <c r="U215" t="n">
        <v>0.82</v>
      </c>
      <c r="V215" t="n">
        <v>0.9</v>
      </c>
      <c r="W215" t="n">
        <v>9.199999999999999</v>
      </c>
      <c r="X215" t="n">
        <v>0.29</v>
      </c>
      <c r="Y215" t="n">
        <v>1</v>
      </c>
      <c r="Z215" t="n">
        <v>10</v>
      </c>
    </row>
    <row r="216">
      <c r="A216" t="n">
        <v>80</v>
      </c>
      <c r="B216" t="n">
        <v>140</v>
      </c>
      <c r="C216" t="inlineStr">
        <is>
          <t xml:space="preserve">CONCLUIDO	</t>
        </is>
      </c>
      <c r="D216" t="n">
        <v>3.6578</v>
      </c>
      <c r="E216" t="n">
        <v>27.34</v>
      </c>
      <c r="F216" t="n">
        <v>23.65</v>
      </c>
      <c r="G216" t="n">
        <v>94.62</v>
      </c>
      <c r="H216" t="n">
        <v>1.19</v>
      </c>
      <c r="I216" t="n">
        <v>15</v>
      </c>
      <c r="J216" t="n">
        <v>315.41</v>
      </c>
      <c r="K216" t="n">
        <v>60.56</v>
      </c>
      <c r="L216" t="n">
        <v>21</v>
      </c>
      <c r="M216" t="n">
        <v>13</v>
      </c>
      <c r="N216" t="n">
        <v>93.86</v>
      </c>
      <c r="O216" t="n">
        <v>39135.2</v>
      </c>
      <c r="P216" t="n">
        <v>406.09</v>
      </c>
      <c r="Q216" t="n">
        <v>608.8099999999999</v>
      </c>
      <c r="R216" t="n">
        <v>56.15</v>
      </c>
      <c r="S216" t="n">
        <v>46.36</v>
      </c>
      <c r="T216" t="n">
        <v>4546.15</v>
      </c>
      <c r="U216" t="n">
        <v>0.83</v>
      </c>
      <c r="V216" t="n">
        <v>0.9</v>
      </c>
      <c r="W216" t="n">
        <v>9.199999999999999</v>
      </c>
      <c r="X216" t="n">
        <v>0.28</v>
      </c>
      <c r="Y216" t="n">
        <v>1</v>
      </c>
      <c r="Z216" t="n">
        <v>10</v>
      </c>
    </row>
    <row r="217">
      <c r="A217" t="n">
        <v>81</v>
      </c>
      <c r="B217" t="n">
        <v>140</v>
      </c>
      <c r="C217" t="inlineStr">
        <is>
          <t xml:space="preserve">CONCLUIDO	</t>
        </is>
      </c>
      <c r="D217" t="n">
        <v>3.6585</v>
      </c>
      <c r="E217" t="n">
        <v>27.33</v>
      </c>
      <c r="F217" t="n">
        <v>23.65</v>
      </c>
      <c r="G217" t="n">
        <v>94.59999999999999</v>
      </c>
      <c r="H217" t="n">
        <v>1.2</v>
      </c>
      <c r="I217" t="n">
        <v>15</v>
      </c>
      <c r="J217" t="n">
        <v>315.97</v>
      </c>
      <c r="K217" t="n">
        <v>60.56</v>
      </c>
      <c r="L217" t="n">
        <v>21.25</v>
      </c>
      <c r="M217" t="n">
        <v>13</v>
      </c>
      <c r="N217" t="n">
        <v>94.16</v>
      </c>
      <c r="O217" t="n">
        <v>39203.74</v>
      </c>
      <c r="P217" t="n">
        <v>406.29</v>
      </c>
      <c r="Q217" t="n">
        <v>608.8200000000001</v>
      </c>
      <c r="R217" t="n">
        <v>55.85</v>
      </c>
      <c r="S217" t="n">
        <v>46.36</v>
      </c>
      <c r="T217" t="n">
        <v>4398.47</v>
      </c>
      <c r="U217" t="n">
        <v>0.83</v>
      </c>
      <c r="V217" t="n">
        <v>0.9</v>
      </c>
      <c r="W217" t="n">
        <v>9.210000000000001</v>
      </c>
      <c r="X217" t="n">
        <v>0.28</v>
      </c>
      <c r="Y217" t="n">
        <v>1</v>
      </c>
      <c r="Z217" t="n">
        <v>10</v>
      </c>
    </row>
    <row r="218">
      <c r="A218" t="n">
        <v>82</v>
      </c>
      <c r="B218" t="n">
        <v>140</v>
      </c>
      <c r="C218" t="inlineStr">
        <is>
          <t xml:space="preserve">CONCLUIDO	</t>
        </is>
      </c>
      <c r="D218" t="n">
        <v>3.6592</v>
      </c>
      <c r="E218" t="n">
        <v>27.33</v>
      </c>
      <c r="F218" t="n">
        <v>23.64</v>
      </c>
      <c r="G218" t="n">
        <v>94.58</v>
      </c>
      <c r="H218" t="n">
        <v>1.21</v>
      </c>
      <c r="I218" t="n">
        <v>15</v>
      </c>
      <c r="J218" t="n">
        <v>316.53</v>
      </c>
      <c r="K218" t="n">
        <v>60.56</v>
      </c>
      <c r="L218" t="n">
        <v>21.5</v>
      </c>
      <c r="M218" t="n">
        <v>13</v>
      </c>
      <c r="N218" t="n">
        <v>94.47</v>
      </c>
      <c r="O218" t="n">
        <v>39272.42</v>
      </c>
      <c r="P218" t="n">
        <v>406.33</v>
      </c>
      <c r="Q218" t="n">
        <v>608.79</v>
      </c>
      <c r="R218" t="n">
        <v>56.01</v>
      </c>
      <c r="S218" t="n">
        <v>46.36</v>
      </c>
      <c r="T218" t="n">
        <v>4475.17</v>
      </c>
      <c r="U218" t="n">
        <v>0.83</v>
      </c>
      <c r="V218" t="n">
        <v>0.9</v>
      </c>
      <c r="W218" t="n">
        <v>9.199999999999999</v>
      </c>
      <c r="X218" t="n">
        <v>0.27</v>
      </c>
      <c r="Y218" t="n">
        <v>1</v>
      </c>
      <c r="Z218" t="n">
        <v>10</v>
      </c>
    </row>
    <row r="219">
      <c r="A219" t="n">
        <v>83</v>
      </c>
      <c r="B219" t="n">
        <v>140</v>
      </c>
      <c r="C219" t="inlineStr">
        <is>
          <t xml:space="preserve">CONCLUIDO	</t>
        </is>
      </c>
      <c r="D219" t="n">
        <v>3.656</v>
      </c>
      <c r="E219" t="n">
        <v>27.35</v>
      </c>
      <c r="F219" t="n">
        <v>23.67</v>
      </c>
      <c r="G219" t="n">
        <v>94.67</v>
      </c>
      <c r="H219" t="n">
        <v>1.22</v>
      </c>
      <c r="I219" t="n">
        <v>15</v>
      </c>
      <c r="J219" t="n">
        <v>317.08</v>
      </c>
      <c r="K219" t="n">
        <v>60.56</v>
      </c>
      <c r="L219" t="n">
        <v>21.75</v>
      </c>
      <c r="M219" t="n">
        <v>13</v>
      </c>
      <c r="N219" t="n">
        <v>94.78</v>
      </c>
      <c r="O219" t="n">
        <v>39341.24</v>
      </c>
      <c r="P219" t="n">
        <v>406.32</v>
      </c>
      <c r="Q219" t="n">
        <v>608.8</v>
      </c>
      <c r="R219" t="n">
        <v>56.52</v>
      </c>
      <c r="S219" t="n">
        <v>46.36</v>
      </c>
      <c r="T219" t="n">
        <v>4734.97</v>
      </c>
      <c r="U219" t="n">
        <v>0.82</v>
      </c>
      <c r="V219" t="n">
        <v>0.9</v>
      </c>
      <c r="W219" t="n">
        <v>9.210000000000001</v>
      </c>
      <c r="X219" t="n">
        <v>0.3</v>
      </c>
      <c r="Y219" t="n">
        <v>1</v>
      </c>
      <c r="Z219" t="n">
        <v>10</v>
      </c>
    </row>
    <row r="220">
      <c r="A220" t="n">
        <v>84</v>
      </c>
      <c r="B220" t="n">
        <v>140</v>
      </c>
      <c r="C220" t="inlineStr">
        <is>
          <t xml:space="preserve">CONCLUIDO	</t>
        </is>
      </c>
      <c r="D220" t="n">
        <v>3.6589</v>
      </c>
      <c r="E220" t="n">
        <v>27.33</v>
      </c>
      <c r="F220" t="n">
        <v>23.65</v>
      </c>
      <c r="G220" t="n">
        <v>94.58</v>
      </c>
      <c r="H220" t="n">
        <v>1.23</v>
      </c>
      <c r="I220" t="n">
        <v>15</v>
      </c>
      <c r="J220" t="n">
        <v>317.64</v>
      </c>
      <c r="K220" t="n">
        <v>60.56</v>
      </c>
      <c r="L220" t="n">
        <v>22</v>
      </c>
      <c r="M220" t="n">
        <v>13</v>
      </c>
      <c r="N220" t="n">
        <v>95.09</v>
      </c>
      <c r="O220" t="n">
        <v>39410.2</v>
      </c>
      <c r="P220" t="n">
        <v>405.61</v>
      </c>
      <c r="Q220" t="n">
        <v>608.79</v>
      </c>
      <c r="R220" t="n">
        <v>55.97</v>
      </c>
      <c r="S220" t="n">
        <v>46.36</v>
      </c>
      <c r="T220" t="n">
        <v>4455.31</v>
      </c>
      <c r="U220" t="n">
        <v>0.83</v>
      </c>
      <c r="V220" t="n">
        <v>0.9</v>
      </c>
      <c r="W220" t="n">
        <v>9.199999999999999</v>
      </c>
      <c r="X220" t="n">
        <v>0.27</v>
      </c>
      <c r="Y220" t="n">
        <v>1</v>
      </c>
      <c r="Z220" t="n">
        <v>10</v>
      </c>
    </row>
    <row r="221">
      <c r="A221" t="n">
        <v>85</v>
      </c>
      <c r="B221" t="n">
        <v>140</v>
      </c>
      <c r="C221" t="inlineStr">
        <is>
          <t xml:space="preserve">CONCLUIDO	</t>
        </is>
      </c>
      <c r="D221" t="n">
        <v>3.6686</v>
      </c>
      <c r="E221" t="n">
        <v>27.26</v>
      </c>
      <c r="F221" t="n">
        <v>23.63</v>
      </c>
      <c r="G221" t="n">
        <v>101.25</v>
      </c>
      <c r="H221" t="n">
        <v>1.25</v>
      </c>
      <c r="I221" t="n">
        <v>14</v>
      </c>
      <c r="J221" t="n">
        <v>318.2</v>
      </c>
      <c r="K221" t="n">
        <v>60.56</v>
      </c>
      <c r="L221" t="n">
        <v>22.25</v>
      </c>
      <c r="M221" t="n">
        <v>12</v>
      </c>
      <c r="N221" t="n">
        <v>95.40000000000001</v>
      </c>
      <c r="O221" t="n">
        <v>39479.3</v>
      </c>
      <c r="P221" t="n">
        <v>404.49</v>
      </c>
      <c r="Q221" t="n">
        <v>608.8</v>
      </c>
      <c r="R221" t="n">
        <v>55.34</v>
      </c>
      <c r="S221" t="n">
        <v>46.36</v>
      </c>
      <c r="T221" t="n">
        <v>4148.4</v>
      </c>
      <c r="U221" t="n">
        <v>0.84</v>
      </c>
      <c r="V221" t="n">
        <v>0.9</v>
      </c>
      <c r="W221" t="n">
        <v>9.199999999999999</v>
      </c>
      <c r="X221" t="n">
        <v>0.25</v>
      </c>
      <c r="Y221" t="n">
        <v>1</v>
      </c>
      <c r="Z221" t="n">
        <v>10</v>
      </c>
    </row>
    <row r="222">
      <c r="A222" t="n">
        <v>86</v>
      </c>
      <c r="B222" t="n">
        <v>140</v>
      </c>
      <c r="C222" t="inlineStr">
        <is>
          <t xml:space="preserve">CONCLUIDO	</t>
        </is>
      </c>
      <c r="D222" t="n">
        <v>3.6686</v>
      </c>
      <c r="E222" t="n">
        <v>27.26</v>
      </c>
      <c r="F222" t="n">
        <v>23.63</v>
      </c>
      <c r="G222" t="n">
        <v>101.26</v>
      </c>
      <c r="H222" t="n">
        <v>1.26</v>
      </c>
      <c r="I222" t="n">
        <v>14</v>
      </c>
      <c r="J222" t="n">
        <v>318.76</v>
      </c>
      <c r="K222" t="n">
        <v>60.56</v>
      </c>
      <c r="L222" t="n">
        <v>22.5</v>
      </c>
      <c r="M222" t="n">
        <v>12</v>
      </c>
      <c r="N222" t="n">
        <v>95.70999999999999</v>
      </c>
      <c r="O222" t="n">
        <v>39548.54</v>
      </c>
      <c r="P222" t="n">
        <v>404.98</v>
      </c>
      <c r="Q222" t="n">
        <v>608.76</v>
      </c>
      <c r="R222" t="n">
        <v>55.3</v>
      </c>
      <c r="S222" t="n">
        <v>46.36</v>
      </c>
      <c r="T222" t="n">
        <v>4126.03</v>
      </c>
      <c r="U222" t="n">
        <v>0.84</v>
      </c>
      <c r="V222" t="n">
        <v>0.9</v>
      </c>
      <c r="W222" t="n">
        <v>9.199999999999999</v>
      </c>
      <c r="X222" t="n">
        <v>0.26</v>
      </c>
      <c r="Y222" t="n">
        <v>1</v>
      </c>
      <c r="Z222" t="n">
        <v>10</v>
      </c>
    </row>
    <row r="223">
      <c r="A223" t="n">
        <v>87</v>
      </c>
      <c r="B223" t="n">
        <v>140</v>
      </c>
      <c r="C223" t="inlineStr">
        <is>
          <t xml:space="preserve">CONCLUIDO	</t>
        </is>
      </c>
      <c r="D223" t="n">
        <v>3.668</v>
      </c>
      <c r="E223" t="n">
        <v>27.26</v>
      </c>
      <c r="F223" t="n">
        <v>23.63</v>
      </c>
      <c r="G223" t="n">
        <v>101.27</v>
      </c>
      <c r="H223" t="n">
        <v>1.27</v>
      </c>
      <c r="I223" t="n">
        <v>14</v>
      </c>
      <c r="J223" t="n">
        <v>319.33</v>
      </c>
      <c r="K223" t="n">
        <v>60.56</v>
      </c>
      <c r="L223" t="n">
        <v>22.75</v>
      </c>
      <c r="M223" t="n">
        <v>12</v>
      </c>
      <c r="N223" t="n">
        <v>96.02</v>
      </c>
      <c r="O223" t="n">
        <v>39617.93</v>
      </c>
      <c r="P223" t="n">
        <v>405.57</v>
      </c>
      <c r="Q223" t="n">
        <v>608.78</v>
      </c>
      <c r="R223" t="n">
        <v>55.2</v>
      </c>
      <c r="S223" t="n">
        <v>46.36</v>
      </c>
      <c r="T223" t="n">
        <v>4078.87</v>
      </c>
      <c r="U223" t="n">
        <v>0.84</v>
      </c>
      <c r="V223" t="n">
        <v>0.9</v>
      </c>
      <c r="W223" t="n">
        <v>9.210000000000001</v>
      </c>
      <c r="X223" t="n">
        <v>0.26</v>
      </c>
      <c r="Y223" t="n">
        <v>1</v>
      </c>
      <c r="Z223" t="n">
        <v>10</v>
      </c>
    </row>
    <row r="224">
      <c r="A224" t="n">
        <v>88</v>
      </c>
      <c r="B224" t="n">
        <v>140</v>
      </c>
      <c r="C224" t="inlineStr">
        <is>
          <t xml:space="preserve">CONCLUIDO	</t>
        </is>
      </c>
      <c r="D224" t="n">
        <v>3.6705</v>
      </c>
      <c r="E224" t="n">
        <v>27.24</v>
      </c>
      <c r="F224" t="n">
        <v>23.61</v>
      </c>
      <c r="G224" t="n">
        <v>101.2</v>
      </c>
      <c r="H224" t="n">
        <v>1.28</v>
      </c>
      <c r="I224" t="n">
        <v>14</v>
      </c>
      <c r="J224" t="n">
        <v>319.89</v>
      </c>
      <c r="K224" t="n">
        <v>60.56</v>
      </c>
      <c r="L224" t="n">
        <v>23</v>
      </c>
      <c r="M224" t="n">
        <v>12</v>
      </c>
      <c r="N224" t="n">
        <v>96.34</v>
      </c>
      <c r="O224" t="n">
        <v>39687.46</v>
      </c>
      <c r="P224" t="n">
        <v>405.07</v>
      </c>
      <c r="Q224" t="n">
        <v>608.78</v>
      </c>
      <c r="R224" t="n">
        <v>54.77</v>
      </c>
      <c r="S224" t="n">
        <v>46.36</v>
      </c>
      <c r="T224" t="n">
        <v>3863.33</v>
      </c>
      <c r="U224" t="n">
        <v>0.85</v>
      </c>
      <c r="V224" t="n">
        <v>0.9</v>
      </c>
      <c r="W224" t="n">
        <v>9.199999999999999</v>
      </c>
      <c r="X224" t="n">
        <v>0.24</v>
      </c>
      <c r="Y224" t="n">
        <v>1</v>
      </c>
      <c r="Z224" t="n">
        <v>10</v>
      </c>
    </row>
    <row r="225">
      <c r="A225" t="n">
        <v>89</v>
      </c>
      <c r="B225" t="n">
        <v>140</v>
      </c>
      <c r="C225" t="inlineStr">
        <is>
          <t xml:space="preserve">CONCLUIDO	</t>
        </is>
      </c>
      <c r="D225" t="n">
        <v>3.6694</v>
      </c>
      <c r="E225" t="n">
        <v>27.25</v>
      </c>
      <c r="F225" t="n">
        <v>23.62</v>
      </c>
      <c r="G225" t="n">
        <v>101.23</v>
      </c>
      <c r="H225" t="n">
        <v>1.29</v>
      </c>
      <c r="I225" t="n">
        <v>14</v>
      </c>
      <c r="J225" t="n">
        <v>320.46</v>
      </c>
      <c r="K225" t="n">
        <v>60.56</v>
      </c>
      <c r="L225" t="n">
        <v>23.25</v>
      </c>
      <c r="M225" t="n">
        <v>12</v>
      </c>
      <c r="N225" t="n">
        <v>96.65000000000001</v>
      </c>
      <c r="O225" t="n">
        <v>39757.13</v>
      </c>
      <c r="P225" t="n">
        <v>405.37</v>
      </c>
      <c r="Q225" t="n">
        <v>608.79</v>
      </c>
      <c r="R225" t="n">
        <v>55.02</v>
      </c>
      <c r="S225" t="n">
        <v>46.36</v>
      </c>
      <c r="T225" t="n">
        <v>3987.69</v>
      </c>
      <c r="U225" t="n">
        <v>0.84</v>
      </c>
      <c r="V225" t="n">
        <v>0.9</v>
      </c>
      <c r="W225" t="n">
        <v>9.199999999999999</v>
      </c>
      <c r="X225" t="n">
        <v>0.25</v>
      </c>
      <c r="Y225" t="n">
        <v>1</v>
      </c>
      <c r="Z225" t="n">
        <v>10</v>
      </c>
    </row>
    <row r="226">
      <c r="A226" t="n">
        <v>90</v>
      </c>
      <c r="B226" t="n">
        <v>140</v>
      </c>
      <c r="C226" t="inlineStr">
        <is>
          <t xml:space="preserve">CONCLUIDO	</t>
        </is>
      </c>
      <c r="D226" t="n">
        <v>3.6694</v>
      </c>
      <c r="E226" t="n">
        <v>27.25</v>
      </c>
      <c r="F226" t="n">
        <v>23.62</v>
      </c>
      <c r="G226" t="n">
        <v>101.23</v>
      </c>
      <c r="H226" t="n">
        <v>1.3</v>
      </c>
      <c r="I226" t="n">
        <v>14</v>
      </c>
      <c r="J226" t="n">
        <v>321.02</v>
      </c>
      <c r="K226" t="n">
        <v>60.56</v>
      </c>
      <c r="L226" t="n">
        <v>23.5</v>
      </c>
      <c r="M226" t="n">
        <v>12</v>
      </c>
      <c r="N226" t="n">
        <v>96.97</v>
      </c>
      <c r="O226" t="n">
        <v>39826.95</v>
      </c>
      <c r="P226" t="n">
        <v>404.99</v>
      </c>
      <c r="Q226" t="n">
        <v>608.84</v>
      </c>
      <c r="R226" t="n">
        <v>55.07</v>
      </c>
      <c r="S226" t="n">
        <v>46.36</v>
      </c>
      <c r="T226" t="n">
        <v>4013.98</v>
      </c>
      <c r="U226" t="n">
        <v>0.84</v>
      </c>
      <c r="V226" t="n">
        <v>0.9</v>
      </c>
      <c r="W226" t="n">
        <v>9.199999999999999</v>
      </c>
      <c r="X226" t="n">
        <v>0.25</v>
      </c>
      <c r="Y226" t="n">
        <v>1</v>
      </c>
      <c r="Z226" t="n">
        <v>10</v>
      </c>
    </row>
    <row r="227">
      <c r="A227" t="n">
        <v>91</v>
      </c>
      <c r="B227" t="n">
        <v>140</v>
      </c>
      <c r="C227" t="inlineStr">
        <is>
          <t xml:space="preserve">CONCLUIDO	</t>
        </is>
      </c>
      <c r="D227" t="n">
        <v>3.6674</v>
      </c>
      <c r="E227" t="n">
        <v>27.27</v>
      </c>
      <c r="F227" t="n">
        <v>23.64</v>
      </c>
      <c r="G227" t="n">
        <v>101.29</v>
      </c>
      <c r="H227" t="n">
        <v>1.32</v>
      </c>
      <c r="I227" t="n">
        <v>14</v>
      </c>
      <c r="J227" t="n">
        <v>321.59</v>
      </c>
      <c r="K227" t="n">
        <v>60.56</v>
      </c>
      <c r="L227" t="n">
        <v>23.75</v>
      </c>
      <c r="M227" t="n">
        <v>12</v>
      </c>
      <c r="N227" t="n">
        <v>97.28</v>
      </c>
      <c r="O227" t="n">
        <v>39896.91</v>
      </c>
      <c r="P227" t="n">
        <v>404.84</v>
      </c>
      <c r="Q227" t="n">
        <v>608.79</v>
      </c>
      <c r="R227" t="n">
        <v>55.62</v>
      </c>
      <c r="S227" t="n">
        <v>46.36</v>
      </c>
      <c r="T227" t="n">
        <v>4285.16</v>
      </c>
      <c r="U227" t="n">
        <v>0.83</v>
      </c>
      <c r="V227" t="n">
        <v>0.9</v>
      </c>
      <c r="W227" t="n">
        <v>9.199999999999999</v>
      </c>
      <c r="X227" t="n">
        <v>0.26</v>
      </c>
      <c r="Y227" t="n">
        <v>1</v>
      </c>
      <c r="Z227" t="n">
        <v>10</v>
      </c>
    </row>
    <row r="228">
      <c r="A228" t="n">
        <v>92</v>
      </c>
      <c r="B228" t="n">
        <v>140</v>
      </c>
      <c r="C228" t="inlineStr">
        <is>
          <t xml:space="preserve">CONCLUIDO	</t>
        </is>
      </c>
      <c r="D228" t="n">
        <v>3.6671</v>
      </c>
      <c r="E228" t="n">
        <v>27.27</v>
      </c>
      <c r="F228" t="n">
        <v>23.64</v>
      </c>
      <c r="G228" t="n">
        <v>101.3</v>
      </c>
      <c r="H228" t="n">
        <v>1.33</v>
      </c>
      <c r="I228" t="n">
        <v>14</v>
      </c>
      <c r="J228" t="n">
        <v>322.16</v>
      </c>
      <c r="K228" t="n">
        <v>60.56</v>
      </c>
      <c r="L228" t="n">
        <v>24</v>
      </c>
      <c r="M228" t="n">
        <v>12</v>
      </c>
      <c r="N228" t="n">
        <v>97.59999999999999</v>
      </c>
      <c r="O228" t="n">
        <v>39967.02</v>
      </c>
      <c r="P228" t="n">
        <v>404.52</v>
      </c>
      <c r="Q228" t="n">
        <v>608.79</v>
      </c>
      <c r="R228" t="n">
        <v>55.66</v>
      </c>
      <c r="S228" t="n">
        <v>46.36</v>
      </c>
      <c r="T228" t="n">
        <v>4306.42</v>
      </c>
      <c r="U228" t="n">
        <v>0.83</v>
      </c>
      <c r="V228" t="n">
        <v>0.9</v>
      </c>
      <c r="W228" t="n">
        <v>9.199999999999999</v>
      </c>
      <c r="X228" t="n">
        <v>0.27</v>
      </c>
      <c r="Y228" t="n">
        <v>1</v>
      </c>
      <c r="Z228" t="n">
        <v>10</v>
      </c>
    </row>
    <row r="229">
      <c r="A229" t="n">
        <v>93</v>
      </c>
      <c r="B229" t="n">
        <v>140</v>
      </c>
      <c r="C229" t="inlineStr">
        <is>
          <t xml:space="preserve">CONCLUIDO	</t>
        </is>
      </c>
      <c r="D229" t="n">
        <v>3.6779</v>
      </c>
      <c r="E229" t="n">
        <v>27.19</v>
      </c>
      <c r="F229" t="n">
        <v>23.61</v>
      </c>
      <c r="G229" t="n">
        <v>108.97</v>
      </c>
      <c r="H229" t="n">
        <v>1.34</v>
      </c>
      <c r="I229" t="n">
        <v>13</v>
      </c>
      <c r="J229" t="n">
        <v>322.73</v>
      </c>
      <c r="K229" t="n">
        <v>60.56</v>
      </c>
      <c r="L229" t="n">
        <v>24.25</v>
      </c>
      <c r="M229" t="n">
        <v>11</v>
      </c>
      <c r="N229" t="n">
        <v>97.92</v>
      </c>
      <c r="O229" t="n">
        <v>40037.28</v>
      </c>
      <c r="P229" t="n">
        <v>404.4</v>
      </c>
      <c r="Q229" t="n">
        <v>608.8099999999999</v>
      </c>
      <c r="R229" t="n">
        <v>54.74</v>
      </c>
      <c r="S229" t="n">
        <v>46.36</v>
      </c>
      <c r="T229" t="n">
        <v>3854.35</v>
      </c>
      <c r="U229" t="n">
        <v>0.85</v>
      </c>
      <c r="V229" t="n">
        <v>0.9</v>
      </c>
      <c r="W229" t="n">
        <v>9.199999999999999</v>
      </c>
      <c r="X229" t="n">
        <v>0.24</v>
      </c>
      <c r="Y229" t="n">
        <v>1</v>
      </c>
      <c r="Z229" t="n">
        <v>10</v>
      </c>
    </row>
    <row r="230">
      <c r="A230" t="n">
        <v>94</v>
      </c>
      <c r="B230" t="n">
        <v>140</v>
      </c>
      <c r="C230" t="inlineStr">
        <is>
          <t xml:space="preserve">CONCLUIDO	</t>
        </is>
      </c>
      <c r="D230" t="n">
        <v>3.6771</v>
      </c>
      <c r="E230" t="n">
        <v>27.2</v>
      </c>
      <c r="F230" t="n">
        <v>23.62</v>
      </c>
      <c r="G230" t="n">
        <v>108.99</v>
      </c>
      <c r="H230" t="n">
        <v>1.35</v>
      </c>
      <c r="I230" t="n">
        <v>13</v>
      </c>
      <c r="J230" t="n">
        <v>323.3</v>
      </c>
      <c r="K230" t="n">
        <v>60.56</v>
      </c>
      <c r="L230" t="n">
        <v>24.5</v>
      </c>
      <c r="M230" t="n">
        <v>11</v>
      </c>
      <c r="N230" t="n">
        <v>98.23999999999999</v>
      </c>
      <c r="O230" t="n">
        <v>40107.81</v>
      </c>
      <c r="P230" t="n">
        <v>404.97</v>
      </c>
      <c r="Q230" t="n">
        <v>608.77</v>
      </c>
      <c r="R230" t="n">
        <v>54.81</v>
      </c>
      <c r="S230" t="n">
        <v>46.36</v>
      </c>
      <c r="T230" t="n">
        <v>3885.82</v>
      </c>
      <c r="U230" t="n">
        <v>0.85</v>
      </c>
      <c r="V230" t="n">
        <v>0.9</v>
      </c>
      <c r="W230" t="n">
        <v>9.199999999999999</v>
      </c>
      <c r="X230" t="n">
        <v>0.24</v>
      </c>
      <c r="Y230" t="n">
        <v>1</v>
      </c>
      <c r="Z230" t="n">
        <v>10</v>
      </c>
    </row>
    <row r="231">
      <c r="A231" t="n">
        <v>95</v>
      </c>
      <c r="B231" t="n">
        <v>140</v>
      </c>
      <c r="C231" t="inlineStr">
        <is>
          <t xml:space="preserve">CONCLUIDO	</t>
        </is>
      </c>
      <c r="D231" t="n">
        <v>3.6775</v>
      </c>
      <c r="E231" t="n">
        <v>27.19</v>
      </c>
      <c r="F231" t="n">
        <v>23.61</v>
      </c>
      <c r="G231" t="n">
        <v>108.98</v>
      </c>
      <c r="H231" t="n">
        <v>1.36</v>
      </c>
      <c r="I231" t="n">
        <v>13</v>
      </c>
      <c r="J231" t="n">
        <v>323.87</v>
      </c>
      <c r="K231" t="n">
        <v>60.56</v>
      </c>
      <c r="L231" t="n">
        <v>24.75</v>
      </c>
      <c r="M231" t="n">
        <v>11</v>
      </c>
      <c r="N231" t="n">
        <v>98.56999999999999</v>
      </c>
      <c r="O231" t="n">
        <v>40178.37</v>
      </c>
      <c r="P231" t="n">
        <v>404.72</v>
      </c>
      <c r="Q231" t="n">
        <v>608.85</v>
      </c>
      <c r="R231" t="n">
        <v>54.9</v>
      </c>
      <c r="S231" t="n">
        <v>46.36</v>
      </c>
      <c r="T231" t="n">
        <v>3932.87</v>
      </c>
      <c r="U231" t="n">
        <v>0.84</v>
      </c>
      <c r="V231" t="n">
        <v>0.9</v>
      </c>
      <c r="W231" t="n">
        <v>9.199999999999999</v>
      </c>
      <c r="X231" t="n">
        <v>0.24</v>
      </c>
      <c r="Y231" t="n">
        <v>1</v>
      </c>
      <c r="Z231" t="n">
        <v>10</v>
      </c>
    </row>
    <row r="232">
      <c r="A232" t="n">
        <v>96</v>
      </c>
      <c r="B232" t="n">
        <v>140</v>
      </c>
      <c r="C232" t="inlineStr">
        <is>
          <t xml:space="preserve">CONCLUIDO	</t>
        </is>
      </c>
      <c r="D232" t="n">
        <v>3.6765</v>
      </c>
      <c r="E232" t="n">
        <v>27.2</v>
      </c>
      <c r="F232" t="n">
        <v>23.62</v>
      </c>
      <c r="G232" t="n">
        <v>109.01</v>
      </c>
      <c r="H232" t="n">
        <v>1.37</v>
      </c>
      <c r="I232" t="n">
        <v>13</v>
      </c>
      <c r="J232" t="n">
        <v>324.44</v>
      </c>
      <c r="K232" t="n">
        <v>60.56</v>
      </c>
      <c r="L232" t="n">
        <v>25</v>
      </c>
      <c r="M232" t="n">
        <v>11</v>
      </c>
      <c r="N232" t="n">
        <v>98.89</v>
      </c>
      <c r="O232" t="n">
        <v>40249.08</v>
      </c>
      <c r="P232" t="n">
        <v>404.93</v>
      </c>
      <c r="Q232" t="n">
        <v>608.87</v>
      </c>
      <c r="R232" t="n">
        <v>55.02</v>
      </c>
      <c r="S232" t="n">
        <v>46.36</v>
      </c>
      <c r="T232" t="n">
        <v>3993.5</v>
      </c>
      <c r="U232" t="n">
        <v>0.84</v>
      </c>
      <c r="V232" t="n">
        <v>0.9</v>
      </c>
      <c r="W232" t="n">
        <v>9.199999999999999</v>
      </c>
      <c r="X232" t="n">
        <v>0.25</v>
      </c>
      <c r="Y232" t="n">
        <v>1</v>
      </c>
      <c r="Z232" t="n">
        <v>10</v>
      </c>
    </row>
    <row r="233">
      <c r="A233" t="n">
        <v>97</v>
      </c>
      <c r="B233" t="n">
        <v>140</v>
      </c>
      <c r="C233" t="inlineStr">
        <is>
          <t xml:space="preserve">CONCLUIDO	</t>
        </is>
      </c>
      <c r="D233" t="n">
        <v>3.6781</v>
      </c>
      <c r="E233" t="n">
        <v>27.19</v>
      </c>
      <c r="F233" t="n">
        <v>23.61</v>
      </c>
      <c r="G233" t="n">
        <v>108.96</v>
      </c>
      <c r="H233" t="n">
        <v>1.38</v>
      </c>
      <c r="I233" t="n">
        <v>13</v>
      </c>
      <c r="J233" t="n">
        <v>325.02</v>
      </c>
      <c r="K233" t="n">
        <v>60.56</v>
      </c>
      <c r="L233" t="n">
        <v>25.25</v>
      </c>
      <c r="M233" t="n">
        <v>11</v>
      </c>
      <c r="N233" t="n">
        <v>99.20999999999999</v>
      </c>
      <c r="O233" t="n">
        <v>40319.95</v>
      </c>
      <c r="P233" t="n">
        <v>404.57</v>
      </c>
      <c r="Q233" t="n">
        <v>608.8</v>
      </c>
      <c r="R233" t="n">
        <v>54.67</v>
      </c>
      <c r="S233" t="n">
        <v>46.36</v>
      </c>
      <c r="T233" t="n">
        <v>3817.19</v>
      </c>
      <c r="U233" t="n">
        <v>0.85</v>
      </c>
      <c r="V233" t="n">
        <v>0.9</v>
      </c>
      <c r="W233" t="n">
        <v>9.199999999999999</v>
      </c>
      <c r="X233" t="n">
        <v>0.24</v>
      </c>
      <c r="Y233" t="n">
        <v>1</v>
      </c>
      <c r="Z233" t="n">
        <v>10</v>
      </c>
    </row>
    <row r="234">
      <c r="A234" t="n">
        <v>98</v>
      </c>
      <c r="B234" t="n">
        <v>140</v>
      </c>
      <c r="C234" t="inlineStr">
        <is>
          <t xml:space="preserve">CONCLUIDO	</t>
        </is>
      </c>
      <c r="D234" t="n">
        <v>3.6779</v>
      </c>
      <c r="E234" t="n">
        <v>27.19</v>
      </c>
      <c r="F234" t="n">
        <v>23.61</v>
      </c>
      <c r="G234" t="n">
        <v>108.97</v>
      </c>
      <c r="H234" t="n">
        <v>1.4</v>
      </c>
      <c r="I234" t="n">
        <v>13</v>
      </c>
      <c r="J234" t="n">
        <v>325.59</v>
      </c>
      <c r="K234" t="n">
        <v>60.56</v>
      </c>
      <c r="L234" t="n">
        <v>25.5</v>
      </c>
      <c r="M234" t="n">
        <v>11</v>
      </c>
      <c r="N234" t="n">
        <v>99.54000000000001</v>
      </c>
      <c r="O234" t="n">
        <v>40390.96</v>
      </c>
      <c r="P234" t="n">
        <v>404.45</v>
      </c>
      <c r="Q234" t="n">
        <v>608.78</v>
      </c>
      <c r="R234" t="n">
        <v>54.82</v>
      </c>
      <c r="S234" t="n">
        <v>46.36</v>
      </c>
      <c r="T234" t="n">
        <v>3891.1</v>
      </c>
      <c r="U234" t="n">
        <v>0.85</v>
      </c>
      <c r="V234" t="n">
        <v>0.9</v>
      </c>
      <c r="W234" t="n">
        <v>9.199999999999999</v>
      </c>
      <c r="X234" t="n">
        <v>0.24</v>
      </c>
      <c r="Y234" t="n">
        <v>1</v>
      </c>
      <c r="Z234" t="n">
        <v>10</v>
      </c>
    </row>
    <row r="235">
      <c r="A235" t="n">
        <v>99</v>
      </c>
      <c r="B235" t="n">
        <v>140</v>
      </c>
      <c r="C235" t="inlineStr">
        <is>
          <t xml:space="preserve">CONCLUIDO	</t>
        </is>
      </c>
      <c r="D235" t="n">
        <v>3.6767</v>
      </c>
      <c r="E235" t="n">
        <v>27.2</v>
      </c>
      <c r="F235" t="n">
        <v>23.62</v>
      </c>
      <c r="G235" t="n">
        <v>109.01</v>
      </c>
      <c r="H235" t="n">
        <v>1.41</v>
      </c>
      <c r="I235" t="n">
        <v>13</v>
      </c>
      <c r="J235" t="n">
        <v>326.17</v>
      </c>
      <c r="K235" t="n">
        <v>60.56</v>
      </c>
      <c r="L235" t="n">
        <v>25.75</v>
      </c>
      <c r="M235" t="n">
        <v>11</v>
      </c>
      <c r="N235" t="n">
        <v>99.87</v>
      </c>
      <c r="O235" t="n">
        <v>40462.13</v>
      </c>
      <c r="P235" t="n">
        <v>404.24</v>
      </c>
      <c r="Q235" t="n">
        <v>608.75</v>
      </c>
      <c r="R235" t="n">
        <v>55.03</v>
      </c>
      <c r="S235" t="n">
        <v>46.36</v>
      </c>
      <c r="T235" t="n">
        <v>3999.92</v>
      </c>
      <c r="U235" t="n">
        <v>0.84</v>
      </c>
      <c r="V235" t="n">
        <v>0.9</v>
      </c>
      <c r="W235" t="n">
        <v>9.199999999999999</v>
      </c>
      <c r="X235" t="n">
        <v>0.25</v>
      </c>
      <c r="Y235" t="n">
        <v>1</v>
      </c>
      <c r="Z235" t="n">
        <v>10</v>
      </c>
    </row>
    <row r="236">
      <c r="A236" t="n">
        <v>100</v>
      </c>
      <c r="B236" t="n">
        <v>140</v>
      </c>
      <c r="C236" t="inlineStr">
        <is>
          <t xml:space="preserve">CONCLUIDO	</t>
        </is>
      </c>
      <c r="D236" t="n">
        <v>3.6777</v>
      </c>
      <c r="E236" t="n">
        <v>27.19</v>
      </c>
      <c r="F236" t="n">
        <v>23.61</v>
      </c>
      <c r="G236" t="n">
        <v>108.97</v>
      </c>
      <c r="H236" t="n">
        <v>1.42</v>
      </c>
      <c r="I236" t="n">
        <v>13</v>
      </c>
      <c r="J236" t="n">
        <v>326.75</v>
      </c>
      <c r="K236" t="n">
        <v>60.56</v>
      </c>
      <c r="L236" t="n">
        <v>26</v>
      </c>
      <c r="M236" t="n">
        <v>11</v>
      </c>
      <c r="N236" t="n">
        <v>100.2</v>
      </c>
      <c r="O236" t="n">
        <v>40533.46</v>
      </c>
      <c r="P236" t="n">
        <v>403.68</v>
      </c>
      <c r="Q236" t="n">
        <v>608.8099999999999</v>
      </c>
      <c r="R236" t="n">
        <v>54.84</v>
      </c>
      <c r="S236" t="n">
        <v>46.36</v>
      </c>
      <c r="T236" t="n">
        <v>3900.6</v>
      </c>
      <c r="U236" t="n">
        <v>0.85</v>
      </c>
      <c r="V236" t="n">
        <v>0.9</v>
      </c>
      <c r="W236" t="n">
        <v>9.199999999999999</v>
      </c>
      <c r="X236" t="n">
        <v>0.24</v>
      </c>
      <c r="Y236" t="n">
        <v>1</v>
      </c>
      <c r="Z236" t="n">
        <v>10</v>
      </c>
    </row>
    <row r="237">
      <c r="A237" t="n">
        <v>101</v>
      </c>
      <c r="B237" t="n">
        <v>140</v>
      </c>
      <c r="C237" t="inlineStr">
        <is>
          <t xml:space="preserve">CONCLUIDO	</t>
        </is>
      </c>
      <c r="D237" t="n">
        <v>3.6887</v>
      </c>
      <c r="E237" t="n">
        <v>27.11</v>
      </c>
      <c r="F237" t="n">
        <v>23.58</v>
      </c>
      <c r="G237" t="n">
        <v>117.91</v>
      </c>
      <c r="H237" t="n">
        <v>1.43</v>
      </c>
      <c r="I237" t="n">
        <v>12</v>
      </c>
      <c r="J237" t="n">
        <v>327.33</v>
      </c>
      <c r="K237" t="n">
        <v>60.56</v>
      </c>
      <c r="L237" t="n">
        <v>26.25</v>
      </c>
      <c r="M237" t="n">
        <v>10</v>
      </c>
      <c r="N237" t="n">
        <v>100.52</v>
      </c>
      <c r="O237" t="n">
        <v>40604.94</v>
      </c>
      <c r="P237" t="n">
        <v>402.79</v>
      </c>
      <c r="Q237" t="n">
        <v>608.78</v>
      </c>
      <c r="R237" t="n">
        <v>53.89</v>
      </c>
      <c r="S237" t="n">
        <v>46.36</v>
      </c>
      <c r="T237" t="n">
        <v>3430.29</v>
      </c>
      <c r="U237" t="n">
        <v>0.86</v>
      </c>
      <c r="V237" t="n">
        <v>0.9</v>
      </c>
      <c r="W237" t="n">
        <v>9.199999999999999</v>
      </c>
      <c r="X237" t="n">
        <v>0.21</v>
      </c>
      <c r="Y237" t="n">
        <v>1</v>
      </c>
      <c r="Z237" t="n">
        <v>10</v>
      </c>
    </row>
    <row r="238">
      <c r="A238" t="n">
        <v>102</v>
      </c>
      <c r="B238" t="n">
        <v>140</v>
      </c>
      <c r="C238" t="inlineStr">
        <is>
          <t xml:space="preserve">CONCLUIDO	</t>
        </is>
      </c>
      <c r="D238" t="n">
        <v>3.6875</v>
      </c>
      <c r="E238" t="n">
        <v>27.12</v>
      </c>
      <c r="F238" t="n">
        <v>23.59</v>
      </c>
      <c r="G238" t="n">
        <v>117.96</v>
      </c>
      <c r="H238" t="n">
        <v>1.44</v>
      </c>
      <c r="I238" t="n">
        <v>12</v>
      </c>
      <c r="J238" t="n">
        <v>327.91</v>
      </c>
      <c r="K238" t="n">
        <v>60.56</v>
      </c>
      <c r="L238" t="n">
        <v>26.5</v>
      </c>
      <c r="M238" t="n">
        <v>10</v>
      </c>
      <c r="N238" t="n">
        <v>100.86</v>
      </c>
      <c r="O238" t="n">
        <v>40676.58</v>
      </c>
      <c r="P238" t="n">
        <v>403.25</v>
      </c>
      <c r="Q238" t="n">
        <v>608.79</v>
      </c>
      <c r="R238" t="n">
        <v>54.04</v>
      </c>
      <c r="S238" t="n">
        <v>46.36</v>
      </c>
      <c r="T238" t="n">
        <v>3506.3</v>
      </c>
      <c r="U238" t="n">
        <v>0.86</v>
      </c>
      <c r="V238" t="n">
        <v>0.9</v>
      </c>
      <c r="W238" t="n">
        <v>9.199999999999999</v>
      </c>
      <c r="X238" t="n">
        <v>0.22</v>
      </c>
      <c r="Y238" t="n">
        <v>1</v>
      </c>
      <c r="Z238" t="n">
        <v>10</v>
      </c>
    </row>
    <row r="239">
      <c r="A239" t="n">
        <v>103</v>
      </c>
      <c r="B239" t="n">
        <v>140</v>
      </c>
      <c r="C239" t="inlineStr">
        <is>
          <t xml:space="preserve">CONCLUIDO	</t>
        </is>
      </c>
      <c r="D239" t="n">
        <v>3.6873</v>
      </c>
      <c r="E239" t="n">
        <v>27.12</v>
      </c>
      <c r="F239" t="n">
        <v>23.59</v>
      </c>
      <c r="G239" t="n">
        <v>117.96</v>
      </c>
      <c r="H239" t="n">
        <v>1.45</v>
      </c>
      <c r="I239" t="n">
        <v>12</v>
      </c>
      <c r="J239" t="n">
        <v>328.49</v>
      </c>
      <c r="K239" t="n">
        <v>60.56</v>
      </c>
      <c r="L239" t="n">
        <v>26.75</v>
      </c>
      <c r="M239" t="n">
        <v>10</v>
      </c>
      <c r="N239" t="n">
        <v>101.19</v>
      </c>
      <c r="O239" t="n">
        <v>40748.37</v>
      </c>
      <c r="P239" t="n">
        <v>403.63</v>
      </c>
      <c r="Q239" t="n">
        <v>608.8200000000001</v>
      </c>
      <c r="R239" t="n">
        <v>54.23</v>
      </c>
      <c r="S239" t="n">
        <v>46.36</v>
      </c>
      <c r="T239" t="n">
        <v>3603.81</v>
      </c>
      <c r="U239" t="n">
        <v>0.85</v>
      </c>
      <c r="V239" t="n">
        <v>0.9</v>
      </c>
      <c r="W239" t="n">
        <v>9.199999999999999</v>
      </c>
      <c r="X239" t="n">
        <v>0.22</v>
      </c>
      <c r="Y239" t="n">
        <v>1</v>
      </c>
      <c r="Z239" t="n">
        <v>10</v>
      </c>
    </row>
    <row r="240">
      <c r="A240" t="n">
        <v>104</v>
      </c>
      <c r="B240" t="n">
        <v>140</v>
      </c>
      <c r="C240" t="inlineStr">
        <is>
          <t xml:space="preserve">CONCLUIDO	</t>
        </is>
      </c>
      <c r="D240" t="n">
        <v>3.687</v>
      </c>
      <c r="E240" t="n">
        <v>27.12</v>
      </c>
      <c r="F240" t="n">
        <v>23.59</v>
      </c>
      <c r="G240" t="n">
        <v>117.97</v>
      </c>
      <c r="H240" t="n">
        <v>1.46</v>
      </c>
      <c r="I240" t="n">
        <v>12</v>
      </c>
      <c r="J240" t="n">
        <v>329.08</v>
      </c>
      <c r="K240" t="n">
        <v>60.56</v>
      </c>
      <c r="L240" t="n">
        <v>27</v>
      </c>
      <c r="M240" t="n">
        <v>10</v>
      </c>
      <c r="N240" t="n">
        <v>101.52</v>
      </c>
      <c r="O240" t="n">
        <v>40820.32</v>
      </c>
      <c r="P240" t="n">
        <v>403.81</v>
      </c>
      <c r="Q240" t="n">
        <v>608.8</v>
      </c>
      <c r="R240" t="n">
        <v>54.31</v>
      </c>
      <c r="S240" t="n">
        <v>46.36</v>
      </c>
      <c r="T240" t="n">
        <v>3643.7</v>
      </c>
      <c r="U240" t="n">
        <v>0.85</v>
      </c>
      <c r="V240" t="n">
        <v>0.9</v>
      </c>
      <c r="W240" t="n">
        <v>9.199999999999999</v>
      </c>
      <c r="X240" t="n">
        <v>0.22</v>
      </c>
      <c r="Y240" t="n">
        <v>1</v>
      </c>
      <c r="Z240" t="n">
        <v>10</v>
      </c>
    </row>
    <row r="241">
      <c r="A241" t="n">
        <v>105</v>
      </c>
      <c r="B241" t="n">
        <v>140</v>
      </c>
      <c r="C241" t="inlineStr">
        <is>
          <t xml:space="preserve">CONCLUIDO	</t>
        </is>
      </c>
      <c r="D241" t="n">
        <v>3.6874</v>
      </c>
      <c r="E241" t="n">
        <v>27.12</v>
      </c>
      <c r="F241" t="n">
        <v>23.59</v>
      </c>
      <c r="G241" t="n">
        <v>117.96</v>
      </c>
      <c r="H241" t="n">
        <v>1.47</v>
      </c>
      <c r="I241" t="n">
        <v>12</v>
      </c>
      <c r="J241" t="n">
        <v>329.66</v>
      </c>
      <c r="K241" t="n">
        <v>60.56</v>
      </c>
      <c r="L241" t="n">
        <v>27.25</v>
      </c>
      <c r="M241" t="n">
        <v>10</v>
      </c>
      <c r="N241" t="n">
        <v>101.86</v>
      </c>
      <c r="O241" t="n">
        <v>40892.44</v>
      </c>
      <c r="P241" t="n">
        <v>403.85</v>
      </c>
      <c r="Q241" t="n">
        <v>608.85</v>
      </c>
      <c r="R241" t="n">
        <v>54.12</v>
      </c>
      <c r="S241" t="n">
        <v>46.36</v>
      </c>
      <c r="T241" t="n">
        <v>3549.24</v>
      </c>
      <c r="U241" t="n">
        <v>0.86</v>
      </c>
      <c r="V241" t="n">
        <v>0.9</v>
      </c>
      <c r="W241" t="n">
        <v>9.199999999999999</v>
      </c>
      <c r="X241" t="n">
        <v>0.22</v>
      </c>
      <c r="Y241" t="n">
        <v>1</v>
      </c>
      <c r="Z241" t="n">
        <v>10</v>
      </c>
    </row>
    <row r="242">
      <c r="A242" t="n">
        <v>106</v>
      </c>
      <c r="B242" t="n">
        <v>140</v>
      </c>
      <c r="C242" t="inlineStr">
        <is>
          <t xml:space="preserve">CONCLUIDO	</t>
        </is>
      </c>
      <c r="D242" t="n">
        <v>3.688</v>
      </c>
      <c r="E242" t="n">
        <v>27.11</v>
      </c>
      <c r="F242" t="n">
        <v>23.59</v>
      </c>
      <c r="G242" t="n">
        <v>117.93</v>
      </c>
      <c r="H242" t="n">
        <v>1.48</v>
      </c>
      <c r="I242" t="n">
        <v>12</v>
      </c>
      <c r="J242" t="n">
        <v>330.25</v>
      </c>
      <c r="K242" t="n">
        <v>60.56</v>
      </c>
      <c r="L242" t="n">
        <v>27.5</v>
      </c>
      <c r="M242" t="n">
        <v>10</v>
      </c>
      <c r="N242" t="n">
        <v>102.19</v>
      </c>
      <c r="O242" t="n">
        <v>40964.71</v>
      </c>
      <c r="P242" t="n">
        <v>403.78</v>
      </c>
      <c r="Q242" t="n">
        <v>608.77</v>
      </c>
      <c r="R242" t="n">
        <v>54.2</v>
      </c>
      <c r="S242" t="n">
        <v>46.36</v>
      </c>
      <c r="T242" t="n">
        <v>3586.41</v>
      </c>
      <c r="U242" t="n">
        <v>0.86</v>
      </c>
      <c r="V242" t="n">
        <v>0.9</v>
      </c>
      <c r="W242" t="n">
        <v>9.19</v>
      </c>
      <c r="X242" t="n">
        <v>0.22</v>
      </c>
      <c r="Y242" t="n">
        <v>1</v>
      </c>
      <c r="Z242" t="n">
        <v>10</v>
      </c>
    </row>
    <row r="243">
      <c r="A243" t="n">
        <v>107</v>
      </c>
      <c r="B243" t="n">
        <v>140</v>
      </c>
      <c r="C243" t="inlineStr">
        <is>
          <t xml:space="preserve">CONCLUIDO	</t>
        </is>
      </c>
      <c r="D243" t="n">
        <v>3.6855</v>
      </c>
      <c r="E243" t="n">
        <v>27.13</v>
      </c>
      <c r="F243" t="n">
        <v>23.61</v>
      </c>
      <c r="G243" t="n">
        <v>118.03</v>
      </c>
      <c r="H243" t="n">
        <v>1.49</v>
      </c>
      <c r="I243" t="n">
        <v>12</v>
      </c>
      <c r="J243" t="n">
        <v>330.83</v>
      </c>
      <c r="K243" t="n">
        <v>60.56</v>
      </c>
      <c r="L243" t="n">
        <v>27.75</v>
      </c>
      <c r="M243" t="n">
        <v>10</v>
      </c>
      <c r="N243" t="n">
        <v>102.53</v>
      </c>
      <c r="O243" t="n">
        <v>41037.15</v>
      </c>
      <c r="P243" t="n">
        <v>404.29</v>
      </c>
      <c r="Q243" t="n">
        <v>608.88</v>
      </c>
      <c r="R243" t="n">
        <v>54.52</v>
      </c>
      <c r="S243" t="n">
        <v>46.36</v>
      </c>
      <c r="T243" t="n">
        <v>3749.74</v>
      </c>
      <c r="U243" t="n">
        <v>0.85</v>
      </c>
      <c r="V243" t="n">
        <v>0.9</v>
      </c>
      <c r="W243" t="n">
        <v>9.199999999999999</v>
      </c>
      <c r="X243" t="n">
        <v>0.23</v>
      </c>
      <c r="Y243" t="n">
        <v>1</v>
      </c>
      <c r="Z243" t="n">
        <v>10</v>
      </c>
    </row>
    <row r="244">
      <c r="A244" t="n">
        <v>108</v>
      </c>
      <c r="B244" t="n">
        <v>140</v>
      </c>
      <c r="C244" t="inlineStr">
        <is>
          <t xml:space="preserve">CONCLUIDO	</t>
        </is>
      </c>
      <c r="D244" t="n">
        <v>3.687</v>
      </c>
      <c r="E244" t="n">
        <v>27.12</v>
      </c>
      <c r="F244" t="n">
        <v>23.59</v>
      </c>
      <c r="G244" t="n">
        <v>117.97</v>
      </c>
      <c r="H244" t="n">
        <v>1.51</v>
      </c>
      <c r="I244" t="n">
        <v>12</v>
      </c>
      <c r="J244" t="n">
        <v>331.42</v>
      </c>
      <c r="K244" t="n">
        <v>60.56</v>
      </c>
      <c r="L244" t="n">
        <v>28</v>
      </c>
      <c r="M244" t="n">
        <v>10</v>
      </c>
      <c r="N244" t="n">
        <v>102.87</v>
      </c>
      <c r="O244" t="n">
        <v>41109.75</v>
      </c>
      <c r="P244" t="n">
        <v>403.82</v>
      </c>
      <c r="Q244" t="n">
        <v>608.75</v>
      </c>
      <c r="R244" t="n">
        <v>54.43</v>
      </c>
      <c r="S244" t="n">
        <v>46.36</v>
      </c>
      <c r="T244" t="n">
        <v>3702.05</v>
      </c>
      <c r="U244" t="n">
        <v>0.85</v>
      </c>
      <c r="V244" t="n">
        <v>0.9</v>
      </c>
      <c r="W244" t="n">
        <v>9.19</v>
      </c>
      <c r="X244" t="n">
        <v>0.22</v>
      </c>
      <c r="Y244" t="n">
        <v>1</v>
      </c>
      <c r="Z244" t="n">
        <v>10</v>
      </c>
    </row>
    <row r="245">
      <c r="A245" t="n">
        <v>109</v>
      </c>
      <c r="B245" t="n">
        <v>140</v>
      </c>
      <c r="C245" t="inlineStr">
        <is>
          <t xml:space="preserve">CONCLUIDO	</t>
        </is>
      </c>
      <c r="D245" t="n">
        <v>3.686</v>
      </c>
      <c r="E245" t="n">
        <v>27.13</v>
      </c>
      <c r="F245" t="n">
        <v>23.6</v>
      </c>
      <c r="G245" t="n">
        <v>118.01</v>
      </c>
      <c r="H245" t="n">
        <v>1.52</v>
      </c>
      <c r="I245" t="n">
        <v>12</v>
      </c>
      <c r="J245" t="n">
        <v>332.01</v>
      </c>
      <c r="K245" t="n">
        <v>60.56</v>
      </c>
      <c r="L245" t="n">
        <v>28.25</v>
      </c>
      <c r="M245" t="n">
        <v>10</v>
      </c>
      <c r="N245" t="n">
        <v>103.21</v>
      </c>
      <c r="O245" t="n">
        <v>41182.52</v>
      </c>
      <c r="P245" t="n">
        <v>403.56</v>
      </c>
      <c r="Q245" t="n">
        <v>608.8200000000001</v>
      </c>
      <c r="R245" t="n">
        <v>54.65</v>
      </c>
      <c r="S245" t="n">
        <v>46.36</v>
      </c>
      <c r="T245" t="n">
        <v>3812.29</v>
      </c>
      <c r="U245" t="n">
        <v>0.85</v>
      </c>
      <c r="V245" t="n">
        <v>0.9</v>
      </c>
      <c r="W245" t="n">
        <v>9.199999999999999</v>
      </c>
      <c r="X245" t="n">
        <v>0.23</v>
      </c>
      <c r="Y245" t="n">
        <v>1</v>
      </c>
      <c r="Z245" t="n">
        <v>10</v>
      </c>
    </row>
    <row r="246">
      <c r="A246" t="n">
        <v>110</v>
      </c>
      <c r="B246" t="n">
        <v>140</v>
      </c>
      <c r="C246" t="inlineStr">
        <is>
          <t xml:space="preserve">CONCLUIDO	</t>
        </is>
      </c>
      <c r="D246" t="n">
        <v>3.6861</v>
      </c>
      <c r="E246" t="n">
        <v>27.13</v>
      </c>
      <c r="F246" t="n">
        <v>23.6</v>
      </c>
      <c r="G246" t="n">
        <v>118.01</v>
      </c>
      <c r="H246" t="n">
        <v>1.53</v>
      </c>
      <c r="I246" t="n">
        <v>12</v>
      </c>
      <c r="J246" t="n">
        <v>332.6</v>
      </c>
      <c r="K246" t="n">
        <v>60.56</v>
      </c>
      <c r="L246" t="n">
        <v>28.5</v>
      </c>
      <c r="M246" t="n">
        <v>10</v>
      </c>
      <c r="N246" t="n">
        <v>103.55</v>
      </c>
      <c r="O246" t="n">
        <v>41255.45</v>
      </c>
      <c r="P246" t="n">
        <v>403.26</v>
      </c>
      <c r="Q246" t="n">
        <v>608.8</v>
      </c>
      <c r="R246" t="n">
        <v>54.65</v>
      </c>
      <c r="S246" t="n">
        <v>46.36</v>
      </c>
      <c r="T246" t="n">
        <v>3811.64</v>
      </c>
      <c r="U246" t="n">
        <v>0.85</v>
      </c>
      <c r="V246" t="n">
        <v>0.9</v>
      </c>
      <c r="W246" t="n">
        <v>9.199999999999999</v>
      </c>
      <c r="X246" t="n">
        <v>0.23</v>
      </c>
      <c r="Y246" t="n">
        <v>1</v>
      </c>
      <c r="Z246" t="n">
        <v>10</v>
      </c>
    </row>
    <row r="247">
      <c r="A247" t="n">
        <v>111</v>
      </c>
      <c r="B247" t="n">
        <v>140</v>
      </c>
      <c r="C247" t="inlineStr">
        <is>
          <t xml:space="preserve">CONCLUIDO	</t>
        </is>
      </c>
      <c r="D247" t="n">
        <v>3.6856</v>
      </c>
      <c r="E247" t="n">
        <v>27.13</v>
      </c>
      <c r="F247" t="n">
        <v>23.6</v>
      </c>
      <c r="G247" t="n">
        <v>118.02</v>
      </c>
      <c r="H247" t="n">
        <v>1.54</v>
      </c>
      <c r="I247" t="n">
        <v>12</v>
      </c>
      <c r="J247" t="n">
        <v>333.2</v>
      </c>
      <c r="K247" t="n">
        <v>60.56</v>
      </c>
      <c r="L247" t="n">
        <v>28.75</v>
      </c>
      <c r="M247" t="n">
        <v>10</v>
      </c>
      <c r="N247" t="n">
        <v>103.89</v>
      </c>
      <c r="O247" t="n">
        <v>41328.54</v>
      </c>
      <c r="P247" t="n">
        <v>402.71</v>
      </c>
      <c r="Q247" t="n">
        <v>608.79</v>
      </c>
      <c r="R247" t="n">
        <v>54.52</v>
      </c>
      <c r="S247" t="n">
        <v>46.36</v>
      </c>
      <c r="T247" t="n">
        <v>3748.73</v>
      </c>
      <c r="U247" t="n">
        <v>0.85</v>
      </c>
      <c r="V247" t="n">
        <v>0.9</v>
      </c>
      <c r="W247" t="n">
        <v>9.199999999999999</v>
      </c>
      <c r="X247" t="n">
        <v>0.23</v>
      </c>
      <c r="Y247" t="n">
        <v>1</v>
      </c>
      <c r="Z247" t="n">
        <v>10</v>
      </c>
    </row>
    <row r="248">
      <c r="A248" t="n">
        <v>112</v>
      </c>
      <c r="B248" t="n">
        <v>140</v>
      </c>
      <c r="C248" t="inlineStr">
        <is>
          <t xml:space="preserve">CONCLUIDO	</t>
        </is>
      </c>
      <c r="D248" t="n">
        <v>3.6978</v>
      </c>
      <c r="E248" t="n">
        <v>27.04</v>
      </c>
      <c r="F248" t="n">
        <v>23.57</v>
      </c>
      <c r="G248" t="n">
        <v>128.55</v>
      </c>
      <c r="H248" t="n">
        <v>1.55</v>
      </c>
      <c r="I248" t="n">
        <v>11</v>
      </c>
      <c r="J248" t="n">
        <v>333.79</v>
      </c>
      <c r="K248" t="n">
        <v>60.56</v>
      </c>
      <c r="L248" t="n">
        <v>29</v>
      </c>
      <c r="M248" t="n">
        <v>9</v>
      </c>
      <c r="N248" t="n">
        <v>104.24</v>
      </c>
      <c r="O248" t="n">
        <v>41401.93</v>
      </c>
      <c r="P248" t="n">
        <v>402.59</v>
      </c>
      <c r="Q248" t="n">
        <v>608.8099999999999</v>
      </c>
      <c r="R248" t="n">
        <v>53.56</v>
      </c>
      <c r="S248" t="n">
        <v>46.36</v>
      </c>
      <c r="T248" t="n">
        <v>3272.49</v>
      </c>
      <c r="U248" t="n">
        <v>0.87</v>
      </c>
      <c r="V248" t="n">
        <v>0.9</v>
      </c>
      <c r="W248" t="n">
        <v>9.19</v>
      </c>
      <c r="X248" t="n">
        <v>0.2</v>
      </c>
      <c r="Y248" t="n">
        <v>1</v>
      </c>
      <c r="Z248" t="n">
        <v>10</v>
      </c>
    </row>
    <row r="249">
      <c r="A249" t="n">
        <v>113</v>
      </c>
      <c r="B249" t="n">
        <v>140</v>
      </c>
      <c r="C249" t="inlineStr">
        <is>
          <t xml:space="preserve">CONCLUIDO	</t>
        </is>
      </c>
      <c r="D249" t="n">
        <v>3.6972</v>
      </c>
      <c r="E249" t="n">
        <v>27.05</v>
      </c>
      <c r="F249" t="n">
        <v>23.57</v>
      </c>
      <c r="G249" t="n">
        <v>128.58</v>
      </c>
      <c r="H249" t="n">
        <v>1.56</v>
      </c>
      <c r="I249" t="n">
        <v>11</v>
      </c>
      <c r="J249" t="n">
        <v>334.39</v>
      </c>
      <c r="K249" t="n">
        <v>60.56</v>
      </c>
      <c r="L249" t="n">
        <v>29.25</v>
      </c>
      <c r="M249" t="n">
        <v>9</v>
      </c>
      <c r="N249" t="n">
        <v>104.58</v>
      </c>
      <c r="O249" t="n">
        <v>41475.37</v>
      </c>
      <c r="P249" t="n">
        <v>403.03</v>
      </c>
      <c r="Q249" t="n">
        <v>608.77</v>
      </c>
      <c r="R249" t="n">
        <v>53.56</v>
      </c>
      <c r="S249" t="n">
        <v>46.36</v>
      </c>
      <c r="T249" t="n">
        <v>3274.09</v>
      </c>
      <c r="U249" t="n">
        <v>0.87</v>
      </c>
      <c r="V249" t="n">
        <v>0.9</v>
      </c>
      <c r="W249" t="n">
        <v>9.199999999999999</v>
      </c>
      <c r="X249" t="n">
        <v>0.2</v>
      </c>
      <c r="Y249" t="n">
        <v>1</v>
      </c>
      <c r="Z249" t="n">
        <v>10</v>
      </c>
    </row>
    <row r="250">
      <c r="A250" t="n">
        <v>114</v>
      </c>
      <c r="B250" t="n">
        <v>140</v>
      </c>
      <c r="C250" t="inlineStr">
        <is>
          <t xml:space="preserve">CONCLUIDO	</t>
        </is>
      </c>
      <c r="D250" t="n">
        <v>3.6966</v>
      </c>
      <c r="E250" t="n">
        <v>27.05</v>
      </c>
      <c r="F250" t="n">
        <v>23.58</v>
      </c>
      <c r="G250" t="n">
        <v>128.6</v>
      </c>
      <c r="H250" t="n">
        <v>1.57</v>
      </c>
      <c r="I250" t="n">
        <v>11</v>
      </c>
      <c r="J250" t="n">
        <v>334.98</v>
      </c>
      <c r="K250" t="n">
        <v>60.56</v>
      </c>
      <c r="L250" t="n">
        <v>29.5</v>
      </c>
      <c r="M250" t="n">
        <v>9</v>
      </c>
      <c r="N250" t="n">
        <v>104.93</v>
      </c>
      <c r="O250" t="n">
        <v>41548.98</v>
      </c>
      <c r="P250" t="n">
        <v>403.28</v>
      </c>
      <c r="Q250" t="n">
        <v>608.76</v>
      </c>
      <c r="R250" t="n">
        <v>53.71</v>
      </c>
      <c r="S250" t="n">
        <v>46.36</v>
      </c>
      <c r="T250" t="n">
        <v>3347.79</v>
      </c>
      <c r="U250" t="n">
        <v>0.86</v>
      </c>
      <c r="V250" t="n">
        <v>0.9</v>
      </c>
      <c r="W250" t="n">
        <v>9.199999999999999</v>
      </c>
      <c r="X250" t="n">
        <v>0.2</v>
      </c>
      <c r="Y250" t="n">
        <v>1</v>
      </c>
      <c r="Z250" t="n">
        <v>10</v>
      </c>
    </row>
    <row r="251">
      <c r="A251" t="n">
        <v>115</v>
      </c>
      <c r="B251" t="n">
        <v>140</v>
      </c>
      <c r="C251" t="inlineStr">
        <is>
          <t xml:space="preserve">CONCLUIDO	</t>
        </is>
      </c>
      <c r="D251" t="n">
        <v>3.6972</v>
      </c>
      <c r="E251" t="n">
        <v>27.05</v>
      </c>
      <c r="F251" t="n">
        <v>23.57</v>
      </c>
      <c r="G251" t="n">
        <v>128.58</v>
      </c>
      <c r="H251" t="n">
        <v>1.58</v>
      </c>
      <c r="I251" t="n">
        <v>11</v>
      </c>
      <c r="J251" t="n">
        <v>335.58</v>
      </c>
      <c r="K251" t="n">
        <v>60.56</v>
      </c>
      <c r="L251" t="n">
        <v>29.75</v>
      </c>
      <c r="M251" t="n">
        <v>9</v>
      </c>
      <c r="N251" t="n">
        <v>105.28</v>
      </c>
      <c r="O251" t="n">
        <v>41622.76</v>
      </c>
      <c r="P251" t="n">
        <v>403.48</v>
      </c>
      <c r="Q251" t="n">
        <v>608.8099999999999</v>
      </c>
      <c r="R251" t="n">
        <v>53.66</v>
      </c>
      <c r="S251" t="n">
        <v>46.36</v>
      </c>
      <c r="T251" t="n">
        <v>3322.25</v>
      </c>
      <c r="U251" t="n">
        <v>0.86</v>
      </c>
      <c r="V251" t="n">
        <v>0.9</v>
      </c>
      <c r="W251" t="n">
        <v>9.199999999999999</v>
      </c>
      <c r="X251" t="n">
        <v>0.2</v>
      </c>
      <c r="Y251" t="n">
        <v>1</v>
      </c>
      <c r="Z251" t="n">
        <v>10</v>
      </c>
    </row>
    <row r="252">
      <c r="A252" t="n">
        <v>116</v>
      </c>
      <c r="B252" t="n">
        <v>140</v>
      </c>
      <c r="C252" t="inlineStr">
        <is>
          <t xml:space="preserve">CONCLUIDO	</t>
        </is>
      </c>
      <c r="D252" t="n">
        <v>3.6987</v>
      </c>
      <c r="E252" t="n">
        <v>27.04</v>
      </c>
      <c r="F252" t="n">
        <v>23.56</v>
      </c>
      <c r="G252" t="n">
        <v>128.52</v>
      </c>
      <c r="H252" t="n">
        <v>1.59</v>
      </c>
      <c r="I252" t="n">
        <v>11</v>
      </c>
      <c r="J252" t="n">
        <v>336.18</v>
      </c>
      <c r="K252" t="n">
        <v>60.56</v>
      </c>
      <c r="L252" t="n">
        <v>30</v>
      </c>
      <c r="M252" t="n">
        <v>9</v>
      </c>
      <c r="N252" t="n">
        <v>105.63</v>
      </c>
      <c r="O252" t="n">
        <v>41696.71</v>
      </c>
      <c r="P252" t="n">
        <v>403.44</v>
      </c>
      <c r="Q252" t="n">
        <v>608.8200000000001</v>
      </c>
      <c r="R252" t="n">
        <v>53.35</v>
      </c>
      <c r="S252" t="n">
        <v>46.36</v>
      </c>
      <c r="T252" t="n">
        <v>3166.78</v>
      </c>
      <c r="U252" t="n">
        <v>0.87</v>
      </c>
      <c r="V252" t="n">
        <v>0.9</v>
      </c>
      <c r="W252" t="n">
        <v>9.19</v>
      </c>
      <c r="X252" t="n">
        <v>0.19</v>
      </c>
      <c r="Y252" t="n">
        <v>1</v>
      </c>
      <c r="Z252" t="n">
        <v>10</v>
      </c>
    </row>
    <row r="253">
      <c r="A253" t="n">
        <v>117</v>
      </c>
      <c r="B253" t="n">
        <v>140</v>
      </c>
      <c r="C253" t="inlineStr">
        <is>
          <t xml:space="preserve">CONCLUIDO	</t>
        </is>
      </c>
      <c r="D253" t="n">
        <v>3.6975</v>
      </c>
      <c r="E253" t="n">
        <v>27.04</v>
      </c>
      <c r="F253" t="n">
        <v>23.57</v>
      </c>
      <c r="G253" t="n">
        <v>128.56</v>
      </c>
      <c r="H253" t="n">
        <v>1.6</v>
      </c>
      <c r="I253" t="n">
        <v>11</v>
      </c>
      <c r="J253" t="n">
        <v>336.78</v>
      </c>
      <c r="K253" t="n">
        <v>60.56</v>
      </c>
      <c r="L253" t="n">
        <v>30.25</v>
      </c>
      <c r="M253" t="n">
        <v>9</v>
      </c>
      <c r="N253" t="n">
        <v>105.98</v>
      </c>
      <c r="O253" t="n">
        <v>41770.83</v>
      </c>
      <c r="P253" t="n">
        <v>403.48</v>
      </c>
      <c r="Q253" t="n">
        <v>608.79</v>
      </c>
      <c r="R253" t="n">
        <v>53.53</v>
      </c>
      <c r="S253" t="n">
        <v>46.36</v>
      </c>
      <c r="T253" t="n">
        <v>3260.04</v>
      </c>
      <c r="U253" t="n">
        <v>0.87</v>
      </c>
      <c r="V253" t="n">
        <v>0.9</v>
      </c>
      <c r="W253" t="n">
        <v>9.199999999999999</v>
      </c>
      <c r="X253" t="n">
        <v>0.2</v>
      </c>
      <c r="Y253" t="n">
        <v>1</v>
      </c>
      <c r="Z253" t="n">
        <v>10</v>
      </c>
    </row>
    <row r="254">
      <c r="A254" t="n">
        <v>118</v>
      </c>
      <c r="B254" t="n">
        <v>140</v>
      </c>
      <c r="C254" t="inlineStr">
        <is>
          <t xml:space="preserve">CONCLUIDO	</t>
        </is>
      </c>
      <c r="D254" t="n">
        <v>3.6979</v>
      </c>
      <c r="E254" t="n">
        <v>27.04</v>
      </c>
      <c r="F254" t="n">
        <v>23.57</v>
      </c>
      <c r="G254" t="n">
        <v>128.55</v>
      </c>
      <c r="H254" t="n">
        <v>1.61</v>
      </c>
      <c r="I254" t="n">
        <v>11</v>
      </c>
      <c r="J254" t="n">
        <v>337.39</v>
      </c>
      <c r="K254" t="n">
        <v>60.56</v>
      </c>
      <c r="L254" t="n">
        <v>30.5</v>
      </c>
      <c r="M254" t="n">
        <v>9</v>
      </c>
      <c r="N254" t="n">
        <v>106.33</v>
      </c>
      <c r="O254" t="n">
        <v>41845.13</v>
      </c>
      <c r="P254" t="n">
        <v>403.26</v>
      </c>
      <c r="Q254" t="n">
        <v>608.75</v>
      </c>
      <c r="R254" t="n">
        <v>53.55</v>
      </c>
      <c r="S254" t="n">
        <v>46.36</v>
      </c>
      <c r="T254" t="n">
        <v>3268.05</v>
      </c>
      <c r="U254" t="n">
        <v>0.87</v>
      </c>
      <c r="V254" t="n">
        <v>0.9</v>
      </c>
      <c r="W254" t="n">
        <v>9.19</v>
      </c>
      <c r="X254" t="n">
        <v>0.2</v>
      </c>
      <c r="Y254" t="n">
        <v>1</v>
      </c>
      <c r="Z254" t="n">
        <v>10</v>
      </c>
    </row>
    <row r="255">
      <c r="A255" t="n">
        <v>119</v>
      </c>
      <c r="B255" t="n">
        <v>140</v>
      </c>
      <c r="C255" t="inlineStr">
        <is>
          <t xml:space="preserve">CONCLUIDO	</t>
        </is>
      </c>
      <c r="D255" t="n">
        <v>3.6976</v>
      </c>
      <c r="E255" t="n">
        <v>27.04</v>
      </c>
      <c r="F255" t="n">
        <v>23.57</v>
      </c>
      <c r="G255" t="n">
        <v>128.56</v>
      </c>
      <c r="H255" t="n">
        <v>1.62</v>
      </c>
      <c r="I255" t="n">
        <v>11</v>
      </c>
      <c r="J255" t="n">
        <v>337.99</v>
      </c>
      <c r="K255" t="n">
        <v>60.56</v>
      </c>
      <c r="L255" t="n">
        <v>30.75</v>
      </c>
      <c r="M255" t="n">
        <v>9</v>
      </c>
      <c r="N255" t="n">
        <v>106.68</v>
      </c>
      <c r="O255" t="n">
        <v>41919.61</v>
      </c>
      <c r="P255" t="n">
        <v>402.95</v>
      </c>
      <c r="Q255" t="n">
        <v>608.79</v>
      </c>
      <c r="R255" t="n">
        <v>53.53</v>
      </c>
      <c r="S255" t="n">
        <v>46.36</v>
      </c>
      <c r="T255" t="n">
        <v>3259.45</v>
      </c>
      <c r="U255" t="n">
        <v>0.87</v>
      </c>
      <c r="V255" t="n">
        <v>0.9</v>
      </c>
      <c r="W255" t="n">
        <v>9.199999999999999</v>
      </c>
      <c r="X255" t="n">
        <v>0.2</v>
      </c>
      <c r="Y255" t="n">
        <v>1</v>
      </c>
      <c r="Z255" t="n">
        <v>10</v>
      </c>
    </row>
    <row r="256">
      <c r="A256" t="n">
        <v>120</v>
      </c>
      <c r="B256" t="n">
        <v>140</v>
      </c>
      <c r="C256" t="inlineStr">
        <is>
          <t xml:space="preserve">CONCLUIDO	</t>
        </is>
      </c>
      <c r="D256" t="n">
        <v>3.6967</v>
      </c>
      <c r="E256" t="n">
        <v>27.05</v>
      </c>
      <c r="F256" t="n">
        <v>23.58</v>
      </c>
      <c r="G256" t="n">
        <v>128.59</v>
      </c>
      <c r="H256" t="n">
        <v>1.63</v>
      </c>
      <c r="I256" t="n">
        <v>11</v>
      </c>
      <c r="J256" t="n">
        <v>338.59</v>
      </c>
      <c r="K256" t="n">
        <v>60.56</v>
      </c>
      <c r="L256" t="n">
        <v>31</v>
      </c>
      <c r="M256" t="n">
        <v>9</v>
      </c>
      <c r="N256" t="n">
        <v>107.04</v>
      </c>
      <c r="O256" t="n">
        <v>41994.26</v>
      </c>
      <c r="P256" t="n">
        <v>402.92</v>
      </c>
      <c r="Q256" t="n">
        <v>608.77</v>
      </c>
      <c r="R256" t="n">
        <v>53.64</v>
      </c>
      <c r="S256" t="n">
        <v>46.36</v>
      </c>
      <c r="T256" t="n">
        <v>3311.68</v>
      </c>
      <c r="U256" t="n">
        <v>0.86</v>
      </c>
      <c r="V256" t="n">
        <v>0.9</v>
      </c>
      <c r="W256" t="n">
        <v>9.199999999999999</v>
      </c>
      <c r="X256" t="n">
        <v>0.2</v>
      </c>
      <c r="Y256" t="n">
        <v>1</v>
      </c>
      <c r="Z256" t="n">
        <v>10</v>
      </c>
    </row>
    <row r="257">
      <c r="A257" t="n">
        <v>121</v>
      </c>
      <c r="B257" t="n">
        <v>140</v>
      </c>
      <c r="C257" t="inlineStr">
        <is>
          <t xml:space="preserve">CONCLUIDO	</t>
        </is>
      </c>
      <c r="D257" t="n">
        <v>3.6982</v>
      </c>
      <c r="E257" t="n">
        <v>27.04</v>
      </c>
      <c r="F257" t="n">
        <v>23.56</v>
      </c>
      <c r="G257" t="n">
        <v>128.53</v>
      </c>
      <c r="H257" t="n">
        <v>1.64</v>
      </c>
      <c r="I257" t="n">
        <v>11</v>
      </c>
      <c r="J257" t="n">
        <v>339.2</v>
      </c>
      <c r="K257" t="n">
        <v>60.56</v>
      </c>
      <c r="L257" t="n">
        <v>31.25</v>
      </c>
      <c r="M257" t="n">
        <v>9</v>
      </c>
      <c r="N257" t="n">
        <v>107.4</v>
      </c>
      <c r="O257" t="n">
        <v>42069.09</v>
      </c>
      <c r="P257" t="n">
        <v>402.21</v>
      </c>
      <c r="Q257" t="n">
        <v>608.8200000000001</v>
      </c>
      <c r="R257" t="n">
        <v>53.22</v>
      </c>
      <c r="S257" t="n">
        <v>46.36</v>
      </c>
      <c r="T257" t="n">
        <v>3103.95</v>
      </c>
      <c r="U257" t="n">
        <v>0.87</v>
      </c>
      <c r="V257" t="n">
        <v>0.9</v>
      </c>
      <c r="W257" t="n">
        <v>9.199999999999999</v>
      </c>
      <c r="X257" t="n">
        <v>0.19</v>
      </c>
      <c r="Y257" t="n">
        <v>1</v>
      </c>
      <c r="Z257" t="n">
        <v>10</v>
      </c>
    </row>
    <row r="258">
      <c r="A258" t="n">
        <v>122</v>
      </c>
      <c r="B258" t="n">
        <v>140</v>
      </c>
      <c r="C258" t="inlineStr">
        <is>
          <t xml:space="preserve">CONCLUIDO	</t>
        </is>
      </c>
      <c r="D258" t="n">
        <v>3.6986</v>
      </c>
      <c r="E258" t="n">
        <v>27.04</v>
      </c>
      <c r="F258" t="n">
        <v>23.56</v>
      </c>
      <c r="G258" t="n">
        <v>128.52</v>
      </c>
      <c r="H258" t="n">
        <v>1.65</v>
      </c>
      <c r="I258" t="n">
        <v>11</v>
      </c>
      <c r="J258" t="n">
        <v>339.81</v>
      </c>
      <c r="K258" t="n">
        <v>60.56</v>
      </c>
      <c r="L258" t="n">
        <v>31.5</v>
      </c>
      <c r="M258" t="n">
        <v>9</v>
      </c>
      <c r="N258" t="n">
        <v>107.75</v>
      </c>
      <c r="O258" t="n">
        <v>42144.11</v>
      </c>
      <c r="P258" t="n">
        <v>401.95</v>
      </c>
      <c r="Q258" t="n">
        <v>608.8200000000001</v>
      </c>
      <c r="R258" t="n">
        <v>53.28</v>
      </c>
      <c r="S258" t="n">
        <v>46.36</v>
      </c>
      <c r="T258" t="n">
        <v>3133.14</v>
      </c>
      <c r="U258" t="n">
        <v>0.87</v>
      </c>
      <c r="V258" t="n">
        <v>0.9</v>
      </c>
      <c r="W258" t="n">
        <v>9.199999999999999</v>
      </c>
      <c r="X258" t="n">
        <v>0.19</v>
      </c>
      <c r="Y258" t="n">
        <v>1</v>
      </c>
      <c r="Z258" t="n">
        <v>10</v>
      </c>
    </row>
    <row r="259">
      <c r="A259" t="n">
        <v>123</v>
      </c>
      <c r="B259" t="n">
        <v>140</v>
      </c>
      <c r="C259" t="inlineStr">
        <is>
          <t xml:space="preserve">CONCLUIDO	</t>
        </is>
      </c>
      <c r="D259" t="n">
        <v>3.6977</v>
      </c>
      <c r="E259" t="n">
        <v>27.04</v>
      </c>
      <c r="F259" t="n">
        <v>23.57</v>
      </c>
      <c r="G259" t="n">
        <v>128.55</v>
      </c>
      <c r="H259" t="n">
        <v>1.66</v>
      </c>
      <c r="I259" t="n">
        <v>11</v>
      </c>
      <c r="J259" t="n">
        <v>340.42</v>
      </c>
      <c r="K259" t="n">
        <v>60.56</v>
      </c>
      <c r="L259" t="n">
        <v>31.75</v>
      </c>
      <c r="M259" t="n">
        <v>9</v>
      </c>
      <c r="N259" t="n">
        <v>108.11</v>
      </c>
      <c r="O259" t="n">
        <v>42219.3</v>
      </c>
      <c r="P259" t="n">
        <v>401.67</v>
      </c>
      <c r="Q259" t="n">
        <v>608.83</v>
      </c>
      <c r="R259" t="n">
        <v>53.54</v>
      </c>
      <c r="S259" t="n">
        <v>46.36</v>
      </c>
      <c r="T259" t="n">
        <v>3264.83</v>
      </c>
      <c r="U259" t="n">
        <v>0.87</v>
      </c>
      <c r="V259" t="n">
        <v>0.9</v>
      </c>
      <c r="W259" t="n">
        <v>9.19</v>
      </c>
      <c r="X259" t="n">
        <v>0.2</v>
      </c>
      <c r="Y259" t="n">
        <v>1</v>
      </c>
      <c r="Z259" t="n">
        <v>10</v>
      </c>
    </row>
    <row r="260">
      <c r="A260" t="n">
        <v>124</v>
      </c>
      <c r="B260" t="n">
        <v>140</v>
      </c>
      <c r="C260" t="inlineStr">
        <is>
          <t xml:space="preserve">CONCLUIDO	</t>
        </is>
      </c>
      <c r="D260" t="n">
        <v>3.7075</v>
      </c>
      <c r="E260" t="n">
        <v>26.97</v>
      </c>
      <c r="F260" t="n">
        <v>23.55</v>
      </c>
      <c r="G260" t="n">
        <v>141.3</v>
      </c>
      <c r="H260" t="n">
        <v>1.67</v>
      </c>
      <c r="I260" t="n">
        <v>10</v>
      </c>
      <c r="J260" t="n">
        <v>341.03</v>
      </c>
      <c r="K260" t="n">
        <v>60.56</v>
      </c>
      <c r="L260" t="n">
        <v>32</v>
      </c>
      <c r="M260" t="n">
        <v>8</v>
      </c>
      <c r="N260" t="n">
        <v>108.48</v>
      </c>
      <c r="O260" t="n">
        <v>42294.68</v>
      </c>
      <c r="P260" t="n">
        <v>401.59</v>
      </c>
      <c r="Q260" t="n">
        <v>608.77</v>
      </c>
      <c r="R260" t="n">
        <v>52.94</v>
      </c>
      <c r="S260" t="n">
        <v>46.36</v>
      </c>
      <c r="T260" t="n">
        <v>2969.97</v>
      </c>
      <c r="U260" t="n">
        <v>0.88</v>
      </c>
      <c r="V260" t="n">
        <v>0.9</v>
      </c>
      <c r="W260" t="n">
        <v>9.19</v>
      </c>
      <c r="X260" t="n">
        <v>0.18</v>
      </c>
      <c r="Y260" t="n">
        <v>1</v>
      </c>
      <c r="Z260" t="n">
        <v>10</v>
      </c>
    </row>
    <row r="261">
      <c r="A261" t="n">
        <v>125</v>
      </c>
      <c r="B261" t="n">
        <v>140</v>
      </c>
      <c r="C261" t="inlineStr">
        <is>
          <t xml:space="preserve">CONCLUIDO	</t>
        </is>
      </c>
      <c r="D261" t="n">
        <v>3.7072</v>
      </c>
      <c r="E261" t="n">
        <v>26.97</v>
      </c>
      <c r="F261" t="n">
        <v>23.55</v>
      </c>
      <c r="G261" t="n">
        <v>141.31</v>
      </c>
      <c r="H261" t="n">
        <v>1.68</v>
      </c>
      <c r="I261" t="n">
        <v>10</v>
      </c>
      <c r="J261" t="n">
        <v>341.64</v>
      </c>
      <c r="K261" t="n">
        <v>60.56</v>
      </c>
      <c r="L261" t="n">
        <v>32.25</v>
      </c>
      <c r="M261" t="n">
        <v>8</v>
      </c>
      <c r="N261" t="n">
        <v>108.84</v>
      </c>
      <c r="O261" t="n">
        <v>42370.23</v>
      </c>
      <c r="P261" t="n">
        <v>402.22</v>
      </c>
      <c r="Q261" t="n">
        <v>608.78</v>
      </c>
      <c r="R261" t="n">
        <v>52.98</v>
      </c>
      <c r="S261" t="n">
        <v>46.36</v>
      </c>
      <c r="T261" t="n">
        <v>2987.03</v>
      </c>
      <c r="U261" t="n">
        <v>0.87</v>
      </c>
      <c r="V261" t="n">
        <v>0.9</v>
      </c>
      <c r="W261" t="n">
        <v>9.19</v>
      </c>
      <c r="X261" t="n">
        <v>0.18</v>
      </c>
      <c r="Y261" t="n">
        <v>1</v>
      </c>
      <c r="Z261" t="n">
        <v>10</v>
      </c>
    </row>
    <row r="262">
      <c r="A262" t="n">
        <v>126</v>
      </c>
      <c r="B262" t="n">
        <v>140</v>
      </c>
      <c r="C262" t="inlineStr">
        <is>
          <t xml:space="preserve">CONCLUIDO	</t>
        </is>
      </c>
      <c r="D262" t="n">
        <v>3.7077</v>
      </c>
      <c r="E262" t="n">
        <v>26.97</v>
      </c>
      <c r="F262" t="n">
        <v>23.55</v>
      </c>
      <c r="G262" t="n">
        <v>141.28</v>
      </c>
      <c r="H262" t="n">
        <v>1.69</v>
      </c>
      <c r="I262" t="n">
        <v>10</v>
      </c>
      <c r="J262" t="n">
        <v>342.26</v>
      </c>
      <c r="K262" t="n">
        <v>60.56</v>
      </c>
      <c r="L262" t="n">
        <v>32.5</v>
      </c>
      <c r="M262" t="n">
        <v>8</v>
      </c>
      <c r="N262" t="n">
        <v>109.2</v>
      </c>
      <c r="O262" t="n">
        <v>42445.98</v>
      </c>
      <c r="P262" t="n">
        <v>402.78</v>
      </c>
      <c r="Q262" t="n">
        <v>608.78</v>
      </c>
      <c r="R262" t="n">
        <v>52.86</v>
      </c>
      <c r="S262" t="n">
        <v>46.36</v>
      </c>
      <c r="T262" t="n">
        <v>2926.31</v>
      </c>
      <c r="U262" t="n">
        <v>0.88</v>
      </c>
      <c r="V262" t="n">
        <v>0.9</v>
      </c>
      <c r="W262" t="n">
        <v>9.19</v>
      </c>
      <c r="X262" t="n">
        <v>0.18</v>
      </c>
      <c r="Y262" t="n">
        <v>1</v>
      </c>
      <c r="Z262" t="n">
        <v>10</v>
      </c>
    </row>
    <row r="263">
      <c r="A263" t="n">
        <v>127</v>
      </c>
      <c r="B263" t="n">
        <v>140</v>
      </c>
      <c r="C263" t="inlineStr">
        <is>
          <t xml:space="preserve">CONCLUIDO	</t>
        </is>
      </c>
      <c r="D263" t="n">
        <v>3.7073</v>
      </c>
      <c r="E263" t="n">
        <v>26.97</v>
      </c>
      <c r="F263" t="n">
        <v>23.55</v>
      </c>
      <c r="G263" t="n">
        <v>141.3</v>
      </c>
      <c r="H263" t="n">
        <v>1.7</v>
      </c>
      <c r="I263" t="n">
        <v>10</v>
      </c>
      <c r="J263" t="n">
        <v>342.87</v>
      </c>
      <c r="K263" t="n">
        <v>60.56</v>
      </c>
      <c r="L263" t="n">
        <v>32.75</v>
      </c>
      <c r="M263" t="n">
        <v>8</v>
      </c>
      <c r="N263" t="n">
        <v>109.57</v>
      </c>
      <c r="O263" t="n">
        <v>42521.91</v>
      </c>
      <c r="P263" t="n">
        <v>402.88</v>
      </c>
      <c r="Q263" t="n">
        <v>608.76</v>
      </c>
      <c r="R263" t="n">
        <v>52.86</v>
      </c>
      <c r="S263" t="n">
        <v>46.36</v>
      </c>
      <c r="T263" t="n">
        <v>2927.43</v>
      </c>
      <c r="U263" t="n">
        <v>0.88</v>
      </c>
      <c r="V263" t="n">
        <v>0.9</v>
      </c>
      <c r="W263" t="n">
        <v>9.199999999999999</v>
      </c>
      <c r="X263" t="n">
        <v>0.18</v>
      </c>
      <c r="Y263" t="n">
        <v>1</v>
      </c>
      <c r="Z263" t="n">
        <v>10</v>
      </c>
    </row>
    <row r="264">
      <c r="A264" t="n">
        <v>128</v>
      </c>
      <c r="B264" t="n">
        <v>140</v>
      </c>
      <c r="C264" t="inlineStr">
        <is>
          <t xml:space="preserve">CONCLUIDO	</t>
        </is>
      </c>
      <c r="D264" t="n">
        <v>3.7072</v>
      </c>
      <c r="E264" t="n">
        <v>26.97</v>
      </c>
      <c r="F264" t="n">
        <v>23.55</v>
      </c>
      <c r="G264" t="n">
        <v>141.31</v>
      </c>
      <c r="H264" t="n">
        <v>1.71</v>
      </c>
      <c r="I264" t="n">
        <v>10</v>
      </c>
      <c r="J264" t="n">
        <v>343.49</v>
      </c>
      <c r="K264" t="n">
        <v>60.56</v>
      </c>
      <c r="L264" t="n">
        <v>33</v>
      </c>
      <c r="M264" t="n">
        <v>8</v>
      </c>
      <c r="N264" t="n">
        <v>109.94</v>
      </c>
      <c r="O264" t="n">
        <v>42598.03</v>
      </c>
      <c r="P264" t="n">
        <v>403.14</v>
      </c>
      <c r="Q264" t="n">
        <v>608.8099999999999</v>
      </c>
      <c r="R264" t="n">
        <v>52.94</v>
      </c>
      <c r="S264" t="n">
        <v>46.36</v>
      </c>
      <c r="T264" t="n">
        <v>2967.08</v>
      </c>
      <c r="U264" t="n">
        <v>0.88</v>
      </c>
      <c r="V264" t="n">
        <v>0.9</v>
      </c>
      <c r="W264" t="n">
        <v>9.19</v>
      </c>
      <c r="X264" t="n">
        <v>0.18</v>
      </c>
      <c r="Y264" t="n">
        <v>1</v>
      </c>
      <c r="Z264" t="n">
        <v>10</v>
      </c>
    </row>
    <row r="265">
      <c r="A265" t="n">
        <v>129</v>
      </c>
      <c r="B265" t="n">
        <v>140</v>
      </c>
      <c r="C265" t="inlineStr">
        <is>
          <t xml:space="preserve">CONCLUIDO	</t>
        </is>
      </c>
      <c r="D265" t="n">
        <v>3.707</v>
      </c>
      <c r="E265" t="n">
        <v>26.98</v>
      </c>
      <c r="F265" t="n">
        <v>23.55</v>
      </c>
      <c r="G265" t="n">
        <v>141.32</v>
      </c>
      <c r="H265" t="n">
        <v>1.72</v>
      </c>
      <c r="I265" t="n">
        <v>10</v>
      </c>
      <c r="J265" t="n">
        <v>344.11</v>
      </c>
      <c r="K265" t="n">
        <v>60.56</v>
      </c>
      <c r="L265" t="n">
        <v>33.25</v>
      </c>
      <c r="M265" t="n">
        <v>8</v>
      </c>
      <c r="N265" t="n">
        <v>110.3</v>
      </c>
      <c r="O265" t="n">
        <v>42674.47</v>
      </c>
      <c r="P265" t="n">
        <v>403.42</v>
      </c>
      <c r="Q265" t="n">
        <v>608.8</v>
      </c>
      <c r="R265" t="n">
        <v>52.98</v>
      </c>
      <c r="S265" t="n">
        <v>46.36</v>
      </c>
      <c r="T265" t="n">
        <v>2988.3</v>
      </c>
      <c r="U265" t="n">
        <v>0.87</v>
      </c>
      <c r="V265" t="n">
        <v>0.9</v>
      </c>
      <c r="W265" t="n">
        <v>9.199999999999999</v>
      </c>
      <c r="X265" t="n">
        <v>0.18</v>
      </c>
      <c r="Y265" t="n">
        <v>1</v>
      </c>
      <c r="Z265" t="n">
        <v>10</v>
      </c>
    </row>
    <row r="266">
      <c r="A266" t="n">
        <v>130</v>
      </c>
      <c r="B266" t="n">
        <v>140</v>
      </c>
      <c r="C266" t="inlineStr">
        <is>
          <t xml:space="preserve">CONCLUIDO	</t>
        </is>
      </c>
      <c r="D266" t="n">
        <v>3.7081</v>
      </c>
      <c r="E266" t="n">
        <v>26.97</v>
      </c>
      <c r="F266" t="n">
        <v>23.55</v>
      </c>
      <c r="G266" t="n">
        <v>141.27</v>
      </c>
      <c r="H266" t="n">
        <v>1.73</v>
      </c>
      <c r="I266" t="n">
        <v>10</v>
      </c>
      <c r="J266" t="n">
        <v>344.73</v>
      </c>
      <c r="K266" t="n">
        <v>60.56</v>
      </c>
      <c r="L266" t="n">
        <v>33.5</v>
      </c>
      <c r="M266" t="n">
        <v>8</v>
      </c>
      <c r="N266" t="n">
        <v>110.67</v>
      </c>
      <c r="O266" t="n">
        <v>42750.97</v>
      </c>
      <c r="P266" t="n">
        <v>403.67</v>
      </c>
      <c r="Q266" t="n">
        <v>608.78</v>
      </c>
      <c r="R266" t="n">
        <v>52.84</v>
      </c>
      <c r="S266" t="n">
        <v>46.36</v>
      </c>
      <c r="T266" t="n">
        <v>2916.07</v>
      </c>
      <c r="U266" t="n">
        <v>0.88</v>
      </c>
      <c r="V266" t="n">
        <v>0.9</v>
      </c>
      <c r="W266" t="n">
        <v>9.19</v>
      </c>
      <c r="X266" t="n">
        <v>0.17</v>
      </c>
      <c r="Y266" t="n">
        <v>1</v>
      </c>
      <c r="Z266" t="n">
        <v>10</v>
      </c>
    </row>
    <row r="267">
      <c r="A267" t="n">
        <v>131</v>
      </c>
      <c r="B267" t="n">
        <v>140</v>
      </c>
      <c r="C267" t="inlineStr">
        <is>
          <t xml:space="preserve">CONCLUIDO	</t>
        </is>
      </c>
      <c r="D267" t="n">
        <v>3.7081</v>
      </c>
      <c r="E267" t="n">
        <v>26.97</v>
      </c>
      <c r="F267" t="n">
        <v>23.55</v>
      </c>
      <c r="G267" t="n">
        <v>141.27</v>
      </c>
      <c r="H267" t="n">
        <v>1.74</v>
      </c>
      <c r="I267" t="n">
        <v>10</v>
      </c>
      <c r="J267" t="n">
        <v>345.35</v>
      </c>
      <c r="K267" t="n">
        <v>60.56</v>
      </c>
      <c r="L267" t="n">
        <v>33.75</v>
      </c>
      <c r="M267" t="n">
        <v>8</v>
      </c>
      <c r="N267" t="n">
        <v>111.05</v>
      </c>
      <c r="O267" t="n">
        <v>42827.67</v>
      </c>
      <c r="P267" t="n">
        <v>403.84</v>
      </c>
      <c r="Q267" t="n">
        <v>608.77</v>
      </c>
      <c r="R267" t="n">
        <v>52.68</v>
      </c>
      <c r="S267" t="n">
        <v>46.36</v>
      </c>
      <c r="T267" t="n">
        <v>2838.72</v>
      </c>
      <c r="U267" t="n">
        <v>0.88</v>
      </c>
      <c r="V267" t="n">
        <v>0.9</v>
      </c>
      <c r="W267" t="n">
        <v>9.199999999999999</v>
      </c>
      <c r="X267" t="n">
        <v>0.17</v>
      </c>
      <c r="Y267" t="n">
        <v>1</v>
      </c>
      <c r="Z267" t="n">
        <v>10</v>
      </c>
    </row>
    <row r="268">
      <c r="A268" t="n">
        <v>132</v>
      </c>
      <c r="B268" t="n">
        <v>140</v>
      </c>
      <c r="C268" t="inlineStr">
        <is>
          <t xml:space="preserve">CONCLUIDO	</t>
        </is>
      </c>
      <c r="D268" t="n">
        <v>3.7089</v>
      </c>
      <c r="E268" t="n">
        <v>26.96</v>
      </c>
      <c r="F268" t="n">
        <v>23.54</v>
      </c>
      <c r="G268" t="n">
        <v>141.23</v>
      </c>
      <c r="H268" t="n">
        <v>1.75</v>
      </c>
      <c r="I268" t="n">
        <v>10</v>
      </c>
      <c r="J268" t="n">
        <v>345.97</v>
      </c>
      <c r="K268" t="n">
        <v>60.56</v>
      </c>
      <c r="L268" t="n">
        <v>34</v>
      </c>
      <c r="M268" t="n">
        <v>8</v>
      </c>
      <c r="N268" t="n">
        <v>111.42</v>
      </c>
      <c r="O268" t="n">
        <v>42904.56</v>
      </c>
      <c r="P268" t="n">
        <v>403.96</v>
      </c>
      <c r="Q268" t="n">
        <v>608.79</v>
      </c>
      <c r="R268" t="n">
        <v>52.72</v>
      </c>
      <c r="S268" t="n">
        <v>46.36</v>
      </c>
      <c r="T268" t="n">
        <v>2855.92</v>
      </c>
      <c r="U268" t="n">
        <v>0.88</v>
      </c>
      <c r="V268" t="n">
        <v>0.91</v>
      </c>
      <c r="W268" t="n">
        <v>9.19</v>
      </c>
      <c r="X268" t="n">
        <v>0.17</v>
      </c>
      <c r="Y268" t="n">
        <v>1</v>
      </c>
      <c r="Z268" t="n">
        <v>10</v>
      </c>
    </row>
    <row r="269">
      <c r="A269" t="n">
        <v>133</v>
      </c>
      <c r="B269" t="n">
        <v>140</v>
      </c>
      <c r="C269" t="inlineStr">
        <is>
          <t xml:space="preserve">CONCLUIDO	</t>
        </is>
      </c>
      <c r="D269" t="n">
        <v>3.7082</v>
      </c>
      <c r="E269" t="n">
        <v>26.97</v>
      </c>
      <c r="F269" t="n">
        <v>23.54</v>
      </c>
      <c r="G269" t="n">
        <v>141.26</v>
      </c>
      <c r="H269" t="n">
        <v>1.76</v>
      </c>
      <c r="I269" t="n">
        <v>10</v>
      </c>
      <c r="J269" t="n">
        <v>346.6</v>
      </c>
      <c r="K269" t="n">
        <v>60.56</v>
      </c>
      <c r="L269" t="n">
        <v>34.25</v>
      </c>
      <c r="M269" t="n">
        <v>8</v>
      </c>
      <c r="N269" t="n">
        <v>111.8</v>
      </c>
      <c r="O269" t="n">
        <v>42981.64</v>
      </c>
      <c r="P269" t="n">
        <v>404.38</v>
      </c>
      <c r="Q269" t="n">
        <v>608.77</v>
      </c>
      <c r="R269" t="n">
        <v>52.74</v>
      </c>
      <c r="S269" t="n">
        <v>46.36</v>
      </c>
      <c r="T269" t="n">
        <v>2868.14</v>
      </c>
      <c r="U269" t="n">
        <v>0.88</v>
      </c>
      <c r="V269" t="n">
        <v>0.91</v>
      </c>
      <c r="W269" t="n">
        <v>9.19</v>
      </c>
      <c r="X269" t="n">
        <v>0.17</v>
      </c>
      <c r="Y269" t="n">
        <v>1</v>
      </c>
      <c r="Z269" t="n">
        <v>10</v>
      </c>
    </row>
    <row r="270">
      <c r="A270" t="n">
        <v>134</v>
      </c>
      <c r="B270" t="n">
        <v>140</v>
      </c>
      <c r="C270" t="inlineStr">
        <is>
          <t xml:space="preserve">CONCLUIDO	</t>
        </is>
      </c>
      <c r="D270" t="n">
        <v>3.7085</v>
      </c>
      <c r="E270" t="n">
        <v>26.97</v>
      </c>
      <c r="F270" t="n">
        <v>23.54</v>
      </c>
      <c r="G270" t="n">
        <v>141.25</v>
      </c>
      <c r="H270" t="n">
        <v>1.77</v>
      </c>
      <c r="I270" t="n">
        <v>10</v>
      </c>
      <c r="J270" t="n">
        <v>347.23</v>
      </c>
      <c r="K270" t="n">
        <v>60.56</v>
      </c>
      <c r="L270" t="n">
        <v>34.5</v>
      </c>
      <c r="M270" t="n">
        <v>8</v>
      </c>
      <c r="N270" t="n">
        <v>112.17</v>
      </c>
      <c r="O270" t="n">
        <v>43058.93</v>
      </c>
      <c r="P270" t="n">
        <v>404.26</v>
      </c>
      <c r="Q270" t="n">
        <v>608.79</v>
      </c>
      <c r="R270" t="n">
        <v>52.65</v>
      </c>
      <c r="S270" t="n">
        <v>46.36</v>
      </c>
      <c r="T270" t="n">
        <v>2822.21</v>
      </c>
      <c r="U270" t="n">
        <v>0.88</v>
      </c>
      <c r="V270" t="n">
        <v>0.91</v>
      </c>
      <c r="W270" t="n">
        <v>9.19</v>
      </c>
      <c r="X270" t="n">
        <v>0.17</v>
      </c>
      <c r="Y270" t="n">
        <v>1</v>
      </c>
      <c r="Z270" t="n">
        <v>10</v>
      </c>
    </row>
    <row r="271">
      <c r="A271" t="n">
        <v>135</v>
      </c>
      <c r="B271" t="n">
        <v>140</v>
      </c>
      <c r="C271" t="inlineStr">
        <is>
          <t xml:space="preserve">CONCLUIDO	</t>
        </is>
      </c>
      <c r="D271" t="n">
        <v>3.7084</v>
      </c>
      <c r="E271" t="n">
        <v>26.97</v>
      </c>
      <c r="F271" t="n">
        <v>23.54</v>
      </c>
      <c r="G271" t="n">
        <v>141.25</v>
      </c>
      <c r="H271" t="n">
        <v>1.78</v>
      </c>
      <c r="I271" t="n">
        <v>10</v>
      </c>
      <c r="J271" t="n">
        <v>347.85</v>
      </c>
      <c r="K271" t="n">
        <v>60.56</v>
      </c>
      <c r="L271" t="n">
        <v>34.75</v>
      </c>
      <c r="M271" t="n">
        <v>8</v>
      </c>
      <c r="N271" t="n">
        <v>112.55</v>
      </c>
      <c r="O271" t="n">
        <v>43136.41</v>
      </c>
      <c r="P271" t="n">
        <v>404.02</v>
      </c>
      <c r="Q271" t="n">
        <v>608.78</v>
      </c>
      <c r="R271" t="n">
        <v>52.66</v>
      </c>
      <c r="S271" t="n">
        <v>46.36</v>
      </c>
      <c r="T271" t="n">
        <v>2826.86</v>
      </c>
      <c r="U271" t="n">
        <v>0.88</v>
      </c>
      <c r="V271" t="n">
        <v>0.91</v>
      </c>
      <c r="W271" t="n">
        <v>9.19</v>
      </c>
      <c r="X271" t="n">
        <v>0.17</v>
      </c>
      <c r="Y271" t="n">
        <v>1</v>
      </c>
      <c r="Z271" t="n">
        <v>10</v>
      </c>
    </row>
    <row r="272">
      <c r="A272" t="n">
        <v>136</v>
      </c>
      <c r="B272" t="n">
        <v>140</v>
      </c>
      <c r="C272" t="inlineStr">
        <is>
          <t xml:space="preserve">CONCLUIDO	</t>
        </is>
      </c>
      <c r="D272" t="n">
        <v>3.7084</v>
      </c>
      <c r="E272" t="n">
        <v>26.97</v>
      </c>
      <c r="F272" t="n">
        <v>23.54</v>
      </c>
      <c r="G272" t="n">
        <v>141.26</v>
      </c>
      <c r="H272" t="n">
        <v>1.79</v>
      </c>
      <c r="I272" t="n">
        <v>10</v>
      </c>
      <c r="J272" t="n">
        <v>348.48</v>
      </c>
      <c r="K272" t="n">
        <v>60.56</v>
      </c>
      <c r="L272" t="n">
        <v>35</v>
      </c>
      <c r="M272" t="n">
        <v>8</v>
      </c>
      <c r="N272" t="n">
        <v>112.93</v>
      </c>
      <c r="O272" t="n">
        <v>43214.09</v>
      </c>
      <c r="P272" t="n">
        <v>403.42</v>
      </c>
      <c r="Q272" t="n">
        <v>608.8</v>
      </c>
      <c r="R272" t="n">
        <v>52.7</v>
      </c>
      <c r="S272" t="n">
        <v>46.36</v>
      </c>
      <c r="T272" t="n">
        <v>2848.36</v>
      </c>
      <c r="U272" t="n">
        <v>0.88</v>
      </c>
      <c r="V272" t="n">
        <v>0.91</v>
      </c>
      <c r="W272" t="n">
        <v>9.19</v>
      </c>
      <c r="X272" t="n">
        <v>0.17</v>
      </c>
      <c r="Y272" t="n">
        <v>1</v>
      </c>
      <c r="Z272" t="n">
        <v>10</v>
      </c>
    </row>
    <row r="273">
      <c r="A273" t="n">
        <v>137</v>
      </c>
      <c r="B273" t="n">
        <v>140</v>
      </c>
      <c r="C273" t="inlineStr">
        <is>
          <t xml:space="preserve">CONCLUIDO	</t>
        </is>
      </c>
      <c r="D273" t="n">
        <v>3.7075</v>
      </c>
      <c r="E273" t="n">
        <v>26.97</v>
      </c>
      <c r="F273" t="n">
        <v>23.55</v>
      </c>
      <c r="G273" t="n">
        <v>141.29</v>
      </c>
      <c r="H273" t="n">
        <v>1.8</v>
      </c>
      <c r="I273" t="n">
        <v>10</v>
      </c>
      <c r="J273" t="n">
        <v>349.12</v>
      </c>
      <c r="K273" t="n">
        <v>60.56</v>
      </c>
      <c r="L273" t="n">
        <v>35.25</v>
      </c>
      <c r="M273" t="n">
        <v>8</v>
      </c>
      <c r="N273" t="n">
        <v>113.31</v>
      </c>
      <c r="O273" t="n">
        <v>43291.97</v>
      </c>
      <c r="P273" t="n">
        <v>402.82</v>
      </c>
      <c r="Q273" t="n">
        <v>608.79</v>
      </c>
      <c r="R273" t="n">
        <v>52.89</v>
      </c>
      <c r="S273" t="n">
        <v>46.36</v>
      </c>
      <c r="T273" t="n">
        <v>2943.49</v>
      </c>
      <c r="U273" t="n">
        <v>0.88</v>
      </c>
      <c r="V273" t="n">
        <v>0.9</v>
      </c>
      <c r="W273" t="n">
        <v>9.19</v>
      </c>
      <c r="X273" t="n">
        <v>0.18</v>
      </c>
      <c r="Y273" t="n">
        <v>1</v>
      </c>
      <c r="Z273" t="n">
        <v>10</v>
      </c>
    </row>
    <row r="274">
      <c r="A274" t="n">
        <v>138</v>
      </c>
      <c r="B274" t="n">
        <v>140</v>
      </c>
      <c r="C274" t="inlineStr">
        <is>
          <t xml:space="preserve">CONCLUIDO	</t>
        </is>
      </c>
      <c r="D274" t="n">
        <v>3.7065</v>
      </c>
      <c r="E274" t="n">
        <v>26.98</v>
      </c>
      <c r="F274" t="n">
        <v>23.56</v>
      </c>
      <c r="G274" t="n">
        <v>141.34</v>
      </c>
      <c r="H274" t="n">
        <v>1.81</v>
      </c>
      <c r="I274" t="n">
        <v>10</v>
      </c>
      <c r="J274" t="n">
        <v>349.75</v>
      </c>
      <c r="K274" t="n">
        <v>60.56</v>
      </c>
      <c r="L274" t="n">
        <v>35.5</v>
      </c>
      <c r="M274" t="n">
        <v>8</v>
      </c>
      <c r="N274" t="n">
        <v>113.69</v>
      </c>
      <c r="O274" t="n">
        <v>43370.05</v>
      </c>
      <c r="P274" t="n">
        <v>402.62</v>
      </c>
      <c r="Q274" t="n">
        <v>608.79</v>
      </c>
      <c r="R274" t="n">
        <v>52.98</v>
      </c>
      <c r="S274" t="n">
        <v>46.36</v>
      </c>
      <c r="T274" t="n">
        <v>2989.08</v>
      </c>
      <c r="U274" t="n">
        <v>0.87</v>
      </c>
      <c r="V274" t="n">
        <v>0.9</v>
      </c>
      <c r="W274" t="n">
        <v>9.199999999999999</v>
      </c>
      <c r="X274" t="n">
        <v>0.19</v>
      </c>
      <c r="Y274" t="n">
        <v>1</v>
      </c>
      <c r="Z274" t="n">
        <v>10</v>
      </c>
    </row>
    <row r="275">
      <c r="A275" t="n">
        <v>139</v>
      </c>
      <c r="B275" t="n">
        <v>140</v>
      </c>
      <c r="C275" t="inlineStr">
        <is>
          <t xml:space="preserve">CONCLUIDO	</t>
        </is>
      </c>
      <c r="D275" t="n">
        <v>3.707</v>
      </c>
      <c r="E275" t="n">
        <v>26.98</v>
      </c>
      <c r="F275" t="n">
        <v>23.55</v>
      </c>
      <c r="G275" t="n">
        <v>141.31</v>
      </c>
      <c r="H275" t="n">
        <v>1.82</v>
      </c>
      <c r="I275" t="n">
        <v>10</v>
      </c>
      <c r="J275" t="n">
        <v>350.38</v>
      </c>
      <c r="K275" t="n">
        <v>60.56</v>
      </c>
      <c r="L275" t="n">
        <v>35.75</v>
      </c>
      <c r="M275" t="n">
        <v>8</v>
      </c>
      <c r="N275" t="n">
        <v>114.08</v>
      </c>
      <c r="O275" t="n">
        <v>43448.34</v>
      </c>
      <c r="P275" t="n">
        <v>401.48</v>
      </c>
      <c r="Q275" t="n">
        <v>608.75</v>
      </c>
      <c r="R275" t="n">
        <v>53.04</v>
      </c>
      <c r="S275" t="n">
        <v>46.36</v>
      </c>
      <c r="T275" t="n">
        <v>3016.95</v>
      </c>
      <c r="U275" t="n">
        <v>0.87</v>
      </c>
      <c r="V275" t="n">
        <v>0.9</v>
      </c>
      <c r="W275" t="n">
        <v>9.19</v>
      </c>
      <c r="X275" t="n">
        <v>0.18</v>
      </c>
      <c r="Y275" t="n">
        <v>1</v>
      </c>
      <c r="Z275" t="n">
        <v>10</v>
      </c>
    </row>
    <row r="276">
      <c r="A276" t="n">
        <v>140</v>
      </c>
      <c r="B276" t="n">
        <v>140</v>
      </c>
      <c r="C276" t="inlineStr">
        <is>
          <t xml:space="preserve">CONCLUIDO	</t>
        </is>
      </c>
      <c r="D276" t="n">
        <v>3.7169</v>
      </c>
      <c r="E276" t="n">
        <v>26.9</v>
      </c>
      <c r="F276" t="n">
        <v>23.53</v>
      </c>
      <c r="G276" t="n">
        <v>156.89</v>
      </c>
      <c r="H276" t="n">
        <v>1.83</v>
      </c>
      <c r="I276" t="n">
        <v>9</v>
      </c>
      <c r="J276" t="n">
        <v>351.02</v>
      </c>
      <c r="K276" t="n">
        <v>60.56</v>
      </c>
      <c r="L276" t="n">
        <v>36</v>
      </c>
      <c r="M276" t="n">
        <v>7</v>
      </c>
      <c r="N276" t="n">
        <v>114.47</v>
      </c>
      <c r="O276" t="n">
        <v>43526.84</v>
      </c>
      <c r="P276" t="n">
        <v>401.13</v>
      </c>
      <c r="Q276" t="n">
        <v>608.75</v>
      </c>
      <c r="R276" t="n">
        <v>52.41</v>
      </c>
      <c r="S276" t="n">
        <v>46.36</v>
      </c>
      <c r="T276" t="n">
        <v>2706.46</v>
      </c>
      <c r="U276" t="n">
        <v>0.88</v>
      </c>
      <c r="V276" t="n">
        <v>0.91</v>
      </c>
      <c r="W276" t="n">
        <v>9.19</v>
      </c>
      <c r="X276" t="n">
        <v>0.16</v>
      </c>
      <c r="Y276" t="n">
        <v>1</v>
      </c>
      <c r="Z276" t="n">
        <v>10</v>
      </c>
    </row>
    <row r="277">
      <c r="A277" t="n">
        <v>141</v>
      </c>
      <c r="B277" t="n">
        <v>140</v>
      </c>
      <c r="C277" t="inlineStr">
        <is>
          <t xml:space="preserve">CONCLUIDO	</t>
        </is>
      </c>
      <c r="D277" t="n">
        <v>3.7177</v>
      </c>
      <c r="E277" t="n">
        <v>26.9</v>
      </c>
      <c r="F277" t="n">
        <v>23.53</v>
      </c>
      <c r="G277" t="n">
        <v>156.85</v>
      </c>
      <c r="H277" t="n">
        <v>1.84</v>
      </c>
      <c r="I277" t="n">
        <v>9</v>
      </c>
      <c r="J277" t="n">
        <v>351.66</v>
      </c>
      <c r="K277" t="n">
        <v>60.56</v>
      </c>
      <c r="L277" t="n">
        <v>36.25</v>
      </c>
      <c r="M277" t="n">
        <v>7</v>
      </c>
      <c r="N277" t="n">
        <v>114.85</v>
      </c>
      <c r="O277" t="n">
        <v>43605.54</v>
      </c>
      <c r="P277" t="n">
        <v>401.56</v>
      </c>
      <c r="Q277" t="n">
        <v>608.78</v>
      </c>
      <c r="R277" t="n">
        <v>52.32</v>
      </c>
      <c r="S277" t="n">
        <v>46.36</v>
      </c>
      <c r="T277" t="n">
        <v>2663.19</v>
      </c>
      <c r="U277" t="n">
        <v>0.89</v>
      </c>
      <c r="V277" t="n">
        <v>0.91</v>
      </c>
      <c r="W277" t="n">
        <v>9.19</v>
      </c>
      <c r="X277" t="n">
        <v>0.16</v>
      </c>
      <c r="Y277" t="n">
        <v>1</v>
      </c>
      <c r="Z277" t="n">
        <v>10</v>
      </c>
    </row>
    <row r="278">
      <c r="A278" t="n">
        <v>142</v>
      </c>
      <c r="B278" t="n">
        <v>140</v>
      </c>
      <c r="C278" t="inlineStr">
        <is>
          <t xml:space="preserve">CONCLUIDO	</t>
        </is>
      </c>
      <c r="D278" t="n">
        <v>3.7174</v>
      </c>
      <c r="E278" t="n">
        <v>26.9</v>
      </c>
      <c r="F278" t="n">
        <v>23.53</v>
      </c>
      <c r="G278" t="n">
        <v>156.86</v>
      </c>
      <c r="H278" t="n">
        <v>1.85</v>
      </c>
      <c r="I278" t="n">
        <v>9</v>
      </c>
      <c r="J278" t="n">
        <v>352.3</v>
      </c>
      <c r="K278" t="n">
        <v>60.56</v>
      </c>
      <c r="L278" t="n">
        <v>36.5</v>
      </c>
      <c r="M278" t="n">
        <v>7</v>
      </c>
      <c r="N278" t="n">
        <v>115.24</v>
      </c>
      <c r="O278" t="n">
        <v>43684.46</v>
      </c>
      <c r="P278" t="n">
        <v>402.05</v>
      </c>
      <c r="Q278" t="n">
        <v>608.77</v>
      </c>
      <c r="R278" t="n">
        <v>52.33</v>
      </c>
      <c r="S278" t="n">
        <v>46.36</v>
      </c>
      <c r="T278" t="n">
        <v>2666.69</v>
      </c>
      <c r="U278" t="n">
        <v>0.89</v>
      </c>
      <c r="V278" t="n">
        <v>0.91</v>
      </c>
      <c r="W278" t="n">
        <v>9.19</v>
      </c>
      <c r="X278" t="n">
        <v>0.16</v>
      </c>
      <c r="Y278" t="n">
        <v>1</v>
      </c>
      <c r="Z278" t="n">
        <v>10</v>
      </c>
    </row>
    <row r="279">
      <c r="A279" t="n">
        <v>143</v>
      </c>
      <c r="B279" t="n">
        <v>140</v>
      </c>
      <c r="C279" t="inlineStr">
        <is>
          <t xml:space="preserve">CONCLUIDO	</t>
        </is>
      </c>
      <c r="D279" t="n">
        <v>3.7174</v>
      </c>
      <c r="E279" t="n">
        <v>26.9</v>
      </c>
      <c r="F279" t="n">
        <v>23.53</v>
      </c>
      <c r="G279" t="n">
        <v>156.86</v>
      </c>
      <c r="H279" t="n">
        <v>1.86</v>
      </c>
      <c r="I279" t="n">
        <v>9</v>
      </c>
      <c r="J279" t="n">
        <v>352.94</v>
      </c>
      <c r="K279" t="n">
        <v>60.56</v>
      </c>
      <c r="L279" t="n">
        <v>36.75</v>
      </c>
      <c r="M279" t="n">
        <v>7</v>
      </c>
      <c r="N279" t="n">
        <v>115.64</v>
      </c>
      <c r="O279" t="n">
        <v>43763.7</v>
      </c>
      <c r="P279" t="n">
        <v>402.4</v>
      </c>
      <c r="Q279" t="n">
        <v>608.78</v>
      </c>
      <c r="R279" t="n">
        <v>52.33</v>
      </c>
      <c r="S279" t="n">
        <v>46.36</v>
      </c>
      <c r="T279" t="n">
        <v>2667.45</v>
      </c>
      <c r="U279" t="n">
        <v>0.89</v>
      </c>
      <c r="V279" t="n">
        <v>0.91</v>
      </c>
      <c r="W279" t="n">
        <v>9.19</v>
      </c>
      <c r="X279" t="n">
        <v>0.16</v>
      </c>
      <c r="Y279" t="n">
        <v>1</v>
      </c>
      <c r="Z279" t="n">
        <v>10</v>
      </c>
    </row>
    <row r="280">
      <c r="A280" t="n">
        <v>144</v>
      </c>
      <c r="B280" t="n">
        <v>140</v>
      </c>
      <c r="C280" t="inlineStr">
        <is>
          <t xml:space="preserve">CONCLUIDO	</t>
        </is>
      </c>
      <c r="D280" t="n">
        <v>3.7158</v>
      </c>
      <c r="E280" t="n">
        <v>26.91</v>
      </c>
      <c r="F280" t="n">
        <v>23.54</v>
      </c>
      <c r="G280" t="n">
        <v>156.94</v>
      </c>
      <c r="H280" t="n">
        <v>1.87</v>
      </c>
      <c r="I280" t="n">
        <v>9</v>
      </c>
      <c r="J280" t="n">
        <v>353.58</v>
      </c>
      <c r="K280" t="n">
        <v>60.56</v>
      </c>
      <c r="L280" t="n">
        <v>37</v>
      </c>
      <c r="M280" t="n">
        <v>7</v>
      </c>
      <c r="N280" t="n">
        <v>116.03</v>
      </c>
      <c r="O280" t="n">
        <v>43843.04</v>
      </c>
      <c r="P280" t="n">
        <v>402.89</v>
      </c>
      <c r="Q280" t="n">
        <v>608.8099999999999</v>
      </c>
      <c r="R280" t="n">
        <v>52.53</v>
      </c>
      <c r="S280" t="n">
        <v>46.36</v>
      </c>
      <c r="T280" t="n">
        <v>2766.48</v>
      </c>
      <c r="U280" t="n">
        <v>0.88</v>
      </c>
      <c r="V280" t="n">
        <v>0.91</v>
      </c>
      <c r="W280" t="n">
        <v>9.199999999999999</v>
      </c>
      <c r="X280" t="n">
        <v>0.17</v>
      </c>
      <c r="Y280" t="n">
        <v>1</v>
      </c>
      <c r="Z280" t="n">
        <v>10</v>
      </c>
    </row>
    <row r="281">
      <c r="A281" t="n">
        <v>145</v>
      </c>
      <c r="B281" t="n">
        <v>140</v>
      </c>
      <c r="C281" t="inlineStr">
        <is>
          <t xml:space="preserve">CONCLUIDO	</t>
        </is>
      </c>
      <c r="D281" t="n">
        <v>3.7166</v>
      </c>
      <c r="E281" t="n">
        <v>26.91</v>
      </c>
      <c r="F281" t="n">
        <v>23.54</v>
      </c>
      <c r="G281" t="n">
        <v>156.9</v>
      </c>
      <c r="H281" t="n">
        <v>1.87</v>
      </c>
      <c r="I281" t="n">
        <v>9</v>
      </c>
      <c r="J281" t="n">
        <v>354.23</v>
      </c>
      <c r="K281" t="n">
        <v>60.56</v>
      </c>
      <c r="L281" t="n">
        <v>37.25</v>
      </c>
      <c r="M281" t="n">
        <v>7</v>
      </c>
      <c r="N281" t="n">
        <v>116.42</v>
      </c>
      <c r="O281" t="n">
        <v>43922.6</v>
      </c>
      <c r="P281" t="n">
        <v>403.09</v>
      </c>
      <c r="Q281" t="n">
        <v>608.76</v>
      </c>
      <c r="R281" t="n">
        <v>52.52</v>
      </c>
      <c r="S281" t="n">
        <v>46.36</v>
      </c>
      <c r="T281" t="n">
        <v>2764.25</v>
      </c>
      <c r="U281" t="n">
        <v>0.88</v>
      </c>
      <c r="V281" t="n">
        <v>0.91</v>
      </c>
      <c r="W281" t="n">
        <v>9.19</v>
      </c>
      <c r="X281" t="n">
        <v>0.16</v>
      </c>
      <c r="Y281" t="n">
        <v>1</v>
      </c>
      <c r="Z281" t="n">
        <v>10</v>
      </c>
    </row>
    <row r="282">
      <c r="A282" t="n">
        <v>146</v>
      </c>
      <c r="B282" t="n">
        <v>140</v>
      </c>
      <c r="C282" t="inlineStr">
        <is>
          <t xml:space="preserve">CONCLUIDO	</t>
        </is>
      </c>
      <c r="D282" t="n">
        <v>3.7163</v>
      </c>
      <c r="E282" t="n">
        <v>26.91</v>
      </c>
      <c r="F282" t="n">
        <v>23.54</v>
      </c>
      <c r="G282" t="n">
        <v>156.91</v>
      </c>
      <c r="H282" t="n">
        <v>1.88</v>
      </c>
      <c r="I282" t="n">
        <v>9</v>
      </c>
      <c r="J282" t="n">
        <v>354.88</v>
      </c>
      <c r="K282" t="n">
        <v>60.56</v>
      </c>
      <c r="L282" t="n">
        <v>37.5</v>
      </c>
      <c r="M282" t="n">
        <v>7</v>
      </c>
      <c r="N282" t="n">
        <v>116.82</v>
      </c>
      <c r="O282" t="n">
        <v>44002.37</v>
      </c>
      <c r="P282" t="n">
        <v>403.38</v>
      </c>
      <c r="Q282" t="n">
        <v>608.8</v>
      </c>
      <c r="R282" t="n">
        <v>52.55</v>
      </c>
      <c r="S282" t="n">
        <v>46.36</v>
      </c>
      <c r="T282" t="n">
        <v>2778.28</v>
      </c>
      <c r="U282" t="n">
        <v>0.88</v>
      </c>
      <c r="V282" t="n">
        <v>0.91</v>
      </c>
      <c r="W282" t="n">
        <v>9.19</v>
      </c>
      <c r="X282" t="n">
        <v>0.17</v>
      </c>
      <c r="Y282" t="n">
        <v>1</v>
      </c>
      <c r="Z282" t="n">
        <v>10</v>
      </c>
    </row>
    <row r="283">
      <c r="A283" t="n">
        <v>147</v>
      </c>
      <c r="B283" t="n">
        <v>140</v>
      </c>
      <c r="C283" t="inlineStr">
        <is>
          <t xml:space="preserve">CONCLUIDO	</t>
        </is>
      </c>
      <c r="D283" t="n">
        <v>3.7164</v>
      </c>
      <c r="E283" t="n">
        <v>26.91</v>
      </c>
      <c r="F283" t="n">
        <v>23.54</v>
      </c>
      <c r="G283" t="n">
        <v>156.91</v>
      </c>
      <c r="H283" t="n">
        <v>1.89</v>
      </c>
      <c r="I283" t="n">
        <v>9</v>
      </c>
      <c r="J283" t="n">
        <v>355.52</v>
      </c>
      <c r="K283" t="n">
        <v>60.56</v>
      </c>
      <c r="L283" t="n">
        <v>37.75</v>
      </c>
      <c r="M283" t="n">
        <v>7</v>
      </c>
      <c r="N283" t="n">
        <v>117.22</v>
      </c>
      <c r="O283" t="n">
        <v>44082.36</v>
      </c>
      <c r="P283" t="n">
        <v>403.51</v>
      </c>
      <c r="Q283" t="n">
        <v>608.78</v>
      </c>
      <c r="R283" t="n">
        <v>52.54</v>
      </c>
      <c r="S283" t="n">
        <v>46.36</v>
      </c>
      <c r="T283" t="n">
        <v>2771.32</v>
      </c>
      <c r="U283" t="n">
        <v>0.88</v>
      </c>
      <c r="V283" t="n">
        <v>0.91</v>
      </c>
      <c r="W283" t="n">
        <v>9.19</v>
      </c>
      <c r="X283" t="n">
        <v>0.17</v>
      </c>
      <c r="Y283" t="n">
        <v>1</v>
      </c>
      <c r="Z283" t="n">
        <v>10</v>
      </c>
    </row>
    <row r="284">
      <c r="A284" t="n">
        <v>148</v>
      </c>
      <c r="B284" t="n">
        <v>140</v>
      </c>
      <c r="C284" t="inlineStr">
        <is>
          <t xml:space="preserve">CONCLUIDO	</t>
        </is>
      </c>
      <c r="D284" t="n">
        <v>3.7171</v>
      </c>
      <c r="E284" t="n">
        <v>26.9</v>
      </c>
      <c r="F284" t="n">
        <v>23.53</v>
      </c>
      <c r="G284" t="n">
        <v>156.88</v>
      </c>
      <c r="H284" t="n">
        <v>1.9</v>
      </c>
      <c r="I284" t="n">
        <v>9</v>
      </c>
      <c r="J284" t="n">
        <v>356.17</v>
      </c>
      <c r="K284" t="n">
        <v>60.56</v>
      </c>
      <c r="L284" t="n">
        <v>38</v>
      </c>
      <c r="M284" t="n">
        <v>7</v>
      </c>
      <c r="N284" t="n">
        <v>117.62</v>
      </c>
      <c r="O284" t="n">
        <v>44162.57</v>
      </c>
      <c r="P284" t="n">
        <v>403.47</v>
      </c>
      <c r="Q284" t="n">
        <v>608.76</v>
      </c>
      <c r="R284" t="n">
        <v>52.37</v>
      </c>
      <c r="S284" t="n">
        <v>46.36</v>
      </c>
      <c r="T284" t="n">
        <v>2688.51</v>
      </c>
      <c r="U284" t="n">
        <v>0.89</v>
      </c>
      <c r="V284" t="n">
        <v>0.91</v>
      </c>
      <c r="W284" t="n">
        <v>9.19</v>
      </c>
      <c r="X284" t="n">
        <v>0.16</v>
      </c>
      <c r="Y284" t="n">
        <v>1</v>
      </c>
      <c r="Z284" t="n">
        <v>10</v>
      </c>
    </row>
    <row r="285">
      <c r="A285" t="n">
        <v>149</v>
      </c>
      <c r="B285" t="n">
        <v>140</v>
      </c>
      <c r="C285" t="inlineStr">
        <is>
          <t xml:space="preserve">CONCLUIDO	</t>
        </is>
      </c>
      <c r="D285" t="n">
        <v>3.7168</v>
      </c>
      <c r="E285" t="n">
        <v>26.9</v>
      </c>
      <c r="F285" t="n">
        <v>23.53</v>
      </c>
      <c r="G285" t="n">
        <v>156.89</v>
      </c>
      <c r="H285" t="n">
        <v>1.91</v>
      </c>
      <c r="I285" t="n">
        <v>9</v>
      </c>
      <c r="J285" t="n">
        <v>356.83</v>
      </c>
      <c r="K285" t="n">
        <v>60.56</v>
      </c>
      <c r="L285" t="n">
        <v>38.25</v>
      </c>
      <c r="M285" t="n">
        <v>7</v>
      </c>
      <c r="N285" t="n">
        <v>118.02</v>
      </c>
      <c r="O285" t="n">
        <v>44243</v>
      </c>
      <c r="P285" t="n">
        <v>403.7</v>
      </c>
      <c r="Q285" t="n">
        <v>608.76</v>
      </c>
      <c r="R285" t="n">
        <v>52.44</v>
      </c>
      <c r="S285" t="n">
        <v>46.36</v>
      </c>
      <c r="T285" t="n">
        <v>2724.52</v>
      </c>
      <c r="U285" t="n">
        <v>0.88</v>
      </c>
      <c r="V285" t="n">
        <v>0.91</v>
      </c>
      <c r="W285" t="n">
        <v>9.19</v>
      </c>
      <c r="X285" t="n">
        <v>0.16</v>
      </c>
      <c r="Y285" t="n">
        <v>1</v>
      </c>
      <c r="Z285" t="n">
        <v>10</v>
      </c>
    </row>
    <row r="286">
      <c r="A286" t="n">
        <v>150</v>
      </c>
      <c r="B286" t="n">
        <v>140</v>
      </c>
      <c r="C286" t="inlineStr">
        <is>
          <t xml:space="preserve">CONCLUIDO	</t>
        </is>
      </c>
      <c r="D286" t="n">
        <v>3.717</v>
      </c>
      <c r="E286" t="n">
        <v>26.9</v>
      </c>
      <c r="F286" t="n">
        <v>23.53</v>
      </c>
      <c r="G286" t="n">
        <v>156.88</v>
      </c>
      <c r="H286" t="n">
        <v>1.92</v>
      </c>
      <c r="I286" t="n">
        <v>9</v>
      </c>
      <c r="J286" t="n">
        <v>357.48</v>
      </c>
      <c r="K286" t="n">
        <v>60.56</v>
      </c>
      <c r="L286" t="n">
        <v>38.5</v>
      </c>
      <c r="M286" t="n">
        <v>7</v>
      </c>
      <c r="N286" t="n">
        <v>118.43</v>
      </c>
      <c r="O286" t="n">
        <v>44323.66</v>
      </c>
      <c r="P286" t="n">
        <v>404</v>
      </c>
      <c r="Q286" t="n">
        <v>608.78</v>
      </c>
      <c r="R286" t="n">
        <v>52.29</v>
      </c>
      <c r="S286" t="n">
        <v>46.36</v>
      </c>
      <c r="T286" t="n">
        <v>2645.45</v>
      </c>
      <c r="U286" t="n">
        <v>0.89</v>
      </c>
      <c r="V286" t="n">
        <v>0.91</v>
      </c>
      <c r="W286" t="n">
        <v>9.199999999999999</v>
      </c>
      <c r="X286" t="n">
        <v>0.16</v>
      </c>
      <c r="Y286" t="n">
        <v>1</v>
      </c>
      <c r="Z286" t="n">
        <v>10</v>
      </c>
    </row>
    <row r="287">
      <c r="A287" t="n">
        <v>151</v>
      </c>
      <c r="B287" t="n">
        <v>140</v>
      </c>
      <c r="C287" t="inlineStr">
        <is>
          <t xml:space="preserve">CONCLUIDO	</t>
        </is>
      </c>
      <c r="D287" t="n">
        <v>3.7171</v>
      </c>
      <c r="E287" t="n">
        <v>26.9</v>
      </c>
      <c r="F287" t="n">
        <v>23.53</v>
      </c>
      <c r="G287" t="n">
        <v>156.88</v>
      </c>
      <c r="H287" t="n">
        <v>1.93</v>
      </c>
      <c r="I287" t="n">
        <v>9</v>
      </c>
      <c r="J287" t="n">
        <v>358.14</v>
      </c>
      <c r="K287" t="n">
        <v>60.56</v>
      </c>
      <c r="L287" t="n">
        <v>38.75</v>
      </c>
      <c r="M287" t="n">
        <v>7</v>
      </c>
      <c r="N287" t="n">
        <v>118.83</v>
      </c>
      <c r="O287" t="n">
        <v>44404.54</v>
      </c>
      <c r="P287" t="n">
        <v>403.94</v>
      </c>
      <c r="Q287" t="n">
        <v>608.77</v>
      </c>
      <c r="R287" t="n">
        <v>52.34</v>
      </c>
      <c r="S287" t="n">
        <v>46.36</v>
      </c>
      <c r="T287" t="n">
        <v>2674.73</v>
      </c>
      <c r="U287" t="n">
        <v>0.89</v>
      </c>
      <c r="V287" t="n">
        <v>0.91</v>
      </c>
      <c r="W287" t="n">
        <v>9.19</v>
      </c>
      <c r="X287" t="n">
        <v>0.16</v>
      </c>
      <c r="Y287" t="n">
        <v>1</v>
      </c>
      <c r="Z287" t="n">
        <v>10</v>
      </c>
    </row>
    <row r="288">
      <c r="A288" t="n">
        <v>152</v>
      </c>
      <c r="B288" t="n">
        <v>140</v>
      </c>
      <c r="C288" t="inlineStr">
        <is>
          <t xml:space="preserve">CONCLUIDO	</t>
        </is>
      </c>
      <c r="D288" t="n">
        <v>3.7172</v>
      </c>
      <c r="E288" t="n">
        <v>26.9</v>
      </c>
      <c r="F288" t="n">
        <v>23.53</v>
      </c>
      <c r="G288" t="n">
        <v>156.87</v>
      </c>
      <c r="H288" t="n">
        <v>1.94</v>
      </c>
      <c r="I288" t="n">
        <v>9</v>
      </c>
      <c r="J288" t="n">
        <v>358.79</v>
      </c>
      <c r="K288" t="n">
        <v>60.56</v>
      </c>
      <c r="L288" t="n">
        <v>39</v>
      </c>
      <c r="M288" t="n">
        <v>7</v>
      </c>
      <c r="N288" t="n">
        <v>119.24</v>
      </c>
      <c r="O288" t="n">
        <v>44485.65</v>
      </c>
      <c r="P288" t="n">
        <v>404.25</v>
      </c>
      <c r="Q288" t="n">
        <v>608.76</v>
      </c>
      <c r="R288" t="n">
        <v>52.27</v>
      </c>
      <c r="S288" t="n">
        <v>46.36</v>
      </c>
      <c r="T288" t="n">
        <v>2636.51</v>
      </c>
      <c r="U288" t="n">
        <v>0.89</v>
      </c>
      <c r="V288" t="n">
        <v>0.91</v>
      </c>
      <c r="W288" t="n">
        <v>9.19</v>
      </c>
      <c r="X288" t="n">
        <v>0.16</v>
      </c>
      <c r="Y288" t="n">
        <v>1</v>
      </c>
      <c r="Z288" t="n">
        <v>10</v>
      </c>
    </row>
    <row r="289">
      <c r="A289" t="n">
        <v>153</v>
      </c>
      <c r="B289" t="n">
        <v>140</v>
      </c>
      <c r="C289" t="inlineStr">
        <is>
          <t xml:space="preserve">CONCLUIDO	</t>
        </is>
      </c>
      <c r="D289" t="n">
        <v>3.7176</v>
      </c>
      <c r="E289" t="n">
        <v>26.9</v>
      </c>
      <c r="F289" t="n">
        <v>23.53</v>
      </c>
      <c r="G289" t="n">
        <v>156.85</v>
      </c>
      <c r="H289" t="n">
        <v>1.95</v>
      </c>
      <c r="I289" t="n">
        <v>9</v>
      </c>
      <c r="J289" t="n">
        <v>359.45</v>
      </c>
      <c r="K289" t="n">
        <v>60.56</v>
      </c>
      <c r="L289" t="n">
        <v>39.25</v>
      </c>
      <c r="M289" t="n">
        <v>7</v>
      </c>
      <c r="N289" t="n">
        <v>119.65</v>
      </c>
      <c r="O289" t="n">
        <v>44566.98</v>
      </c>
      <c r="P289" t="n">
        <v>404.21</v>
      </c>
      <c r="Q289" t="n">
        <v>608.76</v>
      </c>
      <c r="R289" t="n">
        <v>52.27</v>
      </c>
      <c r="S289" t="n">
        <v>46.36</v>
      </c>
      <c r="T289" t="n">
        <v>2635.55</v>
      </c>
      <c r="U289" t="n">
        <v>0.89</v>
      </c>
      <c r="V289" t="n">
        <v>0.91</v>
      </c>
      <c r="W289" t="n">
        <v>9.19</v>
      </c>
      <c r="X289" t="n">
        <v>0.16</v>
      </c>
      <c r="Y289" t="n">
        <v>1</v>
      </c>
      <c r="Z289" t="n">
        <v>10</v>
      </c>
    </row>
    <row r="290">
      <c r="A290" t="n">
        <v>154</v>
      </c>
      <c r="B290" t="n">
        <v>140</v>
      </c>
      <c r="C290" t="inlineStr">
        <is>
          <t xml:space="preserve">CONCLUIDO	</t>
        </is>
      </c>
      <c r="D290" t="n">
        <v>3.7163</v>
      </c>
      <c r="E290" t="n">
        <v>26.91</v>
      </c>
      <c r="F290" t="n">
        <v>23.54</v>
      </c>
      <c r="G290" t="n">
        <v>156.92</v>
      </c>
      <c r="H290" t="n">
        <v>1.96</v>
      </c>
      <c r="I290" t="n">
        <v>9</v>
      </c>
      <c r="J290" t="n">
        <v>360.12</v>
      </c>
      <c r="K290" t="n">
        <v>60.56</v>
      </c>
      <c r="L290" t="n">
        <v>39.5</v>
      </c>
      <c r="M290" t="n">
        <v>7</v>
      </c>
      <c r="N290" t="n">
        <v>120.06</v>
      </c>
      <c r="O290" t="n">
        <v>44648.55</v>
      </c>
      <c r="P290" t="n">
        <v>404.12</v>
      </c>
      <c r="Q290" t="n">
        <v>608.78</v>
      </c>
      <c r="R290" t="n">
        <v>52.53</v>
      </c>
      <c r="S290" t="n">
        <v>46.36</v>
      </c>
      <c r="T290" t="n">
        <v>2766.84</v>
      </c>
      <c r="U290" t="n">
        <v>0.88</v>
      </c>
      <c r="V290" t="n">
        <v>0.91</v>
      </c>
      <c r="W290" t="n">
        <v>9.19</v>
      </c>
      <c r="X290" t="n">
        <v>0.17</v>
      </c>
      <c r="Y290" t="n">
        <v>1</v>
      </c>
      <c r="Z290" t="n">
        <v>10</v>
      </c>
    </row>
    <row r="291">
      <c r="A291" t="n">
        <v>155</v>
      </c>
      <c r="B291" t="n">
        <v>140</v>
      </c>
      <c r="C291" t="inlineStr">
        <is>
          <t xml:space="preserve">CONCLUIDO	</t>
        </is>
      </c>
      <c r="D291" t="n">
        <v>3.7161</v>
      </c>
      <c r="E291" t="n">
        <v>26.91</v>
      </c>
      <c r="F291" t="n">
        <v>23.54</v>
      </c>
      <c r="G291" t="n">
        <v>156.93</v>
      </c>
      <c r="H291" t="n">
        <v>1.96</v>
      </c>
      <c r="I291" t="n">
        <v>9</v>
      </c>
      <c r="J291" t="n">
        <v>360.78</v>
      </c>
      <c r="K291" t="n">
        <v>60.56</v>
      </c>
      <c r="L291" t="n">
        <v>39.75</v>
      </c>
      <c r="M291" t="n">
        <v>7</v>
      </c>
      <c r="N291" t="n">
        <v>120.47</v>
      </c>
      <c r="O291" t="n">
        <v>44730.35</v>
      </c>
      <c r="P291" t="n">
        <v>403.96</v>
      </c>
      <c r="Q291" t="n">
        <v>608.76</v>
      </c>
      <c r="R291" t="n">
        <v>52.68</v>
      </c>
      <c r="S291" t="n">
        <v>46.36</v>
      </c>
      <c r="T291" t="n">
        <v>2842.42</v>
      </c>
      <c r="U291" t="n">
        <v>0.88</v>
      </c>
      <c r="V291" t="n">
        <v>0.91</v>
      </c>
      <c r="W291" t="n">
        <v>9.19</v>
      </c>
      <c r="X291" t="n">
        <v>0.17</v>
      </c>
      <c r="Y291" t="n">
        <v>1</v>
      </c>
      <c r="Z291" t="n">
        <v>10</v>
      </c>
    </row>
    <row r="292">
      <c r="A292" t="n">
        <v>156</v>
      </c>
      <c r="B292" t="n">
        <v>140</v>
      </c>
      <c r="C292" t="inlineStr">
        <is>
          <t xml:space="preserve">CONCLUIDO	</t>
        </is>
      </c>
      <c r="D292" t="n">
        <v>3.7167</v>
      </c>
      <c r="E292" t="n">
        <v>26.91</v>
      </c>
      <c r="F292" t="n">
        <v>23.53</v>
      </c>
      <c r="G292" t="n">
        <v>156.9</v>
      </c>
      <c r="H292" t="n">
        <v>1.97</v>
      </c>
      <c r="I292" t="n">
        <v>9</v>
      </c>
      <c r="J292" t="n">
        <v>361.44</v>
      </c>
      <c r="K292" t="n">
        <v>60.56</v>
      </c>
      <c r="L292" t="n">
        <v>40</v>
      </c>
      <c r="M292" t="n">
        <v>7</v>
      </c>
      <c r="N292" t="n">
        <v>120.89</v>
      </c>
      <c r="O292" t="n">
        <v>44812.39</v>
      </c>
      <c r="P292" t="n">
        <v>403.67</v>
      </c>
      <c r="Q292" t="n">
        <v>608.79</v>
      </c>
      <c r="R292" t="n">
        <v>52.61</v>
      </c>
      <c r="S292" t="n">
        <v>46.36</v>
      </c>
      <c r="T292" t="n">
        <v>2808.58</v>
      </c>
      <c r="U292" t="n">
        <v>0.88</v>
      </c>
      <c r="V292" t="n">
        <v>0.91</v>
      </c>
      <c r="W292" t="n">
        <v>9.19</v>
      </c>
      <c r="X292" t="n">
        <v>0.16</v>
      </c>
      <c r="Y292" t="n">
        <v>1</v>
      </c>
      <c r="Z292" t="n">
        <v>10</v>
      </c>
    </row>
    <row r="293">
      <c r="A293" t="n">
        <v>0</v>
      </c>
      <c r="B293" t="n">
        <v>40</v>
      </c>
      <c r="C293" t="inlineStr">
        <is>
          <t xml:space="preserve">CONCLUIDO	</t>
        </is>
      </c>
      <c r="D293" t="n">
        <v>3.156</v>
      </c>
      <c r="E293" t="n">
        <v>31.69</v>
      </c>
      <c r="F293" t="n">
        <v>26.67</v>
      </c>
      <c r="G293" t="n">
        <v>9.82</v>
      </c>
      <c r="H293" t="n">
        <v>0.2</v>
      </c>
      <c r="I293" t="n">
        <v>163</v>
      </c>
      <c r="J293" t="n">
        <v>89.87</v>
      </c>
      <c r="K293" t="n">
        <v>37.55</v>
      </c>
      <c r="L293" t="n">
        <v>1</v>
      </c>
      <c r="M293" t="n">
        <v>161</v>
      </c>
      <c r="N293" t="n">
        <v>11.32</v>
      </c>
      <c r="O293" t="n">
        <v>11317.98</v>
      </c>
      <c r="P293" t="n">
        <v>225.9</v>
      </c>
      <c r="Q293" t="n">
        <v>609.36</v>
      </c>
      <c r="R293" t="n">
        <v>149.58</v>
      </c>
      <c r="S293" t="n">
        <v>46.36</v>
      </c>
      <c r="T293" t="n">
        <v>50520.68</v>
      </c>
      <c r="U293" t="n">
        <v>0.31</v>
      </c>
      <c r="V293" t="n">
        <v>0.8</v>
      </c>
      <c r="W293" t="n">
        <v>9.44</v>
      </c>
      <c r="X293" t="n">
        <v>3.28</v>
      </c>
      <c r="Y293" t="n">
        <v>1</v>
      </c>
      <c r="Z293" t="n">
        <v>10</v>
      </c>
    </row>
    <row r="294">
      <c r="A294" t="n">
        <v>1</v>
      </c>
      <c r="B294" t="n">
        <v>40</v>
      </c>
      <c r="C294" t="inlineStr">
        <is>
          <t xml:space="preserve">CONCLUIDO	</t>
        </is>
      </c>
      <c r="D294" t="n">
        <v>3.3094</v>
      </c>
      <c r="E294" t="n">
        <v>30.22</v>
      </c>
      <c r="F294" t="n">
        <v>25.9</v>
      </c>
      <c r="G294" t="n">
        <v>12.33</v>
      </c>
      <c r="H294" t="n">
        <v>0.24</v>
      </c>
      <c r="I294" t="n">
        <v>126</v>
      </c>
      <c r="J294" t="n">
        <v>90.18000000000001</v>
      </c>
      <c r="K294" t="n">
        <v>37.55</v>
      </c>
      <c r="L294" t="n">
        <v>1.25</v>
      </c>
      <c r="M294" t="n">
        <v>124</v>
      </c>
      <c r="N294" t="n">
        <v>11.37</v>
      </c>
      <c r="O294" t="n">
        <v>11355.7</v>
      </c>
      <c r="P294" t="n">
        <v>218.31</v>
      </c>
      <c r="Q294" t="n">
        <v>609.28</v>
      </c>
      <c r="R294" t="n">
        <v>126.16</v>
      </c>
      <c r="S294" t="n">
        <v>46.36</v>
      </c>
      <c r="T294" t="n">
        <v>38996.45</v>
      </c>
      <c r="U294" t="n">
        <v>0.37</v>
      </c>
      <c r="V294" t="n">
        <v>0.82</v>
      </c>
      <c r="W294" t="n">
        <v>9.369999999999999</v>
      </c>
      <c r="X294" t="n">
        <v>2.52</v>
      </c>
      <c r="Y294" t="n">
        <v>1</v>
      </c>
      <c r="Z294" t="n">
        <v>10</v>
      </c>
    </row>
    <row r="295">
      <c r="A295" t="n">
        <v>2</v>
      </c>
      <c r="B295" t="n">
        <v>40</v>
      </c>
      <c r="C295" t="inlineStr">
        <is>
          <t xml:space="preserve">CONCLUIDO	</t>
        </is>
      </c>
      <c r="D295" t="n">
        <v>3.4104</v>
      </c>
      <c r="E295" t="n">
        <v>29.32</v>
      </c>
      <c r="F295" t="n">
        <v>25.44</v>
      </c>
      <c r="G295" t="n">
        <v>14.82</v>
      </c>
      <c r="H295" t="n">
        <v>0.29</v>
      </c>
      <c r="I295" t="n">
        <v>103</v>
      </c>
      <c r="J295" t="n">
        <v>90.48</v>
      </c>
      <c r="K295" t="n">
        <v>37.55</v>
      </c>
      <c r="L295" t="n">
        <v>1.5</v>
      </c>
      <c r="M295" t="n">
        <v>101</v>
      </c>
      <c r="N295" t="n">
        <v>11.43</v>
      </c>
      <c r="O295" t="n">
        <v>11393.43</v>
      </c>
      <c r="P295" t="n">
        <v>213.35</v>
      </c>
      <c r="Q295" t="n">
        <v>609.28</v>
      </c>
      <c r="R295" t="n">
        <v>111.37</v>
      </c>
      <c r="S295" t="n">
        <v>46.36</v>
      </c>
      <c r="T295" t="n">
        <v>31716.05</v>
      </c>
      <c r="U295" t="n">
        <v>0.42</v>
      </c>
      <c r="V295" t="n">
        <v>0.84</v>
      </c>
      <c r="W295" t="n">
        <v>9.34</v>
      </c>
      <c r="X295" t="n">
        <v>2.06</v>
      </c>
      <c r="Y295" t="n">
        <v>1</v>
      </c>
      <c r="Z295" t="n">
        <v>10</v>
      </c>
    </row>
    <row r="296">
      <c r="A296" t="n">
        <v>3</v>
      </c>
      <c r="B296" t="n">
        <v>40</v>
      </c>
      <c r="C296" t="inlineStr">
        <is>
          <t xml:space="preserve">CONCLUIDO	</t>
        </is>
      </c>
      <c r="D296" t="n">
        <v>3.4851</v>
      </c>
      <c r="E296" t="n">
        <v>28.69</v>
      </c>
      <c r="F296" t="n">
        <v>25.11</v>
      </c>
      <c r="G296" t="n">
        <v>17.32</v>
      </c>
      <c r="H296" t="n">
        <v>0.34</v>
      </c>
      <c r="I296" t="n">
        <v>87</v>
      </c>
      <c r="J296" t="n">
        <v>90.79000000000001</v>
      </c>
      <c r="K296" t="n">
        <v>37.55</v>
      </c>
      <c r="L296" t="n">
        <v>1.75</v>
      </c>
      <c r="M296" t="n">
        <v>85</v>
      </c>
      <c r="N296" t="n">
        <v>11.49</v>
      </c>
      <c r="O296" t="n">
        <v>11431.19</v>
      </c>
      <c r="P296" t="n">
        <v>209.42</v>
      </c>
      <c r="Q296" t="n">
        <v>609.16</v>
      </c>
      <c r="R296" t="n">
        <v>101.36</v>
      </c>
      <c r="S296" t="n">
        <v>46.36</v>
      </c>
      <c r="T296" t="n">
        <v>26794.2</v>
      </c>
      <c r="U296" t="n">
        <v>0.46</v>
      </c>
      <c r="V296" t="n">
        <v>0.85</v>
      </c>
      <c r="W296" t="n">
        <v>9.31</v>
      </c>
      <c r="X296" t="n">
        <v>1.73</v>
      </c>
      <c r="Y296" t="n">
        <v>1</v>
      </c>
      <c r="Z296" t="n">
        <v>10</v>
      </c>
    </row>
    <row r="297">
      <c r="A297" t="n">
        <v>4</v>
      </c>
      <c r="B297" t="n">
        <v>40</v>
      </c>
      <c r="C297" t="inlineStr">
        <is>
          <t xml:space="preserve">CONCLUIDO	</t>
        </is>
      </c>
      <c r="D297" t="n">
        <v>3.5444</v>
      </c>
      <c r="E297" t="n">
        <v>28.21</v>
      </c>
      <c r="F297" t="n">
        <v>24.86</v>
      </c>
      <c r="G297" t="n">
        <v>19.89</v>
      </c>
      <c r="H297" t="n">
        <v>0.39</v>
      </c>
      <c r="I297" t="n">
        <v>75</v>
      </c>
      <c r="J297" t="n">
        <v>91.09999999999999</v>
      </c>
      <c r="K297" t="n">
        <v>37.55</v>
      </c>
      <c r="L297" t="n">
        <v>2</v>
      </c>
      <c r="M297" t="n">
        <v>73</v>
      </c>
      <c r="N297" t="n">
        <v>11.54</v>
      </c>
      <c r="O297" t="n">
        <v>11468.97</v>
      </c>
      <c r="P297" t="n">
        <v>206.21</v>
      </c>
      <c r="Q297" t="n">
        <v>608.96</v>
      </c>
      <c r="R297" t="n">
        <v>93.59</v>
      </c>
      <c r="S297" t="n">
        <v>46.36</v>
      </c>
      <c r="T297" t="n">
        <v>22967.99</v>
      </c>
      <c r="U297" t="n">
        <v>0.5</v>
      </c>
      <c r="V297" t="n">
        <v>0.86</v>
      </c>
      <c r="W297" t="n">
        <v>9.289999999999999</v>
      </c>
      <c r="X297" t="n">
        <v>1.48</v>
      </c>
      <c r="Y297" t="n">
        <v>1</v>
      </c>
      <c r="Z297" t="n">
        <v>10</v>
      </c>
    </row>
    <row r="298">
      <c r="A298" t="n">
        <v>5</v>
      </c>
      <c r="B298" t="n">
        <v>40</v>
      </c>
      <c r="C298" t="inlineStr">
        <is>
          <t xml:space="preserve">CONCLUIDO	</t>
        </is>
      </c>
      <c r="D298" t="n">
        <v>3.5879</v>
      </c>
      <c r="E298" t="n">
        <v>27.87</v>
      </c>
      <c r="F298" t="n">
        <v>24.68</v>
      </c>
      <c r="G298" t="n">
        <v>22.44</v>
      </c>
      <c r="H298" t="n">
        <v>0.43</v>
      </c>
      <c r="I298" t="n">
        <v>66</v>
      </c>
      <c r="J298" t="n">
        <v>91.40000000000001</v>
      </c>
      <c r="K298" t="n">
        <v>37.55</v>
      </c>
      <c r="L298" t="n">
        <v>2.25</v>
      </c>
      <c r="M298" t="n">
        <v>64</v>
      </c>
      <c r="N298" t="n">
        <v>11.6</v>
      </c>
      <c r="O298" t="n">
        <v>11506.78</v>
      </c>
      <c r="P298" t="n">
        <v>203.68</v>
      </c>
      <c r="Q298" t="n">
        <v>609.21</v>
      </c>
      <c r="R298" t="n">
        <v>88.08</v>
      </c>
      <c r="S298" t="n">
        <v>46.36</v>
      </c>
      <c r="T298" t="n">
        <v>20256.27</v>
      </c>
      <c r="U298" t="n">
        <v>0.53</v>
      </c>
      <c r="V298" t="n">
        <v>0.86</v>
      </c>
      <c r="W298" t="n">
        <v>9.289999999999999</v>
      </c>
      <c r="X298" t="n">
        <v>1.31</v>
      </c>
      <c r="Y298" t="n">
        <v>1</v>
      </c>
      <c r="Z298" t="n">
        <v>10</v>
      </c>
    </row>
    <row r="299">
      <c r="A299" t="n">
        <v>6</v>
      </c>
      <c r="B299" t="n">
        <v>40</v>
      </c>
      <c r="C299" t="inlineStr">
        <is>
          <t xml:space="preserve">CONCLUIDO	</t>
        </is>
      </c>
      <c r="D299" t="n">
        <v>3.6256</v>
      </c>
      <c r="E299" t="n">
        <v>27.58</v>
      </c>
      <c r="F299" t="n">
        <v>24.53</v>
      </c>
      <c r="G299" t="n">
        <v>24.94</v>
      </c>
      <c r="H299" t="n">
        <v>0.48</v>
      </c>
      <c r="I299" t="n">
        <v>59</v>
      </c>
      <c r="J299" t="n">
        <v>91.70999999999999</v>
      </c>
      <c r="K299" t="n">
        <v>37.55</v>
      </c>
      <c r="L299" t="n">
        <v>2.5</v>
      </c>
      <c r="M299" t="n">
        <v>57</v>
      </c>
      <c r="N299" t="n">
        <v>11.66</v>
      </c>
      <c r="O299" t="n">
        <v>11544.61</v>
      </c>
      <c r="P299" t="n">
        <v>201.16</v>
      </c>
      <c r="Q299" t="n">
        <v>609.04</v>
      </c>
      <c r="R299" t="n">
        <v>82.98999999999999</v>
      </c>
      <c r="S299" t="n">
        <v>46.36</v>
      </c>
      <c r="T299" t="n">
        <v>17747.02</v>
      </c>
      <c r="U299" t="n">
        <v>0.5600000000000001</v>
      </c>
      <c r="V299" t="n">
        <v>0.87</v>
      </c>
      <c r="W299" t="n">
        <v>9.279999999999999</v>
      </c>
      <c r="X299" t="n">
        <v>1.15</v>
      </c>
      <c r="Y299" t="n">
        <v>1</v>
      </c>
      <c r="Z299" t="n">
        <v>10</v>
      </c>
    </row>
    <row r="300">
      <c r="A300" t="n">
        <v>7</v>
      </c>
      <c r="B300" t="n">
        <v>40</v>
      </c>
      <c r="C300" t="inlineStr">
        <is>
          <t xml:space="preserve">CONCLUIDO	</t>
        </is>
      </c>
      <c r="D300" t="n">
        <v>3.6582</v>
      </c>
      <c r="E300" t="n">
        <v>27.34</v>
      </c>
      <c r="F300" t="n">
        <v>24.39</v>
      </c>
      <c r="G300" t="n">
        <v>27.62</v>
      </c>
      <c r="H300" t="n">
        <v>0.52</v>
      </c>
      <c r="I300" t="n">
        <v>53</v>
      </c>
      <c r="J300" t="n">
        <v>92.02</v>
      </c>
      <c r="K300" t="n">
        <v>37.55</v>
      </c>
      <c r="L300" t="n">
        <v>2.75</v>
      </c>
      <c r="M300" t="n">
        <v>51</v>
      </c>
      <c r="N300" t="n">
        <v>11.71</v>
      </c>
      <c r="O300" t="n">
        <v>11582.46</v>
      </c>
      <c r="P300" t="n">
        <v>198.93</v>
      </c>
      <c r="Q300" t="n">
        <v>608.98</v>
      </c>
      <c r="R300" t="n">
        <v>79.09999999999999</v>
      </c>
      <c r="S300" t="n">
        <v>46.36</v>
      </c>
      <c r="T300" t="n">
        <v>15833.39</v>
      </c>
      <c r="U300" t="n">
        <v>0.59</v>
      </c>
      <c r="V300" t="n">
        <v>0.87</v>
      </c>
      <c r="W300" t="n">
        <v>9.26</v>
      </c>
      <c r="X300" t="n">
        <v>1.02</v>
      </c>
      <c r="Y300" t="n">
        <v>1</v>
      </c>
      <c r="Z300" t="n">
        <v>10</v>
      </c>
    </row>
    <row r="301">
      <c r="A301" t="n">
        <v>8</v>
      </c>
      <c r="B301" t="n">
        <v>40</v>
      </c>
      <c r="C301" t="inlineStr">
        <is>
          <t xml:space="preserve">CONCLUIDO	</t>
        </is>
      </c>
      <c r="D301" t="n">
        <v>3.6817</v>
      </c>
      <c r="E301" t="n">
        <v>27.16</v>
      </c>
      <c r="F301" t="n">
        <v>24.31</v>
      </c>
      <c r="G301" t="n">
        <v>30.39</v>
      </c>
      <c r="H301" t="n">
        <v>0.57</v>
      </c>
      <c r="I301" t="n">
        <v>48</v>
      </c>
      <c r="J301" t="n">
        <v>92.31999999999999</v>
      </c>
      <c r="K301" t="n">
        <v>37.55</v>
      </c>
      <c r="L301" t="n">
        <v>3</v>
      </c>
      <c r="M301" t="n">
        <v>46</v>
      </c>
      <c r="N301" t="n">
        <v>11.77</v>
      </c>
      <c r="O301" t="n">
        <v>11620.34</v>
      </c>
      <c r="P301" t="n">
        <v>196.95</v>
      </c>
      <c r="Q301" t="n">
        <v>608.96</v>
      </c>
      <c r="R301" t="n">
        <v>76.27</v>
      </c>
      <c r="S301" t="n">
        <v>46.36</v>
      </c>
      <c r="T301" t="n">
        <v>14442.88</v>
      </c>
      <c r="U301" t="n">
        <v>0.61</v>
      </c>
      <c r="V301" t="n">
        <v>0.88</v>
      </c>
      <c r="W301" t="n">
        <v>9.27</v>
      </c>
      <c r="X301" t="n">
        <v>0.9399999999999999</v>
      </c>
      <c r="Y301" t="n">
        <v>1</v>
      </c>
      <c r="Z301" t="n">
        <v>10</v>
      </c>
    </row>
    <row r="302">
      <c r="A302" t="n">
        <v>9</v>
      </c>
      <c r="B302" t="n">
        <v>40</v>
      </c>
      <c r="C302" t="inlineStr">
        <is>
          <t xml:space="preserve">CONCLUIDO	</t>
        </is>
      </c>
      <c r="D302" t="n">
        <v>3.7023</v>
      </c>
      <c r="E302" t="n">
        <v>27.01</v>
      </c>
      <c r="F302" t="n">
        <v>24.24</v>
      </c>
      <c r="G302" t="n">
        <v>33.05</v>
      </c>
      <c r="H302" t="n">
        <v>0.62</v>
      </c>
      <c r="I302" t="n">
        <v>44</v>
      </c>
      <c r="J302" t="n">
        <v>92.63</v>
      </c>
      <c r="K302" t="n">
        <v>37.55</v>
      </c>
      <c r="L302" t="n">
        <v>3.25</v>
      </c>
      <c r="M302" t="n">
        <v>42</v>
      </c>
      <c r="N302" t="n">
        <v>11.83</v>
      </c>
      <c r="O302" t="n">
        <v>11658.24</v>
      </c>
      <c r="P302" t="n">
        <v>195.32</v>
      </c>
      <c r="Q302" t="n">
        <v>609</v>
      </c>
      <c r="R302" t="n">
        <v>74.08</v>
      </c>
      <c r="S302" t="n">
        <v>46.36</v>
      </c>
      <c r="T302" t="n">
        <v>13367.2</v>
      </c>
      <c r="U302" t="n">
        <v>0.63</v>
      </c>
      <c r="V302" t="n">
        <v>0.88</v>
      </c>
      <c r="W302" t="n">
        <v>9.26</v>
      </c>
      <c r="X302" t="n">
        <v>0.86</v>
      </c>
      <c r="Y302" t="n">
        <v>1</v>
      </c>
      <c r="Z302" t="n">
        <v>10</v>
      </c>
    </row>
    <row r="303">
      <c r="A303" t="n">
        <v>10</v>
      </c>
      <c r="B303" t="n">
        <v>40</v>
      </c>
      <c r="C303" t="inlineStr">
        <is>
          <t xml:space="preserve">CONCLUIDO	</t>
        </is>
      </c>
      <c r="D303" t="n">
        <v>3.7167</v>
      </c>
      <c r="E303" t="n">
        <v>26.91</v>
      </c>
      <c r="F303" t="n">
        <v>24.19</v>
      </c>
      <c r="G303" t="n">
        <v>35.4</v>
      </c>
      <c r="H303" t="n">
        <v>0.66</v>
      </c>
      <c r="I303" t="n">
        <v>41</v>
      </c>
      <c r="J303" t="n">
        <v>92.94</v>
      </c>
      <c r="K303" t="n">
        <v>37.55</v>
      </c>
      <c r="L303" t="n">
        <v>3.5</v>
      </c>
      <c r="M303" t="n">
        <v>39</v>
      </c>
      <c r="N303" t="n">
        <v>11.88</v>
      </c>
      <c r="O303" t="n">
        <v>11696.16</v>
      </c>
      <c r="P303" t="n">
        <v>193.59</v>
      </c>
      <c r="Q303" t="n">
        <v>608.91</v>
      </c>
      <c r="R303" t="n">
        <v>72.45</v>
      </c>
      <c r="S303" t="n">
        <v>46.36</v>
      </c>
      <c r="T303" t="n">
        <v>12569.09</v>
      </c>
      <c r="U303" t="n">
        <v>0.64</v>
      </c>
      <c r="V303" t="n">
        <v>0.88</v>
      </c>
      <c r="W303" t="n">
        <v>9.26</v>
      </c>
      <c r="X303" t="n">
        <v>0.82</v>
      </c>
      <c r="Y303" t="n">
        <v>1</v>
      </c>
      <c r="Z303" t="n">
        <v>10</v>
      </c>
    </row>
    <row r="304">
      <c r="A304" t="n">
        <v>11</v>
      </c>
      <c r="B304" t="n">
        <v>40</v>
      </c>
      <c r="C304" t="inlineStr">
        <is>
          <t xml:space="preserve">CONCLUIDO	</t>
        </is>
      </c>
      <c r="D304" t="n">
        <v>3.7351</v>
      </c>
      <c r="E304" t="n">
        <v>26.77</v>
      </c>
      <c r="F304" t="n">
        <v>24.12</v>
      </c>
      <c r="G304" t="n">
        <v>38.08</v>
      </c>
      <c r="H304" t="n">
        <v>0.71</v>
      </c>
      <c r="I304" t="n">
        <v>38</v>
      </c>
      <c r="J304" t="n">
        <v>93.23999999999999</v>
      </c>
      <c r="K304" t="n">
        <v>37.55</v>
      </c>
      <c r="L304" t="n">
        <v>3.75</v>
      </c>
      <c r="M304" t="n">
        <v>36</v>
      </c>
      <c r="N304" t="n">
        <v>11.94</v>
      </c>
      <c r="O304" t="n">
        <v>11734.1</v>
      </c>
      <c r="P304" t="n">
        <v>191.79</v>
      </c>
      <c r="Q304" t="n">
        <v>608.84</v>
      </c>
      <c r="R304" t="n">
        <v>70.2</v>
      </c>
      <c r="S304" t="n">
        <v>46.36</v>
      </c>
      <c r="T304" t="n">
        <v>11457.29</v>
      </c>
      <c r="U304" t="n">
        <v>0.66</v>
      </c>
      <c r="V304" t="n">
        <v>0.88</v>
      </c>
      <c r="W304" t="n">
        <v>9.25</v>
      </c>
      <c r="X304" t="n">
        <v>0.74</v>
      </c>
      <c r="Y304" t="n">
        <v>1</v>
      </c>
      <c r="Z304" t="n">
        <v>10</v>
      </c>
    </row>
    <row r="305">
      <c r="A305" t="n">
        <v>12</v>
      </c>
      <c r="B305" t="n">
        <v>40</v>
      </c>
      <c r="C305" t="inlineStr">
        <is>
          <t xml:space="preserve">CONCLUIDO	</t>
        </is>
      </c>
      <c r="D305" t="n">
        <v>3.7525</v>
      </c>
      <c r="E305" t="n">
        <v>26.65</v>
      </c>
      <c r="F305" t="n">
        <v>24.05</v>
      </c>
      <c r="G305" t="n">
        <v>41.23</v>
      </c>
      <c r="H305" t="n">
        <v>0.75</v>
      </c>
      <c r="I305" t="n">
        <v>35</v>
      </c>
      <c r="J305" t="n">
        <v>93.55</v>
      </c>
      <c r="K305" t="n">
        <v>37.55</v>
      </c>
      <c r="L305" t="n">
        <v>4</v>
      </c>
      <c r="M305" t="n">
        <v>33</v>
      </c>
      <c r="N305" t="n">
        <v>12</v>
      </c>
      <c r="O305" t="n">
        <v>11772.07</v>
      </c>
      <c r="P305" t="n">
        <v>190</v>
      </c>
      <c r="Q305" t="n">
        <v>608.85</v>
      </c>
      <c r="R305" t="n">
        <v>68.55</v>
      </c>
      <c r="S305" t="n">
        <v>46.36</v>
      </c>
      <c r="T305" t="n">
        <v>10646.18</v>
      </c>
      <c r="U305" t="n">
        <v>0.68</v>
      </c>
      <c r="V305" t="n">
        <v>0.89</v>
      </c>
      <c r="W305" t="n">
        <v>9.23</v>
      </c>
      <c r="X305" t="n">
        <v>0.67</v>
      </c>
      <c r="Y305" t="n">
        <v>1</v>
      </c>
      <c r="Z305" t="n">
        <v>10</v>
      </c>
    </row>
    <row r="306">
      <c r="A306" t="n">
        <v>13</v>
      </c>
      <c r="B306" t="n">
        <v>40</v>
      </c>
      <c r="C306" t="inlineStr">
        <is>
          <t xml:space="preserve">CONCLUIDO	</t>
        </is>
      </c>
      <c r="D306" t="n">
        <v>3.764</v>
      </c>
      <c r="E306" t="n">
        <v>26.57</v>
      </c>
      <c r="F306" t="n">
        <v>24</v>
      </c>
      <c r="G306" t="n">
        <v>43.64</v>
      </c>
      <c r="H306" t="n">
        <v>0.8</v>
      </c>
      <c r="I306" t="n">
        <v>33</v>
      </c>
      <c r="J306" t="n">
        <v>93.86</v>
      </c>
      <c r="K306" t="n">
        <v>37.55</v>
      </c>
      <c r="L306" t="n">
        <v>4.25</v>
      </c>
      <c r="M306" t="n">
        <v>31</v>
      </c>
      <c r="N306" t="n">
        <v>12.06</v>
      </c>
      <c r="O306" t="n">
        <v>11810.06</v>
      </c>
      <c r="P306" t="n">
        <v>188.36</v>
      </c>
      <c r="Q306" t="n">
        <v>608.84</v>
      </c>
      <c r="R306" t="n">
        <v>66.98999999999999</v>
      </c>
      <c r="S306" t="n">
        <v>46.36</v>
      </c>
      <c r="T306" t="n">
        <v>9878.690000000001</v>
      </c>
      <c r="U306" t="n">
        <v>0.6899999999999999</v>
      </c>
      <c r="V306" t="n">
        <v>0.89</v>
      </c>
      <c r="W306" t="n">
        <v>9.23</v>
      </c>
      <c r="X306" t="n">
        <v>0.63</v>
      </c>
      <c r="Y306" t="n">
        <v>1</v>
      </c>
      <c r="Z306" t="n">
        <v>10</v>
      </c>
    </row>
    <row r="307">
      <c r="A307" t="n">
        <v>14</v>
      </c>
      <c r="B307" t="n">
        <v>40</v>
      </c>
      <c r="C307" t="inlineStr">
        <is>
          <t xml:space="preserve">CONCLUIDO	</t>
        </is>
      </c>
      <c r="D307" t="n">
        <v>3.7751</v>
      </c>
      <c r="E307" t="n">
        <v>26.49</v>
      </c>
      <c r="F307" t="n">
        <v>23.96</v>
      </c>
      <c r="G307" t="n">
        <v>46.38</v>
      </c>
      <c r="H307" t="n">
        <v>0.84</v>
      </c>
      <c r="I307" t="n">
        <v>31</v>
      </c>
      <c r="J307" t="n">
        <v>94.17</v>
      </c>
      <c r="K307" t="n">
        <v>37.55</v>
      </c>
      <c r="L307" t="n">
        <v>4.5</v>
      </c>
      <c r="M307" t="n">
        <v>29</v>
      </c>
      <c r="N307" t="n">
        <v>12.12</v>
      </c>
      <c r="O307" t="n">
        <v>11848.08</v>
      </c>
      <c r="P307" t="n">
        <v>186.93</v>
      </c>
      <c r="Q307" t="n">
        <v>608.88</v>
      </c>
      <c r="R307" t="n">
        <v>65.66</v>
      </c>
      <c r="S307" t="n">
        <v>46.36</v>
      </c>
      <c r="T307" t="n">
        <v>9220.33</v>
      </c>
      <c r="U307" t="n">
        <v>0.71</v>
      </c>
      <c r="V307" t="n">
        <v>0.89</v>
      </c>
      <c r="W307" t="n">
        <v>9.23</v>
      </c>
      <c r="X307" t="n">
        <v>0.59</v>
      </c>
      <c r="Y307" t="n">
        <v>1</v>
      </c>
      <c r="Z307" t="n">
        <v>10</v>
      </c>
    </row>
    <row r="308">
      <c r="A308" t="n">
        <v>15</v>
      </c>
      <c r="B308" t="n">
        <v>40</v>
      </c>
      <c r="C308" t="inlineStr">
        <is>
          <t xml:space="preserve">CONCLUIDO	</t>
        </is>
      </c>
      <c r="D308" t="n">
        <v>3.7852</v>
      </c>
      <c r="E308" t="n">
        <v>26.42</v>
      </c>
      <c r="F308" t="n">
        <v>23.93</v>
      </c>
      <c r="G308" t="n">
        <v>49.51</v>
      </c>
      <c r="H308" t="n">
        <v>0.88</v>
      </c>
      <c r="I308" t="n">
        <v>29</v>
      </c>
      <c r="J308" t="n">
        <v>94.48</v>
      </c>
      <c r="K308" t="n">
        <v>37.55</v>
      </c>
      <c r="L308" t="n">
        <v>4.75</v>
      </c>
      <c r="M308" t="n">
        <v>27</v>
      </c>
      <c r="N308" t="n">
        <v>12.17</v>
      </c>
      <c r="O308" t="n">
        <v>11886.12</v>
      </c>
      <c r="P308" t="n">
        <v>185.49</v>
      </c>
      <c r="Q308" t="n">
        <v>608.97</v>
      </c>
      <c r="R308" t="n">
        <v>64.59999999999999</v>
      </c>
      <c r="S308" t="n">
        <v>46.36</v>
      </c>
      <c r="T308" t="n">
        <v>8704.26</v>
      </c>
      <c r="U308" t="n">
        <v>0.72</v>
      </c>
      <c r="V308" t="n">
        <v>0.89</v>
      </c>
      <c r="W308" t="n">
        <v>9.23</v>
      </c>
      <c r="X308" t="n">
        <v>0.5600000000000001</v>
      </c>
      <c r="Y308" t="n">
        <v>1</v>
      </c>
      <c r="Z308" t="n">
        <v>10</v>
      </c>
    </row>
    <row r="309">
      <c r="A309" t="n">
        <v>16</v>
      </c>
      <c r="B309" t="n">
        <v>40</v>
      </c>
      <c r="C309" t="inlineStr">
        <is>
          <t xml:space="preserve">CONCLUIDO	</t>
        </is>
      </c>
      <c r="D309" t="n">
        <v>3.79</v>
      </c>
      <c r="E309" t="n">
        <v>26.39</v>
      </c>
      <c r="F309" t="n">
        <v>23.92</v>
      </c>
      <c r="G309" t="n">
        <v>51.25</v>
      </c>
      <c r="H309" t="n">
        <v>0.93</v>
      </c>
      <c r="I309" t="n">
        <v>28</v>
      </c>
      <c r="J309" t="n">
        <v>94.79000000000001</v>
      </c>
      <c r="K309" t="n">
        <v>37.55</v>
      </c>
      <c r="L309" t="n">
        <v>5</v>
      </c>
      <c r="M309" t="n">
        <v>26</v>
      </c>
      <c r="N309" t="n">
        <v>12.23</v>
      </c>
      <c r="O309" t="n">
        <v>11924.18</v>
      </c>
      <c r="P309" t="n">
        <v>183.82</v>
      </c>
      <c r="Q309" t="n">
        <v>608.9400000000001</v>
      </c>
      <c r="R309" t="n">
        <v>64.06</v>
      </c>
      <c r="S309" t="n">
        <v>46.36</v>
      </c>
      <c r="T309" t="n">
        <v>8439.120000000001</v>
      </c>
      <c r="U309" t="n">
        <v>0.72</v>
      </c>
      <c r="V309" t="n">
        <v>0.89</v>
      </c>
      <c r="W309" t="n">
        <v>9.23</v>
      </c>
      <c r="X309" t="n">
        <v>0.54</v>
      </c>
      <c r="Y309" t="n">
        <v>1</v>
      </c>
      <c r="Z309" t="n">
        <v>10</v>
      </c>
    </row>
    <row r="310">
      <c r="A310" t="n">
        <v>17</v>
      </c>
      <c r="B310" t="n">
        <v>40</v>
      </c>
      <c r="C310" t="inlineStr">
        <is>
          <t xml:space="preserve">CONCLUIDO	</t>
        </is>
      </c>
      <c r="D310" t="n">
        <v>3.8039</v>
      </c>
      <c r="E310" t="n">
        <v>26.29</v>
      </c>
      <c r="F310" t="n">
        <v>23.86</v>
      </c>
      <c r="G310" t="n">
        <v>55.06</v>
      </c>
      <c r="H310" t="n">
        <v>0.97</v>
      </c>
      <c r="I310" t="n">
        <v>26</v>
      </c>
      <c r="J310" t="n">
        <v>95.09</v>
      </c>
      <c r="K310" t="n">
        <v>37.55</v>
      </c>
      <c r="L310" t="n">
        <v>5.25</v>
      </c>
      <c r="M310" t="n">
        <v>24</v>
      </c>
      <c r="N310" t="n">
        <v>12.29</v>
      </c>
      <c r="O310" t="n">
        <v>11962.27</v>
      </c>
      <c r="P310" t="n">
        <v>182.47</v>
      </c>
      <c r="Q310" t="n">
        <v>608.8099999999999</v>
      </c>
      <c r="R310" t="n">
        <v>62.4</v>
      </c>
      <c r="S310" t="n">
        <v>46.36</v>
      </c>
      <c r="T310" t="n">
        <v>7618.83</v>
      </c>
      <c r="U310" t="n">
        <v>0.74</v>
      </c>
      <c r="V310" t="n">
        <v>0.89</v>
      </c>
      <c r="W310" t="n">
        <v>9.220000000000001</v>
      </c>
      <c r="X310" t="n">
        <v>0.49</v>
      </c>
      <c r="Y310" t="n">
        <v>1</v>
      </c>
      <c r="Z310" t="n">
        <v>10</v>
      </c>
    </row>
    <row r="311">
      <c r="A311" t="n">
        <v>18</v>
      </c>
      <c r="B311" t="n">
        <v>40</v>
      </c>
      <c r="C311" t="inlineStr">
        <is>
          <t xml:space="preserve">CONCLUIDO	</t>
        </is>
      </c>
      <c r="D311" t="n">
        <v>3.8089</v>
      </c>
      <c r="E311" t="n">
        <v>26.25</v>
      </c>
      <c r="F311" t="n">
        <v>23.84</v>
      </c>
      <c r="G311" t="n">
        <v>57.22</v>
      </c>
      <c r="H311" t="n">
        <v>1.01</v>
      </c>
      <c r="I311" t="n">
        <v>25</v>
      </c>
      <c r="J311" t="n">
        <v>95.40000000000001</v>
      </c>
      <c r="K311" t="n">
        <v>37.55</v>
      </c>
      <c r="L311" t="n">
        <v>5.5</v>
      </c>
      <c r="M311" t="n">
        <v>23</v>
      </c>
      <c r="N311" t="n">
        <v>12.35</v>
      </c>
      <c r="O311" t="n">
        <v>12000.38</v>
      </c>
      <c r="P311" t="n">
        <v>181.13</v>
      </c>
      <c r="Q311" t="n">
        <v>608.83</v>
      </c>
      <c r="R311" t="n">
        <v>62.11</v>
      </c>
      <c r="S311" t="n">
        <v>46.36</v>
      </c>
      <c r="T311" t="n">
        <v>7476.12</v>
      </c>
      <c r="U311" t="n">
        <v>0.75</v>
      </c>
      <c r="V311" t="n">
        <v>0.89</v>
      </c>
      <c r="W311" t="n">
        <v>9.210000000000001</v>
      </c>
      <c r="X311" t="n">
        <v>0.47</v>
      </c>
      <c r="Y311" t="n">
        <v>1</v>
      </c>
      <c r="Z311" t="n">
        <v>10</v>
      </c>
    </row>
    <row r="312">
      <c r="A312" t="n">
        <v>19</v>
      </c>
      <c r="B312" t="n">
        <v>40</v>
      </c>
      <c r="C312" t="inlineStr">
        <is>
          <t xml:space="preserve">CONCLUIDO	</t>
        </is>
      </c>
      <c r="D312" t="n">
        <v>3.8121</v>
      </c>
      <c r="E312" t="n">
        <v>26.23</v>
      </c>
      <c r="F312" t="n">
        <v>23.84</v>
      </c>
      <c r="G312" t="n">
        <v>59.6</v>
      </c>
      <c r="H312" t="n">
        <v>1.06</v>
      </c>
      <c r="I312" t="n">
        <v>24</v>
      </c>
      <c r="J312" t="n">
        <v>95.70999999999999</v>
      </c>
      <c r="K312" t="n">
        <v>37.55</v>
      </c>
      <c r="L312" t="n">
        <v>5.75</v>
      </c>
      <c r="M312" t="n">
        <v>22</v>
      </c>
      <c r="N312" t="n">
        <v>12.41</v>
      </c>
      <c r="O312" t="n">
        <v>12038.51</v>
      </c>
      <c r="P312" t="n">
        <v>179.55</v>
      </c>
      <c r="Q312" t="n">
        <v>608.86</v>
      </c>
      <c r="R312" t="n">
        <v>61.92</v>
      </c>
      <c r="S312" t="n">
        <v>46.36</v>
      </c>
      <c r="T312" t="n">
        <v>7387.67</v>
      </c>
      <c r="U312" t="n">
        <v>0.75</v>
      </c>
      <c r="V312" t="n">
        <v>0.89</v>
      </c>
      <c r="W312" t="n">
        <v>9.220000000000001</v>
      </c>
      <c r="X312" t="n">
        <v>0.47</v>
      </c>
      <c r="Y312" t="n">
        <v>1</v>
      </c>
      <c r="Z312" t="n">
        <v>10</v>
      </c>
    </row>
    <row r="313">
      <c r="A313" t="n">
        <v>20</v>
      </c>
      <c r="B313" t="n">
        <v>40</v>
      </c>
      <c r="C313" t="inlineStr">
        <is>
          <t xml:space="preserve">CONCLUIDO	</t>
        </is>
      </c>
      <c r="D313" t="n">
        <v>3.8168</v>
      </c>
      <c r="E313" t="n">
        <v>26.2</v>
      </c>
      <c r="F313" t="n">
        <v>23.83</v>
      </c>
      <c r="G313" t="n">
        <v>62.15</v>
      </c>
      <c r="H313" t="n">
        <v>1.1</v>
      </c>
      <c r="I313" t="n">
        <v>23</v>
      </c>
      <c r="J313" t="n">
        <v>96.02</v>
      </c>
      <c r="K313" t="n">
        <v>37.55</v>
      </c>
      <c r="L313" t="n">
        <v>6</v>
      </c>
      <c r="M313" t="n">
        <v>21</v>
      </c>
      <c r="N313" t="n">
        <v>12.47</v>
      </c>
      <c r="O313" t="n">
        <v>12076.67</v>
      </c>
      <c r="P313" t="n">
        <v>177.97</v>
      </c>
      <c r="Q313" t="n">
        <v>608.85</v>
      </c>
      <c r="R313" t="n">
        <v>61.37</v>
      </c>
      <c r="S313" t="n">
        <v>46.36</v>
      </c>
      <c r="T313" t="n">
        <v>7117.01</v>
      </c>
      <c r="U313" t="n">
        <v>0.76</v>
      </c>
      <c r="V313" t="n">
        <v>0.89</v>
      </c>
      <c r="W313" t="n">
        <v>9.220000000000001</v>
      </c>
      <c r="X313" t="n">
        <v>0.45</v>
      </c>
      <c r="Y313" t="n">
        <v>1</v>
      </c>
      <c r="Z313" t="n">
        <v>10</v>
      </c>
    </row>
    <row r="314">
      <c r="A314" t="n">
        <v>21</v>
      </c>
      <c r="B314" t="n">
        <v>40</v>
      </c>
      <c r="C314" t="inlineStr">
        <is>
          <t xml:space="preserve">CONCLUIDO	</t>
        </is>
      </c>
      <c r="D314" t="n">
        <v>3.8226</v>
      </c>
      <c r="E314" t="n">
        <v>26.16</v>
      </c>
      <c r="F314" t="n">
        <v>23.8</v>
      </c>
      <c r="G314" t="n">
        <v>64.92</v>
      </c>
      <c r="H314" t="n">
        <v>1.14</v>
      </c>
      <c r="I314" t="n">
        <v>22</v>
      </c>
      <c r="J314" t="n">
        <v>96.33</v>
      </c>
      <c r="K314" t="n">
        <v>37.55</v>
      </c>
      <c r="L314" t="n">
        <v>6.25</v>
      </c>
      <c r="M314" t="n">
        <v>20</v>
      </c>
      <c r="N314" t="n">
        <v>12.53</v>
      </c>
      <c r="O314" t="n">
        <v>12114.85</v>
      </c>
      <c r="P314" t="n">
        <v>176.35</v>
      </c>
      <c r="Q314" t="n">
        <v>608.8</v>
      </c>
      <c r="R314" t="n">
        <v>60.82</v>
      </c>
      <c r="S314" t="n">
        <v>46.36</v>
      </c>
      <c r="T314" t="n">
        <v>6849.34</v>
      </c>
      <c r="U314" t="n">
        <v>0.76</v>
      </c>
      <c r="V314" t="n">
        <v>0.9</v>
      </c>
      <c r="W314" t="n">
        <v>9.220000000000001</v>
      </c>
      <c r="X314" t="n">
        <v>0.43</v>
      </c>
      <c r="Y314" t="n">
        <v>1</v>
      </c>
      <c r="Z314" t="n">
        <v>10</v>
      </c>
    </row>
    <row r="315">
      <c r="A315" t="n">
        <v>22</v>
      </c>
      <c r="B315" t="n">
        <v>40</v>
      </c>
      <c r="C315" t="inlineStr">
        <is>
          <t xml:space="preserve">CONCLUIDO	</t>
        </is>
      </c>
      <c r="D315" t="n">
        <v>3.8308</v>
      </c>
      <c r="E315" t="n">
        <v>26.1</v>
      </c>
      <c r="F315" t="n">
        <v>23.77</v>
      </c>
      <c r="G315" t="n">
        <v>67.91</v>
      </c>
      <c r="H315" t="n">
        <v>1.18</v>
      </c>
      <c r="I315" t="n">
        <v>21</v>
      </c>
      <c r="J315" t="n">
        <v>96.64</v>
      </c>
      <c r="K315" t="n">
        <v>37.55</v>
      </c>
      <c r="L315" t="n">
        <v>6.5</v>
      </c>
      <c r="M315" t="n">
        <v>19</v>
      </c>
      <c r="N315" t="n">
        <v>12.59</v>
      </c>
      <c r="O315" t="n">
        <v>12153.06</v>
      </c>
      <c r="P315" t="n">
        <v>174.81</v>
      </c>
      <c r="Q315" t="n">
        <v>608.83</v>
      </c>
      <c r="R315" t="n">
        <v>59.36</v>
      </c>
      <c r="S315" t="n">
        <v>46.36</v>
      </c>
      <c r="T315" t="n">
        <v>6122.48</v>
      </c>
      <c r="U315" t="n">
        <v>0.78</v>
      </c>
      <c r="V315" t="n">
        <v>0.9</v>
      </c>
      <c r="W315" t="n">
        <v>9.220000000000001</v>
      </c>
      <c r="X315" t="n">
        <v>0.4</v>
      </c>
      <c r="Y315" t="n">
        <v>1</v>
      </c>
      <c r="Z315" t="n">
        <v>10</v>
      </c>
    </row>
    <row r="316">
      <c r="A316" t="n">
        <v>23</v>
      </c>
      <c r="B316" t="n">
        <v>40</v>
      </c>
      <c r="C316" t="inlineStr">
        <is>
          <t xml:space="preserve">CONCLUIDO	</t>
        </is>
      </c>
      <c r="D316" t="n">
        <v>3.8363</v>
      </c>
      <c r="E316" t="n">
        <v>26.07</v>
      </c>
      <c r="F316" t="n">
        <v>23.75</v>
      </c>
      <c r="G316" t="n">
        <v>71.25</v>
      </c>
      <c r="H316" t="n">
        <v>1.22</v>
      </c>
      <c r="I316" t="n">
        <v>20</v>
      </c>
      <c r="J316" t="n">
        <v>96.95</v>
      </c>
      <c r="K316" t="n">
        <v>37.55</v>
      </c>
      <c r="L316" t="n">
        <v>6.75</v>
      </c>
      <c r="M316" t="n">
        <v>18</v>
      </c>
      <c r="N316" t="n">
        <v>12.65</v>
      </c>
      <c r="O316" t="n">
        <v>12191.28</v>
      </c>
      <c r="P316" t="n">
        <v>173.04</v>
      </c>
      <c r="Q316" t="n">
        <v>608.8</v>
      </c>
      <c r="R316" t="n">
        <v>59.01</v>
      </c>
      <c r="S316" t="n">
        <v>46.36</v>
      </c>
      <c r="T316" t="n">
        <v>5950.79</v>
      </c>
      <c r="U316" t="n">
        <v>0.79</v>
      </c>
      <c r="V316" t="n">
        <v>0.9</v>
      </c>
      <c r="W316" t="n">
        <v>9.210000000000001</v>
      </c>
      <c r="X316" t="n">
        <v>0.38</v>
      </c>
      <c r="Y316" t="n">
        <v>1</v>
      </c>
      <c r="Z316" t="n">
        <v>10</v>
      </c>
    </row>
    <row r="317">
      <c r="A317" t="n">
        <v>24</v>
      </c>
      <c r="B317" t="n">
        <v>40</v>
      </c>
      <c r="C317" t="inlineStr">
        <is>
          <t xml:space="preserve">CONCLUIDO	</t>
        </is>
      </c>
      <c r="D317" t="n">
        <v>3.8411</v>
      </c>
      <c r="E317" t="n">
        <v>26.03</v>
      </c>
      <c r="F317" t="n">
        <v>23.73</v>
      </c>
      <c r="G317" t="n">
        <v>74.95</v>
      </c>
      <c r="H317" t="n">
        <v>1.27</v>
      </c>
      <c r="I317" t="n">
        <v>19</v>
      </c>
      <c r="J317" t="n">
        <v>97.26000000000001</v>
      </c>
      <c r="K317" t="n">
        <v>37.55</v>
      </c>
      <c r="L317" t="n">
        <v>7</v>
      </c>
      <c r="M317" t="n">
        <v>17</v>
      </c>
      <c r="N317" t="n">
        <v>12.71</v>
      </c>
      <c r="O317" t="n">
        <v>12229.54</v>
      </c>
      <c r="P317" t="n">
        <v>172.21</v>
      </c>
      <c r="Q317" t="n">
        <v>608.78</v>
      </c>
      <c r="R317" t="n">
        <v>58.69</v>
      </c>
      <c r="S317" t="n">
        <v>46.36</v>
      </c>
      <c r="T317" t="n">
        <v>5796.12</v>
      </c>
      <c r="U317" t="n">
        <v>0.79</v>
      </c>
      <c r="V317" t="n">
        <v>0.9</v>
      </c>
      <c r="W317" t="n">
        <v>9.210000000000001</v>
      </c>
      <c r="X317" t="n">
        <v>0.36</v>
      </c>
      <c r="Y317" t="n">
        <v>1</v>
      </c>
      <c r="Z317" t="n">
        <v>10</v>
      </c>
    </row>
    <row r="318">
      <c r="A318" t="n">
        <v>25</v>
      </c>
      <c r="B318" t="n">
        <v>40</v>
      </c>
      <c r="C318" t="inlineStr">
        <is>
          <t xml:space="preserve">CONCLUIDO	</t>
        </is>
      </c>
      <c r="D318" t="n">
        <v>3.8475</v>
      </c>
      <c r="E318" t="n">
        <v>25.99</v>
      </c>
      <c r="F318" t="n">
        <v>23.71</v>
      </c>
      <c r="G318" t="n">
        <v>79.04000000000001</v>
      </c>
      <c r="H318" t="n">
        <v>1.31</v>
      </c>
      <c r="I318" t="n">
        <v>18</v>
      </c>
      <c r="J318" t="n">
        <v>97.56999999999999</v>
      </c>
      <c r="K318" t="n">
        <v>37.55</v>
      </c>
      <c r="L318" t="n">
        <v>7.25</v>
      </c>
      <c r="M318" t="n">
        <v>15</v>
      </c>
      <c r="N318" t="n">
        <v>12.77</v>
      </c>
      <c r="O318" t="n">
        <v>12267.81</v>
      </c>
      <c r="P318" t="n">
        <v>170.47</v>
      </c>
      <c r="Q318" t="n">
        <v>608.83</v>
      </c>
      <c r="R318" t="n">
        <v>57.98</v>
      </c>
      <c r="S318" t="n">
        <v>46.36</v>
      </c>
      <c r="T318" t="n">
        <v>5446.11</v>
      </c>
      <c r="U318" t="n">
        <v>0.8</v>
      </c>
      <c r="V318" t="n">
        <v>0.9</v>
      </c>
      <c r="W318" t="n">
        <v>9.210000000000001</v>
      </c>
      <c r="X318" t="n">
        <v>0.34</v>
      </c>
      <c r="Y318" t="n">
        <v>1</v>
      </c>
      <c r="Z318" t="n">
        <v>10</v>
      </c>
    </row>
    <row r="319">
      <c r="A319" t="n">
        <v>26</v>
      </c>
      <c r="B319" t="n">
        <v>40</v>
      </c>
      <c r="C319" t="inlineStr">
        <is>
          <t xml:space="preserve">CONCLUIDO	</t>
        </is>
      </c>
      <c r="D319" t="n">
        <v>3.8542</v>
      </c>
      <c r="E319" t="n">
        <v>25.95</v>
      </c>
      <c r="F319" t="n">
        <v>23.68</v>
      </c>
      <c r="G319" t="n">
        <v>83.59</v>
      </c>
      <c r="H319" t="n">
        <v>1.35</v>
      </c>
      <c r="I319" t="n">
        <v>17</v>
      </c>
      <c r="J319" t="n">
        <v>97.88</v>
      </c>
      <c r="K319" t="n">
        <v>37.55</v>
      </c>
      <c r="L319" t="n">
        <v>7.5</v>
      </c>
      <c r="M319" t="n">
        <v>13</v>
      </c>
      <c r="N319" t="n">
        <v>12.83</v>
      </c>
      <c r="O319" t="n">
        <v>12306.12</v>
      </c>
      <c r="P319" t="n">
        <v>167.43</v>
      </c>
      <c r="Q319" t="n">
        <v>608.78</v>
      </c>
      <c r="R319" t="n">
        <v>57</v>
      </c>
      <c r="S319" t="n">
        <v>46.36</v>
      </c>
      <c r="T319" t="n">
        <v>4964.81</v>
      </c>
      <c r="U319" t="n">
        <v>0.8100000000000001</v>
      </c>
      <c r="V319" t="n">
        <v>0.9</v>
      </c>
      <c r="W319" t="n">
        <v>9.210000000000001</v>
      </c>
      <c r="X319" t="n">
        <v>0.31</v>
      </c>
      <c r="Y319" t="n">
        <v>1</v>
      </c>
      <c r="Z319" t="n">
        <v>10</v>
      </c>
    </row>
    <row r="320">
      <c r="A320" t="n">
        <v>27</v>
      </c>
      <c r="B320" t="n">
        <v>40</v>
      </c>
      <c r="C320" t="inlineStr">
        <is>
          <t xml:space="preserve">CONCLUIDO	</t>
        </is>
      </c>
      <c r="D320" t="n">
        <v>3.8528</v>
      </c>
      <c r="E320" t="n">
        <v>25.96</v>
      </c>
      <c r="F320" t="n">
        <v>23.69</v>
      </c>
      <c r="G320" t="n">
        <v>83.63</v>
      </c>
      <c r="H320" t="n">
        <v>1.39</v>
      </c>
      <c r="I320" t="n">
        <v>17</v>
      </c>
      <c r="J320" t="n">
        <v>98.19</v>
      </c>
      <c r="K320" t="n">
        <v>37.55</v>
      </c>
      <c r="L320" t="n">
        <v>7.75</v>
      </c>
      <c r="M320" t="n">
        <v>6</v>
      </c>
      <c r="N320" t="n">
        <v>12.89</v>
      </c>
      <c r="O320" t="n">
        <v>12344.44</v>
      </c>
      <c r="P320" t="n">
        <v>168.03</v>
      </c>
      <c r="Q320" t="n">
        <v>608.76</v>
      </c>
      <c r="R320" t="n">
        <v>57.1</v>
      </c>
      <c r="S320" t="n">
        <v>46.36</v>
      </c>
      <c r="T320" t="n">
        <v>5010.13</v>
      </c>
      <c r="U320" t="n">
        <v>0.8100000000000001</v>
      </c>
      <c r="V320" t="n">
        <v>0.9</v>
      </c>
      <c r="W320" t="n">
        <v>9.220000000000001</v>
      </c>
      <c r="X320" t="n">
        <v>0.32</v>
      </c>
      <c r="Y320" t="n">
        <v>1</v>
      </c>
      <c r="Z320" t="n">
        <v>10</v>
      </c>
    </row>
    <row r="321">
      <c r="A321" t="n">
        <v>28</v>
      </c>
      <c r="B321" t="n">
        <v>40</v>
      </c>
      <c r="C321" t="inlineStr">
        <is>
          <t xml:space="preserve">CONCLUIDO	</t>
        </is>
      </c>
      <c r="D321" t="n">
        <v>3.8508</v>
      </c>
      <c r="E321" t="n">
        <v>25.97</v>
      </c>
      <c r="F321" t="n">
        <v>23.71</v>
      </c>
      <c r="G321" t="n">
        <v>83.67</v>
      </c>
      <c r="H321" t="n">
        <v>1.43</v>
      </c>
      <c r="I321" t="n">
        <v>17</v>
      </c>
      <c r="J321" t="n">
        <v>98.5</v>
      </c>
      <c r="K321" t="n">
        <v>37.55</v>
      </c>
      <c r="L321" t="n">
        <v>8</v>
      </c>
      <c r="M321" t="n">
        <v>4</v>
      </c>
      <c r="N321" t="n">
        <v>12.95</v>
      </c>
      <c r="O321" t="n">
        <v>12382.79</v>
      </c>
      <c r="P321" t="n">
        <v>167.92</v>
      </c>
      <c r="Q321" t="n">
        <v>608.8099999999999</v>
      </c>
      <c r="R321" t="n">
        <v>57.45</v>
      </c>
      <c r="S321" t="n">
        <v>46.36</v>
      </c>
      <c r="T321" t="n">
        <v>5186.37</v>
      </c>
      <c r="U321" t="n">
        <v>0.8100000000000001</v>
      </c>
      <c r="V321" t="n">
        <v>0.9</v>
      </c>
      <c r="W321" t="n">
        <v>9.220000000000001</v>
      </c>
      <c r="X321" t="n">
        <v>0.34</v>
      </c>
      <c r="Y321" t="n">
        <v>1</v>
      </c>
      <c r="Z321" t="n">
        <v>10</v>
      </c>
    </row>
    <row r="322">
      <c r="A322" t="n">
        <v>29</v>
      </c>
      <c r="B322" t="n">
        <v>40</v>
      </c>
      <c r="C322" t="inlineStr">
        <is>
          <t xml:space="preserve">CONCLUIDO	</t>
        </is>
      </c>
      <c r="D322" t="n">
        <v>3.8508</v>
      </c>
      <c r="E322" t="n">
        <v>25.97</v>
      </c>
      <c r="F322" t="n">
        <v>23.71</v>
      </c>
      <c r="G322" t="n">
        <v>83.67</v>
      </c>
      <c r="H322" t="n">
        <v>1.47</v>
      </c>
      <c r="I322" t="n">
        <v>17</v>
      </c>
      <c r="J322" t="n">
        <v>98.81999999999999</v>
      </c>
      <c r="K322" t="n">
        <v>37.55</v>
      </c>
      <c r="L322" t="n">
        <v>8.25</v>
      </c>
      <c r="M322" t="n">
        <v>3</v>
      </c>
      <c r="N322" t="n">
        <v>13.01</v>
      </c>
      <c r="O322" t="n">
        <v>12421.16</v>
      </c>
      <c r="P322" t="n">
        <v>167.96</v>
      </c>
      <c r="Q322" t="n">
        <v>608.8099999999999</v>
      </c>
      <c r="R322" t="n">
        <v>57.49</v>
      </c>
      <c r="S322" t="n">
        <v>46.36</v>
      </c>
      <c r="T322" t="n">
        <v>5205.51</v>
      </c>
      <c r="U322" t="n">
        <v>0.8100000000000001</v>
      </c>
      <c r="V322" t="n">
        <v>0.9</v>
      </c>
      <c r="W322" t="n">
        <v>9.220000000000001</v>
      </c>
      <c r="X322" t="n">
        <v>0.34</v>
      </c>
      <c r="Y322" t="n">
        <v>1</v>
      </c>
      <c r="Z322" t="n">
        <v>10</v>
      </c>
    </row>
    <row r="323">
      <c r="A323" t="n">
        <v>30</v>
      </c>
      <c r="B323" t="n">
        <v>40</v>
      </c>
      <c r="C323" t="inlineStr">
        <is>
          <t xml:space="preserve">CONCLUIDO	</t>
        </is>
      </c>
      <c r="D323" t="n">
        <v>3.8503</v>
      </c>
      <c r="E323" t="n">
        <v>25.97</v>
      </c>
      <c r="F323" t="n">
        <v>23.71</v>
      </c>
      <c r="G323" t="n">
        <v>83.69</v>
      </c>
      <c r="H323" t="n">
        <v>1.51</v>
      </c>
      <c r="I323" t="n">
        <v>17</v>
      </c>
      <c r="J323" t="n">
        <v>99.13</v>
      </c>
      <c r="K323" t="n">
        <v>37.55</v>
      </c>
      <c r="L323" t="n">
        <v>8.5</v>
      </c>
      <c r="M323" t="n">
        <v>0</v>
      </c>
      <c r="N323" t="n">
        <v>13.07</v>
      </c>
      <c r="O323" t="n">
        <v>12459.56</v>
      </c>
      <c r="P323" t="n">
        <v>168.1</v>
      </c>
      <c r="Q323" t="n">
        <v>608.85</v>
      </c>
      <c r="R323" t="n">
        <v>57.33</v>
      </c>
      <c r="S323" t="n">
        <v>46.36</v>
      </c>
      <c r="T323" t="n">
        <v>5126.07</v>
      </c>
      <c r="U323" t="n">
        <v>0.8100000000000001</v>
      </c>
      <c r="V323" t="n">
        <v>0.9</v>
      </c>
      <c r="W323" t="n">
        <v>9.220000000000001</v>
      </c>
      <c r="X323" t="n">
        <v>0.34</v>
      </c>
      <c r="Y323" t="n">
        <v>1</v>
      </c>
      <c r="Z323" t="n">
        <v>10</v>
      </c>
    </row>
    <row r="324">
      <c r="A324" t="n">
        <v>0</v>
      </c>
      <c r="B324" t="n">
        <v>125</v>
      </c>
      <c r="C324" t="inlineStr">
        <is>
          <t xml:space="preserve">CONCLUIDO	</t>
        </is>
      </c>
      <c r="D324" t="n">
        <v>1.9792</v>
      </c>
      <c r="E324" t="n">
        <v>50.53</v>
      </c>
      <c r="F324" t="n">
        <v>30.82</v>
      </c>
      <c r="G324" t="n">
        <v>5.15</v>
      </c>
      <c r="H324" t="n">
        <v>0.07000000000000001</v>
      </c>
      <c r="I324" t="n">
        <v>359</v>
      </c>
      <c r="J324" t="n">
        <v>242.64</v>
      </c>
      <c r="K324" t="n">
        <v>58.47</v>
      </c>
      <c r="L324" t="n">
        <v>1</v>
      </c>
      <c r="M324" t="n">
        <v>357</v>
      </c>
      <c r="N324" t="n">
        <v>58.17</v>
      </c>
      <c r="O324" t="n">
        <v>30160.1</v>
      </c>
      <c r="P324" t="n">
        <v>500.63</v>
      </c>
      <c r="Q324" t="n">
        <v>610.49</v>
      </c>
      <c r="R324" t="n">
        <v>277.5</v>
      </c>
      <c r="S324" t="n">
        <v>46.36</v>
      </c>
      <c r="T324" t="n">
        <v>113501.54</v>
      </c>
      <c r="U324" t="n">
        <v>0.17</v>
      </c>
      <c r="V324" t="n">
        <v>0.6899999999999999</v>
      </c>
      <c r="W324" t="n">
        <v>9.800000000000001</v>
      </c>
      <c r="X324" t="n">
        <v>7.41</v>
      </c>
      <c r="Y324" t="n">
        <v>1</v>
      </c>
      <c r="Z324" t="n">
        <v>10</v>
      </c>
    </row>
    <row r="325">
      <c r="A325" t="n">
        <v>1</v>
      </c>
      <c r="B325" t="n">
        <v>125</v>
      </c>
      <c r="C325" t="inlineStr">
        <is>
          <t xml:space="preserve">CONCLUIDO	</t>
        </is>
      </c>
      <c r="D325" t="n">
        <v>2.2497</v>
      </c>
      <c r="E325" t="n">
        <v>44.45</v>
      </c>
      <c r="F325" t="n">
        <v>28.94</v>
      </c>
      <c r="G325" t="n">
        <v>6.43</v>
      </c>
      <c r="H325" t="n">
        <v>0.09</v>
      </c>
      <c r="I325" t="n">
        <v>270</v>
      </c>
      <c r="J325" t="n">
        <v>243.08</v>
      </c>
      <c r="K325" t="n">
        <v>58.47</v>
      </c>
      <c r="L325" t="n">
        <v>1.25</v>
      </c>
      <c r="M325" t="n">
        <v>268</v>
      </c>
      <c r="N325" t="n">
        <v>58.36</v>
      </c>
      <c r="O325" t="n">
        <v>30214.33</v>
      </c>
      <c r="P325" t="n">
        <v>470.19</v>
      </c>
      <c r="Q325" t="n">
        <v>609.87</v>
      </c>
      <c r="R325" t="n">
        <v>219.25</v>
      </c>
      <c r="S325" t="n">
        <v>46.36</v>
      </c>
      <c r="T325" t="n">
        <v>84824.36</v>
      </c>
      <c r="U325" t="n">
        <v>0.21</v>
      </c>
      <c r="V325" t="n">
        <v>0.74</v>
      </c>
      <c r="W325" t="n">
        <v>9.65</v>
      </c>
      <c r="X325" t="n">
        <v>5.54</v>
      </c>
      <c r="Y325" t="n">
        <v>1</v>
      </c>
      <c r="Z325" t="n">
        <v>10</v>
      </c>
    </row>
    <row r="326">
      <c r="A326" t="n">
        <v>2</v>
      </c>
      <c r="B326" t="n">
        <v>125</v>
      </c>
      <c r="C326" t="inlineStr">
        <is>
          <t xml:space="preserve">CONCLUIDO	</t>
        </is>
      </c>
      <c r="D326" t="n">
        <v>2.4575</v>
      </c>
      <c r="E326" t="n">
        <v>40.69</v>
      </c>
      <c r="F326" t="n">
        <v>27.73</v>
      </c>
      <c r="G326" t="n">
        <v>7.7</v>
      </c>
      <c r="H326" t="n">
        <v>0.11</v>
      </c>
      <c r="I326" t="n">
        <v>216</v>
      </c>
      <c r="J326" t="n">
        <v>243.52</v>
      </c>
      <c r="K326" t="n">
        <v>58.47</v>
      </c>
      <c r="L326" t="n">
        <v>1.5</v>
      </c>
      <c r="M326" t="n">
        <v>214</v>
      </c>
      <c r="N326" t="n">
        <v>58.55</v>
      </c>
      <c r="O326" t="n">
        <v>30268.64</v>
      </c>
      <c r="P326" t="n">
        <v>450.44</v>
      </c>
      <c r="Q326" t="n">
        <v>609.7</v>
      </c>
      <c r="R326" t="n">
        <v>183.53</v>
      </c>
      <c r="S326" t="n">
        <v>46.36</v>
      </c>
      <c r="T326" t="n">
        <v>67234.25</v>
      </c>
      <c r="U326" t="n">
        <v>0.25</v>
      </c>
      <c r="V326" t="n">
        <v>0.77</v>
      </c>
      <c r="W326" t="n">
        <v>9.51</v>
      </c>
      <c r="X326" t="n">
        <v>4.35</v>
      </c>
      <c r="Y326" t="n">
        <v>1</v>
      </c>
      <c r="Z326" t="n">
        <v>10</v>
      </c>
    </row>
    <row r="327">
      <c r="A327" t="n">
        <v>3</v>
      </c>
      <c r="B327" t="n">
        <v>125</v>
      </c>
      <c r="C327" t="inlineStr">
        <is>
          <t xml:space="preserve">CONCLUIDO	</t>
        </is>
      </c>
      <c r="D327" t="n">
        <v>2.6073</v>
      </c>
      <c r="E327" t="n">
        <v>38.35</v>
      </c>
      <c r="F327" t="n">
        <v>27.05</v>
      </c>
      <c r="G327" t="n">
        <v>8.970000000000001</v>
      </c>
      <c r="H327" t="n">
        <v>0.13</v>
      </c>
      <c r="I327" t="n">
        <v>181</v>
      </c>
      <c r="J327" t="n">
        <v>243.96</v>
      </c>
      <c r="K327" t="n">
        <v>58.47</v>
      </c>
      <c r="L327" t="n">
        <v>1.75</v>
      </c>
      <c r="M327" t="n">
        <v>179</v>
      </c>
      <c r="N327" t="n">
        <v>58.74</v>
      </c>
      <c r="O327" t="n">
        <v>30323.01</v>
      </c>
      <c r="P327" t="n">
        <v>439.22</v>
      </c>
      <c r="Q327" t="n">
        <v>609.67</v>
      </c>
      <c r="R327" t="n">
        <v>161.01</v>
      </c>
      <c r="S327" t="n">
        <v>46.36</v>
      </c>
      <c r="T327" t="n">
        <v>56149.64</v>
      </c>
      <c r="U327" t="n">
        <v>0.29</v>
      </c>
      <c r="V327" t="n">
        <v>0.79</v>
      </c>
      <c r="W327" t="n">
        <v>9.48</v>
      </c>
      <c r="X327" t="n">
        <v>3.66</v>
      </c>
      <c r="Y327" t="n">
        <v>1</v>
      </c>
      <c r="Z327" t="n">
        <v>10</v>
      </c>
    </row>
    <row r="328">
      <c r="A328" t="n">
        <v>4</v>
      </c>
      <c r="B328" t="n">
        <v>125</v>
      </c>
      <c r="C328" t="inlineStr">
        <is>
          <t xml:space="preserve">CONCLUIDO	</t>
        </is>
      </c>
      <c r="D328" t="n">
        <v>2.7328</v>
      </c>
      <c r="E328" t="n">
        <v>36.59</v>
      </c>
      <c r="F328" t="n">
        <v>26.52</v>
      </c>
      <c r="G328" t="n">
        <v>10.26</v>
      </c>
      <c r="H328" t="n">
        <v>0.15</v>
      </c>
      <c r="I328" t="n">
        <v>155</v>
      </c>
      <c r="J328" t="n">
        <v>244.41</v>
      </c>
      <c r="K328" t="n">
        <v>58.47</v>
      </c>
      <c r="L328" t="n">
        <v>2</v>
      </c>
      <c r="M328" t="n">
        <v>153</v>
      </c>
      <c r="N328" t="n">
        <v>58.93</v>
      </c>
      <c r="O328" t="n">
        <v>30377.45</v>
      </c>
      <c r="P328" t="n">
        <v>430.35</v>
      </c>
      <c r="Q328" t="n">
        <v>609.39</v>
      </c>
      <c r="R328" t="n">
        <v>144.6</v>
      </c>
      <c r="S328" t="n">
        <v>46.36</v>
      </c>
      <c r="T328" t="n">
        <v>48070.3</v>
      </c>
      <c r="U328" t="n">
        <v>0.32</v>
      </c>
      <c r="V328" t="n">
        <v>0.8</v>
      </c>
      <c r="W328" t="n">
        <v>9.44</v>
      </c>
      <c r="X328" t="n">
        <v>3.13</v>
      </c>
      <c r="Y328" t="n">
        <v>1</v>
      </c>
      <c r="Z328" t="n">
        <v>10</v>
      </c>
    </row>
    <row r="329">
      <c r="A329" t="n">
        <v>5</v>
      </c>
      <c r="B329" t="n">
        <v>125</v>
      </c>
      <c r="C329" t="inlineStr">
        <is>
          <t xml:space="preserve">CONCLUIDO	</t>
        </is>
      </c>
      <c r="D329" t="n">
        <v>2.8332</v>
      </c>
      <c r="E329" t="n">
        <v>35.3</v>
      </c>
      <c r="F329" t="n">
        <v>26.12</v>
      </c>
      <c r="G329" t="n">
        <v>11.52</v>
      </c>
      <c r="H329" t="n">
        <v>0.16</v>
      </c>
      <c r="I329" t="n">
        <v>136</v>
      </c>
      <c r="J329" t="n">
        <v>244.85</v>
      </c>
      <c r="K329" t="n">
        <v>58.47</v>
      </c>
      <c r="L329" t="n">
        <v>2.25</v>
      </c>
      <c r="M329" t="n">
        <v>134</v>
      </c>
      <c r="N329" t="n">
        <v>59.12</v>
      </c>
      <c r="O329" t="n">
        <v>30431.96</v>
      </c>
      <c r="P329" t="n">
        <v>423.66</v>
      </c>
      <c r="Q329" t="n">
        <v>609.45</v>
      </c>
      <c r="R329" t="n">
        <v>132.32</v>
      </c>
      <c r="S329" t="n">
        <v>46.36</v>
      </c>
      <c r="T329" t="n">
        <v>42026.48</v>
      </c>
      <c r="U329" t="n">
        <v>0.35</v>
      </c>
      <c r="V329" t="n">
        <v>0.82</v>
      </c>
      <c r="W329" t="n">
        <v>9.41</v>
      </c>
      <c r="X329" t="n">
        <v>2.73</v>
      </c>
      <c r="Y329" t="n">
        <v>1</v>
      </c>
      <c r="Z329" t="n">
        <v>10</v>
      </c>
    </row>
    <row r="330">
      <c r="A330" t="n">
        <v>6</v>
      </c>
      <c r="B330" t="n">
        <v>125</v>
      </c>
      <c r="C330" t="inlineStr">
        <is>
          <t xml:space="preserve">CONCLUIDO	</t>
        </is>
      </c>
      <c r="D330" t="n">
        <v>2.9169</v>
      </c>
      <c r="E330" t="n">
        <v>34.28</v>
      </c>
      <c r="F330" t="n">
        <v>25.81</v>
      </c>
      <c r="G330" t="n">
        <v>12.8</v>
      </c>
      <c r="H330" t="n">
        <v>0.18</v>
      </c>
      <c r="I330" t="n">
        <v>121</v>
      </c>
      <c r="J330" t="n">
        <v>245.29</v>
      </c>
      <c r="K330" t="n">
        <v>58.47</v>
      </c>
      <c r="L330" t="n">
        <v>2.5</v>
      </c>
      <c r="M330" t="n">
        <v>119</v>
      </c>
      <c r="N330" t="n">
        <v>59.32</v>
      </c>
      <c r="O330" t="n">
        <v>30486.54</v>
      </c>
      <c r="P330" t="n">
        <v>418.55</v>
      </c>
      <c r="Q330" t="n">
        <v>609.4</v>
      </c>
      <c r="R330" t="n">
        <v>122.74</v>
      </c>
      <c r="S330" t="n">
        <v>46.36</v>
      </c>
      <c r="T330" t="n">
        <v>37314.36</v>
      </c>
      <c r="U330" t="n">
        <v>0.38</v>
      </c>
      <c r="V330" t="n">
        <v>0.83</v>
      </c>
      <c r="W330" t="n">
        <v>9.380000000000001</v>
      </c>
      <c r="X330" t="n">
        <v>2.43</v>
      </c>
      <c r="Y330" t="n">
        <v>1</v>
      </c>
      <c r="Z330" t="n">
        <v>10</v>
      </c>
    </row>
    <row r="331">
      <c r="A331" t="n">
        <v>7</v>
      </c>
      <c r="B331" t="n">
        <v>125</v>
      </c>
      <c r="C331" t="inlineStr">
        <is>
          <t xml:space="preserve">CONCLUIDO	</t>
        </is>
      </c>
      <c r="D331" t="n">
        <v>2.9865</v>
      </c>
      <c r="E331" t="n">
        <v>33.48</v>
      </c>
      <c r="F331" t="n">
        <v>25.58</v>
      </c>
      <c r="G331" t="n">
        <v>14.08</v>
      </c>
      <c r="H331" t="n">
        <v>0.2</v>
      </c>
      <c r="I331" t="n">
        <v>109</v>
      </c>
      <c r="J331" t="n">
        <v>245.73</v>
      </c>
      <c r="K331" t="n">
        <v>58.47</v>
      </c>
      <c r="L331" t="n">
        <v>2.75</v>
      </c>
      <c r="M331" t="n">
        <v>107</v>
      </c>
      <c r="N331" t="n">
        <v>59.51</v>
      </c>
      <c r="O331" t="n">
        <v>30541.19</v>
      </c>
      <c r="P331" t="n">
        <v>414.57</v>
      </c>
      <c r="Q331" t="n">
        <v>609.36</v>
      </c>
      <c r="R331" t="n">
        <v>115.29</v>
      </c>
      <c r="S331" t="n">
        <v>46.36</v>
      </c>
      <c r="T331" t="n">
        <v>33646.31</v>
      </c>
      <c r="U331" t="n">
        <v>0.4</v>
      </c>
      <c r="V331" t="n">
        <v>0.83</v>
      </c>
      <c r="W331" t="n">
        <v>9.369999999999999</v>
      </c>
      <c r="X331" t="n">
        <v>2.2</v>
      </c>
      <c r="Y331" t="n">
        <v>1</v>
      </c>
      <c r="Z331" t="n">
        <v>10</v>
      </c>
    </row>
    <row r="332">
      <c r="A332" t="n">
        <v>8</v>
      </c>
      <c r="B332" t="n">
        <v>125</v>
      </c>
      <c r="C332" t="inlineStr">
        <is>
          <t xml:space="preserve">CONCLUIDO	</t>
        </is>
      </c>
      <c r="D332" t="n">
        <v>3.0509</v>
      </c>
      <c r="E332" t="n">
        <v>32.78</v>
      </c>
      <c r="F332" t="n">
        <v>25.35</v>
      </c>
      <c r="G332" t="n">
        <v>15.36</v>
      </c>
      <c r="H332" t="n">
        <v>0.22</v>
      </c>
      <c r="I332" t="n">
        <v>99</v>
      </c>
      <c r="J332" t="n">
        <v>246.18</v>
      </c>
      <c r="K332" t="n">
        <v>58.47</v>
      </c>
      <c r="L332" t="n">
        <v>3</v>
      </c>
      <c r="M332" t="n">
        <v>97</v>
      </c>
      <c r="N332" t="n">
        <v>59.7</v>
      </c>
      <c r="O332" t="n">
        <v>30595.91</v>
      </c>
      <c r="P332" t="n">
        <v>410.52</v>
      </c>
      <c r="Q332" t="n">
        <v>609</v>
      </c>
      <c r="R332" t="n">
        <v>108.69</v>
      </c>
      <c r="S332" t="n">
        <v>46.36</v>
      </c>
      <c r="T332" t="n">
        <v>30399.66</v>
      </c>
      <c r="U332" t="n">
        <v>0.43</v>
      </c>
      <c r="V332" t="n">
        <v>0.84</v>
      </c>
      <c r="W332" t="n">
        <v>9.33</v>
      </c>
      <c r="X332" t="n">
        <v>1.97</v>
      </c>
      <c r="Y332" t="n">
        <v>1</v>
      </c>
      <c r="Z332" t="n">
        <v>10</v>
      </c>
    </row>
    <row r="333">
      <c r="A333" t="n">
        <v>9</v>
      </c>
      <c r="B333" t="n">
        <v>125</v>
      </c>
      <c r="C333" t="inlineStr">
        <is>
          <t xml:space="preserve">CONCLUIDO	</t>
        </is>
      </c>
      <c r="D333" t="n">
        <v>3.1012</v>
      </c>
      <c r="E333" t="n">
        <v>32.25</v>
      </c>
      <c r="F333" t="n">
        <v>25.19</v>
      </c>
      <c r="G333" t="n">
        <v>16.61</v>
      </c>
      <c r="H333" t="n">
        <v>0.23</v>
      </c>
      <c r="I333" t="n">
        <v>91</v>
      </c>
      <c r="J333" t="n">
        <v>246.62</v>
      </c>
      <c r="K333" t="n">
        <v>58.47</v>
      </c>
      <c r="L333" t="n">
        <v>3.25</v>
      </c>
      <c r="M333" t="n">
        <v>89</v>
      </c>
      <c r="N333" t="n">
        <v>59.9</v>
      </c>
      <c r="O333" t="n">
        <v>30650.7</v>
      </c>
      <c r="P333" t="n">
        <v>407.83</v>
      </c>
      <c r="Q333" t="n">
        <v>609.05</v>
      </c>
      <c r="R333" t="n">
        <v>103.55</v>
      </c>
      <c r="S333" t="n">
        <v>46.36</v>
      </c>
      <c r="T333" t="n">
        <v>27866.15</v>
      </c>
      <c r="U333" t="n">
        <v>0.45</v>
      </c>
      <c r="V333" t="n">
        <v>0.85</v>
      </c>
      <c r="W333" t="n">
        <v>9.33</v>
      </c>
      <c r="X333" t="n">
        <v>1.81</v>
      </c>
      <c r="Y333" t="n">
        <v>1</v>
      </c>
      <c r="Z333" t="n">
        <v>10</v>
      </c>
    </row>
    <row r="334">
      <c r="A334" t="n">
        <v>10</v>
      </c>
      <c r="B334" t="n">
        <v>125</v>
      </c>
      <c r="C334" t="inlineStr">
        <is>
          <t xml:space="preserve">CONCLUIDO	</t>
        </is>
      </c>
      <c r="D334" t="n">
        <v>3.1471</v>
      </c>
      <c r="E334" t="n">
        <v>31.78</v>
      </c>
      <c r="F334" t="n">
        <v>25.05</v>
      </c>
      <c r="G334" t="n">
        <v>17.89</v>
      </c>
      <c r="H334" t="n">
        <v>0.25</v>
      </c>
      <c r="I334" t="n">
        <v>84</v>
      </c>
      <c r="J334" t="n">
        <v>247.07</v>
      </c>
      <c r="K334" t="n">
        <v>58.47</v>
      </c>
      <c r="L334" t="n">
        <v>3.5</v>
      </c>
      <c r="M334" t="n">
        <v>82</v>
      </c>
      <c r="N334" t="n">
        <v>60.09</v>
      </c>
      <c r="O334" t="n">
        <v>30705.56</v>
      </c>
      <c r="P334" t="n">
        <v>405.34</v>
      </c>
      <c r="Q334" t="n">
        <v>609.16</v>
      </c>
      <c r="R334" t="n">
        <v>99.09</v>
      </c>
      <c r="S334" t="n">
        <v>46.36</v>
      </c>
      <c r="T334" t="n">
        <v>25673.45</v>
      </c>
      <c r="U334" t="n">
        <v>0.47</v>
      </c>
      <c r="V334" t="n">
        <v>0.85</v>
      </c>
      <c r="W334" t="n">
        <v>9.32</v>
      </c>
      <c r="X334" t="n">
        <v>1.67</v>
      </c>
      <c r="Y334" t="n">
        <v>1</v>
      </c>
      <c r="Z334" t="n">
        <v>10</v>
      </c>
    </row>
    <row r="335">
      <c r="A335" t="n">
        <v>11</v>
      </c>
      <c r="B335" t="n">
        <v>125</v>
      </c>
      <c r="C335" t="inlineStr">
        <is>
          <t xml:space="preserve">CONCLUIDO	</t>
        </is>
      </c>
      <c r="D335" t="n">
        <v>3.1894</v>
      </c>
      <c r="E335" t="n">
        <v>31.35</v>
      </c>
      <c r="F335" t="n">
        <v>24.91</v>
      </c>
      <c r="G335" t="n">
        <v>19.16</v>
      </c>
      <c r="H335" t="n">
        <v>0.27</v>
      </c>
      <c r="I335" t="n">
        <v>78</v>
      </c>
      <c r="J335" t="n">
        <v>247.51</v>
      </c>
      <c r="K335" t="n">
        <v>58.47</v>
      </c>
      <c r="L335" t="n">
        <v>3.75</v>
      </c>
      <c r="M335" t="n">
        <v>76</v>
      </c>
      <c r="N335" t="n">
        <v>60.29</v>
      </c>
      <c r="O335" t="n">
        <v>30760.49</v>
      </c>
      <c r="P335" t="n">
        <v>402.86</v>
      </c>
      <c r="Q335" t="n">
        <v>609.17</v>
      </c>
      <c r="R335" t="n">
        <v>94.97</v>
      </c>
      <c r="S335" t="n">
        <v>46.36</v>
      </c>
      <c r="T335" t="n">
        <v>23643.8</v>
      </c>
      <c r="U335" t="n">
        <v>0.49</v>
      </c>
      <c r="V335" t="n">
        <v>0.86</v>
      </c>
      <c r="W335" t="n">
        <v>9.31</v>
      </c>
      <c r="X335" t="n">
        <v>1.53</v>
      </c>
      <c r="Y335" t="n">
        <v>1</v>
      </c>
      <c r="Z335" t="n">
        <v>10</v>
      </c>
    </row>
    <row r="336">
      <c r="A336" t="n">
        <v>12</v>
      </c>
      <c r="B336" t="n">
        <v>125</v>
      </c>
      <c r="C336" t="inlineStr">
        <is>
          <t xml:space="preserve">CONCLUIDO	</t>
        </is>
      </c>
      <c r="D336" t="n">
        <v>3.2209</v>
      </c>
      <c r="E336" t="n">
        <v>31.05</v>
      </c>
      <c r="F336" t="n">
        <v>24.84</v>
      </c>
      <c r="G336" t="n">
        <v>20.42</v>
      </c>
      <c r="H336" t="n">
        <v>0.29</v>
      </c>
      <c r="I336" t="n">
        <v>73</v>
      </c>
      <c r="J336" t="n">
        <v>247.96</v>
      </c>
      <c r="K336" t="n">
        <v>58.47</v>
      </c>
      <c r="L336" t="n">
        <v>4</v>
      </c>
      <c r="M336" t="n">
        <v>71</v>
      </c>
      <c r="N336" t="n">
        <v>60.48</v>
      </c>
      <c r="O336" t="n">
        <v>30815.5</v>
      </c>
      <c r="P336" t="n">
        <v>401.53</v>
      </c>
      <c r="Q336" t="n">
        <v>608.97</v>
      </c>
      <c r="R336" t="n">
        <v>92.76000000000001</v>
      </c>
      <c r="S336" t="n">
        <v>46.36</v>
      </c>
      <c r="T336" t="n">
        <v>22561.27</v>
      </c>
      <c r="U336" t="n">
        <v>0.5</v>
      </c>
      <c r="V336" t="n">
        <v>0.86</v>
      </c>
      <c r="W336" t="n">
        <v>9.31</v>
      </c>
      <c r="X336" t="n">
        <v>1.47</v>
      </c>
      <c r="Y336" t="n">
        <v>1</v>
      </c>
      <c r="Z336" t="n">
        <v>10</v>
      </c>
    </row>
    <row r="337">
      <c r="A337" t="n">
        <v>13</v>
      </c>
      <c r="B337" t="n">
        <v>125</v>
      </c>
      <c r="C337" t="inlineStr">
        <is>
          <t xml:space="preserve">CONCLUIDO	</t>
        </is>
      </c>
      <c r="D337" t="n">
        <v>3.2497</v>
      </c>
      <c r="E337" t="n">
        <v>30.77</v>
      </c>
      <c r="F337" t="n">
        <v>24.76</v>
      </c>
      <c r="G337" t="n">
        <v>21.53</v>
      </c>
      <c r="H337" t="n">
        <v>0.3</v>
      </c>
      <c r="I337" t="n">
        <v>69</v>
      </c>
      <c r="J337" t="n">
        <v>248.4</v>
      </c>
      <c r="K337" t="n">
        <v>58.47</v>
      </c>
      <c r="L337" t="n">
        <v>4.25</v>
      </c>
      <c r="M337" t="n">
        <v>67</v>
      </c>
      <c r="N337" t="n">
        <v>60.68</v>
      </c>
      <c r="O337" t="n">
        <v>30870.57</v>
      </c>
      <c r="P337" t="n">
        <v>399.9</v>
      </c>
      <c r="Q337" t="n">
        <v>609.12</v>
      </c>
      <c r="R337" t="n">
        <v>90.36</v>
      </c>
      <c r="S337" t="n">
        <v>46.36</v>
      </c>
      <c r="T337" t="n">
        <v>21381.52</v>
      </c>
      <c r="U337" t="n">
        <v>0.51</v>
      </c>
      <c r="V337" t="n">
        <v>0.86</v>
      </c>
      <c r="W337" t="n">
        <v>9.289999999999999</v>
      </c>
      <c r="X337" t="n">
        <v>1.38</v>
      </c>
      <c r="Y337" t="n">
        <v>1</v>
      </c>
      <c r="Z337" t="n">
        <v>10</v>
      </c>
    </row>
    <row r="338">
      <c r="A338" t="n">
        <v>14</v>
      </c>
      <c r="B338" t="n">
        <v>125</v>
      </c>
      <c r="C338" t="inlineStr">
        <is>
          <t xml:space="preserve">CONCLUIDO	</t>
        </is>
      </c>
      <c r="D338" t="n">
        <v>3.2821</v>
      </c>
      <c r="E338" t="n">
        <v>30.47</v>
      </c>
      <c r="F338" t="n">
        <v>24.64</v>
      </c>
      <c r="G338" t="n">
        <v>22.75</v>
      </c>
      <c r="H338" t="n">
        <v>0.32</v>
      </c>
      <c r="I338" t="n">
        <v>65</v>
      </c>
      <c r="J338" t="n">
        <v>248.85</v>
      </c>
      <c r="K338" t="n">
        <v>58.47</v>
      </c>
      <c r="L338" t="n">
        <v>4.5</v>
      </c>
      <c r="M338" t="n">
        <v>63</v>
      </c>
      <c r="N338" t="n">
        <v>60.88</v>
      </c>
      <c r="O338" t="n">
        <v>30925.72</v>
      </c>
      <c r="P338" t="n">
        <v>397.71</v>
      </c>
      <c r="Q338" t="n">
        <v>609.11</v>
      </c>
      <c r="R338" t="n">
        <v>87.06</v>
      </c>
      <c r="S338" t="n">
        <v>46.36</v>
      </c>
      <c r="T338" t="n">
        <v>19753.28</v>
      </c>
      <c r="U338" t="n">
        <v>0.53</v>
      </c>
      <c r="V338" t="n">
        <v>0.86</v>
      </c>
      <c r="W338" t="n">
        <v>9.27</v>
      </c>
      <c r="X338" t="n">
        <v>1.26</v>
      </c>
      <c r="Y338" t="n">
        <v>1</v>
      </c>
      <c r="Z338" t="n">
        <v>10</v>
      </c>
    </row>
    <row r="339">
      <c r="A339" t="n">
        <v>15</v>
      </c>
      <c r="B339" t="n">
        <v>125</v>
      </c>
      <c r="C339" t="inlineStr">
        <is>
          <t xml:space="preserve">CONCLUIDO	</t>
        </is>
      </c>
      <c r="D339" t="n">
        <v>3.3099</v>
      </c>
      <c r="E339" t="n">
        <v>30.21</v>
      </c>
      <c r="F339" t="n">
        <v>24.57</v>
      </c>
      <c r="G339" t="n">
        <v>24.17</v>
      </c>
      <c r="H339" t="n">
        <v>0.34</v>
      </c>
      <c r="I339" t="n">
        <v>61</v>
      </c>
      <c r="J339" t="n">
        <v>249.3</v>
      </c>
      <c r="K339" t="n">
        <v>58.47</v>
      </c>
      <c r="L339" t="n">
        <v>4.75</v>
      </c>
      <c r="M339" t="n">
        <v>59</v>
      </c>
      <c r="N339" t="n">
        <v>61.07</v>
      </c>
      <c r="O339" t="n">
        <v>30980.93</v>
      </c>
      <c r="P339" t="n">
        <v>396.49</v>
      </c>
      <c r="Q339" t="n">
        <v>608.95</v>
      </c>
      <c r="R339" t="n">
        <v>84.67</v>
      </c>
      <c r="S339" t="n">
        <v>46.36</v>
      </c>
      <c r="T339" t="n">
        <v>18577.61</v>
      </c>
      <c r="U339" t="n">
        <v>0.55</v>
      </c>
      <c r="V339" t="n">
        <v>0.87</v>
      </c>
      <c r="W339" t="n">
        <v>9.279999999999999</v>
      </c>
      <c r="X339" t="n">
        <v>1.2</v>
      </c>
      <c r="Y339" t="n">
        <v>1</v>
      </c>
      <c r="Z339" t="n">
        <v>10</v>
      </c>
    </row>
    <row r="340">
      <c r="A340" t="n">
        <v>16</v>
      </c>
      <c r="B340" t="n">
        <v>125</v>
      </c>
      <c r="C340" t="inlineStr">
        <is>
          <t xml:space="preserve">CONCLUIDO	</t>
        </is>
      </c>
      <c r="D340" t="n">
        <v>3.3302</v>
      </c>
      <c r="E340" t="n">
        <v>30.03</v>
      </c>
      <c r="F340" t="n">
        <v>24.53</v>
      </c>
      <c r="G340" t="n">
        <v>25.38</v>
      </c>
      <c r="H340" t="n">
        <v>0.36</v>
      </c>
      <c r="I340" t="n">
        <v>58</v>
      </c>
      <c r="J340" t="n">
        <v>249.75</v>
      </c>
      <c r="K340" t="n">
        <v>58.47</v>
      </c>
      <c r="L340" t="n">
        <v>5</v>
      </c>
      <c r="M340" t="n">
        <v>56</v>
      </c>
      <c r="N340" t="n">
        <v>61.27</v>
      </c>
      <c r="O340" t="n">
        <v>31036.22</v>
      </c>
      <c r="P340" t="n">
        <v>395.54</v>
      </c>
      <c r="Q340" t="n">
        <v>608.95</v>
      </c>
      <c r="R340" t="n">
        <v>83.02</v>
      </c>
      <c r="S340" t="n">
        <v>46.36</v>
      </c>
      <c r="T340" t="n">
        <v>17766.17</v>
      </c>
      <c r="U340" t="n">
        <v>0.5600000000000001</v>
      </c>
      <c r="V340" t="n">
        <v>0.87</v>
      </c>
      <c r="W340" t="n">
        <v>9.279999999999999</v>
      </c>
      <c r="X340" t="n">
        <v>1.16</v>
      </c>
      <c r="Y340" t="n">
        <v>1</v>
      </c>
      <c r="Z340" t="n">
        <v>10</v>
      </c>
    </row>
    <row r="341">
      <c r="A341" t="n">
        <v>17</v>
      </c>
      <c r="B341" t="n">
        <v>125</v>
      </c>
      <c r="C341" t="inlineStr">
        <is>
          <t xml:space="preserve">CONCLUIDO	</t>
        </is>
      </c>
      <c r="D341" t="n">
        <v>3.3545</v>
      </c>
      <c r="E341" t="n">
        <v>29.81</v>
      </c>
      <c r="F341" t="n">
        <v>24.46</v>
      </c>
      <c r="G341" t="n">
        <v>26.68</v>
      </c>
      <c r="H341" t="n">
        <v>0.37</v>
      </c>
      <c r="I341" t="n">
        <v>55</v>
      </c>
      <c r="J341" t="n">
        <v>250.2</v>
      </c>
      <c r="K341" t="n">
        <v>58.47</v>
      </c>
      <c r="L341" t="n">
        <v>5.25</v>
      </c>
      <c r="M341" t="n">
        <v>53</v>
      </c>
      <c r="N341" t="n">
        <v>61.47</v>
      </c>
      <c r="O341" t="n">
        <v>31091.59</v>
      </c>
      <c r="P341" t="n">
        <v>394.17</v>
      </c>
      <c r="Q341" t="n">
        <v>609.0700000000001</v>
      </c>
      <c r="R341" t="n">
        <v>80.95999999999999</v>
      </c>
      <c r="S341" t="n">
        <v>46.36</v>
      </c>
      <c r="T341" t="n">
        <v>16750.5</v>
      </c>
      <c r="U341" t="n">
        <v>0.57</v>
      </c>
      <c r="V341" t="n">
        <v>0.87</v>
      </c>
      <c r="W341" t="n">
        <v>9.27</v>
      </c>
      <c r="X341" t="n">
        <v>1.08</v>
      </c>
      <c r="Y341" t="n">
        <v>1</v>
      </c>
      <c r="Z341" t="n">
        <v>10</v>
      </c>
    </row>
    <row r="342">
      <c r="A342" t="n">
        <v>18</v>
      </c>
      <c r="B342" t="n">
        <v>125</v>
      </c>
      <c r="C342" t="inlineStr">
        <is>
          <t xml:space="preserve">CONCLUIDO	</t>
        </is>
      </c>
      <c r="D342" t="n">
        <v>3.3696</v>
      </c>
      <c r="E342" t="n">
        <v>29.68</v>
      </c>
      <c r="F342" t="n">
        <v>24.42</v>
      </c>
      <c r="G342" t="n">
        <v>27.64</v>
      </c>
      <c r="H342" t="n">
        <v>0.39</v>
      </c>
      <c r="I342" t="n">
        <v>53</v>
      </c>
      <c r="J342" t="n">
        <v>250.64</v>
      </c>
      <c r="K342" t="n">
        <v>58.47</v>
      </c>
      <c r="L342" t="n">
        <v>5.5</v>
      </c>
      <c r="M342" t="n">
        <v>51</v>
      </c>
      <c r="N342" t="n">
        <v>61.67</v>
      </c>
      <c r="O342" t="n">
        <v>31147.02</v>
      </c>
      <c r="P342" t="n">
        <v>393.18</v>
      </c>
      <c r="Q342" t="n">
        <v>609.0700000000001</v>
      </c>
      <c r="R342" t="n">
        <v>80.06999999999999</v>
      </c>
      <c r="S342" t="n">
        <v>46.36</v>
      </c>
      <c r="T342" t="n">
        <v>16317.37</v>
      </c>
      <c r="U342" t="n">
        <v>0.58</v>
      </c>
      <c r="V342" t="n">
        <v>0.87</v>
      </c>
      <c r="W342" t="n">
        <v>9.26</v>
      </c>
      <c r="X342" t="n">
        <v>1.04</v>
      </c>
      <c r="Y342" t="n">
        <v>1</v>
      </c>
      <c r="Z342" t="n">
        <v>10</v>
      </c>
    </row>
    <row r="343">
      <c r="A343" t="n">
        <v>19</v>
      </c>
      <c r="B343" t="n">
        <v>125</v>
      </c>
      <c r="C343" t="inlineStr">
        <is>
          <t xml:space="preserve">CONCLUIDO	</t>
        </is>
      </c>
      <c r="D343" t="n">
        <v>3.3916</v>
      </c>
      <c r="E343" t="n">
        <v>29.48</v>
      </c>
      <c r="F343" t="n">
        <v>24.37</v>
      </c>
      <c r="G343" t="n">
        <v>29.24</v>
      </c>
      <c r="H343" t="n">
        <v>0.41</v>
      </c>
      <c r="I343" t="n">
        <v>50</v>
      </c>
      <c r="J343" t="n">
        <v>251.09</v>
      </c>
      <c r="K343" t="n">
        <v>58.47</v>
      </c>
      <c r="L343" t="n">
        <v>5.75</v>
      </c>
      <c r="M343" t="n">
        <v>48</v>
      </c>
      <c r="N343" t="n">
        <v>61.87</v>
      </c>
      <c r="O343" t="n">
        <v>31202.53</v>
      </c>
      <c r="P343" t="n">
        <v>392.22</v>
      </c>
      <c r="Q343" t="n">
        <v>609</v>
      </c>
      <c r="R343" t="n">
        <v>78.04000000000001</v>
      </c>
      <c r="S343" t="n">
        <v>46.36</v>
      </c>
      <c r="T343" t="n">
        <v>15315.17</v>
      </c>
      <c r="U343" t="n">
        <v>0.59</v>
      </c>
      <c r="V343" t="n">
        <v>0.87</v>
      </c>
      <c r="W343" t="n">
        <v>9.26</v>
      </c>
      <c r="X343" t="n">
        <v>0.99</v>
      </c>
      <c r="Y343" t="n">
        <v>1</v>
      </c>
      <c r="Z343" t="n">
        <v>10</v>
      </c>
    </row>
    <row r="344">
      <c r="A344" t="n">
        <v>20</v>
      </c>
      <c r="B344" t="n">
        <v>125</v>
      </c>
      <c r="C344" t="inlineStr">
        <is>
          <t xml:space="preserve">CONCLUIDO	</t>
        </is>
      </c>
      <c r="D344" t="n">
        <v>3.4092</v>
      </c>
      <c r="E344" t="n">
        <v>29.33</v>
      </c>
      <c r="F344" t="n">
        <v>24.31</v>
      </c>
      <c r="G344" t="n">
        <v>30.39</v>
      </c>
      <c r="H344" t="n">
        <v>0.42</v>
      </c>
      <c r="I344" t="n">
        <v>48</v>
      </c>
      <c r="J344" t="n">
        <v>251.55</v>
      </c>
      <c r="K344" t="n">
        <v>58.47</v>
      </c>
      <c r="L344" t="n">
        <v>6</v>
      </c>
      <c r="M344" t="n">
        <v>46</v>
      </c>
      <c r="N344" t="n">
        <v>62.07</v>
      </c>
      <c r="O344" t="n">
        <v>31258.11</v>
      </c>
      <c r="P344" t="n">
        <v>391.13</v>
      </c>
      <c r="Q344" t="n">
        <v>608.97</v>
      </c>
      <c r="R344" t="n">
        <v>76.42</v>
      </c>
      <c r="S344" t="n">
        <v>46.36</v>
      </c>
      <c r="T344" t="n">
        <v>14518.81</v>
      </c>
      <c r="U344" t="n">
        <v>0.61</v>
      </c>
      <c r="V344" t="n">
        <v>0.88</v>
      </c>
      <c r="W344" t="n">
        <v>9.25</v>
      </c>
      <c r="X344" t="n">
        <v>0.93</v>
      </c>
      <c r="Y344" t="n">
        <v>1</v>
      </c>
      <c r="Z344" t="n">
        <v>10</v>
      </c>
    </row>
    <row r="345">
      <c r="A345" t="n">
        <v>21</v>
      </c>
      <c r="B345" t="n">
        <v>125</v>
      </c>
      <c r="C345" t="inlineStr">
        <is>
          <t xml:space="preserve">CONCLUIDO	</t>
        </is>
      </c>
      <c r="D345" t="n">
        <v>3.4255</v>
      </c>
      <c r="E345" t="n">
        <v>29.19</v>
      </c>
      <c r="F345" t="n">
        <v>24.26</v>
      </c>
      <c r="G345" t="n">
        <v>31.65</v>
      </c>
      <c r="H345" t="n">
        <v>0.44</v>
      </c>
      <c r="I345" t="n">
        <v>46</v>
      </c>
      <c r="J345" t="n">
        <v>252</v>
      </c>
      <c r="K345" t="n">
        <v>58.47</v>
      </c>
      <c r="L345" t="n">
        <v>6.25</v>
      </c>
      <c r="M345" t="n">
        <v>44</v>
      </c>
      <c r="N345" t="n">
        <v>62.27</v>
      </c>
      <c r="O345" t="n">
        <v>31313.77</v>
      </c>
      <c r="P345" t="n">
        <v>390.07</v>
      </c>
      <c r="Q345" t="n">
        <v>608.99</v>
      </c>
      <c r="R345" t="n">
        <v>75.39</v>
      </c>
      <c r="S345" t="n">
        <v>46.36</v>
      </c>
      <c r="T345" t="n">
        <v>14011.41</v>
      </c>
      <c r="U345" t="n">
        <v>0.61</v>
      </c>
      <c r="V345" t="n">
        <v>0.88</v>
      </c>
      <c r="W345" t="n">
        <v>9.24</v>
      </c>
      <c r="X345" t="n">
        <v>0.89</v>
      </c>
      <c r="Y345" t="n">
        <v>1</v>
      </c>
      <c r="Z345" t="n">
        <v>10</v>
      </c>
    </row>
    <row r="346">
      <c r="A346" t="n">
        <v>22</v>
      </c>
      <c r="B346" t="n">
        <v>125</v>
      </c>
      <c r="C346" t="inlineStr">
        <is>
          <t xml:space="preserve">CONCLUIDO	</t>
        </is>
      </c>
      <c r="D346" t="n">
        <v>3.4411</v>
      </c>
      <c r="E346" t="n">
        <v>29.06</v>
      </c>
      <c r="F346" t="n">
        <v>24.23</v>
      </c>
      <c r="G346" t="n">
        <v>33.03</v>
      </c>
      <c r="H346" t="n">
        <v>0.46</v>
      </c>
      <c r="I346" t="n">
        <v>44</v>
      </c>
      <c r="J346" t="n">
        <v>252.45</v>
      </c>
      <c r="K346" t="n">
        <v>58.47</v>
      </c>
      <c r="L346" t="n">
        <v>6.5</v>
      </c>
      <c r="M346" t="n">
        <v>42</v>
      </c>
      <c r="N346" t="n">
        <v>62.47</v>
      </c>
      <c r="O346" t="n">
        <v>31369.49</v>
      </c>
      <c r="P346" t="n">
        <v>389.31</v>
      </c>
      <c r="Q346" t="n">
        <v>608.9299999999999</v>
      </c>
      <c r="R346" t="n">
        <v>74.02</v>
      </c>
      <c r="S346" t="n">
        <v>46.36</v>
      </c>
      <c r="T346" t="n">
        <v>13338.66</v>
      </c>
      <c r="U346" t="n">
        <v>0.63</v>
      </c>
      <c r="V346" t="n">
        <v>0.88</v>
      </c>
      <c r="W346" t="n">
        <v>9.24</v>
      </c>
      <c r="X346" t="n">
        <v>0.85</v>
      </c>
      <c r="Y346" t="n">
        <v>1</v>
      </c>
      <c r="Z346" t="n">
        <v>10</v>
      </c>
    </row>
    <row r="347">
      <c r="A347" t="n">
        <v>23</v>
      </c>
      <c r="B347" t="n">
        <v>125</v>
      </c>
      <c r="C347" t="inlineStr">
        <is>
          <t xml:space="preserve">CONCLUIDO	</t>
        </is>
      </c>
      <c r="D347" t="n">
        <v>3.4473</v>
      </c>
      <c r="E347" t="n">
        <v>29.01</v>
      </c>
      <c r="F347" t="n">
        <v>24.22</v>
      </c>
      <c r="G347" t="n">
        <v>33.8</v>
      </c>
      <c r="H347" t="n">
        <v>0.47</v>
      </c>
      <c r="I347" t="n">
        <v>43</v>
      </c>
      <c r="J347" t="n">
        <v>252.9</v>
      </c>
      <c r="K347" t="n">
        <v>58.47</v>
      </c>
      <c r="L347" t="n">
        <v>6.75</v>
      </c>
      <c r="M347" t="n">
        <v>41</v>
      </c>
      <c r="N347" t="n">
        <v>62.68</v>
      </c>
      <c r="O347" t="n">
        <v>31425.3</v>
      </c>
      <c r="P347" t="n">
        <v>389.06</v>
      </c>
      <c r="Q347" t="n">
        <v>608.84</v>
      </c>
      <c r="R347" t="n">
        <v>73.66</v>
      </c>
      <c r="S347" t="n">
        <v>46.36</v>
      </c>
      <c r="T347" t="n">
        <v>13161.19</v>
      </c>
      <c r="U347" t="n">
        <v>0.63</v>
      </c>
      <c r="V347" t="n">
        <v>0.88</v>
      </c>
      <c r="W347" t="n">
        <v>9.25</v>
      </c>
      <c r="X347" t="n">
        <v>0.85</v>
      </c>
      <c r="Y347" t="n">
        <v>1</v>
      </c>
      <c r="Z347" t="n">
        <v>10</v>
      </c>
    </row>
    <row r="348">
      <c r="A348" t="n">
        <v>24</v>
      </c>
      <c r="B348" t="n">
        <v>125</v>
      </c>
      <c r="C348" t="inlineStr">
        <is>
          <t xml:space="preserve">CONCLUIDO	</t>
        </is>
      </c>
      <c r="D348" t="n">
        <v>3.4647</v>
      </c>
      <c r="E348" t="n">
        <v>28.86</v>
      </c>
      <c r="F348" t="n">
        <v>24.17</v>
      </c>
      <c r="G348" t="n">
        <v>35.37</v>
      </c>
      <c r="H348" t="n">
        <v>0.49</v>
      </c>
      <c r="I348" t="n">
        <v>41</v>
      </c>
      <c r="J348" t="n">
        <v>253.35</v>
      </c>
      <c r="K348" t="n">
        <v>58.47</v>
      </c>
      <c r="L348" t="n">
        <v>7</v>
      </c>
      <c r="M348" t="n">
        <v>39</v>
      </c>
      <c r="N348" t="n">
        <v>62.88</v>
      </c>
      <c r="O348" t="n">
        <v>31481.17</v>
      </c>
      <c r="P348" t="n">
        <v>387.89</v>
      </c>
      <c r="Q348" t="n">
        <v>609.05</v>
      </c>
      <c r="R348" t="n">
        <v>72.12</v>
      </c>
      <c r="S348" t="n">
        <v>46.36</v>
      </c>
      <c r="T348" t="n">
        <v>12403.74</v>
      </c>
      <c r="U348" t="n">
        <v>0.64</v>
      </c>
      <c r="V348" t="n">
        <v>0.88</v>
      </c>
      <c r="W348" t="n">
        <v>9.24</v>
      </c>
      <c r="X348" t="n">
        <v>0.79</v>
      </c>
      <c r="Y348" t="n">
        <v>1</v>
      </c>
      <c r="Z348" t="n">
        <v>10</v>
      </c>
    </row>
    <row r="349">
      <c r="A349" t="n">
        <v>25</v>
      </c>
      <c r="B349" t="n">
        <v>125</v>
      </c>
      <c r="C349" t="inlineStr">
        <is>
          <t xml:space="preserve">CONCLUIDO	</t>
        </is>
      </c>
      <c r="D349" t="n">
        <v>3.4714</v>
      </c>
      <c r="E349" t="n">
        <v>28.81</v>
      </c>
      <c r="F349" t="n">
        <v>24.16</v>
      </c>
      <c r="G349" t="n">
        <v>36.24</v>
      </c>
      <c r="H349" t="n">
        <v>0.51</v>
      </c>
      <c r="I349" t="n">
        <v>40</v>
      </c>
      <c r="J349" t="n">
        <v>253.81</v>
      </c>
      <c r="K349" t="n">
        <v>58.47</v>
      </c>
      <c r="L349" t="n">
        <v>7.25</v>
      </c>
      <c r="M349" t="n">
        <v>38</v>
      </c>
      <c r="N349" t="n">
        <v>63.08</v>
      </c>
      <c r="O349" t="n">
        <v>31537.13</v>
      </c>
      <c r="P349" t="n">
        <v>387.52</v>
      </c>
      <c r="Q349" t="n">
        <v>609.02</v>
      </c>
      <c r="R349" t="n">
        <v>71.72</v>
      </c>
      <c r="S349" t="n">
        <v>46.36</v>
      </c>
      <c r="T349" t="n">
        <v>12205.33</v>
      </c>
      <c r="U349" t="n">
        <v>0.65</v>
      </c>
      <c r="V349" t="n">
        <v>0.88</v>
      </c>
      <c r="W349" t="n">
        <v>9.25</v>
      </c>
      <c r="X349" t="n">
        <v>0.79</v>
      </c>
      <c r="Y349" t="n">
        <v>1</v>
      </c>
      <c r="Z349" t="n">
        <v>10</v>
      </c>
    </row>
    <row r="350">
      <c r="A350" t="n">
        <v>26</v>
      </c>
      <c r="B350" t="n">
        <v>125</v>
      </c>
      <c r="C350" t="inlineStr">
        <is>
          <t xml:space="preserve">CONCLUIDO	</t>
        </is>
      </c>
      <c r="D350" t="n">
        <v>3.4881</v>
      </c>
      <c r="E350" t="n">
        <v>28.67</v>
      </c>
      <c r="F350" t="n">
        <v>24.12</v>
      </c>
      <c r="G350" t="n">
        <v>38.08</v>
      </c>
      <c r="H350" t="n">
        <v>0.52</v>
      </c>
      <c r="I350" t="n">
        <v>38</v>
      </c>
      <c r="J350" t="n">
        <v>254.26</v>
      </c>
      <c r="K350" t="n">
        <v>58.47</v>
      </c>
      <c r="L350" t="n">
        <v>7.5</v>
      </c>
      <c r="M350" t="n">
        <v>36</v>
      </c>
      <c r="N350" t="n">
        <v>63.29</v>
      </c>
      <c r="O350" t="n">
        <v>31593.16</v>
      </c>
      <c r="P350" t="n">
        <v>386.51</v>
      </c>
      <c r="Q350" t="n">
        <v>608.97</v>
      </c>
      <c r="R350" t="n">
        <v>70.33</v>
      </c>
      <c r="S350" t="n">
        <v>46.36</v>
      </c>
      <c r="T350" t="n">
        <v>11521.41</v>
      </c>
      <c r="U350" t="n">
        <v>0.66</v>
      </c>
      <c r="V350" t="n">
        <v>0.88</v>
      </c>
      <c r="W350" t="n">
        <v>9.25</v>
      </c>
      <c r="X350" t="n">
        <v>0.74</v>
      </c>
      <c r="Y350" t="n">
        <v>1</v>
      </c>
      <c r="Z350" t="n">
        <v>10</v>
      </c>
    </row>
    <row r="351">
      <c r="A351" t="n">
        <v>27</v>
      </c>
      <c r="B351" t="n">
        <v>125</v>
      </c>
      <c r="C351" t="inlineStr">
        <is>
          <t xml:space="preserve">CONCLUIDO	</t>
        </is>
      </c>
      <c r="D351" t="n">
        <v>3.4973</v>
      </c>
      <c r="E351" t="n">
        <v>28.59</v>
      </c>
      <c r="F351" t="n">
        <v>24.09</v>
      </c>
      <c r="G351" t="n">
        <v>39.06</v>
      </c>
      <c r="H351" t="n">
        <v>0.54</v>
      </c>
      <c r="I351" t="n">
        <v>37</v>
      </c>
      <c r="J351" t="n">
        <v>254.72</v>
      </c>
      <c r="K351" t="n">
        <v>58.47</v>
      </c>
      <c r="L351" t="n">
        <v>7.75</v>
      </c>
      <c r="M351" t="n">
        <v>35</v>
      </c>
      <c r="N351" t="n">
        <v>63.49</v>
      </c>
      <c r="O351" t="n">
        <v>31649.26</v>
      </c>
      <c r="P351" t="n">
        <v>386</v>
      </c>
      <c r="Q351" t="n">
        <v>608.88</v>
      </c>
      <c r="R351" t="n">
        <v>69.56999999999999</v>
      </c>
      <c r="S351" t="n">
        <v>46.36</v>
      </c>
      <c r="T351" t="n">
        <v>11149.79</v>
      </c>
      <c r="U351" t="n">
        <v>0.67</v>
      </c>
      <c r="V351" t="n">
        <v>0.88</v>
      </c>
      <c r="W351" t="n">
        <v>9.24</v>
      </c>
      <c r="X351" t="n">
        <v>0.72</v>
      </c>
      <c r="Y351" t="n">
        <v>1</v>
      </c>
      <c r="Z351" t="n">
        <v>10</v>
      </c>
    </row>
    <row r="352">
      <c r="A352" t="n">
        <v>28</v>
      </c>
      <c r="B352" t="n">
        <v>125</v>
      </c>
      <c r="C352" t="inlineStr">
        <is>
          <t xml:space="preserve">CONCLUIDO	</t>
        </is>
      </c>
      <c r="D352" t="n">
        <v>3.5042</v>
      </c>
      <c r="E352" t="n">
        <v>28.54</v>
      </c>
      <c r="F352" t="n">
        <v>24.08</v>
      </c>
      <c r="G352" t="n">
        <v>40.13</v>
      </c>
      <c r="H352" t="n">
        <v>0.5600000000000001</v>
      </c>
      <c r="I352" t="n">
        <v>36</v>
      </c>
      <c r="J352" t="n">
        <v>255.17</v>
      </c>
      <c r="K352" t="n">
        <v>58.47</v>
      </c>
      <c r="L352" t="n">
        <v>8</v>
      </c>
      <c r="M352" t="n">
        <v>34</v>
      </c>
      <c r="N352" t="n">
        <v>63.7</v>
      </c>
      <c r="O352" t="n">
        <v>31705.44</v>
      </c>
      <c r="P352" t="n">
        <v>385.58</v>
      </c>
      <c r="Q352" t="n">
        <v>608.92</v>
      </c>
      <c r="R352" t="n">
        <v>69.2</v>
      </c>
      <c r="S352" t="n">
        <v>46.36</v>
      </c>
      <c r="T352" t="n">
        <v>10966.03</v>
      </c>
      <c r="U352" t="n">
        <v>0.67</v>
      </c>
      <c r="V352" t="n">
        <v>0.88</v>
      </c>
      <c r="W352" t="n">
        <v>9.24</v>
      </c>
      <c r="X352" t="n">
        <v>0.71</v>
      </c>
      <c r="Y352" t="n">
        <v>1</v>
      </c>
      <c r="Z352" t="n">
        <v>10</v>
      </c>
    </row>
    <row r="353">
      <c r="A353" t="n">
        <v>29</v>
      </c>
      <c r="B353" t="n">
        <v>125</v>
      </c>
      <c r="C353" t="inlineStr">
        <is>
          <t xml:space="preserve">CONCLUIDO	</t>
        </is>
      </c>
      <c r="D353" t="n">
        <v>3.5143</v>
      </c>
      <c r="E353" t="n">
        <v>28.46</v>
      </c>
      <c r="F353" t="n">
        <v>24.05</v>
      </c>
      <c r="G353" t="n">
        <v>41.22</v>
      </c>
      <c r="H353" t="n">
        <v>0.57</v>
      </c>
      <c r="I353" t="n">
        <v>35</v>
      </c>
      <c r="J353" t="n">
        <v>255.63</v>
      </c>
      <c r="K353" t="n">
        <v>58.47</v>
      </c>
      <c r="L353" t="n">
        <v>8.25</v>
      </c>
      <c r="M353" t="n">
        <v>33</v>
      </c>
      <c r="N353" t="n">
        <v>63.91</v>
      </c>
      <c r="O353" t="n">
        <v>31761.69</v>
      </c>
      <c r="P353" t="n">
        <v>384.8</v>
      </c>
      <c r="Q353" t="n">
        <v>608.87</v>
      </c>
      <c r="R353" t="n">
        <v>68.23</v>
      </c>
      <c r="S353" t="n">
        <v>46.36</v>
      </c>
      <c r="T353" t="n">
        <v>10489.24</v>
      </c>
      <c r="U353" t="n">
        <v>0.68</v>
      </c>
      <c r="V353" t="n">
        <v>0.89</v>
      </c>
      <c r="W353" t="n">
        <v>9.24</v>
      </c>
      <c r="X353" t="n">
        <v>0.67</v>
      </c>
      <c r="Y353" t="n">
        <v>1</v>
      </c>
      <c r="Z353" t="n">
        <v>10</v>
      </c>
    </row>
    <row r="354">
      <c r="A354" t="n">
        <v>30</v>
      </c>
      <c r="B354" t="n">
        <v>125</v>
      </c>
      <c r="C354" t="inlineStr">
        <is>
          <t xml:space="preserve">CONCLUIDO	</t>
        </is>
      </c>
      <c r="D354" t="n">
        <v>3.5208</v>
      </c>
      <c r="E354" t="n">
        <v>28.4</v>
      </c>
      <c r="F354" t="n">
        <v>24.04</v>
      </c>
      <c r="G354" t="n">
        <v>42.42</v>
      </c>
      <c r="H354" t="n">
        <v>0.59</v>
      </c>
      <c r="I354" t="n">
        <v>34</v>
      </c>
      <c r="J354" t="n">
        <v>256.09</v>
      </c>
      <c r="K354" t="n">
        <v>58.47</v>
      </c>
      <c r="L354" t="n">
        <v>8.5</v>
      </c>
      <c r="M354" t="n">
        <v>32</v>
      </c>
      <c r="N354" t="n">
        <v>64.11</v>
      </c>
      <c r="O354" t="n">
        <v>31818.02</v>
      </c>
      <c r="P354" t="n">
        <v>384.37</v>
      </c>
      <c r="Q354" t="n">
        <v>608.8</v>
      </c>
      <c r="R354" t="n">
        <v>68.17</v>
      </c>
      <c r="S354" t="n">
        <v>46.36</v>
      </c>
      <c r="T354" t="n">
        <v>10460.97</v>
      </c>
      <c r="U354" t="n">
        <v>0.68</v>
      </c>
      <c r="V354" t="n">
        <v>0.89</v>
      </c>
      <c r="W354" t="n">
        <v>9.23</v>
      </c>
      <c r="X354" t="n">
        <v>0.67</v>
      </c>
      <c r="Y354" t="n">
        <v>1</v>
      </c>
      <c r="Z354" t="n">
        <v>10</v>
      </c>
    </row>
    <row r="355">
      <c r="A355" t="n">
        <v>31</v>
      </c>
      <c r="B355" t="n">
        <v>125</v>
      </c>
      <c r="C355" t="inlineStr">
        <is>
          <t xml:space="preserve">CONCLUIDO	</t>
        </is>
      </c>
      <c r="D355" t="n">
        <v>3.5299</v>
      </c>
      <c r="E355" t="n">
        <v>28.33</v>
      </c>
      <c r="F355" t="n">
        <v>24.01</v>
      </c>
      <c r="G355" t="n">
        <v>43.66</v>
      </c>
      <c r="H355" t="n">
        <v>0.61</v>
      </c>
      <c r="I355" t="n">
        <v>33</v>
      </c>
      <c r="J355" t="n">
        <v>256.54</v>
      </c>
      <c r="K355" t="n">
        <v>58.47</v>
      </c>
      <c r="L355" t="n">
        <v>8.75</v>
      </c>
      <c r="M355" t="n">
        <v>31</v>
      </c>
      <c r="N355" t="n">
        <v>64.31999999999999</v>
      </c>
      <c r="O355" t="n">
        <v>31874.43</v>
      </c>
      <c r="P355" t="n">
        <v>383.87</v>
      </c>
      <c r="Q355" t="n">
        <v>608.87</v>
      </c>
      <c r="R355" t="n">
        <v>67.09999999999999</v>
      </c>
      <c r="S355" t="n">
        <v>46.36</v>
      </c>
      <c r="T355" t="n">
        <v>9932.620000000001</v>
      </c>
      <c r="U355" t="n">
        <v>0.6899999999999999</v>
      </c>
      <c r="V355" t="n">
        <v>0.89</v>
      </c>
      <c r="W355" t="n">
        <v>9.24</v>
      </c>
      <c r="X355" t="n">
        <v>0.64</v>
      </c>
      <c r="Y355" t="n">
        <v>1</v>
      </c>
      <c r="Z355" t="n">
        <v>10</v>
      </c>
    </row>
    <row r="356">
      <c r="A356" t="n">
        <v>32</v>
      </c>
      <c r="B356" t="n">
        <v>125</v>
      </c>
      <c r="C356" t="inlineStr">
        <is>
          <t xml:space="preserve">CONCLUIDO	</t>
        </is>
      </c>
      <c r="D356" t="n">
        <v>3.5381</v>
      </c>
      <c r="E356" t="n">
        <v>28.26</v>
      </c>
      <c r="F356" t="n">
        <v>24</v>
      </c>
      <c r="G356" t="n">
        <v>44.99</v>
      </c>
      <c r="H356" t="n">
        <v>0.62</v>
      </c>
      <c r="I356" t="n">
        <v>32</v>
      </c>
      <c r="J356" t="n">
        <v>257</v>
      </c>
      <c r="K356" t="n">
        <v>58.47</v>
      </c>
      <c r="L356" t="n">
        <v>9</v>
      </c>
      <c r="M356" t="n">
        <v>30</v>
      </c>
      <c r="N356" t="n">
        <v>64.53</v>
      </c>
      <c r="O356" t="n">
        <v>31931.04</v>
      </c>
      <c r="P356" t="n">
        <v>383.32</v>
      </c>
      <c r="Q356" t="n">
        <v>608.86</v>
      </c>
      <c r="R356" t="n">
        <v>66.79000000000001</v>
      </c>
      <c r="S356" t="n">
        <v>46.36</v>
      </c>
      <c r="T356" t="n">
        <v>9780.059999999999</v>
      </c>
      <c r="U356" t="n">
        <v>0.6899999999999999</v>
      </c>
      <c r="V356" t="n">
        <v>0.89</v>
      </c>
      <c r="W356" t="n">
        <v>9.23</v>
      </c>
      <c r="X356" t="n">
        <v>0.62</v>
      </c>
      <c r="Y356" t="n">
        <v>1</v>
      </c>
      <c r="Z356" t="n">
        <v>10</v>
      </c>
    </row>
    <row r="357">
      <c r="A357" t="n">
        <v>33</v>
      </c>
      <c r="B357" t="n">
        <v>125</v>
      </c>
      <c r="C357" t="inlineStr">
        <is>
          <t xml:space="preserve">CONCLUIDO	</t>
        </is>
      </c>
      <c r="D357" t="n">
        <v>3.5485</v>
      </c>
      <c r="E357" t="n">
        <v>28.18</v>
      </c>
      <c r="F357" t="n">
        <v>23.96</v>
      </c>
      <c r="G357" t="n">
        <v>46.37</v>
      </c>
      <c r="H357" t="n">
        <v>0.64</v>
      </c>
      <c r="I357" t="n">
        <v>31</v>
      </c>
      <c r="J357" t="n">
        <v>257.46</v>
      </c>
      <c r="K357" t="n">
        <v>58.47</v>
      </c>
      <c r="L357" t="n">
        <v>9.25</v>
      </c>
      <c r="M357" t="n">
        <v>29</v>
      </c>
      <c r="N357" t="n">
        <v>64.73999999999999</v>
      </c>
      <c r="O357" t="n">
        <v>31987.61</v>
      </c>
      <c r="P357" t="n">
        <v>382.68</v>
      </c>
      <c r="Q357" t="n">
        <v>608.88</v>
      </c>
      <c r="R357" t="n">
        <v>65.8</v>
      </c>
      <c r="S357" t="n">
        <v>46.36</v>
      </c>
      <c r="T357" t="n">
        <v>9292.49</v>
      </c>
      <c r="U357" t="n">
        <v>0.7</v>
      </c>
      <c r="V357" t="n">
        <v>0.89</v>
      </c>
      <c r="W357" t="n">
        <v>9.220000000000001</v>
      </c>
      <c r="X357" t="n">
        <v>0.59</v>
      </c>
      <c r="Y357" t="n">
        <v>1</v>
      </c>
      <c r="Z357" t="n">
        <v>10</v>
      </c>
    </row>
    <row r="358">
      <c r="A358" t="n">
        <v>34</v>
      </c>
      <c r="B358" t="n">
        <v>125</v>
      </c>
      <c r="C358" t="inlineStr">
        <is>
          <t xml:space="preserve">CONCLUIDO	</t>
        </is>
      </c>
      <c r="D358" t="n">
        <v>3.5551</v>
      </c>
      <c r="E358" t="n">
        <v>28.13</v>
      </c>
      <c r="F358" t="n">
        <v>23.96</v>
      </c>
      <c r="G358" t="n">
        <v>47.91</v>
      </c>
      <c r="H358" t="n">
        <v>0.66</v>
      </c>
      <c r="I358" t="n">
        <v>30</v>
      </c>
      <c r="J358" t="n">
        <v>257.92</v>
      </c>
      <c r="K358" t="n">
        <v>58.47</v>
      </c>
      <c r="L358" t="n">
        <v>9.5</v>
      </c>
      <c r="M358" t="n">
        <v>28</v>
      </c>
      <c r="N358" t="n">
        <v>64.95</v>
      </c>
      <c r="O358" t="n">
        <v>32044.25</v>
      </c>
      <c r="P358" t="n">
        <v>382.17</v>
      </c>
      <c r="Q358" t="n">
        <v>608.88</v>
      </c>
      <c r="R358" t="n">
        <v>65.58</v>
      </c>
      <c r="S358" t="n">
        <v>46.36</v>
      </c>
      <c r="T358" t="n">
        <v>9188.389999999999</v>
      </c>
      <c r="U358" t="n">
        <v>0.71</v>
      </c>
      <c r="V358" t="n">
        <v>0.89</v>
      </c>
      <c r="W358" t="n">
        <v>9.220000000000001</v>
      </c>
      <c r="X358" t="n">
        <v>0.58</v>
      </c>
      <c r="Y358" t="n">
        <v>1</v>
      </c>
      <c r="Z358" t="n">
        <v>10</v>
      </c>
    </row>
    <row r="359">
      <c r="A359" t="n">
        <v>35</v>
      </c>
      <c r="B359" t="n">
        <v>125</v>
      </c>
      <c r="C359" t="inlineStr">
        <is>
          <t xml:space="preserve">CONCLUIDO	</t>
        </is>
      </c>
      <c r="D359" t="n">
        <v>3.5643</v>
      </c>
      <c r="E359" t="n">
        <v>28.06</v>
      </c>
      <c r="F359" t="n">
        <v>23.93</v>
      </c>
      <c r="G359" t="n">
        <v>49.51</v>
      </c>
      <c r="H359" t="n">
        <v>0.67</v>
      </c>
      <c r="I359" t="n">
        <v>29</v>
      </c>
      <c r="J359" t="n">
        <v>258.38</v>
      </c>
      <c r="K359" t="n">
        <v>58.47</v>
      </c>
      <c r="L359" t="n">
        <v>9.75</v>
      </c>
      <c r="M359" t="n">
        <v>27</v>
      </c>
      <c r="N359" t="n">
        <v>65.16</v>
      </c>
      <c r="O359" t="n">
        <v>32100.97</v>
      </c>
      <c r="P359" t="n">
        <v>381.47</v>
      </c>
      <c r="Q359" t="n">
        <v>608.9</v>
      </c>
      <c r="R359" t="n">
        <v>64.73999999999999</v>
      </c>
      <c r="S359" t="n">
        <v>46.36</v>
      </c>
      <c r="T359" t="n">
        <v>8770.43</v>
      </c>
      <c r="U359" t="n">
        <v>0.72</v>
      </c>
      <c r="V359" t="n">
        <v>0.89</v>
      </c>
      <c r="W359" t="n">
        <v>9.220000000000001</v>
      </c>
      <c r="X359" t="n">
        <v>0.5600000000000001</v>
      </c>
      <c r="Y359" t="n">
        <v>1</v>
      </c>
      <c r="Z359" t="n">
        <v>10</v>
      </c>
    </row>
    <row r="360">
      <c r="A360" t="n">
        <v>36</v>
      </c>
      <c r="B360" t="n">
        <v>125</v>
      </c>
      <c r="C360" t="inlineStr">
        <is>
          <t xml:space="preserve">CONCLUIDO	</t>
        </is>
      </c>
      <c r="D360" t="n">
        <v>3.5669</v>
      </c>
      <c r="E360" t="n">
        <v>28.04</v>
      </c>
      <c r="F360" t="n">
        <v>23.91</v>
      </c>
      <c r="G360" t="n">
        <v>49.47</v>
      </c>
      <c r="H360" t="n">
        <v>0.6899999999999999</v>
      </c>
      <c r="I360" t="n">
        <v>29</v>
      </c>
      <c r="J360" t="n">
        <v>258.84</v>
      </c>
      <c r="K360" t="n">
        <v>58.47</v>
      </c>
      <c r="L360" t="n">
        <v>10</v>
      </c>
      <c r="M360" t="n">
        <v>27</v>
      </c>
      <c r="N360" t="n">
        <v>65.37</v>
      </c>
      <c r="O360" t="n">
        <v>32157.77</v>
      </c>
      <c r="P360" t="n">
        <v>381.06</v>
      </c>
      <c r="Q360" t="n">
        <v>608.9</v>
      </c>
      <c r="R360" t="n">
        <v>63.99</v>
      </c>
      <c r="S360" t="n">
        <v>46.36</v>
      </c>
      <c r="T360" t="n">
        <v>8395.120000000001</v>
      </c>
      <c r="U360" t="n">
        <v>0.72</v>
      </c>
      <c r="V360" t="n">
        <v>0.89</v>
      </c>
      <c r="W360" t="n">
        <v>9.220000000000001</v>
      </c>
      <c r="X360" t="n">
        <v>0.54</v>
      </c>
      <c r="Y360" t="n">
        <v>1</v>
      </c>
      <c r="Z360" t="n">
        <v>10</v>
      </c>
    </row>
    <row r="361">
      <c r="A361" t="n">
        <v>37</v>
      </c>
      <c r="B361" t="n">
        <v>125</v>
      </c>
      <c r="C361" t="inlineStr">
        <is>
          <t xml:space="preserve">CONCLUIDO	</t>
        </is>
      </c>
      <c r="D361" t="n">
        <v>3.5711</v>
      </c>
      <c r="E361" t="n">
        <v>28</v>
      </c>
      <c r="F361" t="n">
        <v>23.92</v>
      </c>
      <c r="G361" t="n">
        <v>51.26</v>
      </c>
      <c r="H361" t="n">
        <v>0.7</v>
      </c>
      <c r="I361" t="n">
        <v>28</v>
      </c>
      <c r="J361" t="n">
        <v>259.3</v>
      </c>
      <c r="K361" t="n">
        <v>58.47</v>
      </c>
      <c r="L361" t="n">
        <v>10.25</v>
      </c>
      <c r="M361" t="n">
        <v>26</v>
      </c>
      <c r="N361" t="n">
        <v>65.58</v>
      </c>
      <c r="O361" t="n">
        <v>32214.64</v>
      </c>
      <c r="P361" t="n">
        <v>381.23</v>
      </c>
      <c r="Q361" t="n">
        <v>608.85</v>
      </c>
      <c r="R361" t="n">
        <v>64.52</v>
      </c>
      <c r="S361" t="n">
        <v>46.36</v>
      </c>
      <c r="T361" t="n">
        <v>8669.08</v>
      </c>
      <c r="U361" t="n">
        <v>0.72</v>
      </c>
      <c r="V361" t="n">
        <v>0.89</v>
      </c>
      <c r="W361" t="n">
        <v>9.220000000000001</v>
      </c>
      <c r="X361" t="n">
        <v>0.55</v>
      </c>
      <c r="Y361" t="n">
        <v>1</v>
      </c>
      <c r="Z361" t="n">
        <v>10</v>
      </c>
    </row>
    <row r="362">
      <c r="A362" t="n">
        <v>38</v>
      </c>
      <c r="B362" t="n">
        <v>125</v>
      </c>
      <c r="C362" t="inlineStr">
        <is>
          <t xml:space="preserve">CONCLUIDO	</t>
        </is>
      </c>
      <c r="D362" t="n">
        <v>3.581</v>
      </c>
      <c r="E362" t="n">
        <v>27.92</v>
      </c>
      <c r="F362" t="n">
        <v>23.89</v>
      </c>
      <c r="G362" t="n">
        <v>53.1</v>
      </c>
      <c r="H362" t="n">
        <v>0.72</v>
      </c>
      <c r="I362" t="n">
        <v>27</v>
      </c>
      <c r="J362" t="n">
        <v>259.76</v>
      </c>
      <c r="K362" t="n">
        <v>58.47</v>
      </c>
      <c r="L362" t="n">
        <v>10.5</v>
      </c>
      <c r="M362" t="n">
        <v>25</v>
      </c>
      <c r="N362" t="n">
        <v>65.79000000000001</v>
      </c>
      <c r="O362" t="n">
        <v>32271.6</v>
      </c>
      <c r="P362" t="n">
        <v>380.34</v>
      </c>
      <c r="Q362" t="n">
        <v>608.84</v>
      </c>
      <c r="R362" t="n">
        <v>63.5</v>
      </c>
      <c r="S362" t="n">
        <v>46.36</v>
      </c>
      <c r="T362" t="n">
        <v>8161.77</v>
      </c>
      <c r="U362" t="n">
        <v>0.73</v>
      </c>
      <c r="V362" t="n">
        <v>0.89</v>
      </c>
      <c r="W362" t="n">
        <v>9.220000000000001</v>
      </c>
      <c r="X362" t="n">
        <v>0.52</v>
      </c>
      <c r="Y362" t="n">
        <v>1</v>
      </c>
      <c r="Z362" t="n">
        <v>10</v>
      </c>
    </row>
    <row r="363">
      <c r="A363" t="n">
        <v>39</v>
      </c>
      <c r="B363" t="n">
        <v>125</v>
      </c>
      <c r="C363" t="inlineStr">
        <is>
          <t xml:space="preserve">CONCLUIDO	</t>
        </is>
      </c>
      <c r="D363" t="n">
        <v>3.5823</v>
      </c>
      <c r="E363" t="n">
        <v>27.91</v>
      </c>
      <c r="F363" t="n">
        <v>23.88</v>
      </c>
      <c r="G363" t="n">
        <v>53.07</v>
      </c>
      <c r="H363" t="n">
        <v>0.74</v>
      </c>
      <c r="I363" t="n">
        <v>27</v>
      </c>
      <c r="J363" t="n">
        <v>260.23</v>
      </c>
      <c r="K363" t="n">
        <v>58.47</v>
      </c>
      <c r="L363" t="n">
        <v>10.75</v>
      </c>
      <c r="M363" t="n">
        <v>25</v>
      </c>
      <c r="N363" t="n">
        <v>66</v>
      </c>
      <c r="O363" t="n">
        <v>32328.64</v>
      </c>
      <c r="P363" t="n">
        <v>380.28</v>
      </c>
      <c r="Q363" t="n">
        <v>608.88</v>
      </c>
      <c r="R363" t="n">
        <v>63.09</v>
      </c>
      <c r="S363" t="n">
        <v>46.36</v>
      </c>
      <c r="T363" t="n">
        <v>7957.1</v>
      </c>
      <c r="U363" t="n">
        <v>0.73</v>
      </c>
      <c r="V363" t="n">
        <v>0.89</v>
      </c>
      <c r="W363" t="n">
        <v>9.220000000000001</v>
      </c>
      <c r="X363" t="n">
        <v>0.51</v>
      </c>
      <c r="Y363" t="n">
        <v>1</v>
      </c>
      <c r="Z363" t="n">
        <v>10</v>
      </c>
    </row>
    <row r="364">
      <c r="A364" t="n">
        <v>40</v>
      </c>
      <c r="B364" t="n">
        <v>125</v>
      </c>
      <c r="C364" t="inlineStr">
        <is>
          <t xml:space="preserve">CONCLUIDO	</t>
        </is>
      </c>
      <c r="D364" t="n">
        <v>3.5905</v>
      </c>
      <c r="E364" t="n">
        <v>27.85</v>
      </c>
      <c r="F364" t="n">
        <v>23.87</v>
      </c>
      <c r="G364" t="n">
        <v>55.08</v>
      </c>
      <c r="H364" t="n">
        <v>0.75</v>
      </c>
      <c r="I364" t="n">
        <v>26</v>
      </c>
      <c r="J364" t="n">
        <v>260.69</v>
      </c>
      <c r="K364" t="n">
        <v>58.47</v>
      </c>
      <c r="L364" t="n">
        <v>11</v>
      </c>
      <c r="M364" t="n">
        <v>24</v>
      </c>
      <c r="N364" t="n">
        <v>66.20999999999999</v>
      </c>
      <c r="O364" t="n">
        <v>32385.75</v>
      </c>
      <c r="P364" t="n">
        <v>379.55</v>
      </c>
      <c r="Q364" t="n">
        <v>608.86</v>
      </c>
      <c r="R364" t="n">
        <v>62.75</v>
      </c>
      <c r="S364" t="n">
        <v>46.36</v>
      </c>
      <c r="T364" t="n">
        <v>7791.79</v>
      </c>
      <c r="U364" t="n">
        <v>0.74</v>
      </c>
      <c r="V364" t="n">
        <v>0.89</v>
      </c>
      <c r="W364" t="n">
        <v>9.220000000000001</v>
      </c>
      <c r="X364" t="n">
        <v>0.49</v>
      </c>
      <c r="Y364" t="n">
        <v>1</v>
      </c>
      <c r="Z364" t="n">
        <v>10</v>
      </c>
    </row>
    <row r="365">
      <c r="A365" t="n">
        <v>41</v>
      </c>
      <c r="B365" t="n">
        <v>125</v>
      </c>
      <c r="C365" t="inlineStr">
        <is>
          <t xml:space="preserve">CONCLUIDO	</t>
        </is>
      </c>
      <c r="D365" t="n">
        <v>3.5876</v>
      </c>
      <c r="E365" t="n">
        <v>27.87</v>
      </c>
      <c r="F365" t="n">
        <v>23.89</v>
      </c>
      <c r="G365" t="n">
        <v>55.13</v>
      </c>
      <c r="H365" t="n">
        <v>0.77</v>
      </c>
      <c r="I365" t="n">
        <v>26</v>
      </c>
      <c r="J365" t="n">
        <v>261.15</v>
      </c>
      <c r="K365" t="n">
        <v>58.47</v>
      </c>
      <c r="L365" t="n">
        <v>11.25</v>
      </c>
      <c r="M365" t="n">
        <v>24</v>
      </c>
      <c r="N365" t="n">
        <v>66.43000000000001</v>
      </c>
      <c r="O365" t="n">
        <v>32442.95</v>
      </c>
      <c r="P365" t="n">
        <v>379.54</v>
      </c>
      <c r="Q365" t="n">
        <v>608.85</v>
      </c>
      <c r="R365" t="n">
        <v>63.31</v>
      </c>
      <c r="S365" t="n">
        <v>46.36</v>
      </c>
      <c r="T365" t="n">
        <v>8070.93</v>
      </c>
      <c r="U365" t="n">
        <v>0.73</v>
      </c>
      <c r="V365" t="n">
        <v>0.89</v>
      </c>
      <c r="W365" t="n">
        <v>9.23</v>
      </c>
      <c r="X365" t="n">
        <v>0.52</v>
      </c>
      <c r="Y365" t="n">
        <v>1</v>
      </c>
      <c r="Z365" t="n">
        <v>10</v>
      </c>
    </row>
    <row r="366">
      <c r="A366" t="n">
        <v>42</v>
      </c>
      <c r="B366" t="n">
        <v>125</v>
      </c>
      <c r="C366" t="inlineStr">
        <is>
          <t xml:space="preserve">CONCLUIDO	</t>
        </is>
      </c>
      <c r="D366" t="n">
        <v>3.5988</v>
      </c>
      <c r="E366" t="n">
        <v>27.79</v>
      </c>
      <c r="F366" t="n">
        <v>23.85</v>
      </c>
      <c r="G366" t="n">
        <v>57.24</v>
      </c>
      <c r="H366" t="n">
        <v>0.78</v>
      </c>
      <c r="I366" t="n">
        <v>25</v>
      </c>
      <c r="J366" t="n">
        <v>261.62</v>
      </c>
      <c r="K366" t="n">
        <v>58.47</v>
      </c>
      <c r="L366" t="n">
        <v>11.5</v>
      </c>
      <c r="M366" t="n">
        <v>23</v>
      </c>
      <c r="N366" t="n">
        <v>66.64</v>
      </c>
      <c r="O366" t="n">
        <v>32500.22</v>
      </c>
      <c r="P366" t="n">
        <v>379.17</v>
      </c>
      <c r="Q366" t="n">
        <v>608.86</v>
      </c>
      <c r="R366" t="n">
        <v>62.35</v>
      </c>
      <c r="S366" t="n">
        <v>46.36</v>
      </c>
      <c r="T366" t="n">
        <v>7598.08</v>
      </c>
      <c r="U366" t="n">
        <v>0.74</v>
      </c>
      <c r="V366" t="n">
        <v>0.89</v>
      </c>
      <c r="W366" t="n">
        <v>9.210000000000001</v>
      </c>
      <c r="X366" t="n">
        <v>0.48</v>
      </c>
      <c r="Y366" t="n">
        <v>1</v>
      </c>
      <c r="Z366" t="n">
        <v>10</v>
      </c>
    </row>
    <row r="367">
      <c r="A367" t="n">
        <v>43</v>
      </c>
      <c r="B367" t="n">
        <v>125</v>
      </c>
      <c r="C367" t="inlineStr">
        <is>
          <t xml:space="preserve">CONCLUIDO	</t>
        </is>
      </c>
      <c r="D367" t="n">
        <v>3.5987</v>
      </c>
      <c r="E367" t="n">
        <v>27.79</v>
      </c>
      <c r="F367" t="n">
        <v>23.85</v>
      </c>
      <c r="G367" t="n">
        <v>57.24</v>
      </c>
      <c r="H367" t="n">
        <v>0.8</v>
      </c>
      <c r="I367" t="n">
        <v>25</v>
      </c>
      <c r="J367" t="n">
        <v>262.08</v>
      </c>
      <c r="K367" t="n">
        <v>58.47</v>
      </c>
      <c r="L367" t="n">
        <v>11.75</v>
      </c>
      <c r="M367" t="n">
        <v>23</v>
      </c>
      <c r="N367" t="n">
        <v>66.86</v>
      </c>
      <c r="O367" t="n">
        <v>32557.58</v>
      </c>
      <c r="P367" t="n">
        <v>378.49</v>
      </c>
      <c r="Q367" t="n">
        <v>608.84</v>
      </c>
      <c r="R367" t="n">
        <v>62.32</v>
      </c>
      <c r="S367" t="n">
        <v>46.36</v>
      </c>
      <c r="T367" t="n">
        <v>7583.75</v>
      </c>
      <c r="U367" t="n">
        <v>0.74</v>
      </c>
      <c r="V367" t="n">
        <v>0.89</v>
      </c>
      <c r="W367" t="n">
        <v>9.220000000000001</v>
      </c>
      <c r="X367" t="n">
        <v>0.48</v>
      </c>
      <c r="Y367" t="n">
        <v>1</v>
      </c>
      <c r="Z367" t="n">
        <v>10</v>
      </c>
    </row>
    <row r="368">
      <c r="A368" t="n">
        <v>44</v>
      </c>
      <c r="B368" t="n">
        <v>125</v>
      </c>
      <c r="C368" t="inlineStr">
        <is>
          <t xml:space="preserve">CONCLUIDO	</t>
        </is>
      </c>
      <c r="D368" t="n">
        <v>3.6066</v>
      </c>
      <c r="E368" t="n">
        <v>27.73</v>
      </c>
      <c r="F368" t="n">
        <v>23.84</v>
      </c>
      <c r="G368" t="n">
        <v>59.59</v>
      </c>
      <c r="H368" t="n">
        <v>0.8100000000000001</v>
      </c>
      <c r="I368" t="n">
        <v>24</v>
      </c>
      <c r="J368" t="n">
        <v>262.55</v>
      </c>
      <c r="K368" t="n">
        <v>58.47</v>
      </c>
      <c r="L368" t="n">
        <v>12</v>
      </c>
      <c r="M368" t="n">
        <v>22</v>
      </c>
      <c r="N368" t="n">
        <v>67.06999999999999</v>
      </c>
      <c r="O368" t="n">
        <v>32615.02</v>
      </c>
      <c r="P368" t="n">
        <v>378.41</v>
      </c>
      <c r="Q368" t="n">
        <v>608.79</v>
      </c>
      <c r="R368" t="n">
        <v>61.61</v>
      </c>
      <c r="S368" t="n">
        <v>46.36</v>
      </c>
      <c r="T368" t="n">
        <v>7231.29</v>
      </c>
      <c r="U368" t="n">
        <v>0.75</v>
      </c>
      <c r="V368" t="n">
        <v>0.89</v>
      </c>
      <c r="W368" t="n">
        <v>9.220000000000001</v>
      </c>
      <c r="X368" t="n">
        <v>0.47</v>
      </c>
      <c r="Y368" t="n">
        <v>1</v>
      </c>
      <c r="Z368" t="n">
        <v>10</v>
      </c>
    </row>
    <row r="369">
      <c r="A369" t="n">
        <v>45</v>
      </c>
      <c r="B369" t="n">
        <v>125</v>
      </c>
      <c r="C369" t="inlineStr">
        <is>
          <t xml:space="preserve">CONCLUIDO	</t>
        </is>
      </c>
      <c r="D369" t="n">
        <v>3.6061</v>
      </c>
      <c r="E369" t="n">
        <v>27.73</v>
      </c>
      <c r="F369" t="n">
        <v>23.84</v>
      </c>
      <c r="G369" t="n">
        <v>59.6</v>
      </c>
      <c r="H369" t="n">
        <v>0.83</v>
      </c>
      <c r="I369" t="n">
        <v>24</v>
      </c>
      <c r="J369" t="n">
        <v>263.01</v>
      </c>
      <c r="K369" t="n">
        <v>58.47</v>
      </c>
      <c r="L369" t="n">
        <v>12.25</v>
      </c>
      <c r="M369" t="n">
        <v>22</v>
      </c>
      <c r="N369" t="n">
        <v>67.29000000000001</v>
      </c>
      <c r="O369" t="n">
        <v>32672.53</v>
      </c>
      <c r="P369" t="n">
        <v>377.99</v>
      </c>
      <c r="Q369" t="n">
        <v>608.85</v>
      </c>
      <c r="R369" t="n">
        <v>61.92</v>
      </c>
      <c r="S369" t="n">
        <v>46.36</v>
      </c>
      <c r="T369" t="n">
        <v>7389.43</v>
      </c>
      <c r="U369" t="n">
        <v>0.75</v>
      </c>
      <c r="V369" t="n">
        <v>0.89</v>
      </c>
      <c r="W369" t="n">
        <v>9.220000000000001</v>
      </c>
      <c r="X369" t="n">
        <v>0.47</v>
      </c>
      <c r="Y369" t="n">
        <v>1</v>
      </c>
      <c r="Z369" t="n">
        <v>10</v>
      </c>
    </row>
    <row r="370">
      <c r="A370" t="n">
        <v>46</v>
      </c>
      <c r="B370" t="n">
        <v>125</v>
      </c>
      <c r="C370" t="inlineStr">
        <is>
          <t xml:space="preserve">CONCLUIDO	</t>
        </is>
      </c>
      <c r="D370" t="n">
        <v>3.6154</v>
      </c>
      <c r="E370" t="n">
        <v>27.66</v>
      </c>
      <c r="F370" t="n">
        <v>23.82</v>
      </c>
      <c r="G370" t="n">
        <v>62.13</v>
      </c>
      <c r="H370" t="n">
        <v>0.84</v>
      </c>
      <c r="I370" t="n">
        <v>23</v>
      </c>
      <c r="J370" t="n">
        <v>263.48</v>
      </c>
      <c r="K370" t="n">
        <v>58.47</v>
      </c>
      <c r="L370" t="n">
        <v>12.5</v>
      </c>
      <c r="M370" t="n">
        <v>21</v>
      </c>
      <c r="N370" t="n">
        <v>67.51000000000001</v>
      </c>
      <c r="O370" t="n">
        <v>32730.13</v>
      </c>
      <c r="P370" t="n">
        <v>377.58</v>
      </c>
      <c r="Q370" t="n">
        <v>608.89</v>
      </c>
      <c r="R370" t="n">
        <v>61.18</v>
      </c>
      <c r="S370" t="n">
        <v>46.36</v>
      </c>
      <c r="T370" t="n">
        <v>7020.84</v>
      </c>
      <c r="U370" t="n">
        <v>0.76</v>
      </c>
      <c r="V370" t="n">
        <v>0.89</v>
      </c>
      <c r="W370" t="n">
        <v>9.220000000000001</v>
      </c>
      <c r="X370" t="n">
        <v>0.44</v>
      </c>
      <c r="Y370" t="n">
        <v>1</v>
      </c>
      <c r="Z370" t="n">
        <v>10</v>
      </c>
    </row>
    <row r="371">
      <c r="A371" t="n">
        <v>47</v>
      </c>
      <c r="B371" t="n">
        <v>125</v>
      </c>
      <c r="C371" t="inlineStr">
        <is>
          <t xml:space="preserve">CONCLUIDO	</t>
        </is>
      </c>
      <c r="D371" t="n">
        <v>3.6152</v>
      </c>
      <c r="E371" t="n">
        <v>27.66</v>
      </c>
      <c r="F371" t="n">
        <v>23.82</v>
      </c>
      <c r="G371" t="n">
        <v>62.13</v>
      </c>
      <c r="H371" t="n">
        <v>0.86</v>
      </c>
      <c r="I371" t="n">
        <v>23</v>
      </c>
      <c r="J371" t="n">
        <v>263.95</v>
      </c>
      <c r="K371" t="n">
        <v>58.47</v>
      </c>
      <c r="L371" t="n">
        <v>12.75</v>
      </c>
      <c r="M371" t="n">
        <v>21</v>
      </c>
      <c r="N371" t="n">
        <v>67.72</v>
      </c>
      <c r="O371" t="n">
        <v>32787.82</v>
      </c>
      <c r="P371" t="n">
        <v>377.21</v>
      </c>
      <c r="Q371" t="n">
        <v>608.84</v>
      </c>
      <c r="R371" t="n">
        <v>61.41</v>
      </c>
      <c r="S371" t="n">
        <v>46.36</v>
      </c>
      <c r="T371" t="n">
        <v>7135.11</v>
      </c>
      <c r="U371" t="n">
        <v>0.75</v>
      </c>
      <c r="V371" t="n">
        <v>0.89</v>
      </c>
      <c r="W371" t="n">
        <v>9.210000000000001</v>
      </c>
      <c r="X371" t="n">
        <v>0.45</v>
      </c>
      <c r="Y371" t="n">
        <v>1</v>
      </c>
      <c r="Z371" t="n">
        <v>10</v>
      </c>
    </row>
    <row r="372">
      <c r="A372" t="n">
        <v>48</v>
      </c>
      <c r="B372" t="n">
        <v>125</v>
      </c>
      <c r="C372" t="inlineStr">
        <is>
          <t xml:space="preserve">CONCLUIDO	</t>
        </is>
      </c>
      <c r="D372" t="n">
        <v>3.6236</v>
      </c>
      <c r="E372" t="n">
        <v>27.6</v>
      </c>
      <c r="F372" t="n">
        <v>23.8</v>
      </c>
      <c r="G372" t="n">
        <v>64.91</v>
      </c>
      <c r="H372" t="n">
        <v>0.87</v>
      </c>
      <c r="I372" t="n">
        <v>22</v>
      </c>
      <c r="J372" t="n">
        <v>264.42</v>
      </c>
      <c r="K372" t="n">
        <v>58.47</v>
      </c>
      <c r="L372" t="n">
        <v>13</v>
      </c>
      <c r="M372" t="n">
        <v>20</v>
      </c>
      <c r="N372" t="n">
        <v>67.94</v>
      </c>
      <c r="O372" t="n">
        <v>32845.58</v>
      </c>
      <c r="P372" t="n">
        <v>376.81</v>
      </c>
      <c r="Q372" t="n">
        <v>608.8099999999999</v>
      </c>
      <c r="R372" t="n">
        <v>60.67</v>
      </c>
      <c r="S372" t="n">
        <v>46.36</v>
      </c>
      <c r="T372" t="n">
        <v>6774.89</v>
      </c>
      <c r="U372" t="n">
        <v>0.76</v>
      </c>
      <c r="V372" t="n">
        <v>0.9</v>
      </c>
      <c r="W372" t="n">
        <v>9.220000000000001</v>
      </c>
      <c r="X372" t="n">
        <v>0.43</v>
      </c>
      <c r="Y372" t="n">
        <v>1</v>
      </c>
      <c r="Z372" t="n">
        <v>10</v>
      </c>
    </row>
    <row r="373">
      <c r="A373" t="n">
        <v>49</v>
      </c>
      <c r="B373" t="n">
        <v>125</v>
      </c>
      <c r="C373" t="inlineStr">
        <is>
          <t xml:space="preserve">CONCLUIDO	</t>
        </is>
      </c>
      <c r="D373" t="n">
        <v>3.624</v>
      </c>
      <c r="E373" t="n">
        <v>27.59</v>
      </c>
      <c r="F373" t="n">
        <v>23.8</v>
      </c>
      <c r="G373" t="n">
        <v>64.90000000000001</v>
      </c>
      <c r="H373" t="n">
        <v>0.89</v>
      </c>
      <c r="I373" t="n">
        <v>22</v>
      </c>
      <c r="J373" t="n">
        <v>264.89</v>
      </c>
      <c r="K373" t="n">
        <v>58.47</v>
      </c>
      <c r="L373" t="n">
        <v>13.25</v>
      </c>
      <c r="M373" t="n">
        <v>20</v>
      </c>
      <c r="N373" t="n">
        <v>68.16</v>
      </c>
      <c r="O373" t="n">
        <v>32903.43</v>
      </c>
      <c r="P373" t="n">
        <v>376.61</v>
      </c>
      <c r="Q373" t="n">
        <v>608.79</v>
      </c>
      <c r="R373" t="n">
        <v>60.61</v>
      </c>
      <c r="S373" t="n">
        <v>46.36</v>
      </c>
      <c r="T373" t="n">
        <v>6741.41</v>
      </c>
      <c r="U373" t="n">
        <v>0.76</v>
      </c>
      <c r="V373" t="n">
        <v>0.9</v>
      </c>
      <c r="W373" t="n">
        <v>9.210000000000001</v>
      </c>
      <c r="X373" t="n">
        <v>0.43</v>
      </c>
      <c r="Y373" t="n">
        <v>1</v>
      </c>
      <c r="Z373" t="n">
        <v>10</v>
      </c>
    </row>
    <row r="374">
      <c r="A374" t="n">
        <v>50</v>
      </c>
      <c r="B374" t="n">
        <v>125</v>
      </c>
      <c r="C374" t="inlineStr">
        <is>
          <t xml:space="preserve">CONCLUIDO	</t>
        </is>
      </c>
      <c r="D374" t="n">
        <v>3.6319</v>
      </c>
      <c r="E374" t="n">
        <v>27.53</v>
      </c>
      <c r="F374" t="n">
        <v>23.79</v>
      </c>
      <c r="G374" t="n">
        <v>67.95999999999999</v>
      </c>
      <c r="H374" t="n">
        <v>0.91</v>
      </c>
      <c r="I374" t="n">
        <v>21</v>
      </c>
      <c r="J374" t="n">
        <v>265.36</v>
      </c>
      <c r="K374" t="n">
        <v>58.47</v>
      </c>
      <c r="L374" t="n">
        <v>13.5</v>
      </c>
      <c r="M374" t="n">
        <v>19</v>
      </c>
      <c r="N374" t="n">
        <v>68.38</v>
      </c>
      <c r="O374" t="n">
        <v>32961.36</v>
      </c>
      <c r="P374" t="n">
        <v>375.93</v>
      </c>
      <c r="Q374" t="n">
        <v>608.87</v>
      </c>
      <c r="R374" t="n">
        <v>60.28</v>
      </c>
      <c r="S374" t="n">
        <v>46.36</v>
      </c>
      <c r="T374" t="n">
        <v>6580.77</v>
      </c>
      <c r="U374" t="n">
        <v>0.77</v>
      </c>
      <c r="V374" t="n">
        <v>0.9</v>
      </c>
      <c r="W374" t="n">
        <v>9.210000000000001</v>
      </c>
      <c r="X374" t="n">
        <v>0.41</v>
      </c>
      <c r="Y374" t="n">
        <v>1</v>
      </c>
      <c r="Z374" t="n">
        <v>10</v>
      </c>
    </row>
    <row r="375">
      <c r="A375" t="n">
        <v>51</v>
      </c>
      <c r="B375" t="n">
        <v>125</v>
      </c>
      <c r="C375" t="inlineStr">
        <is>
          <t xml:space="preserve">CONCLUIDO	</t>
        </is>
      </c>
      <c r="D375" t="n">
        <v>3.6329</v>
      </c>
      <c r="E375" t="n">
        <v>27.53</v>
      </c>
      <c r="F375" t="n">
        <v>23.78</v>
      </c>
      <c r="G375" t="n">
        <v>67.94</v>
      </c>
      <c r="H375" t="n">
        <v>0.92</v>
      </c>
      <c r="I375" t="n">
        <v>21</v>
      </c>
      <c r="J375" t="n">
        <v>265.83</v>
      </c>
      <c r="K375" t="n">
        <v>58.47</v>
      </c>
      <c r="L375" t="n">
        <v>13.75</v>
      </c>
      <c r="M375" t="n">
        <v>19</v>
      </c>
      <c r="N375" t="n">
        <v>68.59999999999999</v>
      </c>
      <c r="O375" t="n">
        <v>33019.37</v>
      </c>
      <c r="P375" t="n">
        <v>375.86</v>
      </c>
      <c r="Q375" t="n">
        <v>608.8</v>
      </c>
      <c r="R375" t="n">
        <v>60.01</v>
      </c>
      <c r="S375" t="n">
        <v>46.36</v>
      </c>
      <c r="T375" t="n">
        <v>6449.28</v>
      </c>
      <c r="U375" t="n">
        <v>0.77</v>
      </c>
      <c r="V375" t="n">
        <v>0.9</v>
      </c>
      <c r="W375" t="n">
        <v>9.210000000000001</v>
      </c>
      <c r="X375" t="n">
        <v>0.4</v>
      </c>
      <c r="Y375" t="n">
        <v>1</v>
      </c>
      <c r="Z375" t="n">
        <v>10</v>
      </c>
    </row>
    <row r="376">
      <c r="A376" t="n">
        <v>52</v>
      </c>
      <c r="B376" t="n">
        <v>125</v>
      </c>
      <c r="C376" t="inlineStr">
        <is>
          <t xml:space="preserve">CONCLUIDO	</t>
        </is>
      </c>
      <c r="D376" t="n">
        <v>3.6348</v>
      </c>
      <c r="E376" t="n">
        <v>27.51</v>
      </c>
      <c r="F376" t="n">
        <v>23.76</v>
      </c>
      <c r="G376" t="n">
        <v>67.89</v>
      </c>
      <c r="H376" t="n">
        <v>0.9399999999999999</v>
      </c>
      <c r="I376" t="n">
        <v>21</v>
      </c>
      <c r="J376" t="n">
        <v>266.3</v>
      </c>
      <c r="K376" t="n">
        <v>58.47</v>
      </c>
      <c r="L376" t="n">
        <v>14</v>
      </c>
      <c r="M376" t="n">
        <v>19</v>
      </c>
      <c r="N376" t="n">
        <v>68.81999999999999</v>
      </c>
      <c r="O376" t="n">
        <v>33077.47</v>
      </c>
      <c r="P376" t="n">
        <v>375.42</v>
      </c>
      <c r="Q376" t="n">
        <v>608.77</v>
      </c>
      <c r="R376" t="n">
        <v>59.39</v>
      </c>
      <c r="S376" t="n">
        <v>46.36</v>
      </c>
      <c r="T376" t="n">
        <v>6138.49</v>
      </c>
      <c r="U376" t="n">
        <v>0.78</v>
      </c>
      <c r="V376" t="n">
        <v>0.9</v>
      </c>
      <c r="W376" t="n">
        <v>9.210000000000001</v>
      </c>
      <c r="X376" t="n">
        <v>0.39</v>
      </c>
      <c r="Y376" t="n">
        <v>1</v>
      </c>
      <c r="Z376" t="n">
        <v>10</v>
      </c>
    </row>
    <row r="377">
      <c r="A377" t="n">
        <v>53</v>
      </c>
      <c r="B377" t="n">
        <v>125</v>
      </c>
      <c r="C377" t="inlineStr">
        <is>
          <t xml:space="preserve">CONCLUIDO	</t>
        </is>
      </c>
      <c r="D377" t="n">
        <v>3.6421</v>
      </c>
      <c r="E377" t="n">
        <v>27.46</v>
      </c>
      <c r="F377" t="n">
        <v>23.75</v>
      </c>
      <c r="G377" t="n">
        <v>71.27</v>
      </c>
      <c r="H377" t="n">
        <v>0.95</v>
      </c>
      <c r="I377" t="n">
        <v>20</v>
      </c>
      <c r="J377" t="n">
        <v>266.77</v>
      </c>
      <c r="K377" t="n">
        <v>58.47</v>
      </c>
      <c r="L377" t="n">
        <v>14.25</v>
      </c>
      <c r="M377" t="n">
        <v>18</v>
      </c>
      <c r="N377" t="n">
        <v>69.04000000000001</v>
      </c>
      <c r="O377" t="n">
        <v>33135.65</v>
      </c>
      <c r="P377" t="n">
        <v>375.04</v>
      </c>
      <c r="Q377" t="n">
        <v>608.85</v>
      </c>
      <c r="R377" t="n">
        <v>59.19</v>
      </c>
      <c r="S377" t="n">
        <v>46.36</v>
      </c>
      <c r="T377" t="n">
        <v>6042.88</v>
      </c>
      <c r="U377" t="n">
        <v>0.78</v>
      </c>
      <c r="V377" t="n">
        <v>0.9</v>
      </c>
      <c r="W377" t="n">
        <v>9.210000000000001</v>
      </c>
      <c r="X377" t="n">
        <v>0.38</v>
      </c>
      <c r="Y377" t="n">
        <v>1</v>
      </c>
      <c r="Z377" t="n">
        <v>10</v>
      </c>
    </row>
    <row r="378">
      <c r="A378" t="n">
        <v>54</v>
      </c>
      <c r="B378" t="n">
        <v>125</v>
      </c>
      <c r="C378" t="inlineStr">
        <is>
          <t xml:space="preserve">CONCLUIDO	</t>
        </is>
      </c>
      <c r="D378" t="n">
        <v>3.6425</v>
      </c>
      <c r="E378" t="n">
        <v>27.45</v>
      </c>
      <c r="F378" t="n">
        <v>23.75</v>
      </c>
      <c r="G378" t="n">
        <v>71.26000000000001</v>
      </c>
      <c r="H378" t="n">
        <v>0.97</v>
      </c>
      <c r="I378" t="n">
        <v>20</v>
      </c>
      <c r="J378" t="n">
        <v>267.24</v>
      </c>
      <c r="K378" t="n">
        <v>58.47</v>
      </c>
      <c r="L378" t="n">
        <v>14.5</v>
      </c>
      <c r="M378" t="n">
        <v>18</v>
      </c>
      <c r="N378" t="n">
        <v>69.27</v>
      </c>
      <c r="O378" t="n">
        <v>33193.92</v>
      </c>
      <c r="P378" t="n">
        <v>374.96</v>
      </c>
      <c r="Q378" t="n">
        <v>608.78</v>
      </c>
      <c r="R378" t="n">
        <v>59.21</v>
      </c>
      <c r="S378" t="n">
        <v>46.36</v>
      </c>
      <c r="T378" t="n">
        <v>6050.52</v>
      </c>
      <c r="U378" t="n">
        <v>0.78</v>
      </c>
      <c r="V378" t="n">
        <v>0.9</v>
      </c>
      <c r="W378" t="n">
        <v>9.210000000000001</v>
      </c>
      <c r="X378" t="n">
        <v>0.38</v>
      </c>
      <c r="Y378" t="n">
        <v>1</v>
      </c>
      <c r="Z378" t="n">
        <v>10</v>
      </c>
    </row>
    <row r="379">
      <c r="A379" t="n">
        <v>55</v>
      </c>
      <c r="B379" t="n">
        <v>125</v>
      </c>
      <c r="C379" t="inlineStr">
        <is>
          <t xml:space="preserve">CONCLUIDO	</t>
        </is>
      </c>
      <c r="D379" t="n">
        <v>3.6424</v>
      </c>
      <c r="E379" t="n">
        <v>27.45</v>
      </c>
      <c r="F379" t="n">
        <v>23.75</v>
      </c>
      <c r="G379" t="n">
        <v>71.26000000000001</v>
      </c>
      <c r="H379" t="n">
        <v>0.98</v>
      </c>
      <c r="I379" t="n">
        <v>20</v>
      </c>
      <c r="J379" t="n">
        <v>267.71</v>
      </c>
      <c r="K379" t="n">
        <v>58.47</v>
      </c>
      <c r="L379" t="n">
        <v>14.75</v>
      </c>
      <c r="M379" t="n">
        <v>18</v>
      </c>
      <c r="N379" t="n">
        <v>69.48999999999999</v>
      </c>
      <c r="O379" t="n">
        <v>33252.27</v>
      </c>
      <c r="P379" t="n">
        <v>374.53</v>
      </c>
      <c r="Q379" t="n">
        <v>608.84</v>
      </c>
      <c r="R379" t="n">
        <v>59</v>
      </c>
      <c r="S379" t="n">
        <v>46.36</v>
      </c>
      <c r="T379" t="n">
        <v>5949.35</v>
      </c>
      <c r="U379" t="n">
        <v>0.79</v>
      </c>
      <c r="V379" t="n">
        <v>0.9</v>
      </c>
      <c r="W379" t="n">
        <v>9.220000000000001</v>
      </c>
      <c r="X379" t="n">
        <v>0.38</v>
      </c>
      <c r="Y379" t="n">
        <v>1</v>
      </c>
      <c r="Z379" t="n">
        <v>10</v>
      </c>
    </row>
    <row r="380">
      <c r="A380" t="n">
        <v>56</v>
      </c>
      <c r="B380" t="n">
        <v>125</v>
      </c>
      <c r="C380" t="inlineStr">
        <is>
          <t xml:space="preserve">CONCLUIDO	</t>
        </is>
      </c>
      <c r="D380" t="n">
        <v>3.6523</v>
      </c>
      <c r="E380" t="n">
        <v>27.38</v>
      </c>
      <c r="F380" t="n">
        <v>23.73</v>
      </c>
      <c r="G380" t="n">
        <v>74.92</v>
      </c>
      <c r="H380" t="n">
        <v>1</v>
      </c>
      <c r="I380" t="n">
        <v>19</v>
      </c>
      <c r="J380" t="n">
        <v>268.19</v>
      </c>
      <c r="K380" t="n">
        <v>58.47</v>
      </c>
      <c r="L380" t="n">
        <v>15</v>
      </c>
      <c r="M380" t="n">
        <v>17</v>
      </c>
      <c r="N380" t="n">
        <v>69.70999999999999</v>
      </c>
      <c r="O380" t="n">
        <v>33310.7</v>
      </c>
      <c r="P380" t="n">
        <v>374.3</v>
      </c>
      <c r="Q380" t="n">
        <v>608.91</v>
      </c>
      <c r="R380" t="n">
        <v>58.3</v>
      </c>
      <c r="S380" t="n">
        <v>46.36</v>
      </c>
      <c r="T380" t="n">
        <v>5602.29</v>
      </c>
      <c r="U380" t="n">
        <v>0.8</v>
      </c>
      <c r="V380" t="n">
        <v>0.9</v>
      </c>
      <c r="W380" t="n">
        <v>9.210000000000001</v>
      </c>
      <c r="X380" t="n">
        <v>0.35</v>
      </c>
      <c r="Y380" t="n">
        <v>1</v>
      </c>
      <c r="Z380" t="n">
        <v>10</v>
      </c>
    </row>
    <row r="381">
      <c r="A381" t="n">
        <v>57</v>
      </c>
      <c r="B381" t="n">
        <v>125</v>
      </c>
      <c r="C381" t="inlineStr">
        <is>
          <t xml:space="preserve">CONCLUIDO	</t>
        </is>
      </c>
      <c r="D381" t="n">
        <v>3.6518</v>
      </c>
      <c r="E381" t="n">
        <v>27.38</v>
      </c>
      <c r="F381" t="n">
        <v>23.73</v>
      </c>
      <c r="G381" t="n">
        <v>74.94</v>
      </c>
      <c r="H381" t="n">
        <v>1.01</v>
      </c>
      <c r="I381" t="n">
        <v>19</v>
      </c>
      <c r="J381" t="n">
        <v>268.66</v>
      </c>
      <c r="K381" t="n">
        <v>58.47</v>
      </c>
      <c r="L381" t="n">
        <v>15.25</v>
      </c>
      <c r="M381" t="n">
        <v>17</v>
      </c>
      <c r="N381" t="n">
        <v>69.94</v>
      </c>
      <c r="O381" t="n">
        <v>33369.22</v>
      </c>
      <c r="P381" t="n">
        <v>374.25</v>
      </c>
      <c r="Q381" t="n">
        <v>608.78</v>
      </c>
      <c r="R381" t="n">
        <v>58.66</v>
      </c>
      <c r="S381" t="n">
        <v>46.36</v>
      </c>
      <c r="T381" t="n">
        <v>5784.86</v>
      </c>
      <c r="U381" t="n">
        <v>0.79</v>
      </c>
      <c r="V381" t="n">
        <v>0.9</v>
      </c>
      <c r="W381" t="n">
        <v>9.199999999999999</v>
      </c>
      <c r="X381" t="n">
        <v>0.36</v>
      </c>
      <c r="Y381" t="n">
        <v>1</v>
      </c>
      <c r="Z381" t="n">
        <v>10</v>
      </c>
    </row>
    <row r="382">
      <c r="A382" t="n">
        <v>58</v>
      </c>
      <c r="B382" t="n">
        <v>125</v>
      </c>
      <c r="C382" t="inlineStr">
        <is>
          <t xml:space="preserve">CONCLUIDO	</t>
        </is>
      </c>
      <c r="D382" t="n">
        <v>3.6521</v>
      </c>
      <c r="E382" t="n">
        <v>27.38</v>
      </c>
      <c r="F382" t="n">
        <v>23.73</v>
      </c>
      <c r="G382" t="n">
        <v>74.93000000000001</v>
      </c>
      <c r="H382" t="n">
        <v>1.03</v>
      </c>
      <c r="I382" t="n">
        <v>19</v>
      </c>
      <c r="J382" t="n">
        <v>269.14</v>
      </c>
      <c r="K382" t="n">
        <v>58.47</v>
      </c>
      <c r="L382" t="n">
        <v>15.5</v>
      </c>
      <c r="M382" t="n">
        <v>17</v>
      </c>
      <c r="N382" t="n">
        <v>70.16</v>
      </c>
      <c r="O382" t="n">
        <v>33427.83</v>
      </c>
      <c r="P382" t="n">
        <v>373.58</v>
      </c>
      <c r="Q382" t="n">
        <v>608.8200000000001</v>
      </c>
      <c r="R382" t="n">
        <v>58.42</v>
      </c>
      <c r="S382" t="n">
        <v>46.36</v>
      </c>
      <c r="T382" t="n">
        <v>5664.64</v>
      </c>
      <c r="U382" t="n">
        <v>0.79</v>
      </c>
      <c r="V382" t="n">
        <v>0.9</v>
      </c>
      <c r="W382" t="n">
        <v>9.210000000000001</v>
      </c>
      <c r="X382" t="n">
        <v>0.36</v>
      </c>
      <c r="Y382" t="n">
        <v>1</v>
      </c>
      <c r="Z382" t="n">
        <v>10</v>
      </c>
    </row>
    <row r="383">
      <c r="A383" t="n">
        <v>59</v>
      </c>
      <c r="B383" t="n">
        <v>125</v>
      </c>
      <c r="C383" t="inlineStr">
        <is>
          <t xml:space="preserve">CONCLUIDO	</t>
        </is>
      </c>
      <c r="D383" t="n">
        <v>3.6605</v>
      </c>
      <c r="E383" t="n">
        <v>27.32</v>
      </c>
      <c r="F383" t="n">
        <v>23.71</v>
      </c>
      <c r="G383" t="n">
        <v>79.04000000000001</v>
      </c>
      <c r="H383" t="n">
        <v>1.04</v>
      </c>
      <c r="I383" t="n">
        <v>18</v>
      </c>
      <c r="J383" t="n">
        <v>269.61</v>
      </c>
      <c r="K383" t="n">
        <v>58.47</v>
      </c>
      <c r="L383" t="n">
        <v>15.75</v>
      </c>
      <c r="M383" t="n">
        <v>16</v>
      </c>
      <c r="N383" t="n">
        <v>70.39</v>
      </c>
      <c r="O383" t="n">
        <v>33486.53</v>
      </c>
      <c r="P383" t="n">
        <v>372.87</v>
      </c>
      <c r="Q383" t="n">
        <v>608.84</v>
      </c>
      <c r="R383" t="n">
        <v>58.06</v>
      </c>
      <c r="S383" t="n">
        <v>46.36</v>
      </c>
      <c r="T383" t="n">
        <v>5489.54</v>
      </c>
      <c r="U383" t="n">
        <v>0.8</v>
      </c>
      <c r="V383" t="n">
        <v>0.9</v>
      </c>
      <c r="W383" t="n">
        <v>9.199999999999999</v>
      </c>
      <c r="X383" t="n">
        <v>0.34</v>
      </c>
      <c r="Y383" t="n">
        <v>1</v>
      </c>
      <c r="Z383" t="n">
        <v>10</v>
      </c>
    </row>
    <row r="384">
      <c r="A384" t="n">
        <v>60</v>
      </c>
      <c r="B384" t="n">
        <v>125</v>
      </c>
      <c r="C384" t="inlineStr">
        <is>
          <t xml:space="preserve">CONCLUIDO	</t>
        </is>
      </c>
      <c r="D384" t="n">
        <v>3.6605</v>
      </c>
      <c r="E384" t="n">
        <v>27.32</v>
      </c>
      <c r="F384" t="n">
        <v>23.71</v>
      </c>
      <c r="G384" t="n">
        <v>79.04000000000001</v>
      </c>
      <c r="H384" t="n">
        <v>1.05</v>
      </c>
      <c r="I384" t="n">
        <v>18</v>
      </c>
      <c r="J384" t="n">
        <v>270.09</v>
      </c>
      <c r="K384" t="n">
        <v>58.47</v>
      </c>
      <c r="L384" t="n">
        <v>16</v>
      </c>
      <c r="M384" t="n">
        <v>16</v>
      </c>
      <c r="N384" t="n">
        <v>70.62</v>
      </c>
      <c r="O384" t="n">
        <v>33545.31</v>
      </c>
      <c r="P384" t="n">
        <v>373.4</v>
      </c>
      <c r="Q384" t="n">
        <v>608.8200000000001</v>
      </c>
      <c r="R384" t="n">
        <v>57.71</v>
      </c>
      <c r="S384" t="n">
        <v>46.36</v>
      </c>
      <c r="T384" t="n">
        <v>5310.87</v>
      </c>
      <c r="U384" t="n">
        <v>0.8</v>
      </c>
      <c r="V384" t="n">
        <v>0.9</v>
      </c>
      <c r="W384" t="n">
        <v>9.210000000000001</v>
      </c>
      <c r="X384" t="n">
        <v>0.34</v>
      </c>
      <c r="Y384" t="n">
        <v>1</v>
      </c>
      <c r="Z384" t="n">
        <v>10</v>
      </c>
    </row>
    <row r="385">
      <c r="A385" t="n">
        <v>61</v>
      </c>
      <c r="B385" t="n">
        <v>125</v>
      </c>
      <c r="C385" t="inlineStr">
        <is>
          <t xml:space="preserve">CONCLUIDO	</t>
        </is>
      </c>
      <c r="D385" t="n">
        <v>3.6637</v>
      </c>
      <c r="E385" t="n">
        <v>27.29</v>
      </c>
      <c r="F385" t="n">
        <v>23.69</v>
      </c>
      <c r="G385" t="n">
        <v>78.95999999999999</v>
      </c>
      <c r="H385" t="n">
        <v>1.07</v>
      </c>
      <c r="I385" t="n">
        <v>18</v>
      </c>
      <c r="J385" t="n">
        <v>270.57</v>
      </c>
      <c r="K385" t="n">
        <v>58.47</v>
      </c>
      <c r="L385" t="n">
        <v>16.25</v>
      </c>
      <c r="M385" t="n">
        <v>16</v>
      </c>
      <c r="N385" t="n">
        <v>70.84</v>
      </c>
      <c r="O385" t="n">
        <v>33604.17</v>
      </c>
      <c r="P385" t="n">
        <v>372.62</v>
      </c>
      <c r="Q385" t="n">
        <v>608.78</v>
      </c>
      <c r="R385" t="n">
        <v>57.16</v>
      </c>
      <c r="S385" t="n">
        <v>46.36</v>
      </c>
      <c r="T385" t="n">
        <v>5039.8</v>
      </c>
      <c r="U385" t="n">
        <v>0.8100000000000001</v>
      </c>
      <c r="V385" t="n">
        <v>0.9</v>
      </c>
      <c r="W385" t="n">
        <v>9.210000000000001</v>
      </c>
      <c r="X385" t="n">
        <v>0.32</v>
      </c>
      <c r="Y385" t="n">
        <v>1</v>
      </c>
      <c r="Z385" t="n">
        <v>10</v>
      </c>
    </row>
    <row r="386">
      <c r="A386" t="n">
        <v>62</v>
      </c>
      <c r="B386" t="n">
        <v>125</v>
      </c>
      <c r="C386" t="inlineStr">
        <is>
          <t xml:space="preserve">CONCLUIDO	</t>
        </is>
      </c>
      <c r="D386" t="n">
        <v>3.661</v>
      </c>
      <c r="E386" t="n">
        <v>27.31</v>
      </c>
      <c r="F386" t="n">
        <v>23.71</v>
      </c>
      <c r="G386" t="n">
        <v>79.03</v>
      </c>
      <c r="H386" t="n">
        <v>1.08</v>
      </c>
      <c r="I386" t="n">
        <v>18</v>
      </c>
      <c r="J386" t="n">
        <v>271.05</v>
      </c>
      <c r="K386" t="n">
        <v>58.47</v>
      </c>
      <c r="L386" t="n">
        <v>16.5</v>
      </c>
      <c r="M386" t="n">
        <v>16</v>
      </c>
      <c r="N386" t="n">
        <v>71.06999999999999</v>
      </c>
      <c r="O386" t="n">
        <v>33663.13</v>
      </c>
      <c r="P386" t="n">
        <v>372.17</v>
      </c>
      <c r="Q386" t="n">
        <v>608.8</v>
      </c>
      <c r="R386" t="n">
        <v>57.76</v>
      </c>
      <c r="S386" t="n">
        <v>46.36</v>
      </c>
      <c r="T386" t="n">
        <v>5339.54</v>
      </c>
      <c r="U386" t="n">
        <v>0.8</v>
      </c>
      <c r="V386" t="n">
        <v>0.9</v>
      </c>
      <c r="W386" t="n">
        <v>9.210000000000001</v>
      </c>
      <c r="X386" t="n">
        <v>0.34</v>
      </c>
      <c r="Y386" t="n">
        <v>1</v>
      </c>
      <c r="Z386" t="n">
        <v>10</v>
      </c>
    </row>
    <row r="387">
      <c r="A387" t="n">
        <v>63</v>
      </c>
      <c r="B387" t="n">
        <v>125</v>
      </c>
      <c r="C387" t="inlineStr">
        <is>
          <t xml:space="preserve">CONCLUIDO	</t>
        </is>
      </c>
      <c r="D387" t="n">
        <v>3.6712</v>
      </c>
      <c r="E387" t="n">
        <v>27.24</v>
      </c>
      <c r="F387" t="n">
        <v>23.68</v>
      </c>
      <c r="G387" t="n">
        <v>83.56999999999999</v>
      </c>
      <c r="H387" t="n">
        <v>1.1</v>
      </c>
      <c r="I387" t="n">
        <v>17</v>
      </c>
      <c r="J387" t="n">
        <v>271.52</v>
      </c>
      <c r="K387" t="n">
        <v>58.47</v>
      </c>
      <c r="L387" t="n">
        <v>16.75</v>
      </c>
      <c r="M387" t="n">
        <v>15</v>
      </c>
      <c r="N387" t="n">
        <v>71.3</v>
      </c>
      <c r="O387" t="n">
        <v>33722.17</v>
      </c>
      <c r="P387" t="n">
        <v>371.44</v>
      </c>
      <c r="Q387" t="n">
        <v>608.77</v>
      </c>
      <c r="R387" t="n">
        <v>57.02</v>
      </c>
      <c r="S387" t="n">
        <v>46.36</v>
      </c>
      <c r="T387" t="n">
        <v>4974.44</v>
      </c>
      <c r="U387" t="n">
        <v>0.8100000000000001</v>
      </c>
      <c r="V387" t="n">
        <v>0.9</v>
      </c>
      <c r="W387" t="n">
        <v>9.199999999999999</v>
      </c>
      <c r="X387" t="n">
        <v>0.31</v>
      </c>
      <c r="Y387" t="n">
        <v>1</v>
      </c>
      <c r="Z387" t="n">
        <v>10</v>
      </c>
    </row>
    <row r="388">
      <c r="A388" t="n">
        <v>64</v>
      </c>
      <c r="B388" t="n">
        <v>125</v>
      </c>
      <c r="C388" t="inlineStr">
        <is>
          <t xml:space="preserve">CONCLUIDO	</t>
        </is>
      </c>
      <c r="D388" t="n">
        <v>3.671</v>
      </c>
      <c r="E388" t="n">
        <v>27.24</v>
      </c>
      <c r="F388" t="n">
        <v>23.68</v>
      </c>
      <c r="G388" t="n">
        <v>83.58</v>
      </c>
      <c r="H388" t="n">
        <v>1.11</v>
      </c>
      <c r="I388" t="n">
        <v>17</v>
      </c>
      <c r="J388" t="n">
        <v>272</v>
      </c>
      <c r="K388" t="n">
        <v>58.47</v>
      </c>
      <c r="L388" t="n">
        <v>17</v>
      </c>
      <c r="M388" t="n">
        <v>15</v>
      </c>
      <c r="N388" t="n">
        <v>71.53</v>
      </c>
      <c r="O388" t="n">
        <v>33781.3</v>
      </c>
      <c r="P388" t="n">
        <v>371.87</v>
      </c>
      <c r="Q388" t="n">
        <v>608.77</v>
      </c>
      <c r="R388" t="n">
        <v>57.01</v>
      </c>
      <c r="S388" t="n">
        <v>46.36</v>
      </c>
      <c r="T388" t="n">
        <v>4965.13</v>
      </c>
      <c r="U388" t="n">
        <v>0.8100000000000001</v>
      </c>
      <c r="V388" t="n">
        <v>0.9</v>
      </c>
      <c r="W388" t="n">
        <v>9.199999999999999</v>
      </c>
      <c r="X388" t="n">
        <v>0.31</v>
      </c>
      <c r="Y388" t="n">
        <v>1</v>
      </c>
      <c r="Z388" t="n">
        <v>10</v>
      </c>
    </row>
    <row r="389">
      <c r="A389" t="n">
        <v>65</v>
      </c>
      <c r="B389" t="n">
        <v>125</v>
      </c>
      <c r="C389" t="inlineStr">
        <is>
          <t xml:space="preserve">CONCLUIDO	</t>
        </is>
      </c>
      <c r="D389" t="n">
        <v>3.6691</v>
      </c>
      <c r="E389" t="n">
        <v>27.26</v>
      </c>
      <c r="F389" t="n">
        <v>23.7</v>
      </c>
      <c r="G389" t="n">
        <v>83.63</v>
      </c>
      <c r="H389" t="n">
        <v>1.13</v>
      </c>
      <c r="I389" t="n">
        <v>17</v>
      </c>
      <c r="J389" t="n">
        <v>272.48</v>
      </c>
      <c r="K389" t="n">
        <v>58.47</v>
      </c>
      <c r="L389" t="n">
        <v>17.25</v>
      </c>
      <c r="M389" t="n">
        <v>15</v>
      </c>
      <c r="N389" t="n">
        <v>71.76000000000001</v>
      </c>
      <c r="O389" t="n">
        <v>33840.65</v>
      </c>
      <c r="P389" t="n">
        <v>371.93</v>
      </c>
      <c r="Q389" t="n">
        <v>608.84</v>
      </c>
      <c r="R389" t="n">
        <v>57.58</v>
      </c>
      <c r="S389" t="n">
        <v>46.36</v>
      </c>
      <c r="T389" t="n">
        <v>5254.61</v>
      </c>
      <c r="U389" t="n">
        <v>0.8100000000000001</v>
      </c>
      <c r="V389" t="n">
        <v>0.9</v>
      </c>
      <c r="W389" t="n">
        <v>9.199999999999999</v>
      </c>
      <c r="X389" t="n">
        <v>0.32</v>
      </c>
      <c r="Y389" t="n">
        <v>1</v>
      </c>
      <c r="Z389" t="n">
        <v>10</v>
      </c>
    </row>
    <row r="390">
      <c r="A390" t="n">
        <v>66</v>
      </c>
      <c r="B390" t="n">
        <v>125</v>
      </c>
      <c r="C390" t="inlineStr">
        <is>
          <t xml:space="preserve">CONCLUIDO	</t>
        </is>
      </c>
      <c r="D390" t="n">
        <v>3.6692</v>
      </c>
      <c r="E390" t="n">
        <v>27.25</v>
      </c>
      <c r="F390" t="n">
        <v>23.69</v>
      </c>
      <c r="G390" t="n">
        <v>83.63</v>
      </c>
      <c r="H390" t="n">
        <v>1.14</v>
      </c>
      <c r="I390" t="n">
        <v>17</v>
      </c>
      <c r="J390" t="n">
        <v>272.97</v>
      </c>
      <c r="K390" t="n">
        <v>58.47</v>
      </c>
      <c r="L390" t="n">
        <v>17.5</v>
      </c>
      <c r="M390" t="n">
        <v>15</v>
      </c>
      <c r="N390" t="n">
        <v>71.98999999999999</v>
      </c>
      <c r="O390" t="n">
        <v>33899.96</v>
      </c>
      <c r="P390" t="n">
        <v>371.66</v>
      </c>
      <c r="Q390" t="n">
        <v>608.77</v>
      </c>
      <c r="R390" t="n">
        <v>57.38</v>
      </c>
      <c r="S390" t="n">
        <v>46.36</v>
      </c>
      <c r="T390" t="n">
        <v>5151.39</v>
      </c>
      <c r="U390" t="n">
        <v>0.8100000000000001</v>
      </c>
      <c r="V390" t="n">
        <v>0.9</v>
      </c>
      <c r="W390" t="n">
        <v>9.210000000000001</v>
      </c>
      <c r="X390" t="n">
        <v>0.32</v>
      </c>
      <c r="Y390" t="n">
        <v>1</v>
      </c>
      <c r="Z390" t="n">
        <v>10</v>
      </c>
    </row>
    <row r="391">
      <c r="A391" t="n">
        <v>67</v>
      </c>
      <c r="B391" t="n">
        <v>125</v>
      </c>
      <c r="C391" t="inlineStr">
        <is>
          <t xml:space="preserve">CONCLUIDO	</t>
        </is>
      </c>
      <c r="D391" t="n">
        <v>3.6789</v>
      </c>
      <c r="E391" t="n">
        <v>27.18</v>
      </c>
      <c r="F391" t="n">
        <v>23.67</v>
      </c>
      <c r="G391" t="n">
        <v>88.76000000000001</v>
      </c>
      <c r="H391" t="n">
        <v>1.16</v>
      </c>
      <c r="I391" t="n">
        <v>16</v>
      </c>
      <c r="J391" t="n">
        <v>273.45</v>
      </c>
      <c r="K391" t="n">
        <v>58.47</v>
      </c>
      <c r="L391" t="n">
        <v>17.75</v>
      </c>
      <c r="M391" t="n">
        <v>14</v>
      </c>
      <c r="N391" t="n">
        <v>72.22</v>
      </c>
      <c r="O391" t="n">
        <v>33959.36</v>
      </c>
      <c r="P391" t="n">
        <v>370.72</v>
      </c>
      <c r="Q391" t="n">
        <v>608.84</v>
      </c>
      <c r="R391" t="n">
        <v>56.46</v>
      </c>
      <c r="S391" t="n">
        <v>46.36</v>
      </c>
      <c r="T391" t="n">
        <v>4699.15</v>
      </c>
      <c r="U391" t="n">
        <v>0.82</v>
      </c>
      <c r="V391" t="n">
        <v>0.9</v>
      </c>
      <c r="W391" t="n">
        <v>9.210000000000001</v>
      </c>
      <c r="X391" t="n">
        <v>0.3</v>
      </c>
      <c r="Y391" t="n">
        <v>1</v>
      </c>
      <c r="Z391" t="n">
        <v>10</v>
      </c>
    </row>
    <row r="392">
      <c r="A392" t="n">
        <v>68</v>
      </c>
      <c r="B392" t="n">
        <v>125</v>
      </c>
      <c r="C392" t="inlineStr">
        <is>
          <t xml:space="preserve">CONCLUIDO	</t>
        </is>
      </c>
      <c r="D392" t="n">
        <v>3.6787</v>
      </c>
      <c r="E392" t="n">
        <v>27.18</v>
      </c>
      <c r="F392" t="n">
        <v>23.67</v>
      </c>
      <c r="G392" t="n">
        <v>88.77</v>
      </c>
      <c r="H392" t="n">
        <v>1.17</v>
      </c>
      <c r="I392" t="n">
        <v>16</v>
      </c>
      <c r="J392" t="n">
        <v>273.93</v>
      </c>
      <c r="K392" t="n">
        <v>58.47</v>
      </c>
      <c r="L392" t="n">
        <v>18</v>
      </c>
      <c r="M392" t="n">
        <v>14</v>
      </c>
      <c r="N392" t="n">
        <v>72.45999999999999</v>
      </c>
      <c r="O392" t="n">
        <v>34018.85</v>
      </c>
      <c r="P392" t="n">
        <v>371.16</v>
      </c>
      <c r="Q392" t="n">
        <v>608.8099999999999</v>
      </c>
      <c r="R392" t="n">
        <v>56.61</v>
      </c>
      <c r="S392" t="n">
        <v>46.36</v>
      </c>
      <c r="T392" t="n">
        <v>4773.16</v>
      </c>
      <c r="U392" t="n">
        <v>0.82</v>
      </c>
      <c r="V392" t="n">
        <v>0.9</v>
      </c>
      <c r="W392" t="n">
        <v>9.210000000000001</v>
      </c>
      <c r="X392" t="n">
        <v>0.3</v>
      </c>
      <c r="Y392" t="n">
        <v>1</v>
      </c>
      <c r="Z392" t="n">
        <v>10</v>
      </c>
    </row>
    <row r="393">
      <c r="A393" t="n">
        <v>69</v>
      </c>
      <c r="B393" t="n">
        <v>125</v>
      </c>
      <c r="C393" t="inlineStr">
        <is>
          <t xml:space="preserve">CONCLUIDO	</t>
        </is>
      </c>
      <c r="D393" t="n">
        <v>3.677</v>
      </c>
      <c r="E393" t="n">
        <v>27.2</v>
      </c>
      <c r="F393" t="n">
        <v>23.68</v>
      </c>
      <c r="G393" t="n">
        <v>88.81</v>
      </c>
      <c r="H393" t="n">
        <v>1.18</v>
      </c>
      <c r="I393" t="n">
        <v>16</v>
      </c>
      <c r="J393" t="n">
        <v>274.41</v>
      </c>
      <c r="K393" t="n">
        <v>58.47</v>
      </c>
      <c r="L393" t="n">
        <v>18.25</v>
      </c>
      <c r="M393" t="n">
        <v>14</v>
      </c>
      <c r="N393" t="n">
        <v>72.69</v>
      </c>
      <c r="O393" t="n">
        <v>34078.44</v>
      </c>
      <c r="P393" t="n">
        <v>371.11</v>
      </c>
      <c r="Q393" t="n">
        <v>608.85</v>
      </c>
      <c r="R393" t="n">
        <v>57.09</v>
      </c>
      <c r="S393" t="n">
        <v>46.36</v>
      </c>
      <c r="T393" t="n">
        <v>5011.48</v>
      </c>
      <c r="U393" t="n">
        <v>0.8100000000000001</v>
      </c>
      <c r="V393" t="n">
        <v>0.9</v>
      </c>
      <c r="W393" t="n">
        <v>9.210000000000001</v>
      </c>
      <c r="X393" t="n">
        <v>0.31</v>
      </c>
      <c r="Y393" t="n">
        <v>1</v>
      </c>
      <c r="Z393" t="n">
        <v>10</v>
      </c>
    </row>
    <row r="394">
      <c r="A394" t="n">
        <v>70</v>
      </c>
      <c r="B394" t="n">
        <v>125</v>
      </c>
      <c r="C394" t="inlineStr">
        <is>
          <t xml:space="preserve">CONCLUIDO	</t>
        </is>
      </c>
      <c r="D394" t="n">
        <v>3.6758</v>
      </c>
      <c r="E394" t="n">
        <v>27.2</v>
      </c>
      <c r="F394" t="n">
        <v>23.69</v>
      </c>
      <c r="G394" t="n">
        <v>88.84999999999999</v>
      </c>
      <c r="H394" t="n">
        <v>1.2</v>
      </c>
      <c r="I394" t="n">
        <v>16</v>
      </c>
      <c r="J394" t="n">
        <v>274.9</v>
      </c>
      <c r="K394" t="n">
        <v>58.47</v>
      </c>
      <c r="L394" t="n">
        <v>18.5</v>
      </c>
      <c r="M394" t="n">
        <v>14</v>
      </c>
      <c r="N394" t="n">
        <v>72.92</v>
      </c>
      <c r="O394" t="n">
        <v>34138.11</v>
      </c>
      <c r="P394" t="n">
        <v>370.65</v>
      </c>
      <c r="Q394" t="n">
        <v>608.78</v>
      </c>
      <c r="R394" t="n">
        <v>57.34</v>
      </c>
      <c r="S394" t="n">
        <v>46.36</v>
      </c>
      <c r="T394" t="n">
        <v>5136.06</v>
      </c>
      <c r="U394" t="n">
        <v>0.8100000000000001</v>
      </c>
      <c r="V394" t="n">
        <v>0.9</v>
      </c>
      <c r="W394" t="n">
        <v>9.210000000000001</v>
      </c>
      <c r="X394" t="n">
        <v>0.32</v>
      </c>
      <c r="Y394" t="n">
        <v>1</v>
      </c>
      <c r="Z394" t="n">
        <v>10</v>
      </c>
    </row>
    <row r="395">
      <c r="A395" t="n">
        <v>71</v>
      </c>
      <c r="B395" t="n">
        <v>125</v>
      </c>
      <c r="C395" t="inlineStr">
        <is>
          <t xml:space="preserve">CONCLUIDO	</t>
        </is>
      </c>
      <c r="D395" t="n">
        <v>3.6767</v>
      </c>
      <c r="E395" t="n">
        <v>27.2</v>
      </c>
      <c r="F395" t="n">
        <v>23.69</v>
      </c>
      <c r="G395" t="n">
        <v>88.81999999999999</v>
      </c>
      <c r="H395" t="n">
        <v>1.21</v>
      </c>
      <c r="I395" t="n">
        <v>16</v>
      </c>
      <c r="J395" t="n">
        <v>275.38</v>
      </c>
      <c r="K395" t="n">
        <v>58.47</v>
      </c>
      <c r="L395" t="n">
        <v>18.75</v>
      </c>
      <c r="M395" t="n">
        <v>14</v>
      </c>
      <c r="N395" t="n">
        <v>73.16</v>
      </c>
      <c r="O395" t="n">
        <v>34197.87</v>
      </c>
      <c r="P395" t="n">
        <v>369.86</v>
      </c>
      <c r="Q395" t="n">
        <v>608.86</v>
      </c>
      <c r="R395" t="n">
        <v>57.39</v>
      </c>
      <c r="S395" t="n">
        <v>46.36</v>
      </c>
      <c r="T395" t="n">
        <v>5163.49</v>
      </c>
      <c r="U395" t="n">
        <v>0.8100000000000001</v>
      </c>
      <c r="V395" t="n">
        <v>0.9</v>
      </c>
      <c r="W395" t="n">
        <v>9.199999999999999</v>
      </c>
      <c r="X395" t="n">
        <v>0.31</v>
      </c>
      <c r="Y395" t="n">
        <v>1</v>
      </c>
      <c r="Z395" t="n">
        <v>10</v>
      </c>
    </row>
    <row r="396">
      <c r="A396" t="n">
        <v>72</v>
      </c>
      <c r="B396" t="n">
        <v>125</v>
      </c>
      <c r="C396" t="inlineStr">
        <is>
          <t xml:space="preserve">CONCLUIDO	</t>
        </is>
      </c>
      <c r="D396" t="n">
        <v>3.6872</v>
      </c>
      <c r="E396" t="n">
        <v>27.12</v>
      </c>
      <c r="F396" t="n">
        <v>23.66</v>
      </c>
      <c r="G396" t="n">
        <v>94.62</v>
      </c>
      <c r="H396" t="n">
        <v>1.23</v>
      </c>
      <c r="I396" t="n">
        <v>15</v>
      </c>
      <c r="J396" t="n">
        <v>275.87</v>
      </c>
      <c r="K396" t="n">
        <v>58.47</v>
      </c>
      <c r="L396" t="n">
        <v>19</v>
      </c>
      <c r="M396" t="n">
        <v>13</v>
      </c>
      <c r="N396" t="n">
        <v>73.39</v>
      </c>
      <c r="O396" t="n">
        <v>34257.73</v>
      </c>
      <c r="P396" t="n">
        <v>369.61</v>
      </c>
      <c r="Q396" t="n">
        <v>608.8200000000001</v>
      </c>
      <c r="R396" t="n">
        <v>56.36</v>
      </c>
      <c r="S396" t="n">
        <v>46.36</v>
      </c>
      <c r="T396" t="n">
        <v>4652.22</v>
      </c>
      <c r="U396" t="n">
        <v>0.82</v>
      </c>
      <c r="V396" t="n">
        <v>0.9</v>
      </c>
      <c r="W396" t="n">
        <v>9.199999999999999</v>
      </c>
      <c r="X396" t="n">
        <v>0.28</v>
      </c>
      <c r="Y396" t="n">
        <v>1</v>
      </c>
      <c r="Z396" t="n">
        <v>10</v>
      </c>
    </row>
    <row r="397">
      <c r="A397" t="n">
        <v>73</v>
      </c>
      <c r="B397" t="n">
        <v>125</v>
      </c>
      <c r="C397" t="inlineStr">
        <is>
          <t xml:space="preserve">CONCLUIDO	</t>
        </is>
      </c>
      <c r="D397" t="n">
        <v>3.6881</v>
      </c>
      <c r="E397" t="n">
        <v>27.11</v>
      </c>
      <c r="F397" t="n">
        <v>23.65</v>
      </c>
      <c r="G397" t="n">
        <v>94.59999999999999</v>
      </c>
      <c r="H397" t="n">
        <v>1.24</v>
      </c>
      <c r="I397" t="n">
        <v>15</v>
      </c>
      <c r="J397" t="n">
        <v>276.35</v>
      </c>
      <c r="K397" t="n">
        <v>58.47</v>
      </c>
      <c r="L397" t="n">
        <v>19.25</v>
      </c>
      <c r="M397" t="n">
        <v>13</v>
      </c>
      <c r="N397" t="n">
        <v>73.63</v>
      </c>
      <c r="O397" t="n">
        <v>34317.68</v>
      </c>
      <c r="P397" t="n">
        <v>369.77</v>
      </c>
      <c r="Q397" t="n">
        <v>608.77</v>
      </c>
      <c r="R397" t="n">
        <v>55.88</v>
      </c>
      <c r="S397" t="n">
        <v>46.36</v>
      </c>
      <c r="T397" t="n">
        <v>4410.29</v>
      </c>
      <c r="U397" t="n">
        <v>0.83</v>
      </c>
      <c r="V397" t="n">
        <v>0.9</v>
      </c>
      <c r="W397" t="n">
        <v>9.210000000000001</v>
      </c>
      <c r="X397" t="n">
        <v>0.28</v>
      </c>
      <c r="Y397" t="n">
        <v>1</v>
      </c>
      <c r="Z397" t="n">
        <v>10</v>
      </c>
    </row>
    <row r="398">
      <c r="A398" t="n">
        <v>74</v>
      </c>
      <c r="B398" t="n">
        <v>125</v>
      </c>
      <c r="C398" t="inlineStr">
        <is>
          <t xml:space="preserve">CONCLUIDO	</t>
        </is>
      </c>
      <c r="D398" t="n">
        <v>3.6884</v>
      </c>
      <c r="E398" t="n">
        <v>27.11</v>
      </c>
      <c r="F398" t="n">
        <v>23.65</v>
      </c>
      <c r="G398" t="n">
        <v>94.59</v>
      </c>
      <c r="H398" t="n">
        <v>1.25</v>
      </c>
      <c r="I398" t="n">
        <v>15</v>
      </c>
      <c r="J398" t="n">
        <v>276.84</v>
      </c>
      <c r="K398" t="n">
        <v>58.47</v>
      </c>
      <c r="L398" t="n">
        <v>19.5</v>
      </c>
      <c r="M398" t="n">
        <v>13</v>
      </c>
      <c r="N398" t="n">
        <v>73.87</v>
      </c>
      <c r="O398" t="n">
        <v>34377.72</v>
      </c>
      <c r="P398" t="n">
        <v>369.75</v>
      </c>
      <c r="Q398" t="n">
        <v>608.84</v>
      </c>
      <c r="R398" t="n">
        <v>55.93</v>
      </c>
      <c r="S398" t="n">
        <v>46.36</v>
      </c>
      <c r="T398" t="n">
        <v>4437.56</v>
      </c>
      <c r="U398" t="n">
        <v>0.83</v>
      </c>
      <c r="V398" t="n">
        <v>0.9</v>
      </c>
      <c r="W398" t="n">
        <v>9.199999999999999</v>
      </c>
      <c r="X398" t="n">
        <v>0.27</v>
      </c>
      <c r="Y398" t="n">
        <v>1</v>
      </c>
      <c r="Z398" t="n">
        <v>10</v>
      </c>
    </row>
    <row r="399">
      <c r="A399" t="n">
        <v>75</v>
      </c>
      <c r="B399" t="n">
        <v>125</v>
      </c>
      <c r="C399" t="inlineStr">
        <is>
          <t xml:space="preserve">CONCLUIDO	</t>
        </is>
      </c>
      <c r="D399" t="n">
        <v>3.6867</v>
      </c>
      <c r="E399" t="n">
        <v>27.12</v>
      </c>
      <c r="F399" t="n">
        <v>23.66</v>
      </c>
      <c r="G399" t="n">
        <v>94.64</v>
      </c>
      <c r="H399" t="n">
        <v>1.27</v>
      </c>
      <c r="I399" t="n">
        <v>15</v>
      </c>
      <c r="J399" t="n">
        <v>277.33</v>
      </c>
      <c r="K399" t="n">
        <v>58.47</v>
      </c>
      <c r="L399" t="n">
        <v>19.75</v>
      </c>
      <c r="M399" t="n">
        <v>13</v>
      </c>
      <c r="N399" t="n">
        <v>74.09999999999999</v>
      </c>
      <c r="O399" t="n">
        <v>34437.85</v>
      </c>
      <c r="P399" t="n">
        <v>369.53</v>
      </c>
      <c r="Q399" t="n">
        <v>608.79</v>
      </c>
      <c r="R399" t="n">
        <v>56.48</v>
      </c>
      <c r="S399" t="n">
        <v>46.36</v>
      </c>
      <c r="T399" t="n">
        <v>4714.39</v>
      </c>
      <c r="U399" t="n">
        <v>0.82</v>
      </c>
      <c r="V399" t="n">
        <v>0.9</v>
      </c>
      <c r="W399" t="n">
        <v>9.199999999999999</v>
      </c>
      <c r="X399" t="n">
        <v>0.29</v>
      </c>
      <c r="Y399" t="n">
        <v>1</v>
      </c>
      <c r="Z399" t="n">
        <v>10</v>
      </c>
    </row>
    <row r="400">
      <c r="A400" t="n">
        <v>76</v>
      </c>
      <c r="B400" t="n">
        <v>125</v>
      </c>
      <c r="C400" t="inlineStr">
        <is>
          <t xml:space="preserve">CONCLUIDO	</t>
        </is>
      </c>
      <c r="D400" t="n">
        <v>3.6876</v>
      </c>
      <c r="E400" t="n">
        <v>27.12</v>
      </c>
      <c r="F400" t="n">
        <v>23.65</v>
      </c>
      <c r="G400" t="n">
        <v>94.61</v>
      </c>
      <c r="H400" t="n">
        <v>1.28</v>
      </c>
      <c r="I400" t="n">
        <v>15</v>
      </c>
      <c r="J400" t="n">
        <v>277.82</v>
      </c>
      <c r="K400" t="n">
        <v>58.47</v>
      </c>
      <c r="L400" t="n">
        <v>20</v>
      </c>
      <c r="M400" t="n">
        <v>13</v>
      </c>
      <c r="N400" t="n">
        <v>74.34</v>
      </c>
      <c r="O400" t="n">
        <v>34498.07</v>
      </c>
      <c r="P400" t="n">
        <v>368.93</v>
      </c>
      <c r="Q400" t="n">
        <v>608.85</v>
      </c>
      <c r="R400" t="n">
        <v>55.98</v>
      </c>
      <c r="S400" t="n">
        <v>46.36</v>
      </c>
      <c r="T400" t="n">
        <v>4462.31</v>
      </c>
      <c r="U400" t="n">
        <v>0.83</v>
      </c>
      <c r="V400" t="n">
        <v>0.9</v>
      </c>
      <c r="W400" t="n">
        <v>9.210000000000001</v>
      </c>
      <c r="X400" t="n">
        <v>0.28</v>
      </c>
      <c r="Y400" t="n">
        <v>1</v>
      </c>
      <c r="Z400" t="n">
        <v>10</v>
      </c>
    </row>
    <row r="401">
      <c r="A401" t="n">
        <v>77</v>
      </c>
      <c r="B401" t="n">
        <v>125</v>
      </c>
      <c r="C401" t="inlineStr">
        <is>
          <t xml:space="preserve">CONCLUIDO	</t>
        </is>
      </c>
      <c r="D401" t="n">
        <v>3.6969</v>
      </c>
      <c r="E401" t="n">
        <v>27.05</v>
      </c>
      <c r="F401" t="n">
        <v>23.63</v>
      </c>
      <c r="G401" t="n">
        <v>101.28</v>
      </c>
      <c r="H401" t="n">
        <v>1.3</v>
      </c>
      <c r="I401" t="n">
        <v>14</v>
      </c>
      <c r="J401" t="n">
        <v>278.3</v>
      </c>
      <c r="K401" t="n">
        <v>58.47</v>
      </c>
      <c r="L401" t="n">
        <v>20.25</v>
      </c>
      <c r="M401" t="n">
        <v>12</v>
      </c>
      <c r="N401" t="n">
        <v>74.58</v>
      </c>
      <c r="O401" t="n">
        <v>34558.39</v>
      </c>
      <c r="P401" t="n">
        <v>367.84</v>
      </c>
      <c r="Q401" t="n">
        <v>608.83</v>
      </c>
      <c r="R401" t="n">
        <v>55.36</v>
      </c>
      <c r="S401" t="n">
        <v>46.36</v>
      </c>
      <c r="T401" t="n">
        <v>4156.18</v>
      </c>
      <c r="U401" t="n">
        <v>0.84</v>
      </c>
      <c r="V401" t="n">
        <v>0.9</v>
      </c>
      <c r="W401" t="n">
        <v>9.199999999999999</v>
      </c>
      <c r="X401" t="n">
        <v>0.26</v>
      </c>
      <c r="Y401" t="n">
        <v>1</v>
      </c>
      <c r="Z401" t="n">
        <v>10</v>
      </c>
    </row>
    <row r="402">
      <c r="A402" t="n">
        <v>78</v>
      </c>
      <c r="B402" t="n">
        <v>125</v>
      </c>
      <c r="C402" t="inlineStr">
        <is>
          <t xml:space="preserve">CONCLUIDO	</t>
        </is>
      </c>
      <c r="D402" t="n">
        <v>3.6981</v>
      </c>
      <c r="E402" t="n">
        <v>27.04</v>
      </c>
      <c r="F402" t="n">
        <v>23.62</v>
      </c>
      <c r="G402" t="n">
        <v>101.24</v>
      </c>
      <c r="H402" t="n">
        <v>1.31</v>
      </c>
      <c r="I402" t="n">
        <v>14</v>
      </c>
      <c r="J402" t="n">
        <v>278.79</v>
      </c>
      <c r="K402" t="n">
        <v>58.47</v>
      </c>
      <c r="L402" t="n">
        <v>20.5</v>
      </c>
      <c r="M402" t="n">
        <v>12</v>
      </c>
      <c r="N402" t="n">
        <v>74.81999999999999</v>
      </c>
      <c r="O402" t="n">
        <v>34618.81</v>
      </c>
      <c r="P402" t="n">
        <v>368.1</v>
      </c>
      <c r="Q402" t="n">
        <v>608.8</v>
      </c>
      <c r="R402" t="n">
        <v>55.16</v>
      </c>
      <c r="S402" t="n">
        <v>46.36</v>
      </c>
      <c r="T402" t="n">
        <v>4059.58</v>
      </c>
      <c r="U402" t="n">
        <v>0.84</v>
      </c>
      <c r="V402" t="n">
        <v>0.9</v>
      </c>
      <c r="W402" t="n">
        <v>9.199999999999999</v>
      </c>
      <c r="X402" t="n">
        <v>0.25</v>
      </c>
      <c r="Y402" t="n">
        <v>1</v>
      </c>
      <c r="Z402" t="n">
        <v>10</v>
      </c>
    </row>
    <row r="403">
      <c r="A403" t="n">
        <v>79</v>
      </c>
      <c r="B403" t="n">
        <v>125</v>
      </c>
      <c r="C403" t="inlineStr">
        <is>
          <t xml:space="preserve">CONCLUIDO	</t>
        </is>
      </c>
      <c r="D403" t="n">
        <v>3.6976</v>
      </c>
      <c r="E403" t="n">
        <v>27.04</v>
      </c>
      <c r="F403" t="n">
        <v>23.63</v>
      </c>
      <c r="G403" t="n">
        <v>101.26</v>
      </c>
      <c r="H403" t="n">
        <v>1.32</v>
      </c>
      <c r="I403" t="n">
        <v>14</v>
      </c>
      <c r="J403" t="n">
        <v>279.28</v>
      </c>
      <c r="K403" t="n">
        <v>58.47</v>
      </c>
      <c r="L403" t="n">
        <v>20.75</v>
      </c>
      <c r="M403" t="n">
        <v>12</v>
      </c>
      <c r="N403" t="n">
        <v>75.06</v>
      </c>
      <c r="O403" t="n">
        <v>34679.32</v>
      </c>
      <c r="P403" t="n">
        <v>368.35</v>
      </c>
      <c r="Q403" t="n">
        <v>608.8</v>
      </c>
      <c r="R403" t="n">
        <v>55.19</v>
      </c>
      <c r="S403" t="n">
        <v>46.36</v>
      </c>
      <c r="T403" t="n">
        <v>4071.38</v>
      </c>
      <c r="U403" t="n">
        <v>0.84</v>
      </c>
      <c r="V403" t="n">
        <v>0.9</v>
      </c>
      <c r="W403" t="n">
        <v>9.199999999999999</v>
      </c>
      <c r="X403" t="n">
        <v>0.26</v>
      </c>
      <c r="Y403" t="n">
        <v>1</v>
      </c>
      <c r="Z403" t="n">
        <v>10</v>
      </c>
    </row>
    <row r="404">
      <c r="A404" t="n">
        <v>80</v>
      </c>
      <c r="B404" t="n">
        <v>125</v>
      </c>
      <c r="C404" t="inlineStr">
        <is>
          <t xml:space="preserve">CONCLUIDO	</t>
        </is>
      </c>
      <c r="D404" t="n">
        <v>3.6993</v>
      </c>
      <c r="E404" t="n">
        <v>27.03</v>
      </c>
      <c r="F404" t="n">
        <v>23.61</v>
      </c>
      <c r="G404" t="n">
        <v>101.2</v>
      </c>
      <c r="H404" t="n">
        <v>1.34</v>
      </c>
      <c r="I404" t="n">
        <v>14</v>
      </c>
      <c r="J404" t="n">
        <v>279.78</v>
      </c>
      <c r="K404" t="n">
        <v>58.47</v>
      </c>
      <c r="L404" t="n">
        <v>21</v>
      </c>
      <c r="M404" t="n">
        <v>12</v>
      </c>
      <c r="N404" t="n">
        <v>75.3</v>
      </c>
      <c r="O404" t="n">
        <v>34739.92</v>
      </c>
      <c r="P404" t="n">
        <v>368.09</v>
      </c>
      <c r="Q404" t="n">
        <v>608.8099999999999</v>
      </c>
      <c r="R404" t="n">
        <v>54.86</v>
      </c>
      <c r="S404" t="n">
        <v>46.36</v>
      </c>
      <c r="T404" t="n">
        <v>3909.33</v>
      </c>
      <c r="U404" t="n">
        <v>0.84</v>
      </c>
      <c r="V404" t="n">
        <v>0.9</v>
      </c>
      <c r="W404" t="n">
        <v>9.199999999999999</v>
      </c>
      <c r="X404" t="n">
        <v>0.24</v>
      </c>
      <c r="Y404" t="n">
        <v>1</v>
      </c>
      <c r="Z404" t="n">
        <v>10</v>
      </c>
    </row>
    <row r="405">
      <c r="A405" t="n">
        <v>81</v>
      </c>
      <c r="B405" t="n">
        <v>125</v>
      </c>
      <c r="C405" t="inlineStr">
        <is>
          <t xml:space="preserve">CONCLUIDO	</t>
        </is>
      </c>
      <c r="D405" t="n">
        <v>3.6982</v>
      </c>
      <c r="E405" t="n">
        <v>27.04</v>
      </c>
      <c r="F405" t="n">
        <v>23.62</v>
      </c>
      <c r="G405" t="n">
        <v>101.24</v>
      </c>
      <c r="H405" t="n">
        <v>1.35</v>
      </c>
      <c r="I405" t="n">
        <v>14</v>
      </c>
      <c r="J405" t="n">
        <v>280.27</v>
      </c>
      <c r="K405" t="n">
        <v>58.47</v>
      </c>
      <c r="L405" t="n">
        <v>21.25</v>
      </c>
      <c r="M405" t="n">
        <v>12</v>
      </c>
      <c r="N405" t="n">
        <v>75.54000000000001</v>
      </c>
      <c r="O405" t="n">
        <v>34800.62</v>
      </c>
      <c r="P405" t="n">
        <v>367.81</v>
      </c>
      <c r="Q405" t="n">
        <v>608.76</v>
      </c>
      <c r="R405" t="n">
        <v>55.06</v>
      </c>
      <c r="S405" t="n">
        <v>46.36</v>
      </c>
      <c r="T405" t="n">
        <v>4007.75</v>
      </c>
      <c r="U405" t="n">
        <v>0.84</v>
      </c>
      <c r="V405" t="n">
        <v>0.9</v>
      </c>
      <c r="W405" t="n">
        <v>9.199999999999999</v>
      </c>
      <c r="X405" t="n">
        <v>0.25</v>
      </c>
      <c r="Y405" t="n">
        <v>1</v>
      </c>
      <c r="Z405" t="n">
        <v>10</v>
      </c>
    </row>
    <row r="406">
      <c r="A406" t="n">
        <v>82</v>
      </c>
      <c r="B406" t="n">
        <v>125</v>
      </c>
      <c r="C406" t="inlineStr">
        <is>
          <t xml:space="preserve">CONCLUIDO	</t>
        </is>
      </c>
      <c r="D406" t="n">
        <v>3.6967</v>
      </c>
      <c r="E406" t="n">
        <v>27.05</v>
      </c>
      <c r="F406" t="n">
        <v>23.63</v>
      </c>
      <c r="G406" t="n">
        <v>101.29</v>
      </c>
      <c r="H406" t="n">
        <v>1.36</v>
      </c>
      <c r="I406" t="n">
        <v>14</v>
      </c>
      <c r="J406" t="n">
        <v>280.76</v>
      </c>
      <c r="K406" t="n">
        <v>58.47</v>
      </c>
      <c r="L406" t="n">
        <v>21.5</v>
      </c>
      <c r="M406" t="n">
        <v>12</v>
      </c>
      <c r="N406" t="n">
        <v>75.79000000000001</v>
      </c>
      <c r="O406" t="n">
        <v>34861.41</v>
      </c>
      <c r="P406" t="n">
        <v>367.36</v>
      </c>
      <c r="Q406" t="n">
        <v>608.76</v>
      </c>
      <c r="R406" t="n">
        <v>55.44</v>
      </c>
      <c r="S406" t="n">
        <v>46.36</v>
      </c>
      <c r="T406" t="n">
        <v>4197.46</v>
      </c>
      <c r="U406" t="n">
        <v>0.84</v>
      </c>
      <c r="V406" t="n">
        <v>0.9</v>
      </c>
      <c r="W406" t="n">
        <v>9.199999999999999</v>
      </c>
      <c r="X406" t="n">
        <v>0.26</v>
      </c>
      <c r="Y406" t="n">
        <v>1</v>
      </c>
      <c r="Z406" t="n">
        <v>10</v>
      </c>
    </row>
    <row r="407">
      <c r="A407" t="n">
        <v>83</v>
      </c>
      <c r="B407" t="n">
        <v>125</v>
      </c>
      <c r="C407" t="inlineStr">
        <is>
          <t xml:space="preserve">CONCLUIDO	</t>
        </is>
      </c>
      <c r="D407" t="n">
        <v>3.6959</v>
      </c>
      <c r="E407" t="n">
        <v>27.06</v>
      </c>
      <c r="F407" t="n">
        <v>23.64</v>
      </c>
      <c r="G407" t="n">
        <v>101.31</v>
      </c>
      <c r="H407" t="n">
        <v>1.38</v>
      </c>
      <c r="I407" t="n">
        <v>14</v>
      </c>
      <c r="J407" t="n">
        <v>281.25</v>
      </c>
      <c r="K407" t="n">
        <v>58.47</v>
      </c>
      <c r="L407" t="n">
        <v>21.75</v>
      </c>
      <c r="M407" t="n">
        <v>12</v>
      </c>
      <c r="N407" t="n">
        <v>76.03</v>
      </c>
      <c r="O407" t="n">
        <v>34922.31</v>
      </c>
      <c r="P407" t="n">
        <v>366.96</v>
      </c>
      <c r="Q407" t="n">
        <v>608.79</v>
      </c>
      <c r="R407" t="n">
        <v>55.62</v>
      </c>
      <c r="S407" t="n">
        <v>46.36</v>
      </c>
      <c r="T407" t="n">
        <v>4286.28</v>
      </c>
      <c r="U407" t="n">
        <v>0.83</v>
      </c>
      <c r="V407" t="n">
        <v>0.9</v>
      </c>
      <c r="W407" t="n">
        <v>9.199999999999999</v>
      </c>
      <c r="X407" t="n">
        <v>0.27</v>
      </c>
      <c r="Y407" t="n">
        <v>1</v>
      </c>
      <c r="Z407" t="n">
        <v>10</v>
      </c>
    </row>
    <row r="408">
      <c r="A408" t="n">
        <v>84</v>
      </c>
      <c r="B408" t="n">
        <v>125</v>
      </c>
      <c r="C408" t="inlineStr">
        <is>
          <t xml:space="preserve">CONCLUIDO	</t>
        </is>
      </c>
      <c r="D408" t="n">
        <v>3.7066</v>
      </c>
      <c r="E408" t="n">
        <v>26.98</v>
      </c>
      <c r="F408" t="n">
        <v>23.61</v>
      </c>
      <c r="G408" t="n">
        <v>108.96</v>
      </c>
      <c r="H408" t="n">
        <v>1.39</v>
      </c>
      <c r="I408" t="n">
        <v>13</v>
      </c>
      <c r="J408" t="n">
        <v>281.75</v>
      </c>
      <c r="K408" t="n">
        <v>58.47</v>
      </c>
      <c r="L408" t="n">
        <v>22</v>
      </c>
      <c r="M408" t="n">
        <v>11</v>
      </c>
      <c r="N408" t="n">
        <v>76.28</v>
      </c>
      <c r="O408" t="n">
        <v>34983.29</v>
      </c>
      <c r="P408" t="n">
        <v>366.76</v>
      </c>
      <c r="Q408" t="n">
        <v>608.75</v>
      </c>
      <c r="R408" t="n">
        <v>54.81</v>
      </c>
      <c r="S408" t="n">
        <v>46.36</v>
      </c>
      <c r="T408" t="n">
        <v>3886.81</v>
      </c>
      <c r="U408" t="n">
        <v>0.85</v>
      </c>
      <c r="V408" t="n">
        <v>0.9</v>
      </c>
      <c r="W408" t="n">
        <v>9.199999999999999</v>
      </c>
      <c r="X408" t="n">
        <v>0.24</v>
      </c>
      <c r="Y408" t="n">
        <v>1</v>
      </c>
      <c r="Z408" t="n">
        <v>10</v>
      </c>
    </row>
    <row r="409">
      <c r="A409" t="n">
        <v>85</v>
      </c>
      <c r="B409" t="n">
        <v>125</v>
      </c>
      <c r="C409" t="inlineStr">
        <is>
          <t xml:space="preserve">CONCLUIDO	</t>
        </is>
      </c>
      <c r="D409" t="n">
        <v>3.706</v>
      </c>
      <c r="E409" t="n">
        <v>26.98</v>
      </c>
      <c r="F409" t="n">
        <v>23.61</v>
      </c>
      <c r="G409" t="n">
        <v>108.98</v>
      </c>
      <c r="H409" t="n">
        <v>1.4</v>
      </c>
      <c r="I409" t="n">
        <v>13</v>
      </c>
      <c r="J409" t="n">
        <v>282.24</v>
      </c>
      <c r="K409" t="n">
        <v>58.47</v>
      </c>
      <c r="L409" t="n">
        <v>22.25</v>
      </c>
      <c r="M409" t="n">
        <v>11</v>
      </c>
      <c r="N409" t="n">
        <v>76.52</v>
      </c>
      <c r="O409" t="n">
        <v>35044.38</v>
      </c>
      <c r="P409" t="n">
        <v>367.18</v>
      </c>
      <c r="Q409" t="n">
        <v>608.78</v>
      </c>
      <c r="R409" t="n">
        <v>54.89</v>
      </c>
      <c r="S409" t="n">
        <v>46.36</v>
      </c>
      <c r="T409" t="n">
        <v>3925.48</v>
      </c>
      <c r="U409" t="n">
        <v>0.84</v>
      </c>
      <c r="V409" t="n">
        <v>0.9</v>
      </c>
      <c r="W409" t="n">
        <v>9.199999999999999</v>
      </c>
      <c r="X409" t="n">
        <v>0.24</v>
      </c>
      <c r="Y409" t="n">
        <v>1</v>
      </c>
      <c r="Z409" t="n">
        <v>10</v>
      </c>
    </row>
    <row r="410">
      <c r="A410" t="n">
        <v>86</v>
      </c>
      <c r="B410" t="n">
        <v>125</v>
      </c>
      <c r="C410" t="inlineStr">
        <is>
          <t xml:space="preserve">CONCLUIDO	</t>
        </is>
      </c>
      <c r="D410" t="n">
        <v>3.7063</v>
      </c>
      <c r="E410" t="n">
        <v>26.98</v>
      </c>
      <c r="F410" t="n">
        <v>23.61</v>
      </c>
      <c r="G410" t="n">
        <v>108.97</v>
      </c>
      <c r="H410" t="n">
        <v>1.42</v>
      </c>
      <c r="I410" t="n">
        <v>13</v>
      </c>
      <c r="J410" t="n">
        <v>282.74</v>
      </c>
      <c r="K410" t="n">
        <v>58.47</v>
      </c>
      <c r="L410" t="n">
        <v>22.5</v>
      </c>
      <c r="M410" t="n">
        <v>11</v>
      </c>
      <c r="N410" t="n">
        <v>76.77</v>
      </c>
      <c r="O410" t="n">
        <v>35105.56</v>
      </c>
      <c r="P410" t="n">
        <v>366.77</v>
      </c>
      <c r="Q410" t="n">
        <v>608.8200000000001</v>
      </c>
      <c r="R410" t="n">
        <v>54.82</v>
      </c>
      <c r="S410" t="n">
        <v>46.36</v>
      </c>
      <c r="T410" t="n">
        <v>3892.83</v>
      </c>
      <c r="U410" t="n">
        <v>0.85</v>
      </c>
      <c r="V410" t="n">
        <v>0.9</v>
      </c>
      <c r="W410" t="n">
        <v>9.199999999999999</v>
      </c>
      <c r="X410" t="n">
        <v>0.24</v>
      </c>
      <c r="Y410" t="n">
        <v>1</v>
      </c>
      <c r="Z410" t="n">
        <v>10</v>
      </c>
    </row>
    <row r="411">
      <c r="A411" t="n">
        <v>87</v>
      </c>
      <c r="B411" t="n">
        <v>125</v>
      </c>
      <c r="C411" t="inlineStr">
        <is>
          <t xml:space="preserve">CONCLUIDO	</t>
        </is>
      </c>
      <c r="D411" t="n">
        <v>3.7065</v>
      </c>
      <c r="E411" t="n">
        <v>26.98</v>
      </c>
      <c r="F411" t="n">
        <v>23.61</v>
      </c>
      <c r="G411" t="n">
        <v>108.96</v>
      </c>
      <c r="H411" t="n">
        <v>1.43</v>
      </c>
      <c r="I411" t="n">
        <v>13</v>
      </c>
      <c r="J411" t="n">
        <v>283.24</v>
      </c>
      <c r="K411" t="n">
        <v>58.47</v>
      </c>
      <c r="L411" t="n">
        <v>22.75</v>
      </c>
      <c r="M411" t="n">
        <v>11</v>
      </c>
      <c r="N411" t="n">
        <v>77.01000000000001</v>
      </c>
      <c r="O411" t="n">
        <v>35166.85</v>
      </c>
      <c r="P411" t="n">
        <v>366.7</v>
      </c>
      <c r="Q411" t="n">
        <v>608.77</v>
      </c>
      <c r="R411" t="n">
        <v>54.8</v>
      </c>
      <c r="S411" t="n">
        <v>46.36</v>
      </c>
      <c r="T411" t="n">
        <v>3883.2</v>
      </c>
      <c r="U411" t="n">
        <v>0.85</v>
      </c>
      <c r="V411" t="n">
        <v>0.9</v>
      </c>
      <c r="W411" t="n">
        <v>9.199999999999999</v>
      </c>
      <c r="X411" t="n">
        <v>0.24</v>
      </c>
      <c r="Y411" t="n">
        <v>1</v>
      </c>
      <c r="Z411" t="n">
        <v>10</v>
      </c>
    </row>
    <row r="412">
      <c r="A412" t="n">
        <v>88</v>
      </c>
      <c r="B412" t="n">
        <v>125</v>
      </c>
      <c r="C412" t="inlineStr">
        <is>
          <t xml:space="preserve">CONCLUIDO	</t>
        </is>
      </c>
      <c r="D412" t="n">
        <v>3.7073</v>
      </c>
      <c r="E412" t="n">
        <v>26.97</v>
      </c>
      <c r="F412" t="n">
        <v>23.6</v>
      </c>
      <c r="G412" t="n">
        <v>108.94</v>
      </c>
      <c r="H412" t="n">
        <v>1.44</v>
      </c>
      <c r="I412" t="n">
        <v>13</v>
      </c>
      <c r="J412" t="n">
        <v>283.74</v>
      </c>
      <c r="K412" t="n">
        <v>58.47</v>
      </c>
      <c r="L412" t="n">
        <v>23</v>
      </c>
      <c r="M412" t="n">
        <v>11</v>
      </c>
      <c r="N412" t="n">
        <v>77.26000000000001</v>
      </c>
      <c r="O412" t="n">
        <v>35228.23</v>
      </c>
      <c r="P412" t="n">
        <v>366.53</v>
      </c>
      <c r="Q412" t="n">
        <v>608.76</v>
      </c>
      <c r="R412" t="n">
        <v>54.66</v>
      </c>
      <c r="S412" t="n">
        <v>46.36</v>
      </c>
      <c r="T412" t="n">
        <v>3810.28</v>
      </c>
      <c r="U412" t="n">
        <v>0.85</v>
      </c>
      <c r="V412" t="n">
        <v>0.9</v>
      </c>
      <c r="W412" t="n">
        <v>9.199999999999999</v>
      </c>
      <c r="X412" t="n">
        <v>0.23</v>
      </c>
      <c r="Y412" t="n">
        <v>1</v>
      </c>
      <c r="Z412" t="n">
        <v>10</v>
      </c>
    </row>
    <row r="413">
      <c r="A413" t="n">
        <v>89</v>
      </c>
      <c r="B413" t="n">
        <v>125</v>
      </c>
      <c r="C413" t="inlineStr">
        <is>
          <t xml:space="preserve">CONCLUIDO	</t>
        </is>
      </c>
      <c r="D413" t="n">
        <v>3.7056</v>
      </c>
      <c r="E413" t="n">
        <v>26.99</v>
      </c>
      <c r="F413" t="n">
        <v>23.62</v>
      </c>
      <c r="G413" t="n">
        <v>108.99</v>
      </c>
      <c r="H413" t="n">
        <v>1.46</v>
      </c>
      <c r="I413" t="n">
        <v>13</v>
      </c>
      <c r="J413" t="n">
        <v>284.23</v>
      </c>
      <c r="K413" t="n">
        <v>58.47</v>
      </c>
      <c r="L413" t="n">
        <v>23.25</v>
      </c>
      <c r="M413" t="n">
        <v>11</v>
      </c>
      <c r="N413" t="n">
        <v>77.51000000000001</v>
      </c>
      <c r="O413" t="n">
        <v>35289.71</v>
      </c>
      <c r="P413" t="n">
        <v>365.97</v>
      </c>
      <c r="Q413" t="n">
        <v>608.8</v>
      </c>
      <c r="R413" t="n">
        <v>55.02</v>
      </c>
      <c r="S413" t="n">
        <v>46.36</v>
      </c>
      <c r="T413" t="n">
        <v>3994.22</v>
      </c>
      <c r="U413" t="n">
        <v>0.84</v>
      </c>
      <c r="V413" t="n">
        <v>0.9</v>
      </c>
      <c r="W413" t="n">
        <v>9.199999999999999</v>
      </c>
      <c r="X413" t="n">
        <v>0.24</v>
      </c>
      <c r="Y413" t="n">
        <v>1</v>
      </c>
      <c r="Z413" t="n">
        <v>10</v>
      </c>
    </row>
    <row r="414">
      <c r="A414" t="n">
        <v>90</v>
      </c>
      <c r="B414" t="n">
        <v>125</v>
      </c>
      <c r="C414" t="inlineStr">
        <is>
          <t xml:space="preserve">CONCLUIDO	</t>
        </is>
      </c>
      <c r="D414" t="n">
        <v>3.7054</v>
      </c>
      <c r="E414" t="n">
        <v>26.99</v>
      </c>
      <c r="F414" t="n">
        <v>23.62</v>
      </c>
      <c r="G414" t="n">
        <v>109</v>
      </c>
      <c r="H414" t="n">
        <v>1.47</v>
      </c>
      <c r="I414" t="n">
        <v>13</v>
      </c>
      <c r="J414" t="n">
        <v>284.73</v>
      </c>
      <c r="K414" t="n">
        <v>58.47</v>
      </c>
      <c r="L414" t="n">
        <v>23.5</v>
      </c>
      <c r="M414" t="n">
        <v>11</v>
      </c>
      <c r="N414" t="n">
        <v>77.76000000000001</v>
      </c>
      <c r="O414" t="n">
        <v>35351.29</v>
      </c>
      <c r="P414" t="n">
        <v>365.46</v>
      </c>
      <c r="Q414" t="n">
        <v>608.85</v>
      </c>
      <c r="R414" t="n">
        <v>54.9</v>
      </c>
      <c r="S414" t="n">
        <v>46.36</v>
      </c>
      <c r="T414" t="n">
        <v>3930.56</v>
      </c>
      <c r="U414" t="n">
        <v>0.84</v>
      </c>
      <c r="V414" t="n">
        <v>0.9</v>
      </c>
      <c r="W414" t="n">
        <v>9.199999999999999</v>
      </c>
      <c r="X414" t="n">
        <v>0.25</v>
      </c>
      <c r="Y414" t="n">
        <v>1</v>
      </c>
      <c r="Z414" t="n">
        <v>10</v>
      </c>
    </row>
    <row r="415">
      <c r="A415" t="n">
        <v>91</v>
      </c>
      <c r="B415" t="n">
        <v>125</v>
      </c>
      <c r="C415" t="inlineStr">
        <is>
          <t xml:space="preserve">CONCLUIDO	</t>
        </is>
      </c>
      <c r="D415" t="n">
        <v>3.7166</v>
      </c>
      <c r="E415" t="n">
        <v>26.91</v>
      </c>
      <c r="F415" t="n">
        <v>23.58</v>
      </c>
      <c r="G415" t="n">
        <v>117.91</v>
      </c>
      <c r="H415" t="n">
        <v>1.48</v>
      </c>
      <c r="I415" t="n">
        <v>12</v>
      </c>
      <c r="J415" t="n">
        <v>285.23</v>
      </c>
      <c r="K415" t="n">
        <v>58.47</v>
      </c>
      <c r="L415" t="n">
        <v>23.75</v>
      </c>
      <c r="M415" t="n">
        <v>10</v>
      </c>
      <c r="N415" t="n">
        <v>78.01000000000001</v>
      </c>
      <c r="O415" t="n">
        <v>35412.96</v>
      </c>
      <c r="P415" t="n">
        <v>364.32</v>
      </c>
      <c r="Q415" t="n">
        <v>608.75</v>
      </c>
      <c r="R415" t="n">
        <v>53.86</v>
      </c>
      <c r="S415" t="n">
        <v>46.36</v>
      </c>
      <c r="T415" t="n">
        <v>3419.56</v>
      </c>
      <c r="U415" t="n">
        <v>0.86</v>
      </c>
      <c r="V415" t="n">
        <v>0.9</v>
      </c>
      <c r="W415" t="n">
        <v>9.199999999999999</v>
      </c>
      <c r="X415" t="n">
        <v>0.21</v>
      </c>
      <c r="Y415" t="n">
        <v>1</v>
      </c>
      <c r="Z415" t="n">
        <v>10</v>
      </c>
    </row>
    <row r="416">
      <c r="A416" t="n">
        <v>92</v>
      </c>
      <c r="B416" t="n">
        <v>125</v>
      </c>
      <c r="C416" t="inlineStr">
        <is>
          <t xml:space="preserve">CONCLUIDO	</t>
        </is>
      </c>
      <c r="D416" t="n">
        <v>3.7165</v>
      </c>
      <c r="E416" t="n">
        <v>26.91</v>
      </c>
      <c r="F416" t="n">
        <v>23.58</v>
      </c>
      <c r="G416" t="n">
        <v>117.92</v>
      </c>
      <c r="H416" t="n">
        <v>1.5</v>
      </c>
      <c r="I416" t="n">
        <v>12</v>
      </c>
      <c r="J416" t="n">
        <v>285.73</v>
      </c>
      <c r="K416" t="n">
        <v>58.47</v>
      </c>
      <c r="L416" t="n">
        <v>24</v>
      </c>
      <c r="M416" t="n">
        <v>10</v>
      </c>
      <c r="N416" t="n">
        <v>78.26000000000001</v>
      </c>
      <c r="O416" t="n">
        <v>35474.75</v>
      </c>
      <c r="P416" t="n">
        <v>364.57</v>
      </c>
      <c r="Q416" t="n">
        <v>608.8</v>
      </c>
      <c r="R416" t="n">
        <v>54</v>
      </c>
      <c r="S416" t="n">
        <v>46.36</v>
      </c>
      <c r="T416" t="n">
        <v>3488.41</v>
      </c>
      <c r="U416" t="n">
        <v>0.86</v>
      </c>
      <c r="V416" t="n">
        <v>0.9</v>
      </c>
      <c r="W416" t="n">
        <v>9.199999999999999</v>
      </c>
      <c r="X416" t="n">
        <v>0.21</v>
      </c>
      <c r="Y416" t="n">
        <v>1</v>
      </c>
      <c r="Z416" t="n">
        <v>10</v>
      </c>
    </row>
    <row r="417">
      <c r="A417" t="n">
        <v>93</v>
      </c>
      <c r="B417" t="n">
        <v>125</v>
      </c>
      <c r="C417" t="inlineStr">
        <is>
          <t xml:space="preserve">CONCLUIDO	</t>
        </is>
      </c>
      <c r="D417" t="n">
        <v>3.7145</v>
      </c>
      <c r="E417" t="n">
        <v>26.92</v>
      </c>
      <c r="F417" t="n">
        <v>23.6</v>
      </c>
      <c r="G417" t="n">
        <v>117.99</v>
      </c>
      <c r="H417" t="n">
        <v>1.51</v>
      </c>
      <c r="I417" t="n">
        <v>12</v>
      </c>
      <c r="J417" t="n">
        <v>286.24</v>
      </c>
      <c r="K417" t="n">
        <v>58.47</v>
      </c>
      <c r="L417" t="n">
        <v>24.25</v>
      </c>
      <c r="M417" t="n">
        <v>10</v>
      </c>
      <c r="N417" t="n">
        <v>78.51000000000001</v>
      </c>
      <c r="O417" t="n">
        <v>35536.63</v>
      </c>
      <c r="P417" t="n">
        <v>365.14</v>
      </c>
      <c r="Q417" t="n">
        <v>608.79</v>
      </c>
      <c r="R417" t="n">
        <v>54.37</v>
      </c>
      <c r="S417" t="n">
        <v>46.36</v>
      </c>
      <c r="T417" t="n">
        <v>3673.28</v>
      </c>
      <c r="U417" t="n">
        <v>0.85</v>
      </c>
      <c r="V417" t="n">
        <v>0.9</v>
      </c>
      <c r="W417" t="n">
        <v>9.199999999999999</v>
      </c>
      <c r="X417" t="n">
        <v>0.23</v>
      </c>
      <c r="Y417" t="n">
        <v>1</v>
      </c>
      <c r="Z417" t="n">
        <v>10</v>
      </c>
    </row>
    <row r="418">
      <c r="A418" t="n">
        <v>94</v>
      </c>
      <c r="B418" t="n">
        <v>125</v>
      </c>
      <c r="C418" t="inlineStr">
        <is>
          <t xml:space="preserve">CONCLUIDO	</t>
        </is>
      </c>
      <c r="D418" t="n">
        <v>3.7156</v>
      </c>
      <c r="E418" t="n">
        <v>26.91</v>
      </c>
      <c r="F418" t="n">
        <v>23.59</v>
      </c>
      <c r="G418" t="n">
        <v>117.95</v>
      </c>
      <c r="H418" t="n">
        <v>1.52</v>
      </c>
      <c r="I418" t="n">
        <v>12</v>
      </c>
      <c r="J418" t="n">
        <v>286.74</v>
      </c>
      <c r="K418" t="n">
        <v>58.47</v>
      </c>
      <c r="L418" t="n">
        <v>24.5</v>
      </c>
      <c r="M418" t="n">
        <v>10</v>
      </c>
      <c r="N418" t="n">
        <v>78.77</v>
      </c>
      <c r="O418" t="n">
        <v>35598.74</v>
      </c>
      <c r="P418" t="n">
        <v>365.04</v>
      </c>
      <c r="Q418" t="n">
        <v>608.83</v>
      </c>
      <c r="R418" t="n">
        <v>54.21</v>
      </c>
      <c r="S418" t="n">
        <v>46.36</v>
      </c>
      <c r="T418" t="n">
        <v>3590.45</v>
      </c>
      <c r="U418" t="n">
        <v>0.86</v>
      </c>
      <c r="V418" t="n">
        <v>0.9</v>
      </c>
      <c r="W418" t="n">
        <v>9.199999999999999</v>
      </c>
      <c r="X418" t="n">
        <v>0.22</v>
      </c>
      <c r="Y418" t="n">
        <v>1</v>
      </c>
      <c r="Z418" t="n">
        <v>10</v>
      </c>
    </row>
    <row r="419">
      <c r="A419" t="n">
        <v>95</v>
      </c>
      <c r="B419" t="n">
        <v>125</v>
      </c>
      <c r="C419" t="inlineStr">
        <is>
          <t xml:space="preserve">CONCLUIDO	</t>
        </is>
      </c>
      <c r="D419" t="n">
        <v>3.7157</v>
      </c>
      <c r="E419" t="n">
        <v>26.91</v>
      </c>
      <c r="F419" t="n">
        <v>23.59</v>
      </c>
      <c r="G419" t="n">
        <v>117.95</v>
      </c>
      <c r="H419" t="n">
        <v>1.53</v>
      </c>
      <c r="I419" t="n">
        <v>12</v>
      </c>
      <c r="J419" t="n">
        <v>287.24</v>
      </c>
      <c r="K419" t="n">
        <v>58.47</v>
      </c>
      <c r="L419" t="n">
        <v>24.75</v>
      </c>
      <c r="M419" t="n">
        <v>10</v>
      </c>
      <c r="N419" t="n">
        <v>79.02</v>
      </c>
      <c r="O419" t="n">
        <v>35660.82</v>
      </c>
      <c r="P419" t="n">
        <v>364.88</v>
      </c>
      <c r="Q419" t="n">
        <v>608.79</v>
      </c>
      <c r="R419" t="n">
        <v>54.26</v>
      </c>
      <c r="S419" t="n">
        <v>46.36</v>
      </c>
      <c r="T419" t="n">
        <v>3619.57</v>
      </c>
      <c r="U419" t="n">
        <v>0.85</v>
      </c>
      <c r="V419" t="n">
        <v>0.9</v>
      </c>
      <c r="W419" t="n">
        <v>9.19</v>
      </c>
      <c r="X419" t="n">
        <v>0.22</v>
      </c>
      <c r="Y419" t="n">
        <v>1</v>
      </c>
      <c r="Z419" t="n">
        <v>10</v>
      </c>
    </row>
    <row r="420">
      <c r="A420" t="n">
        <v>96</v>
      </c>
      <c r="B420" t="n">
        <v>125</v>
      </c>
      <c r="C420" t="inlineStr">
        <is>
          <t xml:space="preserve">CONCLUIDO	</t>
        </is>
      </c>
      <c r="D420" t="n">
        <v>3.7144</v>
      </c>
      <c r="E420" t="n">
        <v>26.92</v>
      </c>
      <c r="F420" t="n">
        <v>23.6</v>
      </c>
      <c r="G420" t="n">
        <v>117.99</v>
      </c>
      <c r="H420" t="n">
        <v>1.55</v>
      </c>
      <c r="I420" t="n">
        <v>12</v>
      </c>
      <c r="J420" t="n">
        <v>287.75</v>
      </c>
      <c r="K420" t="n">
        <v>58.47</v>
      </c>
      <c r="L420" t="n">
        <v>25</v>
      </c>
      <c r="M420" t="n">
        <v>10</v>
      </c>
      <c r="N420" t="n">
        <v>79.27</v>
      </c>
      <c r="O420" t="n">
        <v>35723.02</v>
      </c>
      <c r="P420" t="n">
        <v>365.07</v>
      </c>
      <c r="Q420" t="n">
        <v>608.77</v>
      </c>
      <c r="R420" t="n">
        <v>54.35</v>
      </c>
      <c r="S420" t="n">
        <v>46.36</v>
      </c>
      <c r="T420" t="n">
        <v>3661.44</v>
      </c>
      <c r="U420" t="n">
        <v>0.85</v>
      </c>
      <c r="V420" t="n">
        <v>0.9</v>
      </c>
      <c r="W420" t="n">
        <v>9.199999999999999</v>
      </c>
      <c r="X420" t="n">
        <v>0.23</v>
      </c>
      <c r="Y420" t="n">
        <v>1</v>
      </c>
      <c r="Z420" t="n">
        <v>10</v>
      </c>
    </row>
    <row r="421">
      <c r="A421" t="n">
        <v>97</v>
      </c>
      <c r="B421" t="n">
        <v>125</v>
      </c>
      <c r="C421" t="inlineStr">
        <is>
          <t xml:space="preserve">CONCLUIDO	</t>
        </is>
      </c>
      <c r="D421" t="n">
        <v>3.7149</v>
      </c>
      <c r="E421" t="n">
        <v>26.92</v>
      </c>
      <c r="F421" t="n">
        <v>23.59</v>
      </c>
      <c r="G421" t="n">
        <v>117.97</v>
      </c>
      <c r="H421" t="n">
        <v>1.56</v>
      </c>
      <c r="I421" t="n">
        <v>12</v>
      </c>
      <c r="J421" t="n">
        <v>288.25</v>
      </c>
      <c r="K421" t="n">
        <v>58.47</v>
      </c>
      <c r="L421" t="n">
        <v>25.25</v>
      </c>
      <c r="M421" t="n">
        <v>10</v>
      </c>
      <c r="N421" t="n">
        <v>79.53</v>
      </c>
      <c r="O421" t="n">
        <v>35785.31</v>
      </c>
      <c r="P421" t="n">
        <v>364.62</v>
      </c>
      <c r="Q421" t="n">
        <v>608.78</v>
      </c>
      <c r="R421" t="n">
        <v>54.46</v>
      </c>
      <c r="S421" t="n">
        <v>46.36</v>
      </c>
      <c r="T421" t="n">
        <v>3718.34</v>
      </c>
      <c r="U421" t="n">
        <v>0.85</v>
      </c>
      <c r="V421" t="n">
        <v>0.9</v>
      </c>
      <c r="W421" t="n">
        <v>9.19</v>
      </c>
      <c r="X421" t="n">
        <v>0.22</v>
      </c>
      <c r="Y421" t="n">
        <v>1</v>
      </c>
      <c r="Z421" t="n">
        <v>10</v>
      </c>
    </row>
    <row r="422">
      <c r="A422" t="n">
        <v>98</v>
      </c>
      <c r="B422" t="n">
        <v>125</v>
      </c>
      <c r="C422" t="inlineStr">
        <is>
          <t xml:space="preserve">CONCLUIDO	</t>
        </is>
      </c>
      <c r="D422" t="n">
        <v>3.714</v>
      </c>
      <c r="E422" t="n">
        <v>26.92</v>
      </c>
      <c r="F422" t="n">
        <v>23.6</v>
      </c>
      <c r="G422" t="n">
        <v>118.01</v>
      </c>
      <c r="H422" t="n">
        <v>1.57</v>
      </c>
      <c r="I422" t="n">
        <v>12</v>
      </c>
      <c r="J422" t="n">
        <v>288.76</v>
      </c>
      <c r="K422" t="n">
        <v>58.47</v>
      </c>
      <c r="L422" t="n">
        <v>25.5</v>
      </c>
      <c r="M422" t="n">
        <v>10</v>
      </c>
      <c r="N422" t="n">
        <v>79.78</v>
      </c>
      <c r="O422" t="n">
        <v>35847.71</v>
      </c>
      <c r="P422" t="n">
        <v>364.12</v>
      </c>
      <c r="Q422" t="n">
        <v>608.8200000000001</v>
      </c>
      <c r="R422" t="n">
        <v>54.6</v>
      </c>
      <c r="S422" t="n">
        <v>46.36</v>
      </c>
      <c r="T422" t="n">
        <v>3785.13</v>
      </c>
      <c r="U422" t="n">
        <v>0.85</v>
      </c>
      <c r="V422" t="n">
        <v>0.9</v>
      </c>
      <c r="W422" t="n">
        <v>9.199999999999999</v>
      </c>
      <c r="X422" t="n">
        <v>0.23</v>
      </c>
      <c r="Y422" t="n">
        <v>1</v>
      </c>
      <c r="Z422" t="n">
        <v>10</v>
      </c>
    </row>
    <row r="423">
      <c r="A423" t="n">
        <v>99</v>
      </c>
      <c r="B423" t="n">
        <v>125</v>
      </c>
      <c r="C423" t="inlineStr">
        <is>
          <t xml:space="preserve">CONCLUIDO	</t>
        </is>
      </c>
      <c r="D423" t="n">
        <v>3.7137</v>
      </c>
      <c r="E423" t="n">
        <v>26.93</v>
      </c>
      <c r="F423" t="n">
        <v>23.6</v>
      </c>
      <c r="G423" t="n">
        <v>118.02</v>
      </c>
      <c r="H423" t="n">
        <v>1.59</v>
      </c>
      <c r="I423" t="n">
        <v>12</v>
      </c>
      <c r="J423" t="n">
        <v>289.26</v>
      </c>
      <c r="K423" t="n">
        <v>58.47</v>
      </c>
      <c r="L423" t="n">
        <v>25.75</v>
      </c>
      <c r="M423" t="n">
        <v>10</v>
      </c>
      <c r="N423" t="n">
        <v>80.04000000000001</v>
      </c>
      <c r="O423" t="n">
        <v>35910.21</v>
      </c>
      <c r="P423" t="n">
        <v>363.67</v>
      </c>
      <c r="Q423" t="n">
        <v>608.8</v>
      </c>
      <c r="R423" t="n">
        <v>54.6</v>
      </c>
      <c r="S423" t="n">
        <v>46.36</v>
      </c>
      <c r="T423" t="n">
        <v>3786.84</v>
      </c>
      <c r="U423" t="n">
        <v>0.85</v>
      </c>
      <c r="V423" t="n">
        <v>0.9</v>
      </c>
      <c r="W423" t="n">
        <v>9.199999999999999</v>
      </c>
      <c r="X423" t="n">
        <v>0.23</v>
      </c>
      <c r="Y423" t="n">
        <v>1</v>
      </c>
      <c r="Z423" t="n">
        <v>10</v>
      </c>
    </row>
    <row r="424">
      <c r="A424" t="n">
        <v>100</v>
      </c>
      <c r="B424" t="n">
        <v>125</v>
      </c>
      <c r="C424" t="inlineStr">
        <is>
          <t xml:space="preserve">CONCLUIDO	</t>
        </is>
      </c>
      <c r="D424" t="n">
        <v>3.7237</v>
      </c>
      <c r="E424" t="n">
        <v>26.85</v>
      </c>
      <c r="F424" t="n">
        <v>23.58</v>
      </c>
      <c r="G424" t="n">
        <v>128.61</v>
      </c>
      <c r="H424" t="n">
        <v>1.6</v>
      </c>
      <c r="I424" t="n">
        <v>11</v>
      </c>
      <c r="J424" t="n">
        <v>289.77</v>
      </c>
      <c r="K424" t="n">
        <v>58.47</v>
      </c>
      <c r="L424" t="n">
        <v>26</v>
      </c>
      <c r="M424" t="n">
        <v>9</v>
      </c>
      <c r="N424" t="n">
        <v>80.3</v>
      </c>
      <c r="O424" t="n">
        <v>35972.82</v>
      </c>
      <c r="P424" t="n">
        <v>362.9</v>
      </c>
      <c r="Q424" t="n">
        <v>608.78</v>
      </c>
      <c r="R424" t="n">
        <v>53.78</v>
      </c>
      <c r="S424" t="n">
        <v>46.36</v>
      </c>
      <c r="T424" t="n">
        <v>3380.59</v>
      </c>
      <c r="U424" t="n">
        <v>0.86</v>
      </c>
      <c r="V424" t="n">
        <v>0.9</v>
      </c>
      <c r="W424" t="n">
        <v>9.199999999999999</v>
      </c>
      <c r="X424" t="n">
        <v>0.21</v>
      </c>
      <c r="Y424" t="n">
        <v>1</v>
      </c>
      <c r="Z424" t="n">
        <v>10</v>
      </c>
    </row>
    <row r="425">
      <c r="A425" t="n">
        <v>101</v>
      </c>
      <c r="B425" t="n">
        <v>125</v>
      </c>
      <c r="C425" t="inlineStr">
        <is>
          <t xml:space="preserve">CONCLUIDO	</t>
        </is>
      </c>
      <c r="D425" t="n">
        <v>3.7249</v>
      </c>
      <c r="E425" t="n">
        <v>26.85</v>
      </c>
      <c r="F425" t="n">
        <v>23.57</v>
      </c>
      <c r="G425" t="n">
        <v>128.56</v>
      </c>
      <c r="H425" t="n">
        <v>1.61</v>
      </c>
      <c r="I425" t="n">
        <v>11</v>
      </c>
      <c r="J425" t="n">
        <v>290.28</v>
      </c>
      <c r="K425" t="n">
        <v>58.47</v>
      </c>
      <c r="L425" t="n">
        <v>26.25</v>
      </c>
      <c r="M425" t="n">
        <v>9</v>
      </c>
      <c r="N425" t="n">
        <v>80.56</v>
      </c>
      <c r="O425" t="n">
        <v>36035.53</v>
      </c>
      <c r="P425" t="n">
        <v>363.03</v>
      </c>
      <c r="Q425" t="n">
        <v>608.79</v>
      </c>
      <c r="R425" t="n">
        <v>53.47</v>
      </c>
      <c r="S425" t="n">
        <v>46.36</v>
      </c>
      <c r="T425" t="n">
        <v>3227.83</v>
      </c>
      <c r="U425" t="n">
        <v>0.87</v>
      </c>
      <c r="V425" t="n">
        <v>0.9</v>
      </c>
      <c r="W425" t="n">
        <v>9.199999999999999</v>
      </c>
      <c r="X425" t="n">
        <v>0.2</v>
      </c>
      <c r="Y425" t="n">
        <v>1</v>
      </c>
      <c r="Z425" t="n">
        <v>10</v>
      </c>
    </row>
    <row r="426">
      <c r="A426" t="n">
        <v>102</v>
      </c>
      <c r="B426" t="n">
        <v>125</v>
      </c>
      <c r="C426" t="inlineStr">
        <is>
          <t xml:space="preserve">CONCLUIDO	</t>
        </is>
      </c>
      <c r="D426" t="n">
        <v>3.7248</v>
      </c>
      <c r="E426" t="n">
        <v>26.85</v>
      </c>
      <c r="F426" t="n">
        <v>23.57</v>
      </c>
      <c r="G426" t="n">
        <v>128.57</v>
      </c>
      <c r="H426" t="n">
        <v>1.62</v>
      </c>
      <c r="I426" t="n">
        <v>11</v>
      </c>
      <c r="J426" t="n">
        <v>290.79</v>
      </c>
      <c r="K426" t="n">
        <v>58.47</v>
      </c>
      <c r="L426" t="n">
        <v>26.5</v>
      </c>
      <c r="M426" t="n">
        <v>9</v>
      </c>
      <c r="N426" t="n">
        <v>80.81999999999999</v>
      </c>
      <c r="O426" t="n">
        <v>36098.35</v>
      </c>
      <c r="P426" t="n">
        <v>363.16</v>
      </c>
      <c r="Q426" t="n">
        <v>608.8099999999999</v>
      </c>
      <c r="R426" t="n">
        <v>53.7</v>
      </c>
      <c r="S426" t="n">
        <v>46.36</v>
      </c>
      <c r="T426" t="n">
        <v>3343.35</v>
      </c>
      <c r="U426" t="n">
        <v>0.86</v>
      </c>
      <c r="V426" t="n">
        <v>0.9</v>
      </c>
      <c r="W426" t="n">
        <v>9.19</v>
      </c>
      <c r="X426" t="n">
        <v>0.2</v>
      </c>
      <c r="Y426" t="n">
        <v>1</v>
      </c>
      <c r="Z426" t="n">
        <v>10</v>
      </c>
    </row>
    <row r="427">
      <c r="A427" t="n">
        <v>103</v>
      </c>
      <c r="B427" t="n">
        <v>125</v>
      </c>
      <c r="C427" t="inlineStr">
        <is>
          <t xml:space="preserve">CONCLUIDO	</t>
        </is>
      </c>
      <c r="D427" t="n">
        <v>3.7246</v>
      </c>
      <c r="E427" t="n">
        <v>26.85</v>
      </c>
      <c r="F427" t="n">
        <v>23.57</v>
      </c>
      <c r="G427" t="n">
        <v>128.57</v>
      </c>
      <c r="H427" t="n">
        <v>1.64</v>
      </c>
      <c r="I427" t="n">
        <v>11</v>
      </c>
      <c r="J427" t="n">
        <v>291.3</v>
      </c>
      <c r="K427" t="n">
        <v>58.47</v>
      </c>
      <c r="L427" t="n">
        <v>26.75</v>
      </c>
      <c r="M427" t="n">
        <v>9</v>
      </c>
      <c r="N427" t="n">
        <v>81.08</v>
      </c>
      <c r="O427" t="n">
        <v>36161.27</v>
      </c>
      <c r="P427" t="n">
        <v>363.5</v>
      </c>
      <c r="Q427" t="n">
        <v>608.76</v>
      </c>
      <c r="R427" t="n">
        <v>53.68</v>
      </c>
      <c r="S427" t="n">
        <v>46.36</v>
      </c>
      <c r="T427" t="n">
        <v>3334.14</v>
      </c>
      <c r="U427" t="n">
        <v>0.86</v>
      </c>
      <c r="V427" t="n">
        <v>0.9</v>
      </c>
      <c r="W427" t="n">
        <v>9.199999999999999</v>
      </c>
      <c r="X427" t="n">
        <v>0.2</v>
      </c>
      <c r="Y427" t="n">
        <v>1</v>
      </c>
      <c r="Z427" t="n">
        <v>10</v>
      </c>
    </row>
    <row r="428">
      <c r="A428" t="n">
        <v>104</v>
      </c>
      <c r="B428" t="n">
        <v>125</v>
      </c>
      <c r="C428" t="inlineStr">
        <is>
          <t xml:space="preserve">CONCLUIDO	</t>
        </is>
      </c>
      <c r="D428" t="n">
        <v>3.7263</v>
      </c>
      <c r="E428" t="n">
        <v>26.84</v>
      </c>
      <c r="F428" t="n">
        <v>23.56</v>
      </c>
      <c r="G428" t="n">
        <v>128.51</v>
      </c>
      <c r="H428" t="n">
        <v>1.65</v>
      </c>
      <c r="I428" t="n">
        <v>11</v>
      </c>
      <c r="J428" t="n">
        <v>291.81</v>
      </c>
      <c r="K428" t="n">
        <v>58.47</v>
      </c>
      <c r="L428" t="n">
        <v>27</v>
      </c>
      <c r="M428" t="n">
        <v>9</v>
      </c>
      <c r="N428" t="n">
        <v>81.34</v>
      </c>
      <c r="O428" t="n">
        <v>36224.3</v>
      </c>
      <c r="P428" t="n">
        <v>363.29</v>
      </c>
      <c r="Q428" t="n">
        <v>608.75</v>
      </c>
      <c r="R428" t="n">
        <v>53.37</v>
      </c>
      <c r="S428" t="n">
        <v>46.36</v>
      </c>
      <c r="T428" t="n">
        <v>3178.09</v>
      </c>
      <c r="U428" t="n">
        <v>0.87</v>
      </c>
      <c r="V428" t="n">
        <v>0.9</v>
      </c>
      <c r="W428" t="n">
        <v>9.19</v>
      </c>
      <c r="X428" t="n">
        <v>0.19</v>
      </c>
      <c r="Y428" t="n">
        <v>1</v>
      </c>
      <c r="Z428" t="n">
        <v>10</v>
      </c>
    </row>
    <row r="429">
      <c r="A429" t="n">
        <v>105</v>
      </c>
      <c r="B429" t="n">
        <v>125</v>
      </c>
      <c r="C429" t="inlineStr">
        <is>
          <t xml:space="preserve">CONCLUIDO	</t>
        </is>
      </c>
      <c r="D429" t="n">
        <v>3.7252</v>
      </c>
      <c r="E429" t="n">
        <v>26.84</v>
      </c>
      <c r="F429" t="n">
        <v>23.57</v>
      </c>
      <c r="G429" t="n">
        <v>128.55</v>
      </c>
      <c r="H429" t="n">
        <v>1.66</v>
      </c>
      <c r="I429" t="n">
        <v>11</v>
      </c>
      <c r="J429" t="n">
        <v>292.32</v>
      </c>
      <c r="K429" t="n">
        <v>58.47</v>
      </c>
      <c r="L429" t="n">
        <v>27.25</v>
      </c>
      <c r="M429" t="n">
        <v>9</v>
      </c>
      <c r="N429" t="n">
        <v>81.59999999999999</v>
      </c>
      <c r="O429" t="n">
        <v>36287.44</v>
      </c>
      <c r="P429" t="n">
        <v>363.22</v>
      </c>
      <c r="Q429" t="n">
        <v>608.76</v>
      </c>
      <c r="R429" t="n">
        <v>53.44</v>
      </c>
      <c r="S429" t="n">
        <v>46.36</v>
      </c>
      <c r="T429" t="n">
        <v>3214.13</v>
      </c>
      <c r="U429" t="n">
        <v>0.87</v>
      </c>
      <c r="V429" t="n">
        <v>0.9</v>
      </c>
      <c r="W429" t="n">
        <v>9.199999999999999</v>
      </c>
      <c r="X429" t="n">
        <v>0.2</v>
      </c>
      <c r="Y429" t="n">
        <v>1</v>
      </c>
      <c r="Z429" t="n">
        <v>10</v>
      </c>
    </row>
    <row r="430">
      <c r="A430" t="n">
        <v>106</v>
      </c>
      <c r="B430" t="n">
        <v>125</v>
      </c>
      <c r="C430" t="inlineStr">
        <is>
          <t xml:space="preserve">CONCLUIDO	</t>
        </is>
      </c>
      <c r="D430" t="n">
        <v>3.7244</v>
      </c>
      <c r="E430" t="n">
        <v>26.85</v>
      </c>
      <c r="F430" t="n">
        <v>23.57</v>
      </c>
      <c r="G430" t="n">
        <v>128.58</v>
      </c>
      <c r="H430" t="n">
        <v>1.67</v>
      </c>
      <c r="I430" t="n">
        <v>11</v>
      </c>
      <c r="J430" t="n">
        <v>292.84</v>
      </c>
      <c r="K430" t="n">
        <v>58.47</v>
      </c>
      <c r="L430" t="n">
        <v>27.5</v>
      </c>
      <c r="M430" t="n">
        <v>9</v>
      </c>
      <c r="N430" t="n">
        <v>81.86</v>
      </c>
      <c r="O430" t="n">
        <v>36350.69</v>
      </c>
      <c r="P430" t="n">
        <v>362.98</v>
      </c>
      <c r="Q430" t="n">
        <v>608.77</v>
      </c>
      <c r="R430" t="n">
        <v>53.63</v>
      </c>
      <c r="S430" t="n">
        <v>46.36</v>
      </c>
      <c r="T430" t="n">
        <v>3308.55</v>
      </c>
      <c r="U430" t="n">
        <v>0.86</v>
      </c>
      <c r="V430" t="n">
        <v>0.9</v>
      </c>
      <c r="W430" t="n">
        <v>9.199999999999999</v>
      </c>
      <c r="X430" t="n">
        <v>0.2</v>
      </c>
      <c r="Y430" t="n">
        <v>1</v>
      </c>
      <c r="Z430" t="n">
        <v>10</v>
      </c>
    </row>
    <row r="431">
      <c r="A431" t="n">
        <v>107</v>
      </c>
      <c r="B431" t="n">
        <v>125</v>
      </c>
      <c r="C431" t="inlineStr">
        <is>
          <t xml:space="preserve">CONCLUIDO	</t>
        </is>
      </c>
      <c r="D431" t="n">
        <v>3.725</v>
      </c>
      <c r="E431" t="n">
        <v>26.85</v>
      </c>
      <c r="F431" t="n">
        <v>23.57</v>
      </c>
      <c r="G431" t="n">
        <v>128.56</v>
      </c>
      <c r="H431" t="n">
        <v>1.68</v>
      </c>
      <c r="I431" t="n">
        <v>11</v>
      </c>
      <c r="J431" t="n">
        <v>293.35</v>
      </c>
      <c r="K431" t="n">
        <v>58.47</v>
      </c>
      <c r="L431" t="n">
        <v>27.75</v>
      </c>
      <c r="M431" t="n">
        <v>9</v>
      </c>
      <c r="N431" t="n">
        <v>82.13</v>
      </c>
      <c r="O431" t="n">
        <v>36414.05</v>
      </c>
      <c r="P431" t="n">
        <v>362.3</v>
      </c>
      <c r="Q431" t="n">
        <v>608.8099999999999</v>
      </c>
      <c r="R431" t="n">
        <v>53.58</v>
      </c>
      <c r="S431" t="n">
        <v>46.36</v>
      </c>
      <c r="T431" t="n">
        <v>3281.34</v>
      </c>
      <c r="U431" t="n">
        <v>0.87</v>
      </c>
      <c r="V431" t="n">
        <v>0.9</v>
      </c>
      <c r="W431" t="n">
        <v>9.19</v>
      </c>
      <c r="X431" t="n">
        <v>0.2</v>
      </c>
      <c r="Y431" t="n">
        <v>1</v>
      </c>
      <c r="Z431" t="n">
        <v>10</v>
      </c>
    </row>
    <row r="432">
      <c r="A432" t="n">
        <v>108</v>
      </c>
      <c r="B432" t="n">
        <v>125</v>
      </c>
      <c r="C432" t="inlineStr">
        <is>
          <t xml:space="preserve">CONCLUIDO	</t>
        </is>
      </c>
      <c r="D432" t="n">
        <v>3.7254</v>
      </c>
      <c r="E432" t="n">
        <v>26.84</v>
      </c>
      <c r="F432" t="n">
        <v>23.57</v>
      </c>
      <c r="G432" t="n">
        <v>128.54</v>
      </c>
      <c r="H432" t="n">
        <v>1.7</v>
      </c>
      <c r="I432" t="n">
        <v>11</v>
      </c>
      <c r="J432" t="n">
        <v>293.86</v>
      </c>
      <c r="K432" t="n">
        <v>58.47</v>
      </c>
      <c r="L432" t="n">
        <v>28</v>
      </c>
      <c r="M432" t="n">
        <v>9</v>
      </c>
      <c r="N432" t="n">
        <v>82.39</v>
      </c>
      <c r="O432" t="n">
        <v>36477.51</v>
      </c>
      <c r="P432" t="n">
        <v>361.81</v>
      </c>
      <c r="Q432" t="n">
        <v>608.79</v>
      </c>
      <c r="R432" t="n">
        <v>53.35</v>
      </c>
      <c r="S432" t="n">
        <v>46.36</v>
      </c>
      <c r="T432" t="n">
        <v>3170</v>
      </c>
      <c r="U432" t="n">
        <v>0.87</v>
      </c>
      <c r="V432" t="n">
        <v>0.9</v>
      </c>
      <c r="W432" t="n">
        <v>9.199999999999999</v>
      </c>
      <c r="X432" t="n">
        <v>0.19</v>
      </c>
      <c r="Y432" t="n">
        <v>1</v>
      </c>
      <c r="Z432" t="n">
        <v>10</v>
      </c>
    </row>
    <row r="433">
      <c r="A433" t="n">
        <v>109</v>
      </c>
      <c r="B433" t="n">
        <v>125</v>
      </c>
      <c r="C433" t="inlineStr">
        <is>
          <t xml:space="preserve">CONCLUIDO	</t>
        </is>
      </c>
      <c r="D433" t="n">
        <v>3.725</v>
      </c>
      <c r="E433" t="n">
        <v>26.85</v>
      </c>
      <c r="F433" t="n">
        <v>23.57</v>
      </c>
      <c r="G433" t="n">
        <v>128.56</v>
      </c>
      <c r="H433" t="n">
        <v>1.71</v>
      </c>
      <c r="I433" t="n">
        <v>11</v>
      </c>
      <c r="J433" t="n">
        <v>294.38</v>
      </c>
      <c r="K433" t="n">
        <v>58.47</v>
      </c>
      <c r="L433" t="n">
        <v>28.25</v>
      </c>
      <c r="M433" t="n">
        <v>9</v>
      </c>
      <c r="N433" t="n">
        <v>82.66</v>
      </c>
      <c r="O433" t="n">
        <v>36541.09</v>
      </c>
      <c r="P433" t="n">
        <v>361.24</v>
      </c>
      <c r="Q433" t="n">
        <v>608.85</v>
      </c>
      <c r="R433" t="n">
        <v>53.39</v>
      </c>
      <c r="S433" t="n">
        <v>46.36</v>
      </c>
      <c r="T433" t="n">
        <v>3185.72</v>
      </c>
      <c r="U433" t="n">
        <v>0.87</v>
      </c>
      <c r="V433" t="n">
        <v>0.9</v>
      </c>
      <c r="W433" t="n">
        <v>9.199999999999999</v>
      </c>
      <c r="X433" t="n">
        <v>0.2</v>
      </c>
      <c r="Y433" t="n">
        <v>1</v>
      </c>
      <c r="Z433" t="n">
        <v>10</v>
      </c>
    </row>
    <row r="434">
      <c r="A434" t="n">
        <v>110</v>
      </c>
      <c r="B434" t="n">
        <v>125</v>
      </c>
      <c r="C434" t="inlineStr">
        <is>
          <t xml:space="preserve">CONCLUIDO	</t>
        </is>
      </c>
      <c r="D434" t="n">
        <v>3.725</v>
      </c>
      <c r="E434" t="n">
        <v>26.85</v>
      </c>
      <c r="F434" t="n">
        <v>23.57</v>
      </c>
      <c r="G434" t="n">
        <v>128.56</v>
      </c>
      <c r="H434" t="n">
        <v>1.72</v>
      </c>
      <c r="I434" t="n">
        <v>11</v>
      </c>
      <c r="J434" t="n">
        <v>294.9</v>
      </c>
      <c r="K434" t="n">
        <v>58.47</v>
      </c>
      <c r="L434" t="n">
        <v>28.5</v>
      </c>
      <c r="M434" t="n">
        <v>9</v>
      </c>
      <c r="N434" t="n">
        <v>82.92</v>
      </c>
      <c r="O434" t="n">
        <v>36604.77</v>
      </c>
      <c r="P434" t="n">
        <v>360.72</v>
      </c>
      <c r="Q434" t="n">
        <v>608.76</v>
      </c>
      <c r="R434" t="n">
        <v>53.55</v>
      </c>
      <c r="S434" t="n">
        <v>46.36</v>
      </c>
      <c r="T434" t="n">
        <v>3268.18</v>
      </c>
      <c r="U434" t="n">
        <v>0.87</v>
      </c>
      <c r="V434" t="n">
        <v>0.9</v>
      </c>
      <c r="W434" t="n">
        <v>9.199999999999999</v>
      </c>
      <c r="X434" t="n">
        <v>0.2</v>
      </c>
      <c r="Y434" t="n">
        <v>1</v>
      </c>
      <c r="Z434" t="n">
        <v>10</v>
      </c>
    </row>
    <row r="435">
      <c r="A435" t="n">
        <v>111</v>
      </c>
      <c r="B435" t="n">
        <v>125</v>
      </c>
      <c r="C435" t="inlineStr">
        <is>
          <t xml:space="preserve">CONCLUIDO	</t>
        </is>
      </c>
      <c r="D435" t="n">
        <v>3.7341</v>
      </c>
      <c r="E435" t="n">
        <v>26.78</v>
      </c>
      <c r="F435" t="n">
        <v>23.55</v>
      </c>
      <c r="G435" t="n">
        <v>141.31</v>
      </c>
      <c r="H435" t="n">
        <v>1.73</v>
      </c>
      <c r="I435" t="n">
        <v>10</v>
      </c>
      <c r="J435" t="n">
        <v>295.41</v>
      </c>
      <c r="K435" t="n">
        <v>58.47</v>
      </c>
      <c r="L435" t="n">
        <v>28.75</v>
      </c>
      <c r="M435" t="n">
        <v>8</v>
      </c>
      <c r="N435" t="n">
        <v>83.19</v>
      </c>
      <c r="O435" t="n">
        <v>36668.57</v>
      </c>
      <c r="P435" t="n">
        <v>360.54</v>
      </c>
      <c r="Q435" t="n">
        <v>608.84</v>
      </c>
      <c r="R435" t="n">
        <v>52.91</v>
      </c>
      <c r="S435" t="n">
        <v>46.36</v>
      </c>
      <c r="T435" t="n">
        <v>2953.98</v>
      </c>
      <c r="U435" t="n">
        <v>0.88</v>
      </c>
      <c r="V435" t="n">
        <v>0.9</v>
      </c>
      <c r="W435" t="n">
        <v>9.199999999999999</v>
      </c>
      <c r="X435" t="n">
        <v>0.18</v>
      </c>
      <c r="Y435" t="n">
        <v>1</v>
      </c>
      <c r="Z435" t="n">
        <v>10</v>
      </c>
    </row>
    <row r="436">
      <c r="A436" t="n">
        <v>112</v>
      </c>
      <c r="B436" t="n">
        <v>125</v>
      </c>
      <c r="C436" t="inlineStr">
        <is>
          <t xml:space="preserve">CONCLUIDO	</t>
        </is>
      </c>
      <c r="D436" t="n">
        <v>3.7343</v>
      </c>
      <c r="E436" t="n">
        <v>26.78</v>
      </c>
      <c r="F436" t="n">
        <v>23.55</v>
      </c>
      <c r="G436" t="n">
        <v>141.3</v>
      </c>
      <c r="H436" t="n">
        <v>1.75</v>
      </c>
      <c r="I436" t="n">
        <v>10</v>
      </c>
      <c r="J436" t="n">
        <v>295.93</v>
      </c>
      <c r="K436" t="n">
        <v>58.47</v>
      </c>
      <c r="L436" t="n">
        <v>29</v>
      </c>
      <c r="M436" t="n">
        <v>8</v>
      </c>
      <c r="N436" t="n">
        <v>83.45999999999999</v>
      </c>
      <c r="O436" t="n">
        <v>36732.47</v>
      </c>
      <c r="P436" t="n">
        <v>361.08</v>
      </c>
      <c r="Q436" t="n">
        <v>608.8099999999999</v>
      </c>
      <c r="R436" t="n">
        <v>53.02</v>
      </c>
      <c r="S436" t="n">
        <v>46.36</v>
      </c>
      <c r="T436" t="n">
        <v>3005.25</v>
      </c>
      <c r="U436" t="n">
        <v>0.87</v>
      </c>
      <c r="V436" t="n">
        <v>0.9</v>
      </c>
      <c r="W436" t="n">
        <v>9.19</v>
      </c>
      <c r="X436" t="n">
        <v>0.18</v>
      </c>
      <c r="Y436" t="n">
        <v>1</v>
      </c>
      <c r="Z436" t="n">
        <v>10</v>
      </c>
    </row>
    <row r="437">
      <c r="A437" t="n">
        <v>113</v>
      </c>
      <c r="B437" t="n">
        <v>125</v>
      </c>
      <c r="C437" t="inlineStr">
        <is>
          <t xml:space="preserve">CONCLUIDO	</t>
        </is>
      </c>
      <c r="D437" t="n">
        <v>3.7346</v>
      </c>
      <c r="E437" t="n">
        <v>26.78</v>
      </c>
      <c r="F437" t="n">
        <v>23.55</v>
      </c>
      <c r="G437" t="n">
        <v>141.28</v>
      </c>
      <c r="H437" t="n">
        <v>1.76</v>
      </c>
      <c r="I437" t="n">
        <v>10</v>
      </c>
      <c r="J437" t="n">
        <v>296.45</v>
      </c>
      <c r="K437" t="n">
        <v>58.47</v>
      </c>
      <c r="L437" t="n">
        <v>29.25</v>
      </c>
      <c r="M437" t="n">
        <v>8</v>
      </c>
      <c r="N437" t="n">
        <v>83.73</v>
      </c>
      <c r="O437" t="n">
        <v>36796.49</v>
      </c>
      <c r="P437" t="n">
        <v>361.36</v>
      </c>
      <c r="Q437" t="n">
        <v>608.75</v>
      </c>
      <c r="R437" t="n">
        <v>52.82</v>
      </c>
      <c r="S437" t="n">
        <v>46.36</v>
      </c>
      <c r="T437" t="n">
        <v>2909.52</v>
      </c>
      <c r="U437" t="n">
        <v>0.88</v>
      </c>
      <c r="V437" t="n">
        <v>0.9</v>
      </c>
      <c r="W437" t="n">
        <v>9.199999999999999</v>
      </c>
      <c r="X437" t="n">
        <v>0.18</v>
      </c>
      <c r="Y437" t="n">
        <v>1</v>
      </c>
      <c r="Z437" t="n">
        <v>10</v>
      </c>
    </row>
    <row r="438">
      <c r="A438" t="n">
        <v>114</v>
      </c>
      <c r="B438" t="n">
        <v>125</v>
      </c>
      <c r="C438" t="inlineStr">
        <is>
          <t xml:space="preserve">CONCLUIDO	</t>
        </is>
      </c>
      <c r="D438" t="n">
        <v>3.7347</v>
      </c>
      <c r="E438" t="n">
        <v>26.78</v>
      </c>
      <c r="F438" t="n">
        <v>23.55</v>
      </c>
      <c r="G438" t="n">
        <v>141.28</v>
      </c>
      <c r="H438" t="n">
        <v>1.77</v>
      </c>
      <c r="I438" t="n">
        <v>10</v>
      </c>
      <c r="J438" t="n">
        <v>296.97</v>
      </c>
      <c r="K438" t="n">
        <v>58.47</v>
      </c>
      <c r="L438" t="n">
        <v>29.5</v>
      </c>
      <c r="M438" t="n">
        <v>8</v>
      </c>
      <c r="N438" t="n">
        <v>84</v>
      </c>
      <c r="O438" t="n">
        <v>36860.62</v>
      </c>
      <c r="P438" t="n">
        <v>361.33</v>
      </c>
      <c r="Q438" t="n">
        <v>608.78</v>
      </c>
      <c r="R438" t="n">
        <v>52.83</v>
      </c>
      <c r="S438" t="n">
        <v>46.36</v>
      </c>
      <c r="T438" t="n">
        <v>2912.7</v>
      </c>
      <c r="U438" t="n">
        <v>0.88</v>
      </c>
      <c r="V438" t="n">
        <v>0.9</v>
      </c>
      <c r="W438" t="n">
        <v>9.19</v>
      </c>
      <c r="X438" t="n">
        <v>0.18</v>
      </c>
      <c r="Y438" t="n">
        <v>1</v>
      </c>
      <c r="Z438" t="n">
        <v>10</v>
      </c>
    </row>
    <row r="439">
      <c r="A439" t="n">
        <v>115</v>
      </c>
      <c r="B439" t="n">
        <v>125</v>
      </c>
      <c r="C439" t="inlineStr">
        <is>
          <t xml:space="preserve">CONCLUIDO	</t>
        </is>
      </c>
      <c r="D439" t="n">
        <v>3.7342</v>
      </c>
      <c r="E439" t="n">
        <v>26.78</v>
      </c>
      <c r="F439" t="n">
        <v>23.55</v>
      </c>
      <c r="G439" t="n">
        <v>141.3</v>
      </c>
      <c r="H439" t="n">
        <v>1.78</v>
      </c>
      <c r="I439" t="n">
        <v>10</v>
      </c>
      <c r="J439" t="n">
        <v>297.49</v>
      </c>
      <c r="K439" t="n">
        <v>58.47</v>
      </c>
      <c r="L439" t="n">
        <v>29.75</v>
      </c>
      <c r="M439" t="n">
        <v>8</v>
      </c>
      <c r="N439" t="n">
        <v>84.27</v>
      </c>
      <c r="O439" t="n">
        <v>36924.87</v>
      </c>
      <c r="P439" t="n">
        <v>361.64</v>
      </c>
      <c r="Q439" t="n">
        <v>608.8099999999999</v>
      </c>
      <c r="R439" t="n">
        <v>52.96</v>
      </c>
      <c r="S439" t="n">
        <v>46.36</v>
      </c>
      <c r="T439" t="n">
        <v>2979.64</v>
      </c>
      <c r="U439" t="n">
        <v>0.88</v>
      </c>
      <c r="V439" t="n">
        <v>0.9</v>
      </c>
      <c r="W439" t="n">
        <v>9.19</v>
      </c>
      <c r="X439" t="n">
        <v>0.18</v>
      </c>
      <c r="Y439" t="n">
        <v>1</v>
      </c>
      <c r="Z439" t="n">
        <v>10</v>
      </c>
    </row>
    <row r="440">
      <c r="A440" t="n">
        <v>116</v>
      </c>
      <c r="B440" t="n">
        <v>125</v>
      </c>
      <c r="C440" t="inlineStr">
        <is>
          <t xml:space="preserve">CONCLUIDO	</t>
        </is>
      </c>
      <c r="D440" t="n">
        <v>3.735</v>
      </c>
      <c r="E440" t="n">
        <v>26.77</v>
      </c>
      <c r="F440" t="n">
        <v>23.54</v>
      </c>
      <c r="G440" t="n">
        <v>141.27</v>
      </c>
      <c r="H440" t="n">
        <v>1.79</v>
      </c>
      <c r="I440" t="n">
        <v>10</v>
      </c>
      <c r="J440" t="n">
        <v>298.01</v>
      </c>
      <c r="K440" t="n">
        <v>58.47</v>
      </c>
      <c r="L440" t="n">
        <v>30</v>
      </c>
      <c r="M440" t="n">
        <v>8</v>
      </c>
      <c r="N440" t="n">
        <v>84.54000000000001</v>
      </c>
      <c r="O440" t="n">
        <v>36989.23</v>
      </c>
      <c r="P440" t="n">
        <v>361.82</v>
      </c>
      <c r="Q440" t="n">
        <v>608.76</v>
      </c>
      <c r="R440" t="n">
        <v>52.82</v>
      </c>
      <c r="S440" t="n">
        <v>46.36</v>
      </c>
      <c r="T440" t="n">
        <v>2908.65</v>
      </c>
      <c r="U440" t="n">
        <v>0.88</v>
      </c>
      <c r="V440" t="n">
        <v>0.9</v>
      </c>
      <c r="W440" t="n">
        <v>9.19</v>
      </c>
      <c r="X440" t="n">
        <v>0.17</v>
      </c>
      <c r="Y440" t="n">
        <v>1</v>
      </c>
      <c r="Z440" t="n">
        <v>10</v>
      </c>
    </row>
    <row r="441">
      <c r="A441" t="n">
        <v>117</v>
      </c>
      <c r="B441" t="n">
        <v>125</v>
      </c>
      <c r="C441" t="inlineStr">
        <is>
          <t xml:space="preserve">CONCLUIDO	</t>
        </is>
      </c>
      <c r="D441" t="n">
        <v>3.7351</v>
      </c>
      <c r="E441" t="n">
        <v>26.77</v>
      </c>
      <c r="F441" t="n">
        <v>23.54</v>
      </c>
      <c r="G441" t="n">
        <v>141.26</v>
      </c>
      <c r="H441" t="n">
        <v>1.8</v>
      </c>
      <c r="I441" t="n">
        <v>10</v>
      </c>
      <c r="J441" t="n">
        <v>298.54</v>
      </c>
      <c r="K441" t="n">
        <v>58.47</v>
      </c>
      <c r="L441" t="n">
        <v>30.25</v>
      </c>
      <c r="M441" t="n">
        <v>8</v>
      </c>
      <c r="N441" t="n">
        <v>84.81</v>
      </c>
      <c r="O441" t="n">
        <v>37053.7</v>
      </c>
      <c r="P441" t="n">
        <v>361.86</v>
      </c>
      <c r="Q441" t="n">
        <v>608.77</v>
      </c>
      <c r="R441" t="n">
        <v>52.71</v>
      </c>
      <c r="S441" t="n">
        <v>46.36</v>
      </c>
      <c r="T441" t="n">
        <v>2851.43</v>
      </c>
      <c r="U441" t="n">
        <v>0.88</v>
      </c>
      <c r="V441" t="n">
        <v>0.91</v>
      </c>
      <c r="W441" t="n">
        <v>9.19</v>
      </c>
      <c r="X441" t="n">
        <v>0.17</v>
      </c>
      <c r="Y441" t="n">
        <v>1</v>
      </c>
      <c r="Z441" t="n">
        <v>10</v>
      </c>
    </row>
    <row r="442">
      <c r="A442" t="n">
        <v>118</v>
      </c>
      <c r="B442" t="n">
        <v>125</v>
      </c>
      <c r="C442" t="inlineStr">
        <is>
          <t xml:space="preserve">CONCLUIDO	</t>
        </is>
      </c>
      <c r="D442" t="n">
        <v>3.7349</v>
      </c>
      <c r="E442" t="n">
        <v>26.77</v>
      </c>
      <c r="F442" t="n">
        <v>23.55</v>
      </c>
      <c r="G442" t="n">
        <v>141.27</v>
      </c>
      <c r="H442" t="n">
        <v>1.82</v>
      </c>
      <c r="I442" t="n">
        <v>10</v>
      </c>
      <c r="J442" t="n">
        <v>299.06</v>
      </c>
      <c r="K442" t="n">
        <v>58.47</v>
      </c>
      <c r="L442" t="n">
        <v>30.5</v>
      </c>
      <c r="M442" t="n">
        <v>8</v>
      </c>
      <c r="N442" t="n">
        <v>85.09</v>
      </c>
      <c r="O442" t="n">
        <v>37118.29</v>
      </c>
      <c r="P442" t="n">
        <v>361.96</v>
      </c>
      <c r="Q442" t="n">
        <v>608.84</v>
      </c>
      <c r="R442" t="n">
        <v>52.78</v>
      </c>
      <c r="S442" t="n">
        <v>46.36</v>
      </c>
      <c r="T442" t="n">
        <v>2886.41</v>
      </c>
      <c r="U442" t="n">
        <v>0.88</v>
      </c>
      <c r="V442" t="n">
        <v>0.9</v>
      </c>
      <c r="W442" t="n">
        <v>9.19</v>
      </c>
      <c r="X442" t="n">
        <v>0.17</v>
      </c>
      <c r="Y442" t="n">
        <v>1</v>
      </c>
      <c r="Z442" t="n">
        <v>10</v>
      </c>
    </row>
    <row r="443">
      <c r="A443" t="n">
        <v>119</v>
      </c>
      <c r="B443" t="n">
        <v>125</v>
      </c>
      <c r="C443" t="inlineStr">
        <is>
          <t xml:space="preserve">CONCLUIDO	</t>
        </is>
      </c>
      <c r="D443" t="n">
        <v>3.7352</v>
      </c>
      <c r="E443" t="n">
        <v>26.77</v>
      </c>
      <c r="F443" t="n">
        <v>23.54</v>
      </c>
      <c r="G443" t="n">
        <v>141.26</v>
      </c>
      <c r="H443" t="n">
        <v>1.83</v>
      </c>
      <c r="I443" t="n">
        <v>10</v>
      </c>
      <c r="J443" t="n">
        <v>299.59</v>
      </c>
      <c r="K443" t="n">
        <v>58.47</v>
      </c>
      <c r="L443" t="n">
        <v>30.75</v>
      </c>
      <c r="M443" t="n">
        <v>8</v>
      </c>
      <c r="N443" t="n">
        <v>85.36</v>
      </c>
      <c r="O443" t="n">
        <v>37183.12</v>
      </c>
      <c r="P443" t="n">
        <v>362.13</v>
      </c>
      <c r="Q443" t="n">
        <v>608.77</v>
      </c>
      <c r="R443" t="n">
        <v>52.68</v>
      </c>
      <c r="S443" t="n">
        <v>46.36</v>
      </c>
      <c r="T443" t="n">
        <v>2836.68</v>
      </c>
      <c r="U443" t="n">
        <v>0.88</v>
      </c>
      <c r="V443" t="n">
        <v>0.91</v>
      </c>
      <c r="W443" t="n">
        <v>9.19</v>
      </c>
      <c r="X443" t="n">
        <v>0.17</v>
      </c>
      <c r="Y443" t="n">
        <v>1</v>
      </c>
      <c r="Z443" t="n">
        <v>10</v>
      </c>
    </row>
    <row r="444">
      <c r="A444" t="n">
        <v>120</v>
      </c>
      <c r="B444" t="n">
        <v>125</v>
      </c>
      <c r="C444" t="inlineStr">
        <is>
          <t xml:space="preserve">CONCLUIDO	</t>
        </is>
      </c>
      <c r="D444" t="n">
        <v>3.7353</v>
      </c>
      <c r="E444" t="n">
        <v>26.77</v>
      </c>
      <c r="F444" t="n">
        <v>23.54</v>
      </c>
      <c r="G444" t="n">
        <v>141.25</v>
      </c>
      <c r="H444" t="n">
        <v>1.84</v>
      </c>
      <c r="I444" t="n">
        <v>10</v>
      </c>
      <c r="J444" t="n">
        <v>300.11</v>
      </c>
      <c r="K444" t="n">
        <v>58.47</v>
      </c>
      <c r="L444" t="n">
        <v>31</v>
      </c>
      <c r="M444" t="n">
        <v>8</v>
      </c>
      <c r="N444" t="n">
        <v>85.64</v>
      </c>
      <c r="O444" t="n">
        <v>37247.94</v>
      </c>
      <c r="P444" t="n">
        <v>361.66</v>
      </c>
      <c r="Q444" t="n">
        <v>608.76</v>
      </c>
      <c r="R444" t="n">
        <v>52.58</v>
      </c>
      <c r="S444" t="n">
        <v>46.36</v>
      </c>
      <c r="T444" t="n">
        <v>2786.38</v>
      </c>
      <c r="U444" t="n">
        <v>0.88</v>
      </c>
      <c r="V444" t="n">
        <v>0.91</v>
      </c>
      <c r="W444" t="n">
        <v>9.199999999999999</v>
      </c>
      <c r="X444" t="n">
        <v>0.17</v>
      </c>
      <c r="Y444" t="n">
        <v>1</v>
      </c>
      <c r="Z444" t="n">
        <v>10</v>
      </c>
    </row>
    <row r="445">
      <c r="A445" t="n">
        <v>121</v>
      </c>
      <c r="B445" t="n">
        <v>125</v>
      </c>
      <c r="C445" t="inlineStr">
        <is>
          <t xml:space="preserve">CONCLUIDO	</t>
        </is>
      </c>
      <c r="D445" t="n">
        <v>3.7354</v>
      </c>
      <c r="E445" t="n">
        <v>26.77</v>
      </c>
      <c r="F445" t="n">
        <v>23.54</v>
      </c>
      <c r="G445" t="n">
        <v>141.25</v>
      </c>
      <c r="H445" t="n">
        <v>1.85</v>
      </c>
      <c r="I445" t="n">
        <v>10</v>
      </c>
      <c r="J445" t="n">
        <v>300.64</v>
      </c>
      <c r="K445" t="n">
        <v>58.47</v>
      </c>
      <c r="L445" t="n">
        <v>31.25</v>
      </c>
      <c r="M445" t="n">
        <v>8</v>
      </c>
      <c r="N445" t="n">
        <v>85.91</v>
      </c>
      <c r="O445" t="n">
        <v>37312.88</v>
      </c>
      <c r="P445" t="n">
        <v>360.94</v>
      </c>
      <c r="Q445" t="n">
        <v>608.8200000000001</v>
      </c>
      <c r="R445" t="n">
        <v>52.67</v>
      </c>
      <c r="S445" t="n">
        <v>46.36</v>
      </c>
      <c r="T445" t="n">
        <v>2831.26</v>
      </c>
      <c r="U445" t="n">
        <v>0.88</v>
      </c>
      <c r="V445" t="n">
        <v>0.91</v>
      </c>
      <c r="W445" t="n">
        <v>9.19</v>
      </c>
      <c r="X445" t="n">
        <v>0.17</v>
      </c>
      <c r="Y445" t="n">
        <v>1</v>
      </c>
      <c r="Z445" t="n">
        <v>10</v>
      </c>
    </row>
    <row r="446">
      <c r="A446" t="n">
        <v>122</v>
      </c>
      <c r="B446" t="n">
        <v>125</v>
      </c>
      <c r="C446" t="inlineStr">
        <is>
          <t xml:space="preserve">CONCLUIDO	</t>
        </is>
      </c>
      <c r="D446" t="n">
        <v>3.7346</v>
      </c>
      <c r="E446" t="n">
        <v>26.78</v>
      </c>
      <c r="F446" t="n">
        <v>23.55</v>
      </c>
      <c r="G446" t="n">
        <v>141.28</v>
      </c>
      <c r="H446" t="n">
        <v>1.86</v>
      </c>
      <c r="I446" t="n">
        <v>10</v>
      </c>
      <c r="J446" t="n">
        <v>301.17</v>
      </c>
      <c r="K446" t="n">
        <v>58.47</v>
      </c>
      <c r="L446" t="n">
        <v>31.5</v>
      </c>
      <c r="M446" t="n">
        <v>8</v>
      </c>
      <c r="N446" t="n">
        <v>86.19</v>
      </c>
      <c r="O446" t="n">
        <v>37377.94</v>
      </c>
      <c r="P446" t="n">
        <v>359.95</v>
      </c>
      <c r="Q446" t="n">
        <v>608.8200000000001</v>
      </c>
      <c r="R446" t="n">
        <v>52.82</v>
      </c>
      <c r="S446" t="n">
        <v>46.36</v>
      </c>
      <c r="T446" t="n">
        <v>2905.18</v>
      </c>
      <c r="U446" t="n">
        <v>0.88</v>
      </c>
      <c r="V446" t="n">
        <v>0.9</v>
      </c>
      <c r="W446" t="n">
        <v>9.19</v>
      </c>
      <c r="X446" t="n">
        <v>0.18</v>
      </c>
      <c r="Y446" t="n">
        <v>1</v>
      </c>
      <c r="Z446" t="n">
        <v>10</v>
      </c>
    </row>
    <row r="447">
      <c r="A447" t="n">
        <v>123</v>
      </c>
      <c r="B447" t="n">
        <v>125</v>
      </c>
      <c r="C447" t="inlineStr">
        <is>
          <t xml:space="preserve">CONCLUIDO	</t>
        </is>
      </c>
      <c r="D447" t="n">
        <v>3.7343</v>
      </c>
      <c r="E447" t="n">
        <v>26.78</v>
      </c>
      <c r="F447" t="n">
        <v>23.55</v>
      </c>
      <c r="G447" t="n">
        <v>141.3</v>
      </c>
      <c r="H447" t="n">
        <v>1.87</v>
      </c>
      <c r="I447" t="n">
        <v>10</v>
      </c>
      <c r="J447" t="n">
        <v>301.69</v>
      </c>
      <c r="K447" t="n">
        <v>58.47</v>
      </c>
      <c r="L447" t="n">
        <v>31.75</v>
      </c>
      <c r="M447" t="n">
        <v>8</v>
      </c>
      <c r="N447" t="n">
        <v>86.47</v>
      </c>
      <c r="O447" t="n">
        <v>37443.11</v>
      </c>
      <c r="P447" t="n">
        <v>359.11</v>
      </c>
      <c r="Q447" t="n">
        <v>608.78</v>
      </c>
      <c r="R447" t="n">
        <v>52.98</v>
      </c>
      <c r="S447" t="n">
        <v>46.36</v>
      </c>
      <c r="T447" t="n">
        <v>2985.92</v>
      </c>
      <c r="U447" t="n">
        <v>0.88</v>
      </c>
      <c r="V447" t="n">
        <v>0.9</v>
      </c>
      <c r="W447" t="n">
        <v>9.19</v>
      </c>
      <c r="X447" t="n">
        <v>0.18</v>
      </c>
      <c r="Y447" t="n">
        <v>1</v>
      </c>
      <c r="Z447" t="n">
        <v>10</v>
      </c>
    </row>
    <row r="448">
      <c r="A448" t="n">
        <v>124</v>
      </c>
      <c r="B448" t="n">
        <v>125</v>
      </c>
      <c r="C448" t="inlineStr">
        <is>
          <t xml:space="preserve">CONCLUIDO	</t>
        </is>
      </c>
      <c r="D448" t="n">
        <v>3.7433</v>
      </c>
      <c r="E448" t="n">
        <v>26.71</v>
      </c>
      <c r="F448" t="n">
        <v>23.53</v>
      </c>
      <c r="G448" t="n">
        <v>156.88</v>
      </c>
      <c r="H448" t="n">
        <v>1.89</v>
      </c>
      <c r="I448" t="n">
        <v>9</v>
      </c>
      <c r="J448" t="n">
        <v>302.22</v>
      </c>
      <c r="K448" t="n">
        <v>58.47</v>
      </c>
      <c r="L448" t="n">
        <v>32</v>
      </c>
      <c r="M448" t="n">
        <v>7</v>
      </c>
      <c r="N448" t="n">
        <v>86.75</v>
      </c>
      <c r="O448" t="n">
        <v>37508.41</v>
      </c>
      <c r="P448" t="n">
        <v>357.47</v>
      </c>
      <c r="Q448" t="n">
        <v>608.84</v>
      </c>
      <c r="R448" t="n">
        <v>52.38</v>
      </c>
      <c r="S448" t="n">
        <v>46.36</v>
      </c>
      <c r="T448" t="n">
        <v>2691.72</v>
      </c>
      <c r="U448" t="n">
        <v>0.89</v>
      </c>
      <c r="V448" t="n">
        <v>0.91</v>
      </c>
      <c r="W448" t="n">
        <v>9.19</v>
      </c>
      <c r="X448" t="n">
        <v>0.16</v>
      </c>
      <c r="Y448" t="n">
        <v>1</v>
      </c>
      <c r="Z448" t="n">
        <v>10</v>
      </c>
    </row>
    <row r="449">
      <c r="A449" t="n">
        <v>125</v>
      </c>
      <c r="B449" t="n">
        <v>125</v>
      </c>
      <c r="C449" t="inlineStr">
        <is>
          <t xml:space="preserve">CONCLUIDO	</t>
        </is>
      </c>
      <c r="D449" t="n">
        <v>3.7435</v>
      </c>
      <c r="E449" t="n">
        <v>26.71</v>
      </c>
      <c r="F449" t="n">
        <v>23.53</v>
      </c>
      <c r="G449" t="n">
        <v>156.87</v>
      </c>
      <c r="H449" t="n">
        <v>1.9</v>
      </c>
      <c r="I449" t="n">
        <v>9</v>
      </c>
      <c r="J449" t="n">
        <v>302.75</v>
      </c>
      <c r="K449" t="n">
        <v>58.47</v>
      </c>
      <c r="L449" t="n">
        <v>32.25</v>
      </c>
      <c r="M449" t="n">
        <v>7</v>
      </c>
      <c r="N449" t="n">
        <v>87.03</v>
      </c>
      <c r="O449" t="n">
        <v>37573.82</v>
      </c>
      <c r="P449" t="n">
        <v>358.11</v>
      </c>
      <c r="Q449" t="n">
        <v>608.76</v>
      </c>
      <c r="R449" t="n">
        <v>52.46</v>
      </c>
      <c r="S449" t="n">
        <v>46.36</v>
      </c>
      <c r="T449" t="n">
        <v>2731.38</v>
      </c>
      <c r="U449" t="n">
        <v>0.88</v>
      </c>
      <c r="V449" t="n">
        <v>0.91</v>
      </c>
      <c r="W449" t="n">
        <v>9.19</v>
      </c>
      <c r="X449" t="n">
        <v>0.16</v>
      </c>
      <c r="Y449" t="n">
        <v>1</v>
      </c>
      <c r="Z449" t="n">
        <v>10</v>
      </c>
    </row>
    <row r="450">
      <c r="A450" t="n">
        <v>126</v>
      </c>
      <c r="B450" t="n">
        <v>125</v>
      </c>
      <c r="C450" t="inlineStr">
        <is>
          <t xml:space="preserve">CONCLUIDO	</t>
        </is>
      </c>
      <c r="D450" t="n">
        <v>3.7436</v>
      </c>
      <c r="E450" t="n">
        <v>26.71</v>
      </c>
      <c r="F450" t="n">
        <v>23.53</v>
      </c>
      <c r="G450" t="n">
        <v>156.87</v>
      </c>
      <c r="H450" t="n">
        <v>1.91</v>
      </c>
      <c r="I450" t="n">
        <v>9</v>
      </c>
      <c r="J450" t="n">
        <v>303.28</v>
      </c>
      <c r="K450" t="n">
        <v>58.47</v>
      </c>
      <c r="L450" t="n">
        <v>32.5</v>
      </c>
      <c r="M450" t="n">
        <v>7</v>
      </c>
      <c r="N450" t="n">
        <v>87.31</v>
      </c>
      <c r="O450" t="n">
        <v>37639.36</v>
      </c>
      <c r="P450" t="n">
        <v>358.49</v>
      </c>
      <c r="Q450" t="n">
        <v>608.77</v>
      </c>
      <c r="R450" t="n">
        <v>52.29</v>
      </c>
      <c r="S450" t="n">
        <v>46.36</v>
      </c>
      <c r="T450" t="n">
        <v>2647.46</v>
      </c>
      <c r="U450" t="n">
        <v>0.89</v>
      </c>
      <c r="V450" t="n">
        <v>0.91</v>
      </c>
      <c r="W450" t="n">
        <v>9.19</v>
      </c>
      <c r="X450" t="n">
        <v>0.16</v>
      </c>
      <c r="Y450" t="n">
        <v>1</v>
      </c>
      <c r="Z450" t="n">
        <v>10</v>
      </c>
    </row>
    <row r="451">
      <c r="A451" t="n">
        <v>127</v>
      </c>
      <c r="B451" t="n">
        <v>125</v>
      </c>
      <c r="C451" t="inlineStr">
        <is>
          <t xml:space="preserve">CONCLUIDO	</t>
        </is>
      </c>
      <c r="D451" t="n">
        <v>3.7436</v>
      </c>
      <c r="E451" t="n">
        <v>26.71</v>
      </c>
      <c r="F451" t="n">
        <v>23.53</v>
      </c>
      <c r="G451" t="n">
        <v>156.87</v>
      </c>
      <c r="H451" t="n">
        <v>1.92</v>
      </c>
      <c r="I451" t="n">
        <v>9</v>
      </c>
      <c r="J451" t="n">
        <v>303.82</v>
      </c>
      <c r="K451" t="n">
        <v>58.47</v>
      </c>
      <c r="L451" t="n">
        <v>32.75</v>
      </c>
      <c r="M451" t="n">
        <v>7</v>
      </c>
      <c r="N451" t="n">
        <v>87.59</v>
      </c>
      <c r="O451" t="n">
        <v>37705.01</v>
      </c>
      <c r="P451" t="n">
        <v>358.69</v>
      </c>
      <c r="Q451" t="n">
        <v>608.79</v>
      </c>
      <c r="R451" t="n">
        <v>52.35</v>
      </c>
      <c r="S451" t="n">
        <v>46.36</v>
      </c>
      <c r="T451" t="n">
        <v>2677.4</v>
      </c>
      <c r="U451" t="n">
        <v>0.89</v>
      </c>
      <c r="V451" t="n">
        <v>0.91</v>
      </c>
      <c r="W451" t="n">
        <v>9.19</v>
      </c>
      <c r="X451" t="n">
        <v>0.16</v>
      </c>
      <c r="Y451" t="n">
        <v>1</v>
      </c>
      <c r="Z451" t="n">
        <v>10</v>
      </c>
    </row>
    <row r="452">
      <c r="A452" t="n">
        <v>128</v>
      </c>
      <c r="B452" t="n">
        <v>125</v>
      </c>
      <c r="C452" t="inlineStr">
        <is>
          <t xml:space="preserve">CONCLUIDO	</t>
        </is>
      </c>
      <c r="D452" t="n">
        <v>3.7429</v>
      </c>
      <c r="E452" t="n">
        <v>26.72</v>
      </c>
      <c r="F452" t="n">
        <v>23.54</v>
      </c>
      <c r="G452" t="n">
        <v>156.9</v>
      </c>
      <c r="H452" t="n">
        <v>1.93</v>
      </c>
      <c r="I452" t="n">
        <v>9</v>
      </c>
      <c r="J452" t="n">
        <v>304.35</v>
      </c>
      <c r="K452" t="n">
        <v>58.47</v>
      </c>
      <c r="L452" t="n">
        <v>33</v>
      </c>
      <c r="M452" t="n">
        <v>7</v>
      </c>
      <c r="N452" t="n">
        <v>87.88</v>
      </c>
      <c r="O452" t="n">
        <v>37770.79</v>
      </c>
      <c r="P452" t="n">
        <v>359.07</v>
      </c>
      <c r="Q452" t="n">
        <v>608.76</v>
      </c>
      <c r="R452" t="n">
        <v>52.54</v>
      </c>
      <c r="S452" t="n">
        <v>46.36</v>
      </c>
      <c r="T452" t="n">
        <v>2770.22</v>
      </c>
      <c r="U452" t="n">
        <v>0.88</v>
      </c>
      <c r="V452" t="n">
        <v>0.91</v>
      </c>
      <c r="W452" t="n">
        <v>9.19</v>
      </c>
      <c r="X452" t="n">
        <v>0.16</v>
      </c>
      <c r="Y452" t="n">
        <v>1</v>
      </c>
      <c r="Z452" t="n">
        <v>10</v>
      </c>
    </row>
    <row r="453">
      <c r="A453" t="n">
        <v>129</v>
      </c>
      <c r="B453" t="n">
        <v>125</v>
      </c>
      <c r="C453" t="inlineStr">
        <is>
          <t xml:space="preserve">CONCLUIDO	</t>
        </is>
      </c>
      <c r="D453" t="n">
        <v>3.7426</v>
      </c>
      <c r="E453" t="n">
        <v>26.72</v>
      </c>
      <c r="F453" t="n">
        <v>23.54</v>
      </c>
      <c r="G453" t="n">
        <v>156.92</v>
      </c>
      <c r="H453" t="n">
        <v>1.94</v>
      </c>
      <c r="I453" t="n">
        <v>9</v>
      </c>
      <c r="J453" t="n">
        <v>304.88</v>
      </c>
      <c r="K453" t="n">
        <v>58.47</v>
      </c>
      <c r="L453" t="n">
        <v>33.25</v>
      </c>
      <c r="M453" t="n">
        <v>7</v>
      </c>
      <c r="N453" t="n">
        <v>88.16</v>
      </c>
      <c r="O453" t="n">
        <v>37836.69</v>
      </c>
      <c r="P453" t="n">
        <v>359.12</v>
      </c>
      <c r="Q453" t="n">
        <v>608.78</v>
      </c>
      <c r="R453" t="n">
        <v>52.58</v>
      </c>
      <c r="S453" t="n">
        <v>46.36</v>
      </c>
      <c r="T453" t="n">
        <v>2790.96</v>
      </c>
      <c r="U453" t="n">
        <v>0.88</v>
      </c>
      <c r="V453" t="n">
        <v>0.91</v>
      </c>
      <c r="W453" t="n">
        <v>9.19</v>
      </c>
      <c r="X453" t="n">
        <v>0.17</v>
      </c>
      <c r="Y453" t="n">
        <v>1</v>
      </c>
      <c r="Z453" t="n">
        <v>10</v>
      </c>
    </row>
    <row r="454">
      <c r="A454" t="n">
        <v>130</v>
      </c>
      <c r="B454" t="n">
        <v>125</v>
      </c>
      <c r="C454" t="inlineStr">
        <is>
          <t xml:space="preserve">CONCLUIDO	</t>
        </is>
      </c>
      <c r="D454" t="n">
        <v>3.7429</v>
      </c>
      <c r="E454" t="n">
        <v>26.72</v>
      </c>
      <c r="F454" t="n">
        <v>23.54</v>
      </c>
      <c r="G454" t="n">
        <v>156.9</v>
      </c>
      <c r="H454" t="n">
        <v>1.95</v>
      </c>
      <c r="I454" t="n">
        <v>9</v>
      </c>
      <c r="J454" t="n">
        <v>305.42</v>
      </c>
      <c r="K454" t="n">
        <v>58.47</v>
      </c>
      <c r="L454" t="n">
        <v>33.5</v>
      </c>
      <c r="M454" t="n">
        <v>7</v>
      </c>
      <c r="N454" t="n">
        <v>88.45</v>
      </c>
      <c r="O454" t="n">
        <v>37902.71</v>
      </c>
      <c r="P454" t="n">
        <v>359.14</v>
      </c>
      <c r="Q454" t="n">
        <v>608.8</v>
      </c>
      <c r="R454" t="n">
        <v>52.47</v>
      </c>
      <c r="S454" t="n">
        <v>46.36</v>
      </c>
      <c r="T454" t="n">
        <v>2737.23</v>
      </c>
      <c r="U454" t="n">
        <v>0.88</v>
      </c>
      <c r="V454" t="n">
        <v>0.91</v>
      </c>
      <c r="W454" t="n">
        <v>9.19</v>
      </c>
      <c r="X454" t="n">
        <v>0.16</v>
      </c>
      <c r="Y454" t="n">
        <v>1</v>
      </c>
      <c r="Z454" t="n">
        <v>10</v>
      </c>
    </row>
    <row r="455">
      <c r="A455" t="n">
        <v>131</v>
      </c>
      <c r="B455" t="n">
        <v>125</v>
      </c>
      <c r="C455" t="inlineStr">
        <is>
          <t xml:space="preserve">CONCLUIDO	</t>
        </is>
      </c>
      <c r="D455" t="n">
        <v>3.7436</v>
      </c>
      <c r="E455" t="n">
        <v>26.71</v>
      </c>
      <c r="F455" t="n">
        <v>23.53</v>
      </c>
      <c r="G455" t="n">
        <v>156.87</v>
      </c>
      <c r="H455" t="n">
        <v>1.97</v>
      </c>
      <c r="I455" t="n">
        <v>9</v>
      </c>
      <c r="J455" t="n">
        <v>305.96</v>
      </c>
      <c r="K455" t="n">
        <v>58.47</v>
      </c>
      <c r="L455" t="n">
        <v>33.75</v>
      </c>
      <c r="M455" t="n">
        <v>7</v>
      </c>
      <c r="N455" t="n">
        <v>88.73</v>
      </c>
      <c r="O455" t="n">
        <v>37968.85</v>
      </c>
      <c r="P455" t="n">
        <v>359.15</v>
      </c>
      <c r="Q455" t="n">
        <v>608.76</v>
      </c>
      <c r="R455" t="n">
        <v>52.35</v>
      </c>
      <c r="S455" t="n">
        <v>46.36</v>
      </c>
      <c r="T455" t="n">
        <v>2679.44</v>
      </c>
      <c r="U455" t="n">
        <v>0.89</v>
      </c>
      <c r="V455" t="n">
        <v>0.91</v>
      </c>
      <c r="W455" t="n">
        <v>9.19</v>
      </c>
      <c r="X455" t="n">
        <v>0.16</v>
      </c>
      <c r="Y455" t="n">
        <v>1</v>
      </c>
      <c r="Z455" t="n">
        <v>10</v>
      </c>
    </row>
    <row r="456">
      <c r="A456" t="n">
        <v>132</v>
      </c>
      <c r="B456" t="n">
        <v>125</v>
      </c>
      <c r="C456" t="inlineStr">
        <is>
          <t xml:space="preserve">CONCLUIDO	</t>
        </is>
      </c>
      <c r="D456" t="n">
        <v>3.7429</v>
      </c>
      <c r="E456" t="n">
        <v>26.72</v>
      </c>
      <c r="F456" t="n">
        <v>23.54</v>
      </c>
      <c r="G456" t="n">
        <v>156.9</v>
      </c>
      <c r="H456" t="n">
        <v>1.98</v>
      </c>
      <c r="I456" t="n">
        <v>9</v>
      </c>
      <c r="J456" t="n">
        <v>306.49</v>
      </c>
      <c r="K456" t="n">
        <v>58.47</v>
      </c>
      <c r="L456" t="n">
        <v>34</v>
      </c>
      <c r="M456" t="n">
        <v>7</v>
      </c>
      <c r="N456" t="n">
        <v>89.02</v>
      </c>
      <c r="O456" t="n">
        <v>38035.12</v>
      </c>
      <c r="P456" t="n">
        <v>359.17</v>
      </c>
      <c r="Q456" t="n">
        <v>608.76</v>
      </c>
      <c r="R456" t="n">
        <v>52.47</v>
      </c>
      <c r="S456" t="n">
        <v>46.36</v>
      </c>
      <c r="T456" t="n">
        <v>2738.54</v>
      </c>
      <c r="U456" t="n">
        <v>0.88</v>
      </c>
      <c r="V456" t="n">
        <v>0.91</v>
      </c>
      <c r="W456" t="n">
        <v>9.19</v>
      </c>
      <c r="X456" t="n">
        <v>0.16</v>
      </c>
      <c r="Y456" t="n">
        <v>1</v>
      </c>
      <c r="Z456" t="n">
        <v>10</v>
      </c>
    </row>
    <row r="457">
      <c r="A457" t="n">
        <v>133</v>
      </c>
      <c r="B457" t="n">
        <v>125</v>
      </c>
      <c r="C457" t="inlineStr">
        <is>
          <t xml:space="preserve">CONCLUIDO	</t>
        </is>
      </c>
      <c r="D457" t="n">
        <v>3.744</v>
      </c>
      <c r="E457" t="n">
        <v>26.71</v>
      </c>
      <c r="F457" t="n">
        <v>23.53</v>
      </c>
      <c r="G457" t="n">
        <v>156.85</v>
      </c>
      <c r="H457" t="n">
        <v>1.99</v>
      </c>
      <c r="I457" t="n">
        <v>9</v>
      </c>
      <c r="J457" t="n">
        <v>307.03</v>
      </c>
      <c r="K457" t="n">
        <v>58.47</v>
      </c>
      <c r="L457" t="n">
        <v>34.25</v>
      </c>
      <c r="M457" t="n">
        <v>7</v>
      </c>
      <c r="N457" t="n">
        <v>89.31</v>
      </c>
      <c r="O457" t="n">
        <v>38101.52</v>
      </c>
      <c r="P457" t="n">
        <v>359.29</v>
      </c>
      <c r="Q457" t="n">
        <v>608.8</v>
      </c>
      <c r="R457" t="n">
        <v>52.3</v>
      </c>
      <c r="S457" t="n">
        <v>46.36</v>
      </c>
      <c r="T457" t="n">
        <v>2653.47</v>
      </c>
      <c r="U457" t="n">
        <v>0.89</v>
      </c>
      <c r="V457" t="n">
        <v>0.91</v>
      </c>
      <c r="W457" t="n">
        <v>9.19</v>
      </c>
      <c r="X457" t="n">
        <v>0.16</v>
      </c>
      <c r="Y457" t="n">
        <v>1</v>
      </c>
      <c r="Z457" t="n">
        <v>10</v>
      </c>
    </row>
    <row r="458">
      <c r="A458" t="n">
        <v>134</v>
      </c>
      <c r="B458" t="n">
        <v>125</v>
      </c>
      <c r="C458" t="inlineStr">
        <is>
          <t xml:space="preserve">CONCLUIDO	</t>
        </is>
      </c>
      <c r="D458" t="n">
        <v>3.7438</v>
      </c>
      <c r="E458" t="n">
        <v>26.71</v>
      </c>
      <c r="F458" t="n">
        <v>23.53</v>
      </c>
      <c r="G458" t="n">
        <v>156.86</v>
      </c>
      <c r="H458" t="n">
        <v>2</v>
      </c>
      <c r="I458" t="n">
        <v>9</v>
      </c>
      <c r="J458" t="n">
        <v>307.57</v>
      </c>
      <c r="K458" t="n">
        <v>58.47</v>
      </c>
      <c r="L458" t="n">
        <v>34.5</v>
      </c>
      <c r="M458" t="n">
        <v>7</v>
      </c>
      <c r="N458" t="n">
        <v>89.59999999999999</v>
      </c>
      <c r="O458" t="n">
        <v>38168.04</v>
      </c>
      <c r="P458" t="n">
        <v>359.02</v>
      </c>
      <c r="Q458" t="n">
        <v>608.78</v>
      </c>
      <c r="R458" t="n">
        <v>52.24</v>
      </c>
      <c r="S458" t="n">
        <v>46.36</v>
      </c>
      <c r="T458" t="n">
        <v>2620.12</v>
      </c>
      <c r="U458" t="n">
        <v>0.89</v>
      </c>
      <c r="V458" t="n">
        <v>0.91</v>
      </c>
      <c r="W458" t="n">
        <v>9.19</v>
      </c>
      <c r="X458" t="n">
        <v>0.16</v>
      </c>
      <c r="Y458" t="n">
        <v>1</v>
      </c>
      <c r="Z458" t="n">
        <v>10</v>
      </c>
    </row>
    <row r="459">
      <c r="A459" t="n">
        <v>135</v>
      </c>
      <c r="B459" t="n">
        <v>125</v>
      </c>
      <c r="C459" t="inlineStr">
        <is>
          <t xml:space="preserve">CONCLUIDO	</t>
        </is>
      </c>
      <c r="D459" t="n">
        <v>3.7434</v>
      </c>
      <c r="E459" t="n">
        <v>26.71</v>
      </c>
      <c r="F459" t="n">
        <v>23.53</v>
      </c>
      <c r="G459" t="n">
        <v>156.88</v>
      </c>
      <c r="H459" t="n">
        <v>2.01</v>
      </c>
      <c r="I459" t="n">
        <v>9</v>
      </c>
      <c r="J459" t="n">
        <v>308.11</v>
      </c>
      <c r="K459" t="n">
        <v>58.47</v>
      </c>
      <c r="L459" t="n">
        <v>34.75</v>
      </c>
      <c r="M459" t="n">
        <v>7</v>
      </c>
      <c r="N459" t="n">
        <v>89.89</v>
      </c>
      <c r="O459" t="n">
        <v>38234.68</v>
      </c>
      <c r="P459" t="n">
        <v>359.2</v>
      </c>
      <c r="Q459" t="n">
        <v>608.77</v>
      </c>
      <c r="R459" t="n">
        <v>52.32</v>
      </c>
      <c r="S459" t="n">
        <v>46.36</v>
      </c>
      <c r="T459" t="n">
        <v>2660.71</v>
      </c>
      <c r="U459" t="n">
        <v>0.89</v>
      </c>
      <c r="V459" t="n">
        <v>0.91</v>
      </c>
      <c r="W459" t="n">
        <v>9.19</v>
      </c>
      <c r="X459" t="n">
        <v>0.16</v>
      </c>
      <c r="Y459" t="n">
        <v>1</v>
      </c>
      <c r="Z459" t="n">
        <v>10</v>
      </c>
    </row>
    <row r="460">
      <c r="A460" t="n">
        <v>136</v>
      </c>
      <c r="B460" t="n">
        <v>125</v>
      </c>
      <c r="C460" t="inlineStr">
        <is>
          <t xml:space="preserve">CONCLUIDO	</t>
        </is>
      </c>
      <c r="D460" t="n">
        <v>3.7425</v>
      </c>
      <c r="E460" t="n">
        <v>26.72</v>
      </c>
      <c r="F460" t="n">
        <v>23.54</v>
      </c>
      <c r="G460" t="n">
        <v>156.92</v>
      </c>
      <c r="H460" t="n">
        <v>2.02</v>
      </c>
      <c r="I460" t="n">
        <v>9</v>
      </c>
      <c r="J460" t="n">
        <v>308.65</v>
      </c>
      <c r="K460" t="n">
        <v>58.47</v>
      </c>
      <c r="L460" t="n">
        <v>35</v>
      </c>
      <c r="M460" t="n">
        <v>7</v>
      </c>
      <c r="N460" t="n">
        <v>90.18000000000001</v>
      </c>
      <c r="O460" t="n">
        <v>38301.46</v>
      </c>
      <c r="P460" t="n">
        <v>358.85</v>
      </c>
      <c r="Q460" t="n">
        <v>608.8</v>
      </c>
      <c r="R460" t="n">
        <v>52.51</v>
      </c>
      <c r="S460" t="n">
        <v>46.36</v>
      </c>
      <c r="T460" t="n">
        <v>2757.52</v>
      </c>
      <c r="U460" t="n">
        <v>0.88</v>
      </c>
      <c r="V460" t="n">
        <v>0.91</v>
      </c>
      <c r="W460" t="n">
        <v>9.199999999999999</v>
      </c>
      <c r="X460" t="n">
        <v>0.17</v>
      </c>
      <c r="Y460" t="n">
        <v>1</v>
      </c>
      <c r="Z460" t="n">
        <v>10</v>
      </c>
    </row>
    <row r="461">
      <c r="A461" t="n">
        <v>137</v>
      </c>
      <c r="B461" t="n">
        <v>125</v>
      </c>
      <c r="C461" t="inlineStr">
        <is>
          <t xml:space="preserve">CONCLUIDO	</t>
        </is>
      </c>
      <c r="D461" t="n">
        <v>3.7427</v>
      </c>
      <c r="E461" t="n">
        <v>26.72</v>
      </c>
      <c r="F461" t="n">
        <v>23.54</v>
      </c>
      <c r="G461" t="n">
        <v>156.91</v>
      </c>
      <c r="H461" t="n">
        <v>2.03</v>
      </c>
      <c r="I461" t="n">
        <v>9</v>
      </c>
      <c r="J461" t="n">
        <v>309.2</v>
      </c>
      <c r="K461" t="n">
        <v>58.47</v>
      </c>
      <c r="L461" t="n">
        <v>35.25</v>
      </c>
      <c r="M461" t="n">
        <v>7</v>
      </c>
      <c r="N461" t="n">
        <v>90.47</v>
      </c>
      <c r="O461" t="n">
        <v>38368.36</v>
      </c>
      <c r="P461" t="n">
        <v>358.34</v>
      </c>
      <c r="Q461" t="n">
        <v>608.76</v>
      </c>
      <c r="R461" t="n">
        <v>52.67</v>
      </c>
      <c r="S461" t="n">
        <v>46.36</v>
      </c>
      <c r="T461" t="n">
        <v>2836.3</v>
      </c>
      <c r="U461" t="n">
        <v>0.88</v>
      </c>
      <c r="V461" t="n">
        <v>0.91</v>
      </c>
      <c r="W461" t="n">
        <v>9.19</v>
      </c>
      <c r="X461" t="n">
        <v>0.17</v>
      </c>
      <c r="Y461" t="n">
        <v>1</v>
      </c>
      <c r="Z461" t="n">
        <v>10</v>
      </c>
    </row>
    <row r="462">
      <c r="A462" t="n">
        <v>138</v>
      </c>
      <c r="B462" t="n">
        <v>125</v>
      </c>
      <c r="C462" t="inlineStr">
        <is>
          <t xml:space="preserve">CONCLUIDO	</t>
        </is>
      </c>
      <c r="D462" t="n">
        <v>3.7429</v>
      </c>
      <c r="E462" t="n">
        <v>26.72</v>
      </c>
      <c r="F462" t="n">
        <v>23.54</v>
      </c>
      <c r="G462" t="n">
        <v>156.9</v>
      </c>
      <c r="H462" t="n">
        <v>2.04</v>
      </c>
      <c r="I462" t="n">
        <v>9</v>
      </c>
      <c r="J462" t="n">
        <v>309.74</v>
      </c>
      <c r="K462" t="n">
        <v>58.47</v>
      </c>
      <c r="L462" t="n">
        <v>35.5</v>
      </c>
      <c r="M462" t="n">
        <v>7</v>
      </c>
      <c r="N462" t="n">
        <v>90.77</v>
      </c>
      <c r="O462" t="n">
        <v>38435.39</v>
      </c>
      <c r="P462" t="n">
        <v>357.97</v>
      </c>
      <c r="Q462" t="n">
        <v>608.8</v>
      </c>
      <c r="R462" t="n">
        <v>52.47</v>
      </c>
      <c r="S462" t="n">
        <v>46.36</v>
      </c>
      <c r="T462" t="n">
        <v>2738.33</v>
      </c>
      <c r="U462" t="n">
        <v>0.88</v>
      </c>
      <c r="V462" t="n">
        <v>0.91</v>
      </c>
      <c r="W462" t="n">
        <v>9.19</v>
      </c>
      <c r="X462" t="n">
        <v>0.16</v>
      </c>
      <c r="Y462" t="n">
        <v>1</v>
      </c>
      <c r="Z462" t="n">
        <v>10</v>
      </c>
    </row>
    <row r="463">
      <c r="A463" t="n">
        <v>139</v>
      </c>
      <c r="B463" t="n">
        <v>125</v>
      </c>
      <c r="C463" t="inlineStr">
        <is>
          <t xml:space="preserve">CONCLUIDO	</t>
        </is>
      </c>
      <c r="D463" t="n">
        <v>3.7418</v>
      </c>
      <c r="E463" t="n">
        <v>26.73</v>
      </c>
      <c r="F463" t="n">
        <v>23.54</v>
      </c>
      <c r="G463" t="n">
        <v>156.96</v>
      </c>
      <c r="H463" t="n">
        <v>2.05</v>
      </c>
      <c r="I463" t="n">
        <v>9</v>
      </c>
      <c r="J463" t="n">
        <v>310.28</v>
      </c>
      <c r="K463" t="n">
        <v>58.47</v>
      </c>
      <c r="L463" t="n">
        <v>35.75</v>
      </c>
      <c r="M463" t="n">
        <v>7</v>
      </c>
      <c r="N463" t="n">
        <v>91.06</v>
      </c>
      <c r="O463" t="n">
        <v>38502.55</v>
      </c>
      <c r="P463" t="n">
        <v>357.66</v>
      </c>
      <c r="Q463" t="n">
        <v>608.8</v>
      </c>
      <c r="R463" t="n">
        <v>52.64</v>
      </c>
      <c r="S463" t="n">
        <v>46.36</v>
      </c>
      <c r="T463" t="n">
        <v>2824.47</v>
      </c>
      <c r="U463" t="n">
        <v>0.88</v>
      </c>
      <c r="V463" t="n">
        <v>0.91</v>
      </c>
      <c r="W463" t="n">
        <v>9.199999999999999</v>
      </c>
      <c r="X463" t="n">
        <v>0.17</v>
      </c>
      <c r="Y463" t="n">
        <v>1</v>
      </c>
      <c r="Z463" t="n">
        <v>10</v>
      </c>
    </row>
    <row r="464">
      <c r="A464" t="n">
        <v>140</v>
      </c>
      <c r="B464" t="n">
        <v>125</v>
      </c>
      <c r="C464" t="inlineStr">
        <is>
          <t xml:space="preserve">CONCLUIDO	</t>
        </is>
      </c>
      <c r="D464" t="n">
        <v>3.7429</v>
      </c>
      <c r="E464" t="n">
        <v>26.72</v>
      </c>
      <c r="F464" t="n">
        <v>23.54</v>
      </c>
      <c r="G464" t="n">
        <v>156.9</v>
      </c>
      <c r="H464" t="n">
        <v>2.06</v>
      </c>
      <c r="I464" t="n">
        <v>9</v>
      </c>
      <c r="J464" t="n">
        <v>310.83</v>
      </c>
      <c r="K464" t="n">
        <v>58.47</v>
      </c>
      <c r="L464" t="n">
        <v>36</v>
      </c>
      <c r="M464" t="n">
        <v>7</v>
      </c>
      <c r="N464" t="n">
        <v>91.36</v>
      </c>
      <c r="O464" t="n">
        <v>38569.84</v>
      </c>
      <c r="P464" t="n">
        <v>356.95</v>
      </c>
      <c r="Q464" t="n">
        <v>608.8</v>
      </c>
      <c r="R464" t="n">
        <v>52.66</v>
      </c>
      <c r="S464" t="n">
        <v>46.36</v>
      </c>
      <c r="T464" t="n">
        <v>2834.41</v>
      </c>
      <c r="U464" t="n">
        <v>0.88</v>
      </c>
      <c r="V464" t="n">
        <v>0.91</v>
      </c>
      <c r="W464" t="n">
        <v>9.19</v>
      </c>
      <c r="X464" t="n">
        <v>0.16</v>
      </c>
      <c r="Y464" t="n">
        <v>1</v>
      </c>
      <c r="Z464" t="n">
        <v>10</v>
      </c>
    </row>
    <row r="465">
      <c r="A465" t="n">
        <v>141</v>
      </c>
      <c r="B465" t="n">
        <v>125</v>
      </c>
      <c r="C465" t="inlineStr">
        <is>
          <t xml:space="preserve">CONCLUIDO	</t>
        </is>
      </c>
      <c r="D465" t="n">
        <v>3.7424</v>
      </c>
      <c r="E465" t="n">
        <v>26.72</v>
      </c>
      <c r="F465" t="n">
        <v>23.54</v>
      </c>
      <c r="G465" t="n">
        <v>156.93</v>
      </c>
      <c r="H465" t="n">
        <v>2.07</v>
      </c>
      <c r="I465" t="n">
        <v>9</v>
      </c>
      <c r="J465" t="n">
        <v>311.38</v>
      </c>
      <c r="K465" t="n">
        <v>58.47</v>
      </c>
      <c r="L465" t="n">
        <v>36.25</v>
      </c>
      <c r="M465" t="n">
        <v>7</v>
      </c>
      <c r="N465" t="n">
        <v>91.65000000000001</v>
      </c>
      <c r="O465" t="n">
        <v>38637.26</v>
      </c>
      <c r="P465" t="n">
        <v>356.22</v>
      </c>
      <c r="Q465" t="n">
        <v>608.76</v>
      </c>
      <c r="R465" t="n">
        <v>52.69</v>
      </c>
      <c r="S465" t="n">
        <v>46.36</v>
      </c>
      <c r="T465" t="n">
        <v>2845.88</v>
      </c>
      <c r="U465" t="n">
        <v>0.88</v>
      </c>
      <c r="V465" t="n">
        <v>0.91</v>
      </c>
      <c r="W465" t="n">
        <v>9.19</v>
      </c>
      <c r="X465" t="n">
        <v>0.17</v>
      </c>
      <c r="Y465" t="n">
        <v>1</v>
      </c>
      <c r="Z465" t="n">
        <v>10</v>
      </c>
    </row>
    <row r="466">
      <c r="A466" t="n">
        <v>142</v>
      </c>
      <c r="B466" t="n">
        <v>125</v>
      </c>
      <c r="C466" t="inlineStr">
        <is>
          <t xml:space="preserve">CONCLUIDO	</t>
        </is>
      </c>
      <c r="D466" t="n">
        <v>3.7524</v>
      </c>
      <c r="E466" t="n">
        <v>26.65</v>
      </c>
      <c r="F466" t="n">
        <v>23.52</v>
      </c>
      <c r="G466" t="n">
        <v>176.36</v>
      </c>
      <c r="H466" t="n">
        <v>2.08</v>
      </c>
      <c r="I466" t="n">
        <v>8</v>
      </c>
      <c r="J466" t="n">
        <v>311.92</v>
      </c>
      <c r="K466" t="n">
        <v>58.47</v>
      </c>
      <c r="L466" t="n">
        <v>36.5</v>
      </c>
      <c r="M466" t="n">
        <v>6</v>
      </c>
      <c r="N466" t="n">
        <v>91.95</v>
      </c>
      <c r="O466" t="n">
        <v>38704.93</v>
      </c>
      <c r="P466" t="n">
        <v>355.86</v>
      </c>
      <c r="Q466" t="n">
        <v>608.8</v>
      </c>
      <c r="R466" t="n">
        <v>51.75</v>
      </c>
      <c r="S466" t="n">
        <v>46.36</v>
      </c>
      <c r="T466" t="n">
        <v>2382.53</v>
      </c>
      <c r="U466" t="n">
        <v>0.9</v>
      </c>
      <c r="V466" t="n">
        <v>0.91</v>
      </c>
      <c r="W466" t="n">
        <v>9.19</v>
      </c>
      <c r="X466" t="n">
        <v>0.14</v>
      </c>
      <c r="Y466" t="n">
        <v>1</v>
      </c>
      <c r="Z466" t="n">
        <v>10</v>
      </c>
    </row>
    <row r="467">
      <c r="A467" t="n">
        <v>143</v>
      </c>
      <c r="B467" t="n">
        <v>125</v>
      </c>
      <c r="C467" t="inlineStr">
        <is>
          <t xml:space="preserve">CONCLUIDO	</t>
        </is>
      </c>
      <c r="D467" t="n">
        <v>3.7525</v>
      </c>
      <c r="E467" t="n">
        <v>26.65</v>
      </c>
      <c r="F467" t="n">
        <v>23.51</v>
      </c>
      <c r="G467" t="n">
        <v>176.36</v>
      </c>
      <c r="H467" t="n">
        <v>2.1</v>
      </c>
      <c r="I467" t="n">
        <v>8</v>
      </c>
      <c r="J467" t="n">
        <v>312.47</v>
      </c>
      <c r="K467" t="n">
        <v>58.47</v>
      </c>
      <c r="L467" t="n">
        <v>36.75</v>
      </c>
      <c r="M467" t="n">
        <v>6</v>
      </c>
      <c r="N467" t="n">
        <v>92.25</v>
      </c>
      <c r="O467" t="n">
        <v>38772.62</v>
      </c>
      <c r="P467" t="n">
        <v>356.52</v>
      </c>
      <c r="Q467" t="n">
        <v>608.75</v>
      </c>
      <c r="R467" t="n">
        <v>51.82</v>
      </c>
      <c r="S467" t="n">
        <v>46.36</v>
      </c>
      <c r="T467" t="n">
        <v>2418.15</v>
      </c>
      <c r="U467" t="n">
        <v>0.89</v>
      </c>
      <c r="V467" t="n">
        <v>0.91</v>
      </c>
      <c r="W467" t="n">
        <v>9.19</v>
      </c>
      <c r="X467" t="n">
        <v>0.14</v>
      </c>
      <c r="Y467" t="n">
        <v>1</v>
      </c>
      <c r="Z467" t="n">
        <v>10</v>
      </c>
    </row>
    <row r="468">
      <c r="A468" t="n">
        <v>144</v>
      </c>
      <c r="B468" t="n">
        <v>125</v>
      </c>
      <c r="C468" t="inlineStr">
        <is>
          <t xml:space="preserve">CONCLUIDO	</t>
        </is>
      </c>
      <c r="D468" t="n">
        <v>3.7543</v>
      </c>
      <c r="E468" t="n">
        <v>26.64</v>
      </c>
      <c r="F468" t="n">
        <v>23.5</v>
      </c>
      <c r="G468" t="n">
        <v>176.26</v>
      </c>
      <c r="H468" t="n">
        <v>2.11</v>
      </c>
      <c r="I468" t="n">
        <v>8</v>
      </c>
      <c r="J468" t="n">
        <v>313.02</v>
      </c>
      <c r="K468" t="n">
        <v>58.47</v>
      </c>
      <c r="L468" t="n">
        <v>37</v>
      </c>
      <c r="M468" t="n">
        <v>6</v>
      </c>
      <c r="N468" t="n">
        <v>92.55</v>
      </c>
      <c r="O468" t="n">
        <v>38840.44</v>
      </c>
      <c r="P468" t="n">
        <v>356.69</v>
      </c>
      <c r="Q468" t="n">
        <v>608.8200000000001</v>
      </c>
      <c r="R468" t="n">
        <v>51.48</v>
      </c>
      <c r="S468" t="n">
        <v>46.36</v>
      </c>
      <c r="T468" t="n">
        <v>2247.92</v>
      </c>
      <c r="U468" t="n">
        <v>0.9</v>
      </c>
      <c r="V468" t="n">
        <v>0.91</v>
      </c>
      <c r="W468" t="n">
        <v>9.19</v>
      </c>
      <c r="X468" t="n">
        <v>0.13</v>
      </c>
      <c r="Y468" t="n">
        <v>1</v>
      </c>
      <c r="Z468" t="n">
        <v>10</v>
      </c>
    </row>
    <row r="469">
      <c r="A469" t="n">
        <v>145</v>
      </c>
      <c r="B469" t="n">
        <v>125</v>
      </c>
      <c r="C469" t="inlineStr">
        <is>
          <t xml:space="preserve">CONCLUIDO	</t>
        </is>
      </c>
      <c r="D469" t="n">
        <v>3.7542</v>
      </c>
      <c r="E469" t="n">
        <v>26.64</v>
      </c>
      <c r="F469" t="n">
        <v>23.5</v>
      </c>
      <c r="G469" t="n">
        <v>176.27</v>
      </c>
      <c r="H469" t="n">
        <v>2.12</v>
      </c>
      <c r="I469" t="n">
        <v>8</v>
      </c>
      <c r="J469" t="n">
        <v>313.57</v>
      </c>
      <c r="K469" t="n">
        <v>58.47</v>
      </c>
      <c r="L469" t="n">
        <v>37.25</v>
      </c>
      <c r="M469" t="n">
        <v>6</v>
      </c>
      <c r="N469" t="n">
        <v>92.84999999999999</v>
      </c>
      <c r="O469" t="n">
        <v>38908.39</v>
      </c>
      <c r="P469" t="n">
        <v>357.09</v>
      </c>
      <c r="Q469" t="n">
        <v>608.76</v>
      </c>
      <c r="R469" t="n">
        <v>51.48</v>
      </c>
      <c r="S469" t="n">
        <v>46.36</v>
      </c>
      <c r="T469" t="n">
        <v>2249.22</v>
      </c>
      <c r="U469" t="n">
        <v>0.9</v>
      </c>
      <c r="V469" t="n">
        <v>0.91</v>
      </c>
      <c r="W469" t="n">
        <v>9.19</v>
      </c>
      <c r="X469" t="n">
        <v>0.13</v>
      </c>
      <c r="Y469" t="n">
        <v>1</v>
      </c>
      <c r="Z469" t="n">
        <v>10</v>
      </c>
    </row>
    <row r="470">
      <c r="A470" t="n">
        <v>146</v>
      </c>
      <c r="B470" t="n">
        <v>125</v>
      </c>
      <c r="C470" t="inlineStr">
        <is>
          <t xml:space="preserve">CONCLUIDO	</t>
        </is>
      </c>
      <c r="D470" t="n">
        <v>3.7532</v>
      </c>
      <c r="E470" t="n">
        <v>26.64</v>
      </c>
      <c r="F470" t="n">
        <v>23.51</v>
      </c>
      <c r="G470" t="n">
        <v>176.32</v>
      </c>
      <c r="H470" t="n">
        <v>2.13</v>
      </c>
      <c r="I470" t="n">
        <v>8</v>
      </c>
      <c r="J470" t="n">
        <v>314.13</v>
      </c>
      <c r="K470" t="n">
        <v>58.47</v>
      </c>
      <c r="L470" t="n">
        <v>37.5</v>
      </c>
      <c r="M470" t="n">
        <v>6</v>
      </c>
      <c r="N470" t="n">
        <v>93.15000000000001</v>
      </c>
      <c r="O470" t="n">
        <v>38976.48</v>
      </c>
      <c r="P470" t="n">
        <v>357.54</v>
      </c>
      <c r="Q470" t="n">
        <v>608.79</v>
      </c>
      <c r="R470" t="n">
        <v>51.63</v>
      </c>
      <c r="S470" t="n">
        <v>46.36</v>
      </c>
      <c r="T470" t="n">
        <v>2323.55</v>
      </c>
      <c r="U470" t="n">
        <v>0.9</v>
      </c>
      <c r="V470" t="n">
        <v>0.91</v>
      </c>
      <c r="W470" t="n">
        <v>9.19</v>
      </c>
      <c r="X470" t="n">
        <v>0.14</v>
      </c>
      <c r="Y470" t="n">
        <v>1</v>
      </c>
      <c r="Z470" t="n">
        <v>10</v>
      </c>
    </row>
    <row r="471">
      <c r="A471" t="n">
        <v>147</v>
      </c>
      <c r="B471" t="n">
        <v>125</v>
      </c>
      <c r="C471" t="inlineStr">
        <is>
          <t xml:space="preserve">CONCLUIDO	</t>
        </is>
      </c>
      <c r="D471" t="n">
        <v>3.753</v>
      </c>
      <c r="E471" t="n">
        <v>26.64</v>
      </c>
      <c r="F471" t="n">
        <v>23.51</v>
      </c>
      <c r="G471" t="n">
        <v>176.33</v>
      </c>
      <c r="H471" t="n">
        <v>2.14</v>
      </c>
      <c r="I471" t="n">
        <v>8</v>
      </c>
      <c r="J471" t="n">
        <v>314.68</v>
      </c>
      <c r="K471" t="n">
        <v>58.47</v>
      </c>
      <c r="L471" t="n">
        <v>37.75</v>
      </c>
      <c r="M471" t="n">
        <v>6</v>
      </c>
      <c r="N471" t="n">
        <v>93.45999999999999</v>
      </c>
      <c r="O471" t="n">
        <v>39044.7</v>
      </c>
      <c r="P471" t="n">
        <v>357.52</v>
      </c>
      <c r="Q471" t="n">
        <v>608.79</v>
      </c>
      <c r="R471" t="n">
        <v>51.83</v>
      </c>
      <c r="S471" t="n">
        <v>46.36</v>
      </c>
      <c r="T471" t="n">
        <v>2424.97</v>
      </c>
      <c r="U471" t="n">
        <v>0.89</v>
      </c>
      <c r="V471" t="n">
        <v>0.91</v>
      </c>
      <c r="W471" t="n">
        <v>9.19</v>
      </c>
      <c r="X471" t="n">
        <v>0.14</v>
      </c>
      <c r="Y471" t="n">
        <v>1</v>
      </c>
      <c r="Z471" t="n">
        <v>10</v>
      </c>
    </row>
    <row r="472">
      <c r="A472" t="n">
        <v>148</v>
      </c>
      <c r="B472" t="n">
        <v>125</v>
      </c>
      <c r="C472" t="inlineStr">
        <is>
          <t xml:space="preserve">CONCLUIDO	</t>
        </is>
      </c>
      <c r="D472" t="n">
        <v>3.7525</v>
      </c>
      <c r="E472" t="n">
        <v>26.65</v>
      </c>
      <c r="F472" t="n">
        <v>23.51</v>
      </c>
      <c r="G472" t="n">
        <v>176.36</v>
      </c>
      <c r="H472" t="n">
        <v>2.15</v>
      </c>
      <c r="I472" t="n">
        <v>8</v>
      </c>
      <c r="J472" t="n">
        <v>315.23</v>
      </c>
      <c r="K472" t="n">
        <v>58.47</v>
      </c>
      <c r="L472" t="n">
        <v>38</v>
      </c>
      <c r="M472" t="n">
        <v>6</v>
      </c>
      <c r="N472" t="n">
        <v>93.76000000000001</v>
      </c>
      <c r="O472" t="n">
        <v>39113.07</v>
      </c>
      <c r="P472" t="n">
        <v>357.45</v>
      </c>
      <c r="Q472" t="n">
        <v>608.78</v>
      </c>
      <c r="R472" t="n">
        <v>51.88</v>
      </c>
      <c r="S472" t="n">
        <v>46.36</v>
      </c>
      <c r="T472" t="n">
        <v>2447.94</v>
      </c>
      <c r="U472" t="n">
        <v>0.89</v>
      </c>
      <c r="V472" t="n">
        <v>0.91</v>
      </c>
      <c r="W472" t="n">
        <v>9.19</v>
      </c>
      <c r="X472" t="n">
        <v>0.14</v>
      </c>
      <c r="Y472" t="n">
        <v>1</v>
      </c>
      <c r="Z472" t="n">
        <v>10</v>
      </c>
    </row>
    <row r="473">
      <c r="A473" t="n">
        <v>149</v>
      </c>
      <c r="B473" t="n">
        <v>125</v>
      </c>
      <c r="C473" t="inlineStr">
        <is>
          <t xml:space="preserve">CONCLUIDO	</t>
        </is>
      </c>
      <c r="D473" t="n">
        <v>3.7529</v>
      </c>
      <c r="E473" t="n">
        <v>26.65</v>
      </c>
      <c r="F473" t="n">
        <v>23.51</v>
      </c>
      <c r="G473" t="n">
        <v>176.34</v>
      </c>
      <c r="H473" t="n">
        <v>2.16</v>
      </c>
      <c r="I473" t="n">
        <v>8</v>
      </c>
      <c r="J473" t="n">
        <v>315.79</v>
      </c>
      <c r="K473" t="n">
        <v>58.47</v>
      </c>
      <c r="L473" t="n">
        <v>38.25</v>
      </c>
      <c r="M473" t="n">
        <v>6</v>
      </c>
      <c r="N473" t="n">
        <v>94.06999999999999</v>
      </c>
      <c r="O473" t="n">
        <v>39181.56</v>
      </c>
      <c r="P473" t="n">
        <v>357.35</v>
      </c>
      <c r="Q473" t="n">
        <v>608.75</v>
      </c>
      <c r="R473" t="n">
        <v>51.78</v>
      </c>
      <c r="S473" t="n">
        <v>46.36</v>
      </c>
      <c r="T473" t="n">
        <v>2399.07</v>
      </c>
      <c r="U473" t="n">
        <v>0.9</v>
      </c>
      <c r="V473" t="n">
        <v>0.91</v>
      </c>
      <c r="W473" t="n">
        <v>9.19</v>
      </c>
      <c r="X473" t="n">
        <v>0.14</v>
      </c>
      <c r="Y473" t="n">
        <v>1</v>
      </c>
      <c r="Z473" t="n">
        <v>10</v>
      </c>
    </row>
    <row r="474">
      <c r="A474" t="n">
        <v>150</v>
      </c>
      <c r="B474" t="n">
        <v>125</v>
      </c>
      <c r="C474" t="inlineStr">
        <is>
          <t xml:space="preserve">CONCLUIDO	</t>
        </is>
      </c>
      <c r="D474" t="n">
        <v>3.7535</v>
      </c>
      <c r="E474" t="n">
        <v>26.64</v>
      </c>
      <c r="F474" t="n">
        <v>23.51</v>
      </c>
      <c r="G474" t="n">
        <v>176.3</v>
      </c>
      <c r="H474" t="n">
        <v>2.17</v>
      </c>
      <c r="I474" t="n">
        <v>8</v>
      </c>
      <c r="J474" t="n">
        <v>316.35</v>
      </c>
      <c r="K474" t="n">
        <v>58.47</v>
      </c>
      <c r="L474" t="n">
        <v>38.5</v>
      </c>
      <c r="M474" t="n">
        <v>6</v>
      </c>
      <c r="N474" t="n">
        <v>94.37</v>
      </c>
      <c r="O474" t="n">
        <v>39250.2</v>
      </c>
      <c r="P474" t="n">
        <v>357.17</v>
      </c>
      <c r="Q474" t="n">
        <v>608.76</v>
      </c>
      <c r="R474" t="n">
        <v>51.5</v>
      </c>
      <c r="S474" t="n">
        <v>46.36</v>
      </c>
      <c r="T474" t="n">
        <v>2258.1</v>
      </c>
      <c r="U474" t="n">
        <v>0.9</v>
      </c>
      <c r="V474" t="n">
        <v>0.91</v>
      </c>
      <c r="W474" t="n">
        <v>9.19</v>
      </c>
      <c r="X474" t="n">
        <v>0.14</v>
      </c>
      <c r="Y474" t="n">
        <v>1</v>
      </c>
      <c r="Z474" t="n">
        <v>10</v>
      </c>
    </row>
    <row r="475">
      <c r="A475" t="n">
        <v>151</v>
      </c>
      <c r="B475" t="n">
        <v>125</v>
      </c>
      <c r="C475" t="inlineStr">
        <is>
          <t xml:space="preserve">CONCLUIDO	</t>
        </is>
      </c>
      <c r="D475" t="n">
        <v>3.7539</v>
      </c>
      <c r="E475" t="n">
        <v>26.64</v>
      </c>
      <c r="F475" t="n">
        <v>23.5</v>
      </c>
      <c r="G475" t="n">
        <v>176.28</v>
      </c>
      <c r="H475" t="n">
        <v>2.18</v>
      </c>
      <c r="I475" t="n">
        <v>8</v>
      </c>
      <c r="J475" t="n">
        <v>316.9</v>
      </c>
      <c r="K475" t="n">
        <v>58.47</v>
      </c>
      <c r="L475" t="n">
        <v>38.75</v>
      </c>
      <c r="M475" t="n">
        <v>6</v>
      </c>
      <c r="N475" t="n">
        <v>94.68000000000001</v>
      </c>
      <c r="O475" t="n">
        <v>39318.97</v>
      </c>
      <c r="P475" t="n">
        <v>356.98</v>
      </c>
      <c r="Q475" t="n">
        <v>608.76</v>
      </c>
      <c r="R475" t="n">
        <v>51.58</v>
      </c>
      <c r="S475" t="n">
        <v>46.36</v>
      </c>
      <c r="T475" t="n">
        <v>2299.55</v>
      </c>
      <c r="U475" t="n">
        <v>0.9</v>
      </c>
      <c r="V475" t="n">
        <v>0.91</v>
      </c>
      <c r="W475" t="n">
        <v>9.19</v>
      </c>
      <c r="X475" t="n">
        <v>0.13</v>
      </c>
      <c r="Y475" t="n">
        <v>1</v>
      </c>
      <c r="Z475" t="n">
        <v>10</v>
      </c>
    </row>
    <row r="476">
      <c r="A476" t="n">
        <v>152</v>
      </c>
      <c r="B476" t="n">
        <v>125</v>
      </c>
      <c r="C476" t="inlineStr">
        <is>
          <t xml:space="preserve">CONCLUIDO	</t>
        </is>
      </c>
      <c r="D476" t="n">
        <v>3.753</v>
      </c>
      <c r="E476" t="n">
        <v>26.65</v>
      </c>
      <c r="F476" t="n">
        <v>23.51</v>
      </c>
      <c r="G476" t="n">
        <v>176.33</v>
      </c>
      <c r="H476" t="n">
        <v>2.19</v>
      </c>
      <c r="I476" t="n">
        <v>8</v>
      </c>
      <c r="J476" t="n">
        <v>317.46</v>
      </c>
      <c r="K476" t="n">
        <v>58.47</v>
      </c>
      <c r="L476" t="n">
        <v>39</v>
      </c>
      <c r="M476" t="n">
        <v>6</v>
      </c>
      <c r="N476" t="n">
        <v>94.98999999999999</v>
      </c>
      <c r="O476" t="n">
        <v>39387.89</v>
      </c>
      <c r="P476" t="n">
        <v>356.95</v>
      </c>
      <c r="Q476" t="n">
        <v>608.77</v>
      </c>
      <c r="R476" t="n">
        <v>51.58</v>
      </c>
      <c r="S476" t="n">
        <v>46.36</v>
      </c>
      <c r="T476" t="n">
        <v>2297.87</v>
      </c>
      <c r="U476" t="n">
        <v>0.9</v>
      </c>
      <c r="V476" t="n">
        <v>0.91</v>
      </c>
      <c r="W476" t="n">
        <v>9.199999999999999</v>
      </c>
      <c r="X476" t="n">
        <v>0.14</v>
      </c>
      <c r="Y476" t="n">
        <v>1</v>
      </c>
      <c r="Z476" t="n">
        <v>10</v>
      </c>
    </row>
    <row r="477">
      <c r="A477" t="n">
        <v>153</v>
      </c>
      <c r="B477" t="n">
        <v>125</v>
      </c>
      <c r="C477" t="inlineStr">
        <is>
          <t xml:space="preserve">CONCLUIDO	</t>
        </is>
      </c>
      <c r="D477" t="n">
        <v>3.7536</v>
      </c>
      <c r="E477" t="n">
        <v>26.64</v>
      </c>
      <c r="F477" t="n">
        <v>23.51</v>
      </c>
      <c r="G477" t="n">
        <v>176.3</v>
      </c>
      <c r="H477" t="n">
        <v>2.2</v>
      </c>
      <c r="I477" t="n">
        <v>8</v>
      </c>
      <c r="J477" t="n">
        <v>318.02</v>
      </c>
      <c r="K477" t="n">
        <v>58.47</v>
      </c>
      <c r="L477" t="n">
        <v>39.25</v>
      </c>
      <c r="M477" t="n">
        <v>6</v>
      </c>
      <c r="N477" t="n">
        <v>95.3</v>
      </c>
      <c r="O477" t="n">
        <v>39456.94</v>
      </c>
      <c r="P477" t="n">
        <v>356.43</v>
      </c>
      <c r="Q477" t="n">
        <v>608.76</v>
      </c>
      <c r="R477" t="n">
        <v>51.58</v>
      </c>
      <c r="S477" t="n">
        <v>46.36</v>
      </c>
      <c r="T477" t="n">
        <v>2295.67</v>
      </c>
      <c r="U477" t="n">
        <v>0.9</v>
      </c>
      <c r="V477" t="n">
        <v>0.91</v>
      </c>
      <c r="W477" t="n">
        <v>9.19</v>
      </c>
      <c r="X477" t="n">
        <v>0.14</v>
      </c>
      <c r="Y477" t="n">
        <v>1</v>
      </c>
      <c r="Z477" t="n">
        <v>10</v>
      </c>
    </row>
    <row r="478">
      <c r="A478" t="n">
        <v>154</v>
      </c>
      <c r="B478" t="n">
        <v>125</v>
      </c>
      <c r="C478" t="inlineStr">
        <is>
          <t xml:space="preserve">CONCLUIDO	</t>
        </is>
      </c>
      <c r="D478" t="n">
        <v>3.7544</v>
      </c>
      <c r="E478" t="n">
        <v>26.64</v>
      </c>
      <c r="F478" t="n">
        <v>23.5</v>
      </c>
      <c r="G478" t="n">
        <v>176.25</v>
      </c>
      <c r="H478" t="n">
        <v>2.21</v>
      </c>
      <c r="I478" t="n">
        <v>8</v>
      </c>
      <c r="J478" t="n">
        <v>318.58</v>
      </c>
      <c r="K478" t="n">
        <v>58.47</v>
      </c>
      <c r="L478" t="n">
        <v>39.5</v>
      </c>
      <c r="M478" t="n">
        <v>6</v>
      </c>
      <c r="N478" t="n">
        <v>95.61</v>
      </c>
      <c r="O478" t="n">
        <v>39526.14</v>
      </c>
      <c r="P478" t="n">
        <v>356.25</v>
      </c>
      <c r="Q478" t="n">
        <v>608.78</v>
      </c>
      <c r="R478" t="n">
        <v>51.38</v>
      </c>
      <c r="S478" t="n">
        <v>46.36</v>
      </c>
      <c r="T478" t="n">
        <v>2198.21</v>
      </c>
      <c r="U478" t="n">
        <v>0.9</v>
      </c>
      <c r="V478" t="n">
        <v>0.91</v>
      </c>
      <c r="W478" t="n">
        <v>9.19</v>
      </c>
      <c r="X478" t="n">
        <v>0.13</v>
      </c>
      <c r="Y478" t="n">
        <v>1</v>
      </c>
      <c r="Z478" t="n">
        <v>10</v>
      </c>
    </row>
    <row r="479">
      <c r="A479" t="n">
        <v>155</v>
      </c>
      <c r="B479" t="n">
        <v>125</v>
      </c>
      <c r="C479" t="inlineStr">
        <is>
          <t xml:space="preserve">CONCLUIDO	</t>
        </is>
      </c>
      <c r="D479" t="n">
        <v>3.7537</v>
      </c>
      <c r="E479" t="n">
        <v>26.64</v>
      </c>
      <c r="F479" t="n">
        <v>23.51</v>
      </c>
      <c r="G479" t="n">
        <v>176.29</v>
      </c>
      <c r="H479" t="n">
        <v>2.22</v>
      </c>
      <c r="I479" t="n">
        <v>8</v>
      </c>
      <c r="J479" t="n">
        <v>319.14</v>
      </c>
      <c r="K479" t="n">
        <v>58.47</v>
      </c>
      <c r="L479" t="n">
        <v>39.75</v>
      </c>
      <c r="M479" t="n">
        <v>6</v>
      </c>
      <c r="N479" t="n">
        <v>95.92</v>
      </c>
      <c r="O479" t="n">
        <v>39595.48</v>
      </c>
      <c r="P479" t="n">
        <v>356.44</v>
      </c>
      <c r="Q479" t="n">
        <v>608.8</v>
      </c>
      <c r="R479" t="n">
        <v>51.48</v>
      </c>
      <c r="S479" t="n">
        <v>46.36</v>
      </c>
      <c r="T479" t="n">
        <v>2248.5</v>
      </c>
      <c r="U479" t="n">
        <v>0.9</v>
      </c>
      <c r="V479" t="n">
        <v>0.91</v>
      </c>
      <c r="W479" t="n">
        <v>9.19</v>
      </c>
      <c r="X479" t="n">
        <v>0.14</v>
      </c>
      <c r="Y479" t="n">
        <v>1</v>
      </c>
      <c r="Z479" t="n">
        <v>10</v>
      </c>
    </row>
    <row r="480">
      <c r="A480" t="n">
        <v>156</v>
      </c>
      <c r="B480" t="n">
        <v>125</v>
      </c>
      <c r="C480" t="inlineStr">
        <is>
          <t xml:space="preserve">CONCLUIDO	</t>
        </is>
      </c>
      <c r="D480" t="n">
        <v>3.7549</v>
      </c>
      <c r="E480" t="n">
        <v>26.63</v>
      </c>
      <c r="F480" t="n">
        <v>23.5</v>
      </c>
      <c r="G480" t="n">
        <v>176.23</v>
      </c>
      <c r="H480" t="n">
        <v>2.23</v>
      </c>
      <c r="I480" t="n">
        <v>8</v>
      </c>
      <c r="J480" t="n">
        <v>319.71</v>
      </c>
      <c r="K480" t="n">
        <v>58.47</v>
      </c>
      <c r="L480" t="n">
        <v>40</v>
      </c>
      <c r="M480" t="n">
        <v>6</v>
      </c>
      <c r="N480" t="n">
        <v>96.23</v>
      </c>
      <c r="O480" t="n">
        <v>39664.96</v>
      </c>
      <c r="P480" t="n">
        <v>355.87</v>
      </c>
      <c r="Q480" t="n">
        <v>608.77</v>
      </c>
      <c r="R480" t="n">
        <v>51.3</v>
      </c>
      <c r="S480" t="n">
        <v>46.36</v>
      </c>
      <c r="T480" t="n">
        <v>2159.28</v>
      </c>
      <c r="U480" t="n">
        <v>0.9</v>
      </c>
      <c r="V480" t="n">
        <v>0.91</v>
      </c>
      <c r="W480" t="n">
        <v>9.19</v>
      </c>
      <c r="X480" t="n">
        <v>0.13</v>
      </c>
      <c r="Y480" t="n">
        <v>1</v>
      </c>
      <c r="Z480" t="n">
        <v>10</v>
      </c>
    </row>
    <row r="481">
      <c r="A481" t="n">
        <v>0</v>
      </c>
      <c r="B481" t="n">
        <v>30</v>
      </c>
      <c r="C481" t="inlineStr">
        <is>
          <t xml:space="preserve">CONCLUIDO	</t>
        </is>
      </c>
      <c r="D481" t="n">
        <v>3.3242</v>
      </c>
      <c r="E481" t="n">
        <v>30.08</v>
      </c>
      <c r="F481" t="n">
        <v>26.12</v>
      </c>
      <c r="G481" t="n">
        <v>11.52</v>
      </c>
      <c r="H481" t="n">
        <v>0.24</v>
      </c>
      <c r="I481" t="n">
        <v>136</v>
      </c>
      <c r="J481" t="n">
        <v>71.52</v>
      </c>
      <c r="K481" t="n">
        <v>32.27</v>
      </c>
      <c r="L481" t="n">
        <v>1</v>
      </c>
      <c r="M481" t="n">
        <v>134</v>
      </c>
      <c r="N481" t="n">
        <v>8.25</v>
      </c>
      <c r="O481" t="n">
        <v>9054.6</v>
      </c>
      <c r="P481" t="n">
        <v>187.6</v>
      </c>
      <c r="Q481" t="n">
        <v>609.51</v>
      </c>
      <c r="R481" t="n">
        <v>132.38</v>
      </c>
      <c r="S481" t="n">
        <v>46.36</v>
      </c>
      <c r="T481" t="n">
        <v>42059.24</v>
      </c>
      <c r="U481" t="n">
        <v>0.35</v>
      </c>
      <c r="V481" t="n">
        <v>0.82</v>
      </c>
      <c r="W481" t="n">
        <v>9.4</v>
      </c>
      <c r="X481" t="n">
        <v>2.74</v>
      </c>
      <c r="Y481" t="n">
        <v>1</v>
      </c>
      <c r="Z481" t="n">
        <v>10</v>
      </c>
    </row>
    <row r="482">
      <c r="A482" t="n">
        <v>1</v>
      </c>
      <c r="B482" t="n">
        <v>30</v>
      </c>
      <c r="C482" t="inlineStr">
        <is>
          <t xml:space="preserve">CONCLUIDO	</t>
        </is>
      </c>
      <c r="D482" t="n">
        <v>3.4536</v>
      </c>
      <c r="E482" t="n">
        <v>28.96</v>
      </c>
      <c r="F482" t="n">
        <v>25.48</v>
      </c>
      <c r="G482" t="n">
        <v>14.56</v>
      </c>
      <c r="H482" t="n">
        <v>0.3</v>
      </c>
      <c r="I482" t="n">
        <v>105</v>
      </c>
      <c r="J482" t="n">
        <v>71.81</v>
      </c>
      <c r="K482" t="n">
        <v>32.27</v>
      </c>
      <c r="L482" t="n">
        <v>1.25</v>
      </c>
      <c r="M482" t="n">
        <v>103</v>
      </c>
      <c r="N482" t="n">
        <v>8.289999999999999</v>
      </c>
      <c r="O482" t="n">
        <v>9090.98</v>
      </c>
      <c r="P482" t="n">
        <v>181.47</v>
      </c>
      <c r="Q482" t="n">
        <v>609.26</v>
      </c>
      <c r="R482" t="n">
        <v>112.53</v>
      </c>
      <c r="S482" t="n">
        <v>46.36</v>
      </c>
      <c r="T482" t="n">
        <v>32286.43</v>
      </c>
      <c r="U482" t="n">
        <v>0.41</v>
      </c>
      <c r="V482" t="n">
        <v>0.84</v>
      </c>
      <c r="W482" t="n">
        <v>9.35</v>
      </c>
      <c r="X482" t="n">
        <v>2.1</v>
      </c>
      <c r="Y482" t="n">
        <v>1</v>
      </c>
      <c r="Z482" t="n">
        <v>10</v>
      </c>
    </row>
    <row r="483">
      <c r="A483" t="n">
        <v>2</v>
      </c>
      <c r="B483" t="n">
        <v>30</v>
      </c>
      <c r="C483" t="inlineStr">
        <is>
          <t xml:space="preserve">CONCLUIDO	</t>
        </is>
      </c>
      <c r="D483" t="n">
        <v>3.5369</v>
      </c>
      <c r="E483" t="n">
        <v>28.27</v>
      </c>
      <c r="F483" t="n">
        <v>25.09</v>
      </c>
      <c r="G483" t="n">
        <v>17.51</v>
      </c>
      <c r="H483" t="n">
        <v>0.36</v>
      </c>
      <c r="I483" t="n">
        <v>86</v>
      </c>
      <c r="J483" t="n">
        <v>72.11</v>
      </c>
      <c r="K483" t="n">
        <v>32.27</v>
      </c>
      <c r="L483" t="n">
        <v>1.5</v>
      </c>
      <c r="M483" t="n">
        <v>84</v>
      </c>
      <c r="N483" t="n">
        <v>8.34</v>
      </c>
      <c r="O483" t="n">
        <v>9127.379999999999</v>
      </c>
      <c r="P483" t="n">
        <v>177.26</v>
      </c>
      <c r="Q483" t="n">
        <v>609.21</v>
      </c>
      <c r="R483" t="n">
        <v>100.51</v>
      </c>
      <c r="S483" t="n">
        <v>46.36</v>
      </c>
      <c r="T483" t="n">
        <v>26372.29</v>
      </c>
      <c r="U483" t="n">
        <v>0.46</v>
      </c>
      <c r="V483" t="n">
        <v>0.85</v>
      </c>
      <c r="W483" t="n">
        <v>9.32</v>
      </c>
      <c r="X483" t="n">
        <v>1.71</v>
      </c>
      <c r="Y483" t="n">
        <v>1</v>
      </c>
      <c r="Z483" t="n">
        <v>10</v>
      </c>
    </row>
    <row r="484">
      <c r="A484" t="n">
        <v>3</v>
      </c>
      <c r="B484" t="n">
        <v>30</v>
      </c>
      <c r="C484" t="inlineStr">
        <is>
          <t xml:space="preserve">CONCLUIDO	</t>
        </is>
      </c>
      <c r="D484" t="n">
        <v>3.6023</v>
      </c>
      <c r="E484" t="n">
        <v>27.76</v>
      </c>
      <c r="F484" t="n">
        <v>24.8</v>
      </c>
      <c r="G484" t="n">
        <v>20.66</v>
      </c>
      <c r="H484" t="n">
        <v>0.42</v>
      </c>
      <c r="I484" t="n">
        <v>72</v>
      </c>
      <c r="J484" t="n">
        <v>72.40000000000001</v>
      </c>
      <c r="K484" t="n">
        <v>32.27</v>
      </c>
      <c r="L484" t="n">
        <v>1.75</v>
      </c>
      <c r="M484" t="n">
        <v>70</v>
      </c>
      <c r="N484" t="n">
        <v>8.380000000000001</v>
      </c>
      <c r="O484" t="n">
        <v>9163.799999999999</v>
      </c>
      <c r="P484" t="n">
        <v>173.56</v>
      </c>
      <c r="Q484" t="n">
        <v>608.9299999999999</v>
      </c>
      <c r="R484" t="n">
        <v>92</v>
      </c>
      <c r="S484" t="n">
        <v>46.36</v>
      </c>
      <c r="T484" t="n">
        <v>22188.09</v>
      </c>
      <c r="U484" t="n">
        <v>0.5</v>
      </c>
      <c r="V484" t="n">
        <v>0.86</v>
      </c>
      <c r="W484" t="n">
        <v>9.279999999999999</v>
      </c>
      <c r="X484" t="n">
        <v>1.42</v>
      </c>
      <c r="Y484" t="n">
        <v>1</v>
      </c>
      <c r="Z484" t="n">
        <v>10</v>
      </c>
    </row>
    <row r="485">
      <c r="A485" t="n">
        <v>4</v>
      </c>
      <c r="B485" t="n">
        <v>30</v>
      </c>
      <c r="C485" t="inlineStr">
        <is>
          <t xml:space="preserve">CONCLUIDO	</t>
        </is>
      </c>
      <c r="D485" t="n">
        <v>3.6406</v>
      </c>
      <c r="E485" t="n">
        <v>27.47</v>
      </c>
      <c r="F485" t="n">
        <v>24.64</v>
      </c>
      <c r="G485" t="n">
        <v>23.47</v>
      </c>
      <c r="H485" t="n">
        <v>0.48</v>
      </c>
      <c r="I485" t="n">
        <v>63</v>
      </c>
      <c r="J485" t="n">
        <v>72.7</v>
      </c>
      <c r="K485" t="n">
        <v>32.27</v>
      </c>
      <c r="L485" t="n">
        <v>2</v>
      </c>
      <c r="M485" t="n">
        <v>61</v>
      </c>
      <c r="N485" t="n">
        <v>8.43</v>
      </c>
      <c r="O485" t="n">
        <v>9200.25</v>
      </c>
      <c r="P485" t="n">
        <v>171.09</v>
      </c>
      <c r="Q485" t="n">
        <v>609.01</v>
      </c>
      <c r="R485" t="n">
        <v>86.72</v>
      </c>
      <c r="S485" t="n">
        <v>46.36</v>
      </c>
      <c r="T485" t="n">
        <v>19594.82</v>
      </c>
      <c r="U485" t="n">
        <v>0.53</v>
      </c>
      <c r="V485" t="n">
        <v>0.86</v>
      </c>
      <c r="W485" t="n">
        <v>9.289999999999999</v>
      </c>
      <c r="X485" t="n">
        <v>1.27</v>
      </c>
      <c r="Y485" t="n">
        <v>1</v>
      </c>
      <c r="Z485" t="n">
        <v>10</v>
      </c>
    </row>
    <row r="486">
      <c r="A486" t="n">
        <v>5</v>
      </c>
      <c r="B486" t="n">
        <v>30</v>
      </c>
      <c r="C486" t="inlineStr">
        <is>
          <t xml:space="preserve">CONCLUIDO	</t>
        </is>
      </c>
      <c r="D486" t="n">
        <v>3.6818</v>
      </c>
      <c r="E486" t="n">
        <v>27.16</v>
      </c>
      <c r="F486" t="n">
        <v>24.46</v>
      </c>
      <c r="G486" t="n">
        <v>26.68</v>
      </c>
      <c r="H486" t="n">
        <v>0.54</v>
      </c>
      <c r="I486" t="n">
        <v>55</v>
      </c>
      <c r="J486" t="n">
        <v>73</v>
      </c>
      <c r="K486" t="n">
        <v>32.27</v>
      </c>
      <c r="L486" t="n">
        <v>2.25</v>
      </c>
      <c r="M486" t="n">
        <v>53</v>
      </c>
      <c r="N486" t="n">
        <v>8.48</v>
      </c>
      <c r="O486" t="n">
        <v>9236.709999999999</v>
      </c>
      <c r="P486" t="n">
        <v>168.13</v>
      </c>
      <c r="Q486" t="n">
        <v>608.9299999999999</v>
      </c>
      <c r="R486" t="n">
        <v>81.17</v>
      </c>
      <c r="S486" t="n">
        <v>46.36</v>
      </c>
      <c r="T486" t="n">
        <v>16857.14</v>
      </c>
      <c r="U486" t="n">
        <v>0.57</v>
      </c>
      <c r="V486" t="n">
        <v>0.87</v>
      </c>
      <c r="W486" t="n">
        <v>9.27</v>
      </c>
      <c r="X486" t="n">
        <v>1.09</v>
      </c>
      <c r="Y486" t="n">
        <v>1</v>
      </c>
      <c r="Z486" t="n">
        <v>10</v>
      </c>
    </row>
    <row r="487">
      <c r="A487" t="n">
        <v>6</v>
      </c>
      <c r="B487" t="n">
        <v>30</v>
      </c>
      <c r="C487" t="inlineStr">
        <is>
          <t xml:space="preserve">CONCLUIDO	</t>
        </is>
      </c>
      <c r="D487" t="n">
        <v>3.7125</v>
      </c>
      <c r="E487" t="n">
        <v>26.94</v>
      </c>
      <c r="F487" t="n">
        <v>24.33</v>
      </c>
      <c r="G487" t="n">
        <v>29.79</v>
      </c>
      <c r="H487" t="n">
        <v>0.6</v>
      </c>
      <c r="I487" t="n">
        <v>49</v>
      </c>
      <c r="J487" t="n">
        <v>73.29000000000001</v>
      </c>
      <c r="K487" t="n">
        <v>32.27</v>
      </c>
      <c r="L487" t="n">
        <v>2.5</v>
      </c>
      <c r="M487" t="n">
        <v>47</v>
      </c>
      <c r="N487" t="n">
        <v>8.52</v>
      </c>
      <c r="O487" t="n">
        <v>9273.200000000001</v>
      </c>
      <c r="P487" t="n">
        <v>165.87</v>
      </c>
      <c r="Q487" t="n">
        <v>609.04</v>
      </c>
      <c r="R487" t="n">
        <v>77.16</v>
      </c>
      <c r="S487" t="n">
        <v>46.36</v>
      </c>
      <c r="T487" t="n">
        <v>14881.24</v>
      </c>
      <c r="U487" t="n">
        <v>0.6</v>
      </c>
      <c r="V487" t="n">
        <v>0.88</v>
      </c>
      <c r="W487" t="n">
        <v>9.25</v>
      </c>
      <c r="X487" t="n">
        <v>0.95</v>
      </c>
      <c r="Y487" t="n">
        <v>1</v>
      </c>
      <c r="Z487" t="n">
        <v>10</v>
      </c>
    </row>
    <row r="488">
      <c r="A488" t="n">
        <v>7</v>
      </c>
      <c r="B488" t="n">
        <v>30</v>
      </c>
      <c r="C488" t="inlineStr">
        <is>
          <t xml:space="preserve">CONCLUIDO	</t>
        </is>
      </c>
      <c r="D488" t="n">
        <v>3.7372</v>
      </c>
      <c r="E488" t="n">
        <v>26.76</v>
      </c>
      <c r="F488" t="n">
        <v>24.23</v>
      </c>
      <c r="G488" t="n">
        <v>33.04</v>
      </c>
      <c r="H488" t="n">
        <v>0.65</v>
      </c>
      <c r="I488" t="n">
        <v>44</v>
      </c>
      <c r="J488" t="n">
        <v>73.59</v>
      </c>
      <c r="K488" t="n">
        <v>32.27</v>
      </c>
      <c r="L488" t="n">
        <v>2.75</v>
      </c>
      <c r="M488" t="n">
        <v>42</v>
      </c>
      <c r="N488" t="n">
        <v>8.57</v>
      </c>
      <c r="O488" t="n">
        <v>9309.700000000001</v>
      </c>
      <c r="P488" t="n">
        <v>163.47</v>
      </c>
      <c r="Q488" t="n">
        <v>609.0700000000001</v>
      </c>
      <c r="R488" t="n">
        <v>73.92</v>
      </c>
      <c r="S488" t="n">
        <v>46.36</v>
      </c>
      <c r="T488" t="n">
        <v>13287.92</v>
      </c>
      <c r="U488" t="n">
        <v>0.63</v>
      </c>
      <c r="V488" t="n">
        <v>0.88</v>
      </c>
      <c r="W488" t="n">
        <v>9.25</v>
      </c>
      <c r="X488" t="n">
        <v>0.85</v>
      </c>
      <c r="Y488" t="n">
        <v>1</v>
      </c>
      <c r="Z488" t="n">
        <v>10</v>
      </c>
    </row>
    <row r="489">
      <c r="A489" t="n">
        <v>8</v>
      </c>
      <c r="B489" t="n">
        <v>30</v>
      </c>
      <c r="C489" t="inlineStr">
        <is>
          <t xml:space="preserve">CONCLUIDO	</t>
        </is>
      </c>
      <c r="D489" t="n">
        <v>3.7568</v>
      </c>
      <c r="E489" t="n">
        <v>26.62</v>
      </c>
      <c r="F489" t="n">
        <v>24.15</v>
      </c>
      <c r="G489" t="n">
        <v>36.23</v>
      </c>
      <c r="H489" t="n">
        <v>0.71</v>
      </c>
      <c r="I489" t="n">
        <v>40</v>
      </c>
      <c r="J489" t="n">
        <v>73.88</v>
      </c>
      <c r="K489" t="n">
        <v>32.27</v>
      </c>
      <c r="L489" t="n">
        <v>3</v>
      </c>
      <c r="M489" t="n">
        <v>38</v>
      </c>
      <c r="N489" t="n">
        <v>8.609999999999999</v>
      </c>
      <c r="O489" t="n">
        <v>9346.23</v>
      </c>
      <c r="P489" t="n">
        <v>161.26</v>
      </c>
      <c r="Q489" t="n">
        <v>609.01</v>
      </c>
      <c r="R489" t="n">
        <v>71.54000000000001</v>
      </c>
      <c r="S489" t="n">
        <v>46.36</v>
      </c>
      <c r="T489" t="n">
        <v>12117.41</v>
      </c>
      <c r="U489" t="n">
        <v>0.65</v>
      </c>
      <c r="V489" t="n">
        <v>0.88</v>
      </c>
      <c r="W489" t="n">
        <v>9.24</v>
      </c>
      <c r="X489" t="n">
        <v>0.78</v>
      </c>
      <c r="Y489" t="n">
        <v>1</v>
      </c>
      <c r="Z489" t="n">
        <v>10</v>
      </c>
    </row>
    <row r="490">
      <c r="A490" t="n">
        <v>9</v>
      </c>
      <c r="B490" t="n">
        <v>30</v>
      </c>
      <c r="C490" t="inlineStr">
        <is>
          <t xml:space="preserve">CONCLUIDO	</t>
        </is>
      </c>
      <c r="D490" t="n">
        <v>3.7764</v>
      </c>
      <c r="E490" t="n">
        <v>26.48</v>
      </c>
      <c r="F490" t="n">
        <v>24.08</v>
      </c>
      <c r="G490" t="n">
        <v>40.13</v>
      </c>
      <c r="H490" t="n">
        <v>0.77</v>
      </c>
      <c r="I490" t="n">
        <v>36</v>
      </c>
      <c r="J490" t="n">
        <v>74.18000000000001</v>
      </c>
      <c r="K490" t="n">
        <v>32.27</v>
      </c>
      <c r="L490" t="n">
        <v>3.25</v>
      </c>
      <c r="M490" t="n">
        <v>34</v>
      </c>
      <c r="N490" t="n">
        <v>8.66</v>
      </c>
      <c r="O490" t="n">
        <v>9382.780000000001</v>
      </c>
      <c r="P490" t="n">
        <v>158.99</v>
      </c>
      <c r="Q490" t="n">
        <v>609</v>
      </c>
      <c r="R490" t="n">
        <v>69.31999999999999</v>
      </c>
      <c r="S490" t="n">
        <v>46.36</v>
      </c>
      <c r="T490" t="n">
        <v>11027.97</v>
      </c>
      <c r="U490" t="n">
        <v>0.67</v>
      </c>
      <c r="V490" t="n">
        <v>0.89</v>
      </c>
      <c r="W490" t="n">
        <v>9.23</v>
      </c>
      <c r="X490" t="n">
        <v>0.7</v>
      </c>
      <c r="Y490" t="n">
        <v>1</v>
      </c>
      <c r="Z490" t="n">
        <v>10</v>
      </c>
    </row>
    <row r="491">
      <c r="A491" t="n">
        <v>10</v>
      </c>
      <c r="B491" t="n">
        <v>30</v>
      </c>
      <c r="C491" t="inlineStr">
        <is>
          <t xml:space="preserve">CONCLUIDO	</t>
        </is>
      </c>
      <c r="D491" t="n">
        <v>3.7905</v>
      </c>
      <c r="E491" t="n">
        <v>26.38</v>
      </c>
      <c r="F491" t="n">
        <v>24.02</v>
      </c>
      <c r="G491" t="n">
        <v>43.68</v>
      </c>
      <c r="H491" t="n">
        <v>0.82</v>
      </c>
      <c r="I491" t="n">
        <v>33</v>
      </c>
      <c r="J491" t="n">
        <v>74.48</v>
      </c>
      <c r="K491" t="n">
        <v>32.27</v>
      </c>
      <c r="L491" t="n">
        <v>3.5</v>
      </c>
      <c r="M491" t="n">
        <v>31</v>
      </c>
      <c r="N491" t="n">
        <v>8.710000000000001</v>
      </c>
      <c r="O491" t="n">
        <v>9419.35</v>
      </c>
      <c r="P491" t="n">
        <v>156.51</v>
      </c>
      <c r="Q491" t="n">
        <v>608.86</v>
      </c>
      <c r="R491" t="n">
        <v>67.52</v>
      </c>
      <c r="S491" t="n">
        <v>46.36</v>
      </c>
      <c r="T491" t="n">
        <v>10144.75</v>
      </c>
      <c r="U491" t="n">
        <v>0.6899999999999999</v>
      </c>
      <c r="V491" t="n">
        <v>0.89</v>
      </c>
      <c r="W491" t="n">
        <v>9.23</v>
      </c>
      <c r="X491" t="n">
        <v>0.65</v>
      </c>
      <c r="Y491" t="n">
        <v>1</v>
      </c>
      <c r="Z491" t="n">
        <v>10</v>
      </c>
    </row>
    <row r="492">
      <c r="A492" t="n">
        <v>11</v>
      </c>
      <c r="B492" t="n">
        <v>30</v>
      </c>
      <c r="C492" t="inlineStr">
        <is>
          <t xml:space="preserve">CONCLUIDO	</t>
        </is>
      </c>
      <c r="D492" t="n">
        <v>3.8026</v>
      </c>
      <c r="E492" t="n">
        <v>26.3</v>
      </c>
      <c r="F492" t="n">
        <v>23.97</v>
      </c>
      <c r="G492" t="n">
        <v>46.4</v>
      </c>
      <c r="H492" t="n">
        <v>0.88</v>
      </c>
      <c r="I492" t="n">
        <v>31</v>
      </c>
      <c r="J492" t="n">
        <v>74.77</v>
      </c>
      <c r="K492" t="n">
        <v>32.27</v>
      </c>
      <c r="L492" t="n">
        <v>3.75</v>
      </c>
      <c r="M492" t="n">
        <v>29</v>
      </c>
      <c r="N492" t="n">
        <v>8.75</v>
      </c>
      <c r="O492" t="n">
        <v>9455.940000000001</v>
      </c>
      <c r="P492" t="n">
        <v>155.3</v>
      </c>
      <c r="Q492" t="n">
        <v>608.84</v>
      </c>
      <c r="R492" t="n">
        <v>65.79000000000001</v>
      </c>
      <c r="S492" t="n">
        <v>46.36</v>
      </c>
      <c r="T492" t="n">
        <v>9288.059999999999</v>
      </c>
      <c r="U492" t="n">
        <v>0.7</v>
      </c>
      <c r="V492" t="n">
        <v>0.89</v>
      </c>
      <c r="W492" t="n">
        <v>9.23</v>
      </c>
      <c r="X492" t="n">
        <v>0.6</v>
      </c>
      <c r="Y492" t="n">
        <v>1</v>
      </c>
      <c r="Z492" t="n">
        <v>10</v>
      </c>
    </row>
    <row r="493">
      <c r="A493" t="n">
        <v>12</v>
      </c>
      <c r="B493" t="n">
        <v>30</v>
      </c>
      <c r="C493" t="inlineStr">
        <is>
          <t xml:space="preserve">CONCLUIDO	</t>
        </is>
      </c>
      <c r="D493" t="n">
        <v>3.8152</v>
      </c>
      <c r="E493" t="n">
        <v>26.21</v>
      </c>
      <c r="F493" t="n">
        <v>23.92</v>
      </c>
      <c r="G493" t="n">
        <v>49.48</v>
      </c>
      <c r="H493" t="n">
        <v>0.93</v>
      </c>
      <c r="I493" t="n">
        <v>29</v>
      </c>
      <c r="J493" t="n">
        <v>75.06999999999999</v>
      </c>
      <c r="K493" t="n">
        <v>32.27</v>
      </c>
      <c r="L493" t="n">
        <v>4</v>
      </c>
      <c r="M493" t="n">
        <v>27</v>
      </c>
      <c r="N493" t="n">
        <v>8.800000000000001</v>
      </c>
      <c r="O493" t="n">
        <v>9492.549999999999</v>
      </c>
      <c r="P493" t="n">
        <v>153.01</v>
      </c>
      <c r="Q493" t="n">
        <v>608.86</v>
      </c>
      <c r="R493" t="n">
        <v>64.05</v>
      </c>
      <c r="S493" t="n">
        <v>46.36</v>
      </c>
      <c r="T493" t="n">
        <v>8427.860000000001</v>
      </c>
      <c r="U493" t="n">
        <v>0.72</v>
      </c>
      <c r="V493" t="n">
        <v>0.89</v>
      </c>
      <c r="W493" t="n">
        <v>9.23</v>
      </c>
      <c r="X493" t="n">
        <v>0.54</v>
      </c>
      <c r="Y493" t="n">
        <v>1</v>
      </c>
      <c r="Z493" t="n">
        <v>10</v>
      </c>
    </row>
    <row r="494">
      <c r="A494" t="n">
        <v>13</v>
      </c>
      <c r="B494" t="n">
        <v>30</v>
      </c>
      <c r="C494" t="inlineStr">
        <is>
          <t xml:space="preserve">CONCLUIDO	</t>
        </is>
      </c>
      <c r="D494" t="n">
        <v>3.8256</v>
      </c>
      <c r="E494" t="n">
        <v>26.14</v>
      </c>
      <c r="F494" t="n">
        <v>23.88</v>
      </c>
      <c r="G494" t="n">
        <v>53.06</v>
      </c>
      <c r="H494" t="n">
        <v>0.99</v>
      </c>
      <c r="I494" t="n">
        <v>27</v>
      </c>
      <c r="J494" t="n">
        <v>75.37</v>
      </c>
      <c r="K494" t="n">
        <v>32.27</v>
      </c>
      <c r="L494" t="n">
        <v>4.25</v>
      </c>
      <c r="M494" t="n">
        <v>25</v>
      </c>
      <c r="N494" t="n">
        <v>8.85</v>
      </c>
      <c r="O494" t="n">
        <v>9529.18</v>
      </c>
      <c r="P494" t="n">
        <v>151.41</v>
      </c>
      <c r="Q494" t="n">
        <v>608.8099999999999</v>
      </c>
      <c r="R494" t="n">
        <v>63.33</v>
      </c>
      <c r="S494" t="n">
        <v>46.36</v>
      </c>
      <c r="T494" t="n">
        <v>8076.57</v>
      </c>
      <c r="U494" t="n">
        <v>0.73</v>
      </c>
      <c r="V494" t="n">
        <v>0.89</v>
      </c>
      <c r="W494" t="n">
        <v>9.210000000000001</v>
      </c>
      <c r="X494" t="n">
        <v>0.5</v>
      </c>
      <c r="Y494" t="n">
        <v>1</v>
      </c>
      <c r="Z494" t="n">
        <v>10</v>
      </c>
    </row>
    <row r="495">
      <c r="A495" t="n">
        <v>14</v>
      </c>
      <c r="B495" t="n">
        <v>30</v>
      </c>
      <c r="C495" t="inlineStr">
        <is>
          <t xml:space="preserve">CONCLUIDO	</t>
        </is>
      </c>
      <c r="D495" t="n">
        <v>3.8335</v>
      </c>
      <c r="E495" t="n">
        <v>26.09</v>
      </c>
      <c r="F495" t="n">
        <v>23.85</v>
      </c>
      <c r="G495" t="n">
        <v>57.25</v>
      </c>
      <c r="H495" t="n">
        <v>1.04</v>
      </c>
      <c r="I495" t="n">
        <v>25</v>
      </c>
      <c r="J495" t="n">
        <v>75.66</v>
      </c>
      <c r="K495" t="n">
        <v>32.27</v>
      </c>
      <c r="L495" t="n">
        <v>4.5</v>
      </c>
      <c r="M495" t="n">
        <v>23</v>
      </c>
      <c r="N495" t="n">
        <v>8.890000000000001</v>
      </c>
      <c r="O495" t="n">
        <v>9565.83</v>
      </c>
      <c r="P495" t="n">
        <v>149.4</v>
      </c>
      <c r="Q495" t="n">
        <v>608.87</v>
      </c>
      <c r="R495" t="n">
        <v>62.29</v>
      </c>
      <c r="S495" t="n">
        <v>46.36</v>
      </c>
      <c r="T495" t="n">
        <v>7569.12</v>
      </c>
      <c r="U495" t="n">
        <v>0.74</v>
      </c>
      <c r="V495" t="n">
        <v>0.89</v>
      </c>
      <c r="W495" t="n">
        <v>9.220000000000001</v>
      </c>
      <c r="X495" t="n">
        <v>0.48</v>
      </c>
      <c r="Y495" t="n">
        <v>1</v>
      </c>
      <c r="Z495" t="n">
        <v>10</v>
      </c>
    </row>
    <row r="496">
      <c r="A496" t="n">
        <v>15</v>
      </c>
      <c r="B496" t="n">
        <v>30</v>
      </c>
      <c r="C496" t="inlineStr">
        <is>
          <t xml:space="preserve">CONCLUIDO	</t>
        </is>
      </c>
      <c r="D496" t="n">
        <v>3.8376</v>
      </c>
      <c r="E496" t="n">
        <v>26.06</v>
      </c>
      <c r="F496" t="n">
        <v>23.84</v>
      </c>
      <c r="G496" t="n">
        <v>59.6</v>
      </c>
      <c r="H496" t="n">
        <v>1.09</v>
      </c>
      <c r="I496" t="n">
        <v>24</v>
      </c>
      <c r="J496" t="n">
        <v>75.95999999999999</v>
      </c>
      <c r="K496" t="n">
        <v>32.27</v>
      </c>
      <c r="L496" t="n">
        <v>4.75</v>
      </c>
      <c r="M496" t="n">
        <v>20</v>
      </c>
      <c r="N496" t="n">
        <v>8.94</v>
      </c>
      <c r="O496" t="n">
        <v>9602.5</v>
      </c>
      <c r="P496" t="n">
        <v>146.96</v>
      </c>
      <c r="Q496" t="n">
        <v>608.88</v>
      </c>
      <c r="R496" t="n">
        <v>61.93</v>
      </c>
      <c r="S496" t="n">
        <v>46.36</v>
      </c>
      <c r="T496" t="n">
        <v>7393.11</v>
      </c>
      <c r="U496" t="n">
        <v>0.75</v>
      </c>
      <c r="V496" t="n">
        <v>0.89</v>
      </c>
      <c r="W496" t="n">
        <v>9.220000000000001</v>
      </c>
      <c r="X496" t="n">
        <v>0.47</v>
      </c>
      <c r="Y496" t="n">
        <v>1</v>
      </c>
      <c r="Z496" t="n">
        <v>10</v>
      </c>
    </row>
    <row r="497">
      <c r="A497" t="n">
        <v>16</v>
      </c>
      <c r="B497" t="n">
        <v>30</v>
      </c>
      <c r="C497" t="inlineStr">
        <is>
          <t xml:space="preserve">CONCLUIDO	</t>
        </is>
      </c>
      <c r="D497" t="n">
        <v>3.8466</v>
      </c>
      <c r="E497" t="n">
        <v>26</v>
      </c>
      <c r="F497" t="n">
        <v>23.81</v>
      </c>
      <c r="G497" t="n">
        <v>64.94</v>
      </c>
      <c r="H497" t="n">
        <v>1.15</v>
      </c>
      <c r="I497" t="n">
        <v>22</v>
      </c>
      <c r="J497" t="n">
        <v>76.26000000000001</v>
      </c>
      <c r="K497" t="n">
        <v>32.27</v>
      </c>
      <c r="L497" t="n">
        <v>5</v>
      </c>
      <c r="M497" t="n">
        <v>14</v>
      </c>
      <c r="N497" t="n">
        <v>8.99</v>
      </c>
      <c r="O497" t="n">
        <v>9639.200000000001</v>
      </c>
      <c r="P497" t="n">
        <v>144.97</v>
      </c>
      <c r="Q497" t="n">
        <v>608.85</v>
      </c>
      <c r="R497" t="n">
        <v>60.59</v>
      </c>
      <c r="S497" t="n">
        <v>46.36</v>
      </c>
      <c r="T497" t="n">
        <v>6733.58</v>
      </c>
      <c r="U497" t="n">
        <v>0.77</v>
      </c>
      <c r="V497" t="n">
        <v>0.89</v>
      </c>
      <c r="W497" t="n">
        <v>9.23</v>
      </c>
      <c r="X497" t="n">
        <v>0.44</v>
      </c>
      <c r="Y497" t="n">
        <v>1</v>
      </c>
      <c r="Z497" t="n">
        <v>10</v>
      </c>
    </row>
    <row r="498">
      <c r="A498" t="n">
        <v>17</v>
      </c>
      <c r="B498" t="n">
        <v>30</v>
      </c>
      <c r="C498" t="inlineStr">
        <is>
          <t xml:space="preserve">CONCLUIDO	</t>
        </is>
      </c>
      <c r="D498" t="n">
        <v>3.8457</v>
      </c>
      <c r="E498" t="n">
        <v>26</v>
      </c>
      <c r="F498" t="n">
        <v>23.82</v>
      </c>
      <c r="G498" t="n">
        <v>64.95999999999999</v>
      </c>
      <c r="H498" t="n">
        <v>1.2</v>
      </c>
      <c r="I498" t="n">
        <v>22</v>
      </c>
      <c r="J498" t="n">
        <v>76.56</v>
      </c>
      <c r="K498" t="n">
        <v>32.27</v>
      </c>
      <c r="L498" t="n">
        <v>5.25</v>
      </c>
      <c r="M498" t="n">
        <v>4</v>
      </c>
      <c r="N498" t="n">
        <v>9.039999999999999</v>
      </c>
      <c r="O498" t="n">
        <v>9675.91</v>
      </c>
      <c r="P498" t="n">
        <v>145.42</v>
      </c>
      <c r="Q498" t="n">
        <v>608.99</v>
      </c>
      <c r="R498" t="n">
        <v>60.52</v>
      </c>
      <c r="S498" t="n">
        <v>46.36</v>
      </c>
      <c r="T498" t="n">
        <v>6697.3</v>
      </c>
      <c r="U498" t="n">
        <v>0.77</v>
      </c>
      <c r="V498" t="n">
        <v>0.89</v>
      </c>
      <c r="W498" t="n">
        <v>9.23</v>
      </c>
      <c r="X498" t="n">
        <v>0.44</v>
      </c>
      <c r="Y498" t="n">
        <v>1</v>
      </c>
      <c r="Z498" t="n">
        <v>10</v>
      </c>
    </row>
    <row r="499">
      <c r="A499" t="n">
        <v>18</v>
      </c>
      <c r="B499" t="n">
        <v>30</v>
      </c>
      <c r="C499" t="inlineStr">
        <is>
          <t xml:space="preserve">CONCLUIDO	</t>
        </is>
      </c>
      <c r="D499" t="n">
        <v>3.8451</v>
      </c>
      <c r="E499" t="n">
        <v>26.01</v>
      </c>
      <c r="F499" t="n">
        <v>23.82</v>
      </c>
      <c r="G499" t="n">
        <v>64.97</v>
      </c>
      <c r="H499" t="n">
        <v>1.25</v>
      </c>
      <c r="I499" t="n">
        <v>22</v>
      </c>
      <c r="J499" t="n">
        <v>76.84999999999999</v>
      </c>
      <c r="K499" t="n">
        <v>32.27</v>
      </c>
      <c r="L499" t="n">
        <v>5.5</v>
      </c>
      <c r="M499" t="n">
        <v>1</v>
      </c>
      <c r="N499" t="n">
        <v>9.08</v>
      </c>
      <c r="O499" t="n">
        <v>9712.65</v>
      </c>
      <c r="P499" t="n">
        <v>145.64</v>
      </c>
      <c r="Q499" t="n">
        <v>608.9400000000001</v>
      </c>
      <c r="R499" t="n">
        <v>60.51</v>
      </c>
      <c r="S499" t="n">
        <v>46.36</v>
      </c>
      <c r="T499" t="n">
        <v>6690.93</v>
      </c>
      <c r="U499" t="n">
        <v>0.77</v>
      </c>
      <c r="V499" t="n">
        <v>0.89</v>
      </c>
      <c r="W499" t="n">
        <v>9.24</v>
      </c>
      <c r="X499" t="n">
        <v>0.45</v>
      </c>
      <c r="Y499" t="n">
        <v>1</v>
      </c>
      <c r="Z499" t="n">
        <v>10</v>
      </c>
    </row>
    <row r="500">
      <c r="A500" t="n">
        <v>19</v>
      </c>
      <c r="B500" t="n">
        <v>30</v>
      </c>
      <c r="C500" t="inlineStr">
        <is>
          <t xml:space="preserve">CONCLUIDO	</t>
        </is>
      </c>
      <c r="D500" t="n">
        <v>3.8454</v>
      </c>
      <c r="E500" t="n">
        <v>26</v>
      </c>
      <c r="F500" t="n">
        <v>23.82</v>
      </c>
      <c r="G500" t="n">
        <v>64.95999999999999</v>
      </c>
      <c r="H500" t="n">
        <v>1.3</v>
      </c>
      <c r="I500" t="n">
        <v>22</v>
      </c>
      <c r="J500" t="n">
        <v>77.15000000000001</v>
      </c>
      <c r="K500" t="n">
        <v>32.27</v>
      </c>
      <c r="L500" t="n">
        <v>5.75</v>
      </c>
      <c r="M500" t="n">
        <v>0</v>
      </c>
      <c r="N500" t="n">
        <v>9.130000000000001</v>
      </c>
      <c r="O500" t="n">
        <v>9749.41</v>
      </c>
      <c r="P500" t="n">
        <v>146.09</v>
      </c>
      <c r="Q500" t="n">
        <v>608.97</v>
      </c>
      <c r="R500" t="n">
        <v>60.43</v>
      </c>
      <c r="S500" t="n">
        <v>46.36</v>
      </c>
      <c r="T500" t="n">
        <v>6653.41</v>
      </c>
      <c r="U500" t="n">
        <v>0.77</v>
      </c>
      <c r="V500" t="n">
        <v>0.89</v>
      </c>
      <c r="W500" t="n">
        <v>9.24</v>
      </c>
      <c r="X500" t="n">
        <v>0.45</v>
      </c>
      <c r="Y500" t="n">
        <v>1</v>
      </c>
      <c r="Z500" t="n">
        <v>10</v>
      </c>
    </row>
    <row r="501">
      <c r="A501" t="n">
        <v>0</v>
      </c>
      <c r="B501" t="n">
        <v>15</v>
      </c>
      <c r="C501" t="inlineStr">
        <is>
          <t xml:space="preserve">CONCLUIDO	</t>
        </is>
      </c>
      <c r="D501" t="n">
        <v>3.6274</v>
      </c>
      <c r="E501" t="n">
        <v>27.57</v>
      </c>
      <c r="F501" t="n">
        <v>24.98</v>
      </c>
      <c r="G501" t="n">
        <v>18.74</v>
      </c>
      <c r="H501" t="n">
        <v>0.43</v>
      </c>
      <c r="I501" t="n">
        <v>80</v>
      </c>
      <c r="J501" t="n">
        <v>39.78</v>
      </c>
      <c r="K501" t="n">
        <v>19.54</v>
      </c>
      <c r="L501" t="n">
        <v>1</v>
      </c>
      <c r="M501" t="n">
        <v>78</v>
      </c>
      <c r="N501" t="n">
        <v>4.24</v>
      </c>
      <c r="O501" t="n">
        <v>5140</v>
      </c>
      <c r="P501" t="n">
        <v>110.18</v>
      </c>
      <c r="Q501" t="n">
        <v>609.13</v>
      </c>
      <c r="R501" t="n">
        <v>97.16</v>
      </c>
      <c r="S501" t="n">
        <v>46.36</v>
      </c>
      <c r="T501" t="n">
        <v>24728.43</v>
      </c>
      <c r="U501" t="n">
        <v>0.48</v>
      </c>
      <c r="V501" t="n">
        <v>0.85</v>
      </c>
      <c r="W501" t="n">
        <v>9.31</v>
      </c>
      <c r="X501" t="n">
        <v>1.6</v>
      </c>
      <c r="Y501" t="n">
        <v>1</v>
      </c>
      <c r="Z501" t="n">
        <v>10</v>
      </c>
    </row>
    <row r="502">
      <c r="A502" t="n">
        <v>1</v>
      </c>
      <c r="B502" t="n">
        <v>15</v>
      </c>
      <c r="C502" t="inlineStr">
        <is>
          <t xml:space="preserve">CONCLUIDO	</t>
        </is>
      </c>
      <c r="D502" t="n">
        <v>3.7043</v>
      </c>
      <c r="E502" t="n">
        <v>27</v>
      </c>
      <c r="F502" t="n">
        <v>24.61</v>
      </c>
      <c r="G502" t="n">
        <v>23.81</v>
      </c>
      <c r="H502" t="n">
        <v>0.53</v>
      </c>
      <c r="I502" t="n">
        <v>62</v>
      </c>
      <c r="J502" t="n">
        <v>40.06</v>
      </c>
      <c r="K502" t="n">
        <v>19.54</v>
      </c>
      <c r="L502" t="n">
        <v>1.25</v>
      </c>
      <c r="M502" t="n">
        <v>60</v>
      </c>
      <c r="N502" t="n">
        <v>4.26</v>
      </c>
      <c r="O502" t="n">
        <v>5174.29</v>
      </c>
      <c r="P502" t="n">
        <v>105.31</v>
      </c>
      <c r="Q502" t="n">
        <v>609.02</v>
      </c>
      <c r="R502" t="n">
        <v>85.79000000000001</v>
      </c>
      <c r="S502" t="n">
        <v>46.36</v>
      </c>
      <c r="T502" t="n">
        <v>19132.19</v>
      </c>
      <c r="U502" t="n">
        <v>0.54</v>
      </c>
      <c r="V502" t="n">
        <v>0.87</v>
      </c>
      <c r="W502" t="n">
        <v>9.279999999999999</v>
      </c>
      <c r="X502" t="n">
        <v>1.23</v>
      </c>
      <c r="Y502" t="n">
        <v>1</v>
      </c>
      <c r="Z502" t="n">
        <v>10</v>
      </c>
    </row>
    <row r="503">
      <c r="A503" t="n">
        <v>2</v>
      </c>
      <c r="B503" t="n">
        <v>15</v>
      </c>
      <c r="C503" t="inlineStr">
        <is>
          <t xml:space="preserve">CONCLUIDO	</t>
        </is>
      </c>
      <c r="D503" t="n">
        <v>3.7561</v>
      </c>
      <c r="E503" t="n">
        <v>26.62</v>
      </c>
      <c r="F503" t="n">
        <v>24.37</v>
      </c>
      <c r="G503" t="n">
        <v>29.24</v>
      </c>
      <c r="H503" t="n">
        <v>0.64</v>
      </c>
      <c r="I503" t="n">
        <v>50</v>
      </c>
      <c r="J503" t="n">
        <v>40.34</v>
      </c>
      <c r="K503" t="n">
        <v>19.54</v>
      </c>
      <c r="L503" t="n">
        <v>1.5</v>
      </c>
      <c r="M503" t="n">
        <v>48</v>
      </c>
      <c r="N503" t="n">
        <v>4.29</v>
      </c>
      <c r="O503" t="n">
        <v>5208.6</v>
      </c>
      <c r="P503" t="n">
        <v>100.91</v>
      </c>
      <c r="Q503" t="n">
        <v>608.96</v>
      </c>
      <c r="R503" t="n">
        <v>78.23</v>
      </c>
      <c r="S503" t="n">
        <v>46.36</v>
      </c>
      <c r="T503" t="n">
        <v>15410.29</v>
      </c>
      <c r="U503" t="n">
        <v>0.59</v>
      </c>
      <c r="V503" t="n">
        <v>0.87</v>
      </c>
      <c r="W503" t="n">
        <v>9.26</v>
      </c>
      <c r="X503" t="n">
        <v>0.99</v>
      </c>
      <c r="Y503" t="n">
        <v>1</v>
      </c>
      <c r="Z503" t="n">
        <v>10</v>
      </c>
    </row>
    <row r="504">
      <c r="A504" t="n">
        <v>3</v>
      </c>
      <c r="B504" t="n">
        <v>15</v>
      </c>
      <c r="C504" t="inlineStr">
        <is>
          <t xml:space="preserve">CONCLUIDO	</t>
        </is>
      </c>
      <c r="D504" t="n">
        <v>3.7827</v>
      </c>
      <c r="E504" t="n">
        <v>26.44</v>
      </c>
      <c r="F504" t="n">
        <v>24.26</v>
      </c>
      <c r="G504" t="n">
        <v>33.85</v>
      </c>
      <c r="H504" t="n">
        <v>0.74</v>
      </c>
      <c r="I504" t="n">
        <v>43</v>
      </c>
      <c r="J504" t="n">
        <v>40.61</v>
      </c>
      <c r="K504" t="n">
        <v>19.54</v>
      </c>
      <c r="L504" t="n">
        <v>1.75</v>
      </c>
      <c r="M504" t="n">
        <v>17</v>
      </c>
      <c r="N504" t="n">
        <v>4.32</v>
      </c>
      <c r="O504" t="n">
        <v>5242.92</v>
      </c>
      <c r="P504" t="n">
        <v>98.33</v>
      </c>
      <c r="Q504" t="n">
        <v>608.99</v>
      </c>
      <c r="R504" t="n">
        <v>73.69</v>
      </c>
      <c r="S504" t="n">
        <v>46.36</v>
      </c>
      <c r="T504" t="n">
        <v>13179.15</v>
      </c>
      <c r="U504" t="n">
        <v>0.63</v>
      </c>
      <c r="V504" t="n">
        <v>0.88</v>
      </c>
      <c r="W504" t="n">
        <v>9.289999999999999</v>
      </c>
      <c r="X504" t="n">
        <v>0.89</v>
      </c>
      <c r="Y504" t="n">
        <v>1</v>
      </c>
      <c r="Z504" t="n">
        <v>10</v>
      </c>
    </row>
    <row r="505">
      <c r="A505" t="n">
        <v>4</v>
      </c>
      <c r="B505" t="n">
        <v>15</v>
      </c>
      <c r="C505" t="inlineStr">
        <is>
          <t xml:space="preserve">CONCLUIDO	</t>
        </is>
      </c>
      <c r="D505" t="n">
        <v>3.7863</v>
      </c>
      <c r="E505" t="n">
        <v>26.41</v>
      </c>
      <c r="F505" t="n">
        <v>24.25</v>
      </c>
      <c r="G505" t="n">
        <v>34.64</v>
      </c>
      <c r="H505" t="n">
        <v>0.84</v>
      </c>
      <c r="I505" t="n">
        <v>42</v>
      </c>
      <c r="J505" t="n">
        <v>40.89</v>
      </c>
      <c r="K505" t="n">
        <v>19.54</v>
      </c>
      <c r="L505" t="n">
        <v>2</v>
      </c>
      <c r="M505" t="n">
        <v>0</v>
      </c>
      <c r="N505" t="n">
        <v>4.35</v>
      </c>
      <c r="O505" t="n">
        <v>5277.26</v>
      </c>
      <c r="P505" t="n">
        <v>98.52</v>
      </c>
      <c r="Q505" t="n">
        <v>609.14</v>
      </c>
      <c r="R505" t="n">
        <v>72.76000000000001</v>
      </c>
      <c r="S505" t="n">
        <v>46.36</v>
      </c>
      <c r="T505" t="n">
        <v>12715.96</v>
      </c>
      <c r="U505" t="n">
        <v>0.64</v>
      </c>
      <c r="V505" t="n">
        <v>0.88</v>
      </c>
      <c r="W505" t="n">
        <v>9.300000000000001</v>
      </c>
      <c r="X505" t="n">
        <v>0.87</v>
      </c>
      <c r="Y505" t="n">
        <v>1</v>
      </c>
      <c r="Z505" t="n">
        <v>10</v>
      </c>
    </row>
    <row r="506">
      <c r="A506" t="n">
        <v>0</v>
      </c>
      <c r="B506" t="n">
        <v>70</v>
      </c>
      <c r="C506" t="inlineStr">
        <is>
          <t xml:space="preserve">CONCLUIDO	</t>
        </is>
      </c>
      <c r="D506" t="n">
        <v>2.6929</v>
      </c>
      <c r="E506" t="n">
        <v>37.13</v>
      </c>
      <c r="F506" t="n">
        <v>28.15</v>
      </c>
      <c r="G506" t="n">
        <v>7.22</v>
      </c>
      <c r="H506" t="n">
        <v>0.12</v>
      </c>
      <c r="I506" t="n">
        <v>234</v>
      </c>
      <c r="J506" t="n">
        <v>141.81</v>
      </c>
      <c r="K506" t="n">
        <v>47.83</v>
      </c>
      <c r="L506" t="n">
        <v>1</v>
      </c>
      <c r="M506" t="n">
        <v>232</v>
      </c>
      <c r="N506" t="n">
        <v>22.98</v>
      </c>
      <c r="O506" t="n">
        <v>17723.39</v>
      </c>
      <c r="P506" t="n">
        <v>324.76</v>
      </c>
      <c r="Q506" t="n">
        <v>609.8</v>
      </c>
      <c r="R506" t="n">
        <v>195.26</v>
      </c>
      <c r="S506" t="n">
        <v>46.36</v>
      </c>
      <c r="T506" t="n">
        <v>73007.97</v>
      </c>
      <c r="U506" t="n">
        <v>0.24</v>
      </c>
      <c r="V506" t="n">
        <v>0.76</v>
      </c>
      <c r="W506" t="n">
        <v>9.57</v>
      </c>
      <c r="X506" t="n">
        <v>4.75</v>
      </c>
      <c r="Y506" t="n">
        <v>1</v>
      </c>
      <c r="Z506" t="n">
        <v>10</v>
      </c>
    </row>
    <row r="507">
      <c r="A507" t="n">
        <v>1</v>
      </c>
      <c r="B507" t="n">
        <v>70</v>
      </c>
      <c r="C507" t="inlineStr">
        <is>
          <t xml:space="preserve">CONCLUIDO	</t>
        </is>
      </c>
      <c r="D507" t="n">
        <v>2.901</v>
      </c>
      <c r="E507" t="n">
        <v>34.47</v>
      </c>
      <c r="F507" t="n">
        <v>27.04</v>
      </c>
      <c r="G507" t="n">
        <v>9.01</v>
      </c>
      <c r="H507" t="n">
        <v>0.16</v>
      </c>
      <c r="I507" t="n">
        <v>180</v>
      </c>
      <c r="J507" t="n">
        <v>142.15</v>
      </c>
      <c r="K507" t="n">
        <v>47.83</v>
      </c>
      <c r="L507" t="n">
        <v>1.25</v>
      </c>
      <c r="M507" t="n">
        <v>178</v>
      </c>
      <c r="N507" t="n">
        <v>23.07</v>
      </c>
      <c r="O507" t="n">
        <v>17765.46</v>
      </c>
      <c r="P507" t="n">
        <v>311.46</v>
      </c>
      <c r="Q507" t="n">
        <v>609.67</v>
      </c>
      <c r="R507" t="n">
        <v>160.81</v>
      </c>
      <c r="S507" t="n">
        <v>46.36</v>
      </c>
      <c r="T507" t="n">
        <v>56050.17</v>
      </c>
      <c r="U507" t="n">
        <v>0.29</v>
      </c>
      <c r="V507" t="n">
        <v>0.79</v>
      </c>
      <c r="W507" t="n">
        <v>9.48</v>
      </c>
      <c r="X507" t="n">
        <v>3.65</v>
      </c>
      <c r="Y507" t="n">
        <v>1</v>
      </c>
      <c r="Z507" t="n">
        <v>10</v>
      </c>
    </row>
    <row r="508">
      <c r="A508" t="n">
        <v>2</v>
      </c>
      <c r="B508" t="n">
        <v>70</v>
      </c>
      <c r="C508" t="inlineStr">
        <is>
          <t xml:space="preserve">CONCLUIDO	</t>
        </is>
      </c>
      <c r="D508" t="n">
        <v>3.0527</v>
      </c>
      <c r="E508" t="n">
        <v>32.76</v>
      </c>
      <c r="F508" t="n">
        <v>26.31</v>
      </c>
      <c r="G508" t="n">
        <v>10.81</v>
      </c>
      <c r="H508" t="n">
        <v>0.19</v>
      </c>
      <c r="I508" t="n">
        <v>146</v>
      </c>
      <c r="J508" t="n">
        <v>142.49</v>
      </c>
      <c r="K508" t="n">
        <v>47.83</v>
      </c>
      <c r="L508" t="n">
        <v>1.5</v>
      </c>
      <c r="M508" t="n">
        <v>144</v>
      </c>
      <c r="N508" t="n">
        <v>23.16</v>
      </c>
      <c r="O508" t="n">
        <v>17807.56</v>
      </c>
      <c r="P508" t="n">
        <v>302.48</v>
      </c>
      <c r="Q508" t="n">
        <v>609.16</v>
      </c>
      <c r="R508" t="n">
        <v>138.57</v>
      </c>
      <c r="S508" t="n">
        <v>46.36</v>
      </c>
      <c r="T508" t="n">
        <v>45105.02</v>
      </c>
      <c r="U508" t="n">
        <v>0.33</v>
      </c>
      <c r="V508" t="n">
        <v>0.8100000000000001</v>
      </c>
      <c r="W508" t="n">
        <v>9.41</v>
      </c>
      <c r="X508" t="n">
        <v>2.93</v>
      </c>
      <c r="Y508" t="n">
        <v>1</v>
      </c>
      <c r="Z508" t="n">
        <v>10</v>
      </c>
    </row>
    <row r="509">
      <c r="A509" t="n">
        <v>3</v>
      </c>
      <c r="B509" t="n">
        <v>70</v>
      </c>
      <c r="C509" t="inlineStr">
        <is>
          <t xml:space="preserve">CONCLUIDO	</t>
        </is>
      </c>
      <c r="D509" t="n">
        <v>3.1629</v>
      </c>
      <c r="E509" t="n">
        <v>31.62</v>
      </c>
      <c r="F509" t="n">
        <v>25.83</v>
      </c>
      <c r="G509" t="n">
        <v>12.6</v>
      </c>
      <c r="H509" t="n">
        <v>0.22</v>
      </c>
      <c r="I509" t="n">
        <v>123</v>
      </c>
      <c r="J509" t="n">
        <v>142.83</v>
      </c>
      <c r="K509" t="n">
        <v>47.83</v>
      </c>
      <c r="L509" t="n">
        <v>1.75</v>
      </c>
      <c r="M509" t="n">
        <v>121</v>
      </c>
      <c r="N509" t="n">
        <v>23.25</v>
      </c>
      <c r="O509" t="n">
        <v>17849.7</v>
      </c>
      <c r="P509" t="n">
        <v>296.38</v>
      </c>
      <c r="Q509" t="n">
        <v>609.41</v>
      </c>
      <c r="R509" t="n">
        <v>123.6</v>
      </c>
      <c r="S509" t="n">
        <v>46.36</v>
      </c>
      <c r="T509" t="n">
        <v>37732.08</v>
      </c>
      <c r="U509" t="n">
        <v>0.38</v>
      </c>
      <c r="V509" t="n">
        <v>0.83</v>
      </c>
      <c r="W509" t="n">
        <v>9.380000000000001</v>
      </c>
      <c r="X509" t="n">
        <v>2.45</v>
      </c>
      <c r="Y509" t="n">
        <v>1</v>
      </c>
      <c r="Z509" t="n">
        <v>10</v>
      </c>
    </row>
    <row r="510">
      <c r="A510" t="n">
        <v>4</v>
      </c>
      <c r="B510" t="n">
        <v>70</v>
      </c>
      <c r="C510" t="inlineStr">
        <is>
          <t xml:space="preserve">CONCLUIDO	</t>
        </is>
      </c>
      <c r="D510" t="n">
        <v>3.2499</v>
      </c>
      <c r="E510" t="n">
        <v>30.77</v>
      </c>
      <c r="F510" t="n">
        <v>25.48</v>
      </c>
      <c r="G510" t="n">
        <v>14.42</v>
      </c>
      <c r="H510" t="n">
        <v>0.25</v>
      </c>
      <c r="I510" t="n">
        <v>106</v>
      </c>
      <c r="J510" t="n">
        <v>143.17</v>
      </c>
      <c r="K510" t="n">
        <v>47.83</v>
      </c>
      <c r="L510" t="n">
        <v>2</v>
      </c>
      <c r="M510" t="n">
        <v>104</v>
      </c>
      <c r="N510" t="n">
        <v>23.34</v>
      </c>
      <c r="O510" t="n">
        <v>17891.86</v>
      </c>
      <c r="P510" t="n">
        <v>291.71</v>
      </c>
      <c r="Q510" t="n">
        <v>609.09</v>
      </c>
      <c r="R510" t="n">
        <v>112.99</v>
      </c>
      <c r="S510" t="n">
        <v>46.36</v>
      </c>
      <c r="T510" t="n">
        <v>32512.43</v>
      </c>
      <c r="U510" t="n">
        <v>0.41</v>
      </c>
      <c r="V510" t="n">
        <v>0.84</v>
      </c>
      <c r="W510" t="n">
        <v>9.34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70</v>
      </c>
      <c r="C511" t="inlineStr">
        <is>
          <t xml:space="preserve">CONCLUIDO	</t>
        </is>
      </c>
      <c r="D511" t="n">
        <v>3.317</v>
      </c>
      <c r="E511" t="n">
        <v>30.15</v>
      </c>
      <c r="F511" t="n">
        <v>25.23</v>
      </c>
      <c r="G511" t="n">
        <v>16.28</v>
      </c>
      <c r="H511" t="n">
        <v>0.28</v>
      </c>
      <c r="I511" t="n">
        <v>93</v>
      </c>
      <c r="J511" t="n">
        <v>143.51</v>
      </c>
      <c r="K511" t="n">
        <v>47.83</v>
      </c>
      <c r="L511" t="n">
        <v>2.25</v>
      </c>
      <c r="M511" t="n">
        <v>91</v>
      </c>
      <c r="N511" t="n">
        <v>23.44</v>
      </c>
      <c r="O511" t="n">
        <v>17934.06</v>
      </c>
      <c r="P511" t="n">
        <v>288.23</v>
      </c>
      <c r="Q511" t="n">
        <v>609.35</v>
      </c>
      <c r="R511" t="n">
        <v>104.87</v>
      </c>
      <c r="S511" t="n">
        <v>46.36</v>
      </c>
      <c r="T511" t="n">
        <v>28518.69</v>
      </c>
      <c r="U511" t="n">
        <v>0.44</v>
      </c>
      <c r="V511" t="n">
        <v>0.84</v>
      </c>
      <c r="W511" t="n">
        <v>9.33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70</v>
      </c>
      <c r="C512" t="inlineStr">
        <is>
          <t xml:space="preserve">CONCLUIDO	</t>
        </is>
      </c>
      <c r="D512" t="n">
        <v>3.3727</v>
      </c>
      <c r="E512" t="n">
        <v>29.65</v>
      </c>
      <c r="F512" t="n">
        <v>25.02</v>
      </c>
      <c r="G512" t="n">
        <v>18.09</v>
      </c>
      <c r="H512" t="n">
        <v>0.31</v>
      </c>
      <c r="I512" t="n">
        <v>83</v>
      </c>
      <c r="J512" t="n">
        <v>143.86</v>
      </c>
      <c r="K512" t="n">
        <v>47.83</v>
      </c>
      <c r="L512" t="n">
        <v>2.5</v>
      </c>
      <c r="M512" t="n">
        <v>81</v>
      </c>
      <c r="N512" t="n">
        <v>23.53</v>
      </c>
      <c r="O512" t="n">
        <v>17976.29</v>
      </c>
      <c r="P512" t="n">
        <v>285.31</v>
      </c>
      <c r="Q512" t="n">
        <v>609.1799999999999</v>
      </c>
      <c r="R512" t="n">
        <v>98.63</v>
      </c>
      <c r="S512" t="n">
        <v>46.36</v>
      </c>
      <c r="T512" t="n">
        <v>25448.25</v>
      </c>
      <c r="U512" t="n">
        <v>0.47</v>
      </c>
      <c r="V512" t="n">
        <v>0.85</v>
      </c>
      <c r="W512" t="n">
        <v>9.31</v>
      </c>
      <c r="X512" t="n">
        <v>1.64</v>
      </c>
      <c r="Y512" t="n">
        <v>1</v>
      </c>
      <c r="Z512" t="n">
        <v>10</v>
      </c>
    </row>
    <row r="513">
      <c r="A513" t="n">
        <v>7</v>
      </c>
      <c r="B513" t="n">
        <v>70</v>
      </c>
      <c r="C513" t="inlineStr">
        <is>
          <t xml:space="preserve">CONCLUIDO	</t>
        </is>
      </c>
      <c r="D513" t="n">
        <v>3.4171</v>
      </c>
      <c r="E513" t="n">
        <v>29.26</v>
      </c>
      <c r="F513" t="n">
        <v>24.87</v>
      </c>
      <c r="G513" t="n">
        <v>19.9</v>
      </c>
      <c r="H513" t="n">
        <v>0.34</v>
      </c>
      <c r="I513" t="n">
        <v>75</v>
      </c>
      <c r="J513" t="n">
        <v>144.2</v>
      </c>
      <c r="K513" t="n">
        <v>47.83</v>
      </c>
      <c r="L513" t="n">
        <v>2.75</v>
      </c>
      <c r="M513" t="n">
        <v>73</v>
      </c>
      <c r="N513" t="n">
        <v>23.62</v>
      </c>
      <c r="O513" t="n">
        <v>18018.55</v>
      </c>
      <c r="P513" t="n">
        <v>282.93</v>
      </c>
      <c r="Q513" t="n">
        <v>609.23</v>
      </c>
      <c r="R513" t="n">
        <v>93.5</v>
      </c>
      <c r="S513" t="n">
        <v>46.36</v>
      </c>
      <c r="T513" t="n">
        <v>22921.47</v>
      </c>
      <c r="U513" t="n">
        <v>0.5</v>
      </c>
      <c r="V513" t="n">
        <v>0.86</v>
      </c>
      <c r="W513" t="n">
        <v>9.31</v>
      </c>
      <c r="X513" t="n">
        <v>1.49</v>
      </c>
      <c r="Y513" t="n">
        <v>1</v>
      </c>
      <c r="Z513" t="n">
        <v>10</v>
      </c>
    </row>
    <row r="514">
      <c r="A514" t="n">
        <v>8</v>
      </c>
      <c r="B514" t="n">
        <v>70</v>
      </c>
      <c r="C514" t="inlineStr">
        <is>
          <t xml:space="preserve">CONCLUIDO	</t>
        </is>
      </c>
      <c r="D514" t="n">
        <v>3.4587</v>
      </c>
      <c r="E514" t="n">
        <v>28.91</v>
      </c>
      <c r="F514" t="n">
        <v>24.72</v>
      </c>
      <c r="G514" t="n">
        <v>21.81</v>
      </c>
      <c r="H514" t="n">
        <v>0.37</v>
      </c>
      <c r="I514" t="n">
        <v>68</v>
      </c>
      <c r="J514" t="n">
        <v>144.54</v>
      </c>
      <c r="K514" t="n">
        <v>47.83</v>
      </c>
      <c r="L514" t="n">
        <v>3</v>
      </c>
      <c r="M514" t="n">
        <v>66</v>
      </c>
      <c r="N514" t="n">
        <v>23.71</v>
      </c>
      <c r="O514" t="n">
        <v>18060.85</v>
      </c>
      <c r="P514" t="n">
        <v>280.5</v>
      </c>
      <c r="Q514" t="n">
        <v>609.12</v>
      </c>
      <c r="R514" t="n">
        <v>89.25</v>
      </c>
      <c r="S514" t="n">
        <v>46.36</v>
      </c>
      <c r="T514" t="n">
        <v>20831.07</v>
      </c>
      <c r="U514" t="n">
        <v>0.52</v>
      </c>
      <c r="V514" t="n">
        <v>0.86</v>
      </c>
      <c r="W514" t="n">
        <v>9.279999999999999</v>
      </c>
      <c r="X514" t="n">
        <v>1.34</v>
      </c>
      <c r="Y514" t="n">
        <v>1</v>
      </c>
      <c r="Z514" t="n">
        <v>10</v>
      </c>
    </row>
    <row r="515">
      <c r="A515" t="n">
        <v>9</v>
      </c>
      <c r="B515" t="n">
        <v>70</v>
      </c>
      <c r="C515" t="inlineStr">
        <is>
          <t xml:space="preserve">CONCLUIDO	</t>
        </is>
      </c>
      <c r="D515" t="n">
        <v>3.4852</v>
      </c>
      <c r="E515" t="n">
        <v>28.69</v>
      </c>
      <c r="F515" t="n">
        <v>24.64</v>
      </c>
      <c r="G515" t="n">
        <v>23.47</v>
      </c>
      <c r="H515" t="n">
        <v>0.4</v>
      </c>
      <c r="I515" t="n">
        <v>63</v>
      </c>
      <c r="J515" t="n">
        <v>144.89</v>
      </c>
      <c r="K515" t="n">
        <v>47.83</v>
      </c>
      <c r="L515" t="n">
        <v>3.25</v>
      </c>
      <c r="M515" t="n">
        <v>61</v>
      </c>
      <c r="N515" t="n">
        <v>23.81</v>
      </c>
      <c r="O515" t="n">
        <v>18103.18</v>
      </c>
      <c r="P515" t="n">
        <v>279.1</v>
      </c>
      <c r="Q515" t="n">
        <v>608.96</v>
      </c>
      <c r="R515" t="n">
        <v>86.43000000000001</v>
      </c>
      <c r="S515" t="n">
        <v>46.36</v>
      </c>
      <c r="T515" t="n">
        <v>19445.82</v>
      </c>
      <c r="U515" t="n">
        <v>0.54</v>
      </c>
      <c r="V515" t="n">
        <v>0.86</v>
      </c>
      <c r="W515" t="n">
        <v>9.300000000000001</v>
      </c>
      <c r="X515" t="n">
        <v>1.27</v>
      </c>
      <c r="Y515" t="n">
        <v>1</v>
      </c>
      <c r="Z515" t="n">
        <v>10</v>
      </c>
    </row>
    <row r="516">
      <c r="A516" t="n">
        <v>10</v>
      </c>
      <c r="B516" t="n">
        <v>70</v>
      </c>
      <c r="C516" t="inlineStr">
        <is>
          <t xml:space="preserve">CONCLUIDO	</t>
        </is>
      </c>
      <c r="D516" t="n">
        <v>3.5168</v>
      </c>
      <c r="E516" t="n">
        <v>28.43</v>
      </c>
      <c r="F516" t="n">
        <v>24.53</v>
      </c>
      <c r="G516" t="n">
        <v>25.38</v>
      </c>
      <c r="H516" t="n">
        <v>0.43</v>
      </c>
      <c r="I516" t="n">
        <v>58</v>
      </c>
      <c r="J516" t="n">
        <v>145.23</v>
      </c>
      <c r="K516" t="n">
        <v>47.83</v>
      </c>
      <c r="L516" t="n">
        <v>3.5</v>
      </c>
      <c r="M516" t="n">
        <v>56</v>
      </c>
      <c r="N516" t="n">
        <v>23.9</v>
      </c>
      <c r="O516" t="n">
        <v>18145.54</v>
      </c>
      <c r="P516" t="n">
        <v>277.05</v>
      </c>
      <c r="Q516" t="n">
        <v>608.96</v>
      </c>
      <c r="R516" t="n">
        <v>83.09999999999999</v>
      </c>
      <c r="S516" t="n">
        <v>46.36</v>
      </c>
      <c r="T516" t="n">
        <v>17807.56</v>
      </c>
      <c r="U516" t="n">
        <v>0.5600000000000001</v>
      </c>
      <c r="V516" t="n">
        <v>0.87</v>
      </c>
      <c r="W516" t="n">
        <v>9.279999999999999</v>
      </c>
      <c r="X516" t="n">
        <v>1.16</v>
      </c>
      <c r="Y516" t="n">
        <v>1</v>
      </c>
      <c r="Z516" t="n">
        <v>10</v>
      </c>
    </row>
    <row r="517">
      <c r="A517" t="n">
        <v>11</v>
      </c>
      <c r="B517" t="n">
        <v>70</v>
      </c>
      <c r="C517" t="inlineStr">
        <is>
          <t xml:space="preserve">CONCLUIDO	</t>
        </is>
      </c>
      <c r="D517" t="n">
        <v>3.5438</v>
      </c>
      <c r="E517" t="n">
        <v>28.22</v>
      </c>
      <c r="F517" t="n">
        <v>24.43</v>
      </c>
      <c r="G517" t="n">
        <v>27.14</v>
      </c>
      <c r="H517" t="n">
        <v>0.46</v>
      </c>
      <c r="I517" t="n">
        <v>54</v>
      </c>
      <c r="J517" t="n">
        <v>145.57</v>
      </c>
      <c r="K517" t="n">
        <v>47.83</v>
      </c>
      <c r="L517" t="n">
        <v>3.75</v>
      </c>
      <c r="M517" t="n">
        <v>52</v>
      </c>
      <c r="N517" t="n">
        <v>23.99</v>
      </c>
      <c r="O517" t="n">
        <v>18187.93</v>
      </c>
      <c r="P517" t="n">
        <v>275.32</v>
      </c>
      <c r="Q517" t="n">
        <v>608.91</v>
      </c>
      <c r="R517" t="n">
        <v>80.41</v>
      </c>
      <c r="S517" t="n">
        <v>46.36</v>
      </c>
      <c r="T517" t="n">
        <v>16482.15</v>
      </c>
      <c r="U517" t="n">
        <v>0.58</v>
      </c>
      <c r="V517" t="n">
        <v>0.87</v>
      </c>
      <c r="W517" t="n">
        <v>9.26</v>
      </c>
      <c r="X517" t="n">
        <v>1.05</v>
      </c>
      <c r="Y517" t="n">
        <v>1</v>
      </c>
      <c r="Z517" t="n">
        <v>10</v>
      </c>
    </row>
    <row r="518">
      <c r="A518" t="n">
        <v>12</v>
      </c>
      <c r="B518" t="n">
        <v>70</v>
      </c>
      <c r="C518" t="inlineStr">
        <is>
          <t xml:space="preserve">CONCLUIDO	</t>
        </is>
      </c>
      <c r="D518" t="n">
        <v>3.5669</v>
      </c>
      <c r="E518" t="n">
        <v>28.04</v>
      </c>
      <c r="F518" t="n">
        <v>24.36</v>
      </c>
      <c r="G518" t="n">
        <v>29.24</v>
      </c>
      <c r="H518" t="n">
        <v>0.49</v>
      </c>
      <c r="I518" t="n">
        <v>50</v>
      </c>
      <c r="J518" t="n">
        <v>145.92</v>
      </c>
      <c r="K518" t="n">
        <v>47.83</v>
      </c>
      <c r="L518" t="n">
        <v>4</v>
      </c>
      <c r="M518" t="n">
        <v>48</v>
      </c>
      <c r="N518" t="n">
        <v>24.09</v>
      </c>
      <c r="O518" t="n">
        <v>18230.35</v>
      </c>
      <c r="P518" t="n">
        <v>273.83</v>
      </c>
      <c r="Q518" t="n">
        <v>609.0700000000001</v>
      </c>
      <c r="R518" t="n">
        <v>77.84999999999999</v>
      </c>
      <c r="S518" t="n">
        <v>46.36</v>
      </c>
      <c r="T518" t="n">
        <v>15220.1</v>
      </c>
      <c r="U518" t="n">
        <v>0.6</v>
      </c>
      <c r="V518" t="n">
        <v>0.87</v>
      </c>
      <c r="W518" t="n">
        <v>9.27</v>
      </c>
      <c r="X518" t="n">
        <v>0.99</v>
      </c>
      <c r="Y518" t="n">
        <v>1</v>
      </c>
      <c r="Z518" t="n">
        <v>10</v>
      </c>
    </row>
    <row r="519">
      <c r="A519" t="n">
        <v>13</v>
      </c>
      <c r="B519" t="n">
        <v>70</v>
      </c>
      <c r="C519" t="inlineStr">
        <is>
          <t xml:space="preserve">CONCLUIDO	</t>
        </is>
      </c>
      <c r="D519" t="n">
        <v>3.589</v>
      </c>
      <c r="E519" t="n">
        <v>27.86</v>
      </c>
      <c r="F519" t="n">
        <v>24.28</v>
      </c>
      <c r="G519" t="n">
        <v>30.99</v>
      </c>
      <c r="H519" t="n">
        <v>0.51</v>
      </c>
      <c r="I519" t="n">
        <v>47</v>
      </c>
      <c r="J519" t="n">
        <v>146.26</v>
      </c>
      <c r="K519" t="n">
        <v>47.83</v>
      </c>
      <c r="L519" t="n">
        <v>4.25</v>
      </c>
      <c r="M519" t="n">
        <v>45</v>
      </c>
      <c r="N519" t="n">
        <v>24.18</v>
      </c>
      <c r="O519" t="n">
        <v>18272.81</v>
      </c>
      <c r="P519" t="n">
        <v>272.29</v>
      </c>
      <c r="Q519" t="n">
        <v>608.9299999999999</v>
      </c>
      <c r="R519" t="n">
        <v>75.15000000000001</v>
      </c>
      <c r="S519" t="n">
        <v>46.36</v>
      </c>
      <c r="T519" t="n">
        <v>13889.29</v>
      </c>
      <c r="U519" t="n">
        <v>0.62</v>
      </c>
      <c r="V519" t="n">
        <v>0.88</v>
      </c>
      <c r="W519" t="n">
        <v>9.26</v>
      </c>
      <c r="X519" t="n">
        <v>0.9</v>
      </c>
      <c r="Y519" t="n">
        <v>1</v>
      </c>
      <c r="Z519" t="n">
        <v>10</v>
      </c>
    </row>
    <row r="520">
      <c r="A520" t="n">
        <v>14</v>
      </c>
      <c r="B520" t="n">
        <v>70</v>
      </c>
      <c r="C520" t="inlineStr">
        <is>
          <t xml:space="preserve">CONCLUIDO	</t>
        </is>
      </c>
      <c r="D520" t="n">
        <v>3.5986</v>
      </c>
      <c r="E520" t="n">
        <v>27.79</v>
      </c>
      <c r="F520" t="n">
        <v>24.26</v>
      </c>
      <c r="G520" t="n">
        <v>32.35</v>
      </c>
      <c r="H520" t="n">
        <v>0.54</v>
      </c>
      <c r="I520" t="n">
        <v>45</v>
      </c>
      <c r="J520" t="n">
        <v>146.61</v>
      </c>
      <c r="K520" t="n">
        <v>47.83</v>
      </c>
      <c r="L520" t="n">
        <v>4.5</v>
      </c>
      <c r="M520" t="n">
        <v>43</v>
      </c>
      <c r="N520" t="n">
        <v>24.28</v>
      </c>
      <c r="O520" t="n">
        <v>18315.3</v>
      </c>
      <c r="P520" t="n">
        <v>271.38</v>
      </c>
      <c r="Q520" t="n">
        <v>608.88</v>
      </c>
      <c r="R520" t="n">
        <v>75.09999999999999</v>
      </c>
      <c r="S520" t="n">
        <v>46.36</v>
      </c>
      <c r="T520" t="n">
        <v>13873.96</v>
      </c>
      <c r="U520" t="n">
        <v>0.62</v>
      </c>
      <c r="V520" t="n">
        <v>0.88</v>
      </c>
      <c r="W520" t="n">
        <v>9.25</v>
      </c>
      <c r="X520" t="n">
        <v>0.89</v>
      </c>
      <c r="Y520" t="n">
        <v>1</v>
      </c>
      <c r="Z520" t="n">
        <v>10</v>
      </c>
    </row>
    <row r="521">
      <c r="A521" t="n">
        <v>15</v>
      </c>
      <c r="B521" t="n">
        <v>70</v>
      </c>
      <c r="C521" t="inlineStr">
        <is>
          <t xml:space="preserve">CONCLUIDO	</t>
        </is>
      </c>
      <c r="D521" t="n">
        <v>3.6178</v>
      </c>
      <c r="E521" t="n">
        <v>27.64</v>
      </c>
      <c r="F521" t="n">
        <v>24.2</v>
      </c>
      <c r="G521" t="n">
        <v>34.57</v>
      </c>
      <c r="H521" t="n">
        <v>0.57</v>
      </c>
      <c r="I521" t="n">
        <v>42</v>
      </c>
      <c r="J521" t="n">
        <v>146.95</v>
      </c>
      <c r="K521" t="n">
        <v>47.83</v>
      </c>
      <c r="L521" t="n">
        <v>4.75</v>
      </c>
      <c r="M521" t="n">
        <v>40</v>
      </c>
      <c r="N521" t="n">
        <v>24.37</v>
      </c>
      <c r="O521" t="n">
        <v>18357.82</v>
      </c>
      <c r="P521" t="n">
        <v>270.19</v>
      </c>
      <c r="Q521" t="n">
        <v>608.9</v>
      </c>
      <c r="R521" t="n">
        <v>72.94</v>
      </c>
      <c r="S521" t="n">
        <v>46.36</v>
      </c>
      <c r="T521" t="n">
        <v>12808.32</v>
      </c>
      <c r="U521" t="n">
        <v>0.64</v>
      </c>
      <c r="V521" t="n">
        <v>0.88</v>
      </c>
      <c r="W521" t="n">
        <v>9.25</v>
      </c>
      <c r="X521" t="n">
        <v>0.83</v>
      </c>
      <c r="Y521" t="n">
        <v>1</v>
      </c>
      <c r="Z521" t="n">
        <v>10</v>
      </c>
    </row>
    <row r="522">
      <c r="A522" t="n">
        <v>16</v>
      </c>
      <c r="B522" t="n">
        <v>70</v>
      </c>
      <c r="C522" t="inlineStr">
        <is>
          <t xml:space="preserve">CONCLUIDO	</t>
        </is>
      </c>
      <c r="D522" t="n">
        <v>3.6313</v>
      </c>
      <c r="E522" t="n">
        <v>27.54</v>
      </c>
      <c r="F522" t="n">
        <v>24.15</v>
      </c>
      <c r="G522" t="n">
        <v>36.23</v>
      </c>
      <c r="H522" t="n">
        <v>0.6</v>
      </c>
      <c r="I522" t="n">
        <v>40</v>
      </c>
      <c r="J522" t="n">
        <v>147.3</v>
      </c>
      <c r="K522" t="n">
        <v>47.83</v>
      </c>
      <c r="L522" t="n">
        <v>5</v>
      </c>
      <c r="M522" t="n">
        <v>38</v>
      </c>
      <c r="N522" t="n">
        <v>24.47</v>
      </c>
      <c r="O522" t="n">
        <v>18400.38</v>
      </c>
      <c r="P522" t="n">
        <v>269</v>
      </c>
      <c r="Q522" t="n">
        <v>609.01</v>
      </c>
      <c r="R522" t="n">
        <v>71.67</v>
      </c>
      <c r="S522" t="n">
        <v>46.36</v>
      </c>
      <c r="T522" t="n">
        <v>12182.63</v>
      </c>
      <c r="U522" t="n">
        <v>0.65</v>
      </c>
      <c r="V522" t="n">
        <v>0.88</v>
      </c>
      <c r="W522" t="n">
        <v>9.24</v>
      </c>
      <c r="X522" t="n">
        <v>0.78</v>
      </c>
      <c r="Y522" t="n">
        <v>1</v>
      </c>
      <c r="Z522" t="n">
        <v>10</v>
      </c>
    </row>
    <row r="523">
      <c r="A523" t="n">
        <v>17</v>
      </c>
      <c r="B523" t="n">
        <v>70</v>
      </c>
      <c r="C523" t="inlineStr">
        <is>
          <t xml:space="preserve">CONCLUIDO	</t>
        </is>
      </c>
      <c r="D523" t="n">
        <v>3.6447</v>
      </c>
      <c r="E523" t="n">
        <v>27.44</v>
      </c>
      <c r="F523" t="n">
        <v>24.11</v>
      </c>
      <c r="G523" t="n">
        <v>38.07</v>
      </c>
      <c r="H523" t="n">
        <v>0.63</v>
      </c>
      <c r="I523" t="n">
        <v>38</v>
      </c>
      <c r="J523" t="n">
        <v>147.64</v>
      </c>
      <c r="K523" t="n">
        <v>47.83</v>
      </c>
      <c r="L523" t="n">
        <v>5.25</v>
      </c>
      <c r="M523" t="n">
        <v>36</v>
      </c>
      <c r="N523" t="n">
        <v>24.56</v>
      </c>
      <c r="O523" t="n">
        <v>18442.97</v>
      </c>
      <c r="P523" t="n">
        <v>267.86</v>
      </c>
      <c r="Q523" t="n">
        <v>608.86</v>
      </c>
      <c r="R523" t="n">
        <v>70.31999999999999</v>
      </c>
      <c r="S523" t="n">
        <v>46.36</v>
      </c>
      <c r="T523" t="n">
        <v>11518.74</v>
      </c>
      <c r="U523" t="n">
        <v>0.66</v>
      </c>
      <c r="V523" t="n">
        <v>0.88</v>
      </c>
      <c r="W523" t="n">
        <v>9.24</v>
      </c>
      <c r="X523" t="n">
        <v>0.74</v>
      </c>
      <c r="Y523" t="n">
        <v>1</v>
      </c>
      <c r="Z523" t="n">
        <v>10</v>
      </c>
    </row>
    <row r="524">
      <c r="A524" t="n">
        <v>18</v>
      </c>
      <c r="B524" t="n">
        <v>70</v>
      </c>
      <c r="C524" t="inlineStr">
        <is>
          <t xml:space="preserve">CONCLUIDO	</t>
        </is>
      </c>
      <c r="D524" t="n">
        <v>3.6571</v>
      </c>
      <c r="E524" t="n">
        <v>27.34</v>
      </c>
      <c r="F524" t="n">
        <v>24.08</v>
      </c>
      <c r="G524" t="n">
        <v>40.13</v>
      </c>
      <c r="H524" t="n">
        <v>0.66</v>
      </c>
      <c r="I524" t="n">
        <v>36</v>
      </c>
      <c r="J524" t="n">
        <v>147.99</v>
      </c>
      <c r="K524" t="n">
        <v>47.83</v>
      </c>
      <c r="L524" t="n">
        <v>5.5</v>
      </c>
      <c r="M524" t="n">
        <v>34</v>
      </c>
      <c r="N524" t="n">
        <v>24.66</v>
      </c>
      <c r="O524" t="n">
        <v>18485.59</v>
      </c>
      <c r="P524" t="n">
        <v>266.77</v>
      </c>
      <c r="Q524" t="n">
        <v>608.98</v>
      </c>
      <c r="R524" t="n">
        <v>69.17</v>
      </c>
      <c r="S524" t="n">
        <v>46.36</v>
      </c>
      <c r="T524" t="n">
        <v>10950.71</v>
      </c>
      <c r="U524" t="n">
        <v>0.67</v>
      </c>
      <c r="V524" t="n">
        <v>0.89</v>
      </c>
      <c r="W524" t="n">
        <v>9.24</v>
      </c>
      <c r="X524" t="n">
        <v>0.7</v>
      </c>
      <c r="Y524" t="n">
        <v>1</v>
      </c>
      <c r="Z524" t="n">
        <v>10</v>
      </c>
    </row>
    <row r="525">
      <c r="A525" t="n">
        <v>19</v>
      </c>
      <c r="B525" t="n">
        <v>70</v>
      </c>
      <c r="C525" t="inlineStr">
        <is>
          <t xml:space="preserve">CONCLUIDO	</t>
        </is>
      </c>
      <c r="D525" t="n">
        <v>3.674</v>
      </c>
      <c r="E525" t="n">
        <v>27.22</v>
      </c>
      <c r="F525" t="n">
        <v>24.01</v>
      </c>
      <c r="G525" t="n">
        <v>42.37</v>
      </c>
      <c r="H525" t="n">
        <v>0.6899999999999999</v>
      </c>
      <c r="I525" t="n">
        <v>34</v>
      </c>
      <c r="J525" t="n">
        <v>148.33</v>
      </c>
      <c r="K525" t="n">
        <v>47.83</v>
      </c>
      <c r="L525" t="n">
        <v>5.75</v>
      </c>
      <c r="M525" t="n">
        <v>32</v>
      </c>
      <c r="N525" t="n">
        <v>24.75</v>
      </c>
      <c r="O525" t="n">
        <v>18528.25</v>
      </c>
      <c r="P525" t="n">
        <v>265.22</v>
      </c>
      <c r="Q525" t="n">
        <v>608.89</v>
      </c>
      <c r="R525" t="n">
        <v>67.15000000000001</v>
      </c>
      <c r="S525" t="n">
        <v>46.36</v>
      </c>
      <c r="T525" t="n">
        <v>9951.969999999999</v>
      </c>
      <c r="U525" t="n">
        <v>0.6899999999999999</v>
      </c>
      <c r="V525" t="n">
        <v>0.89</v>
      </c>
      <c r="W525" t="n">
        <v>9.23</v>
      </c>
      <c r="X525" t="n">
        <v>0.63</v>
      </c>
      <c r="Y525" t="n">
        <v>1</v>
      </c>
      <c r="Z525" t="n">
        <v>10</v>
      </c>
    </row>
    <row r="526">
      <c r="A526" t="n">
        <v>20</v>
      </c>
      <c r="B526" t="n">
        <v>70</v>
      </c>
      <c r="C526" t="inlineStr">
        <is>
          <t xml:space="preserve">CONCLUIDO	</t>
        </is>
      </c>
      <c r="D526" t="n">
        <v>3.6783</v>
      </c>
      <c r="E526" t="n">
        <v>27.19</v>
      </c>
      <c r="F526" t="n">
        <v>24</v>
      </c>
      <c r="G526" t="n">
        <v>43.64</v>
      </c>
      <c r="H526" t="n">
        <v>0.71</v>
      </c>
      <c r="I526" t="n">
        <v>33</v>
      </c>
      <c r="J526" t="n">
        <v>148.68</v>
      </c>
      <c r="K526" t="n">
        <v>47.83</v>
      </c>
      <c r="L526" t="n">
        <v>6</v>
      </c>
      <c r="M526" t="n">
        <v>31</v>
      </c>
      <c r="N526" t="n">
        <v>24.85</v>
      </c>
      <c r="O526" t="n">
        <v>18570.94</v>
      </c>
      <c r="P526" t="n">
        <v>264.64</v>
      </c>
      <c r="Q526" t="n">
        <v>608.88</v>
      </c>
      <c r="R526" t="n">
        <v>66.94</v>
      </c>
      <c r="S526" t="n">
        <v>46.36</v>
      </c>
      <c r="T526" t="n">
        <v>9851.65</v>
      </c>
      <c r="U526" t="n">
        <v>0.6899999999999999</v>
      </c>
      <c r="V526" t="n">
        <v>0.89</v>
      </c>
      <c r="W526" t="n">
        <v>9.23</v>
      </c>
      <c r="X526" t="n">
        <v>0.63</v>
      </c>
      <c r="Y526" t="n">
        <v>1</v>
      </c>
      <c r="Z526" t="n">
        <v>10</v>
      </c>
    </row>
    <row r="527">
      <c r="A527" t="n">
        <v>21</v>
      </c>
      <c r="B527" t="n">
        <v>70</v>
      </c>
      <c r="C527" t="inlineStr">
        <is>
          <t xml:space="preserve">CONCLUIDO	</t>
        </is>
      </c>
      <c r="D527" t="n">
        <v>3.6832</v>
      </c>
      <c r="E527" t="n">
        <v>27.15</v>
      </c>
      <c r="F527" t="n">
        <v>24</v>
      </c>
      <c r="G527" t="n">
        <v>45</v>
      </c>
      <c r="H527" t="n">
        <v>0.74</v>
      </c>
      <c r="I527" t="n">
        <v>32</v>
      </c>
      <c r="J527" t="n">
        <v>149.02</v>
      </c>
      <c r="K527" t="n">
        <v>47.83</v>
      </c>
      <c r="L527" t="n">
        <v>6.25</v>
      </c>
      <c r="M527" t="n">
        <v>30</v>
      </c>
      <c r="N527" t="n">
        <v>24.95</v>
      </c>
      <c r="O527" t="n">
        <v>18613.66</v>
      </c>
      <c r="P527" t="n">
        <v>263.76</v>
      </c>
      <c r="Q527" t="n">
        <v>608.89</v>
      </c>
      <c r="R527" t="n">
        <v>67.06</v>
      </c>
      <c r="S527" t="n">
        <v>46.36</v>
      </c>
      <c r="T527" t="n">
        <v>9919.76</v>
      </c>
      <c r="U527" t="n">
        <v>0.6899999999999999</v>
      </c>
      <c r="V527" t="n">
        <v>0.89</v>
      </c>
      <c r="W527" t="n">
        <v>9.220000000000001</v>
      </c>
      <c r="X527" t="n">
        <v>0.62</v>
      </c>
      <c r="Y527" t="n">
        <v>1</v>
      </c>
      <c r="Z527" t="n">
        <v>10</v>
      </c>
    </row>
    <row r="528">
      <c r="A528" t="n">
        <v>22</v>
      </c>
      <c r="B528" t="n">
        <v>70</v>
      </c>
      <c r="C528" t="inlineStr">
        <is>
          <t xml:space="preserve">CONCLUIDO	</t>
        </is>
      </c>
      <c r="D528" t="n">
        <v>3.6955</v>
      </c>
      <c r="E528" t="n">
        <v>27.06</v>
      </c>
      <c r="F528" t="n">
        <v>23.96</v>
      </c>
      <c r="G528" t="n">
        <v>47.93</v>
      </c>
      <c r="H528" t="n">
        <v>0.77</v>
      </c>
      <c r="I528" t="n">
        <v>30</v>
      </c>
      <c r="J528" t="n">
        <v>149.37</v>
      </c>
      <c r="K528" t="n">
        <v>47.83</v>
      </c>
      <c r="L528" t="n">
        <v>6.5</v>
      </c>
      <c r="M528" t="n">
        <v>28</v>
      </c>
      <c r="N528" t="n">
        <v>25.04</v>
      </c>
      <c r="O528" t="n">
        <v>18656.42</v>
      </c>
      <c r="P528" t="n">
        <v>262.8</v>
      </c>
      <c r="Q528" t="n">
        <v>608.83</v>
      </c>
      <c r="R528" t="n">
        <v>65.88</v>
      </c>
      <c r="S528" t="n">
        <v>46.36</v>
      </c>
      <c r="T528" t="n">
        <v>9335.209999999999</v>
      </c>
      <c r="U528" t="n">
        <v>0.7</v>
      </c>
      <c r="V528" t="n">
        <v>0.89</v>
      </c>
      <c r="W528" t="n">
        <v>9.23</v>
      </c>
      <c r="X528" t="n">
        <v>0.59</v>
      </c>
      <c r="Y528" t="n">
        <v>1</v>
      </c>
      <c r="Z528" t="n">
        <v>10</v>
      </c>
    </row>
    <row r="529">
      <c r="A529" t="n">
        <v>23</v>
      </c>
      <c r="B529" t="n">
        <v>70</v>
      </c>
      <c r="C529" t="inlineStr">
        <is>
          <t xml:space="preserve">CONCLUIDO	</t>
        </is>
      </c>
      <c r="D529" t="n">
        <v>3.7049</v>
      </c>
      <c r="E529" t="n">
        <v>26.99</v>
      </c>
      <c r="F529" t="n">
        <v>23.93</v>
      </c>
      <c r="G529" t="n">
        <v>49.5</v>
      </c>
      <c r="H529" t="n">
        <v>0.8</v>
      </c>
      <c r="I529" t="n">
        <v>29</v>
      </c>
      <c r="J529" t="n">
        <v>149.72</v>
      </c>
      <c r="K529" t="n">
        <v>47.83</v>
      </c>
      <c r="L529" t="n">
        <v>6.75</v>
      </c>
      <c r="M529" t="n">
        <v>27</v>
      </c>
      <c r="N529" t="n">
        <v>25.14</v>
      </c>
      <c r="O529" t="n">
        <v>18699.2</v>
      </c>
      <c r="P529" t="n">
        <v>261.97</v>
      </c>
      <c r="Q529" t="n">
        <v>608.8200000000001</v>
      </c>
      <c r="R529" t="n">
        <v>64.54000000000001</v>
      </c>
      <c r="S529" t="n">
        <v>46.36</v>
      </c>
      <c r="T529" t="n">
        <v>8673.309999999999</v>
      </c>
      <c r="U529" t="n">
        <v>0.72</v>
      </c>
      <c r="V529" t="n">
        <v>0.89</v>
      </c>
      <c r="W529" t="n">
        <v>9.23</v>
      </c>
      <c r="X529" t="n">
        <v>0.55</v>
      </c>
      <c r="Y529" t="n">
        <v>1</v>
      </c>
      <c r="Z529" t="n">
        <v>10</v>
      </c>
    </row>
    <row r="530">
      <c r="A530" t="n">
        <v>24</v>
      </c>
      <c r="B530" t="n">
        <v>70</v>
      </c>
      <c r="C530" t="inlineStr">
        <is>
          <t xml:space="preserve">CONCLUIDO	</t>
        </is>
      </c>
      <c r="D530" t="n">
        <v>3.709</v>
      </c>
      <c r="E530" t="n">
        <v>26.96</v>
      </c>
      <c r="F530" t="n">
        <v>23.92</v>
      </c>
      <c r="G530" t="n">
        <v>51.27</v>
      </c>
      <c r="H530" t="n">
        <v>0.83</v>
      </c>
      <c r="I530" t="n">
        <v>28</v>
      </c>
      <c r="J530" t="n">
        <v>150.07</v>
      </c>
      <c r="K530" t="n">
        <v>47.83</v>
      </c>
      <c r="L530" t="n">
        <v>7</v>
      </c>
      <c r="M530" t="n">
        <v>26</v>
      </c>
      <c r="N530" t="n">
        <v>25.24</v>
      </c>
      <c r="O530" t="n">
        <v>18742.03</v>
      </c>
      <c r="P530" t="n">
        <v>261.21</v>
      </c>
      <c r="Q530" t="n">
        <v>608.84</v>
      </c>
      <c r="R530" t="n">
        <v>64.63</v>
      </c>
      <c r="S530" t="n">
        <v>46.36</v>
      </c>
      <c r="T530" t="n">
        <v>8720.120000000001</v>
      </c>
      <c r="U530" t="n">
        <v>0.72</v>
      </c>
      <c r="V530" t="n">
        <v>0.89</v>
      </c>
      <c r="W530" t="n">
        <v>9.220000000000001</v>
      </c>
      <c r="X530" t="n">
        <v>0.55</v>
      </c>
      <c r="Y530" t="n">
        <v>1</v>
      </c>
      <c r="Z530" t="n">
        <v>10</v>
      </c>
    </row>
    <row r="531">
      <c r="A531" t="n">
        <v>25</v>
      </c>
      <c r="B531" t="n">
        <v>70</v>
      </c>
      <c r="C531" t="inlineStr">
        <is>
          <t xml:space="preserve">CONCLUIDO	</t>
        </is>
      </c>
      <c r="D531" t="n">
        <v>3.7196</v>
      </c>
      <c r="E531" t="n">
        <v>26.88</v>
      </c>
      <c r="F531" t="n">
        <v>23.88</v>
      </c>
      <c r="G531" t="n">
        <v>53.06</v>
      </c>
      <c r="H531" t="n">
        <v>0.85</v>
      </c>
      <c r="I531" t="n">
        <v>27</v>
      </c>
      <c r="J531" t="n">
        <v>150.41</v>
      </c>
      <c r="K531" t="n">
        <v>47.83</v>
      </c>
      <c r="L531" t="n">
        <v>7.25</v>
      </c>
      <c r="M531" t="n">
        <v>25</v>
      </c>
      <c r="N531" t="n">
        <v>25.33</v>
      </c>
      <c r="O531" t="n">
        <v>18784.88</v>
      </c>
      <c r="P531" t="n">
        <v>260.12</v>
      </c>
      <c r="Q531" t="n">
        <v>608.92</v>
      </c>
      <c r="R531" t="n">
        <v>63.05</v>
      </c>
      <c r="S531" t="n">
        <v>46.36</v>
      </c>
      <c r="T531" t="n">
        <v>7939</v>
      </c>
      <c r="U531" t="n">
        <v>0.74</v>
      </c>
      <c r="V531" t="n">
        <v>0.89</v>
      </c>
      <c r="W531" t="n">
        <v>9.220000000000001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70</v>
      </c>
      <c r="C532" t="inlineStr">
        <is>
          <t xml:space="preserve">CONCLUIDO	</t>
        </is>
      </c>
      <c r="D532" t="n">
        <v>3.7247</v>
      </c>
      <c r="E532" t="n">
        <v>26.85</v>
      </c>
      <c r="F532" t="n">
        <v>23.87</v>
      </c>
      <c r="G532" t="n">
        <v>55.08</v>
      </c>
      <c r="H532" t="n">
        <v>0.88</v>
      </c>
      <c r="I532" t="n">
        <v>26</v>
      </c>
      <c r="J532" t="n">
        <v>150.76</v>
      </c>
      <c r="K532" t="n">
        <v>47.83</v>
      </c>
      <c r="L532" t="n">
        <v>7.5</v>
      </c>
      <c r="M532" t="n">
        <v>24</v>
      </c>
      <c r="N532" t="n">
        <v>25.43</v>
      </c>
      <c r="O532" t="n">
        <v>18827.77</v>
      </c>
      <c r="P532" t="n">
        <v>259.17</v>
      </c>
      <c r="Q532" t="n">
        <v>608.88</v>
      </c>
      <c r="R532" t="n">
        <v>62.74</v>
      </c>
      <c r="S532" t="n">
        <v>46.36</v>
      </c>
      <c r="T532" t="n">
        <v>7788.25</v>
      </c>
      <c r="U532" t="n">
        <v>0.74</v>
      </c>
      <c r="V532" t="n">
        <v>0.89</v>
      </c>
      <c r="W532" t="n">
        <v>9.220000000000001</v>
      </c>
      <c r="X532" t="n">
        <v>0.5</v>
      </c>
      <c r="Y532" t="n">
        <v>1</v>
      </c>
      <c r="Z532" t="n">
        <v>10</v>
      </c>
    </row>
    <row r="533">
      <c r="A533" t="n">
        <v>27</v>
      </c>
      <c r="B533" t="n">
        <v>70</v>
      </c>
      <c r="C533" t="inlineStr">
        <is>
          <t xml:space="preserve">CONCLUIDO	</t>
        </is>
      </c>
      <c r="D533" t="n">
        <v>3.7291</v>
      </c>
      <c r="E533" t="n">
        <v>26.82</v>
      </c>
      <c r="F533" t="n">
        <v>23.87</v>
      </c>
      <c r="G533" t="n">
        <v>57.28</v>
      </c>
      <c r="H533" t="n">
        <v>0.91</v>
      </c>
      <c r="I533" t="n">
        <v>25</v>
      </c>
      <c r="J533" t="n">
        <v>151.11</v>
      </c>
      <c r="K533" t="n">
        <v>47.83</v>
      </c>
      <c r="L533" t="n">
        <v>7.75</v>
      </c>
      <c r="M533" t="n">
        <v>23</v>
      </c>
      <c r="N533" t="n">
        <v>25.53</v>
      </c>
      <c r="O533" t="n">
        <v>18870.7</v>
      </c>
      <c r="P533" t="n">
        <v>258.65</v>
      </c>
      <c r="Q533" t="n">
        <v>608.85</v>
      </c>
      <c r="R533" t="n">
        <v>62.54</v>
      </c>
      <c r="S533" t="n">
        <v>46.36</v>
      </c>
      <c r="T533" t="n">
        <v>7691.02</v>
      </c>
      <c r="U533" t="n">
        <v>0.74</v>
      </c>
      <c r="V533" t="n">
        <v>0.89</v>
      </c>
      <c r="W533" t="n">
        <v>9.220000000000001</v>
      </c>
      <c r="X533" t="n">
        <v>0.49</v>
      </c>
      <c r="Y533" t="n">
        <v>1</v>
      </c>
      <c r="Z533" t="n">
        <v>10</v>
      </c>
    </row>
    <row r="534">
      <c r="A534" t="n">
        <v>28</v>
      </c>
      <c r="B534" t="n">
        <v>70</v>
      </c>
      <c r="C534" t="inlineStr">
        <is>
          <t xml:space="preserve">CONCLUIDO	</t>
        </is>
      </c>
      <c r="D534" t="n">
        <v>3.7382</v>
      </c>
      <c r="E534" t="n">
        <v>26.75</v>
      </c>
      <c r="F534" t="n">
        <v>23.83</v>
      </c>
      <c r="G534" t="n">
        <v>59.57</v>
      </c>
      <c r="H534" t="n">
        <v>0.9399999999999999</v>
      </c>
      <c r="I534" t="n">
        <v>24</v>
      </c>
      <c r="J534" t="n">
        <v>151.46</v>
      </c>
      <c r="K534" t="n">
        <v>47.83</v>
      </c>
      <c r="L534" t="n">
        <v>8</v>
      </c>
      <c r="M534" t="n">
        <v>22</v>
      </c>
      <c r="N534" t="n">
        <v>25.63</v>
      </c>
      <c r="O534" t="n">
        <v>18913.66</v>
      </c>
      <c r="P534" t="n">
        <v>257.21</v>
      </c>
      <c r="Q534" t="n">
        <v>608.8200000000001</v>
      </c>
      <c r="R534" t="n">
        <v>61.47</v>
      </c>
      <c r="S534" t="n">
        <v>46.36</v>
      </c>
      <c r="T534" t="n">
        <v>7164.51</v>
      </c>
      <c r="U534" t="n">
        <v>0.75</v>
      </c>
      <c r="V534" t="n">
        <v>0.89</v>
      </c>
      <c r="W534" t="n">
        <v>9.220000000000001</v>
      </c>
      <c r="X534" t="n">
        <v>0.46</v>
      </c>
      <c r="Y534" t="n">
        <v>1</v>
      </c>
      <c r="Z534" t="n">
        <v>10</v>
      </c>
    </row>
    <row r="535">
      <c r="A535" t="n">
        <v>29</v>
      </c>
      <c r="B535" t="n">
        <v>70</v>
      </c>
      <c r="C535" t="inlineStr">
        <is>
          <t xml:space="preserve">CONCLUIDO	</t>
        </is>
      </c>
      <c r="D535" t="n">
        <v>3.7365</v>
      </c>
      <c r="E535" t="n">
        <v>26.76</v>
      </c>
      <c r="F535" t="n">
        <v>23.84</v>
      </c>
      <c r="G535" t="n">
        <v>59.6</v>
      </c>
      <c r="H535" t="n">
        <v>0.96</v>
      </c>
      <c r="I535" t="n">
        <v>24</v>
      </c>
      <c r="J535" t="n">
        <v>151.81</v>
      </c>
      <c r="K535" t="n">
        <v>47.83</v>
      </c>
      <c r="L535" t="n">
        <v>8.25</v>
      </c>
      <c r="M535" t="n">
        <v>22</v>
      </c>
      <c r="N535" t="n">
        <v>25.73</v>
      </c>
      <c r="O535" t="n">
        <v>18956.65</v>
      </c>
      <c r="P535" t="n">
        <v>256.85</v>
      </c>
      <c r="Q535" t="n">
        <v>608.86</v>
      </c>
      <c r="R535" t="n">
        <v>61.92</v>
      </c>
      <c r="S535" t="n">
        <v>46.36</v>
      </c>
      <c r="T535" t="n">
        <v>7386.89</v>
      </c>
      <c r="U535" t="n">
        <v>0.75</v>
      </c>
      <c r="V535" t="n">
        <v>0.89</v>
      </c>
      <c r="W535" t="n">
        <v>9.220000000000001</v>
      </c>
      <c r="X535" t="n">
        <v>0.47</v>
      </c>
      <c r="Y535" t="n">
        <v>1</v>
      </c>
      <c r="Z535" t="n">
        <v>10</v>
      </c>
    </row>
    <row r="536">
      <c r="A536" t="n">
        <v>30</v>
      </c>
      <c r="B536" t="n">
        <v>70</v>
      </c>
      <c r="C536" t="inlineStr">
        <is>
          <t xml:space="preserve">CONCLUIDO	</t>
        </is>
      </c>
      <c r="D536" t="n">
        <v>3.7433</v>
      </c>
      <c r="E536" t="n">
        <v>26.71</v>
      </c>
      <c r="F536" t="n">
        <v>23.82</v>
      </c>
      <c r="G536" t="n">
        <v>62.14</v>
      </c>
      <c r="H536" t="n">
        <v>0.99</v>
      </c>
      <c r="I536" t="n">
        <v>23</v>
      </c>
      <c r="J536" t="n">
        <v>152.15</v>
      </c>
      <c r="K536" t="n">
        <v>47.83</v>
      </c>
      <c r="L536" t="n">
        <v>8.5</v>
      </c>
      <c r="M536" t="n">
        <v>21</v>
      </c>
      <c r="N536" t="n">
        <v>25.83</v>
      </c>
      <c r="O536" t="n">
        <v>18999.67</v>
      </c>
      <c r="P536" t="n">
        <v>256.15</v>
      </c>
      <c r="Q536" t="n">
        <v>608.87</v>
      </c>
      <c r="R536" t="n">
        <v>61.28</v>
      </c>
      <c r="S536" t="n">
        <v>46.36</v>
      </c>
      <c r="T536" t="n">
        <v>7072.4</v>
      </c>
      <c r="U536" t="n">
        <v>0.76</v>
      </c>
      <c r="V536" t="n">
        <v>0.89</v>
      </c>
      <c r="W536" t="n">
        <v>9.220000000000001</v>
      </c>
      <c r="X536" t="n">
        <v>0.45</v>
      </c>
      <c r="Y536" t="n">
        <v>1</v>
      </c>
      <c r="Z536" t="n">
        <v>10</v>
      </c>
    </row>
    <row r="537">
      <c r="A537" t="n">
        <v>31</v>
      </c>
      <c r="B537" t="n">
        <v>70</v>
      </c>
      <c r="C537" t="inlineStr">
        <is>
          <t xml:space="preserve">CONCLUIDO	</t>
        </is>
      </c>
      <c r="D537" t="n">
        <v>3.7519</v>
      </c>
      <c r="E537" t="n">
        <v>26.65</v>
      </c>
      <c r="F537" t="n">
        <v>23.79</v>
      </c>
      <c r="G537" t="n">
        <v>64.88</v>
      </c>
      <c r="H537" t="n">
        <v>1.02</v>
      </c>
      <c r="I537" t="n">
        <v>22</v>
      </c>
      <c r="J537" t="n">
        <v>152.5</v>
      </c>
      <c r="K537" t="n">
        <v>47.83</v>
      </c>
      <c r="L537" t="n">
        <v>8.75</v>
      </c>
      <c r="M537" t="n">
        <v>20</v>
      </c>
      <c r="N537" t="n">
        <v>25.93</v>
      </c>
      <c r="O537" t="n">
        <v>19042.73</v>
      </c>
      <c r="P537" t="n">
        <v>254.87</v>
      </c>
      <c r="Q537" t="n">
        <v>608.88</v>
      </c>
      <c r="R537" t="n">
        <v>60.38</v>
      </c>
      <c r="S537" t="n">
        <v>46.36</v>
      </c>
      <c r="T537" t="n">
        <v>6628.8</v>
      </c>
      <c r="U537" t="n">
        <v>0.77</v>
      </c>
      <c r="V537" t="n">
        <v>0.9</v>
      </c>
      <c r="W537" t="n">
        <v>9.210000000000001</v>
      </c>
      <c r="X537" t="n">
        <v>0.42</v>
      </c>
      <c r="Y537" t="n">
        <v>1</v>
      </c>
      <c r="Z537" t="n">
        <v>10</v>
      </c>
    </row>
    <row r="538">
      <c r="A538" t="n">
        <v>32</v>
      </c>
      <c r="B538" t="n">
        <v>70</v>
      </c>
      <c r="C538" t="inlineStr">
        <is>
          <t xml:space="preserve">CONCLUIDO	</t>
        </is>
      </c>
      <c r="D538" t="n">
        <v>3.7502</v>
      </c>
      <c r="E538" t="n">
        <v>26.67</v>
      </c>
      <c r="F538" t="n">
        <v>23.8</v>
      </c>
      <c r="G538" t="n">
        <v>64.91</v>
      </c>
      <c r="H538" t="n">
        <v>1.04</v>
      </c>
      <c r="I538" t="n">
        <v>22</v>
      </c>
      <c r="J538" t="n">
        <v>152.85</v>
      </c>
      <c r="K538" t="n">
        <v>47.83</v>
      </c>
      <c r="L538" t="n">
        <v>9</v>
      </c>
      <c r="M538" t="n">
        <v>20</v>
      </c>
      <c r="N538" t="n">
        <v>26.03</v>
      </c>
      <c r="O538" t="n">
        <v>19085.83</v>
      </c>
      <c r="P538" t="n">
        <v>254.24</v>
      </c>
      <c r="Q538" t="n">
        <v>608.9</v>
      </c>
      <c r="R538" t="n">
        <v>60.79</v>
      </c>
      <c r="S538" t="n">
        <v>46.36</v>
      </c>
      <c r="T538" t="n">
        <v>6832.19</v>
      </c>
      <c r="U538" t="n">
        <v>0.76</v>
      </c>
      <c r="V538" t="n">
        <v>0.9</v>
      </c>
      <c r="W538" t="n">
        <v>9.210000000000001</v>
      </c>
      <c r="X538" t="n">
        <v>0.43</v>
      </c>
      <c r="Y538" t="n">
        <v>1</v>
      </c>
      <c r="Z538" t="n">
        <v>10</v>
      </c>
    </row>
    <row r="539">
      <c r="A539" t="n">
        <v>33</v>
      </c>
      <c r="B539" t="n">
        <v>70</v>
      </c>
      <c r="C539" t="inlineStr">
        <is>
          <t xml:space="preserve">CONCLUIDO	</t>
        </is>
      </c>
      <c r="D539" t="n">
        <v>3.7579</v>
      </c>
      <c r="E539" t="n">
        <v>26.61</v>
      </c>
      <c r="F539" t="n">
        <v>23.78</v>
      </c>
      <c r="G539" t="n">
        <v>67.93000000000001</v>
      </c>
      <c r="H539" t="n">
        <v>1.07</v>
      </c>
      <c r="I539" t="n">
        <v>21</v>
      </c>
      <c r="J539" t="n">
        <v>153.2</v>
      </c>
      <c r="K539" t="n">
        <v>47.83</v>
      </c>
      <c r="L539" t="n">
        <v>9.25</v>
      </c>
      <c r="M539" t="n">
        <v>19</v>
      </c>
      <c r="N539" t="n">
        <v>26.12</v>
      </c>
      <c r="O539" t="n">
        <v>19128.96</v>
      </c>
      <c r="P539" t="n">
        <v>253.42</v>
      </c>
      <c r="Q539" t="n">
        <v>608.86</v>
      </c>
      <c r="R539" t="n">
        <v>60.08</v>
      </c>
      <c r="S539" t="n">
        <v>46.36</v>
      </c>
      <c r="T539" t="n">
        <v>6483.28</v>
      </c>
      <c r="U539" t="n">
        <v>0.77</v>
      </c>
      <c r="V539" t="n">
        <v>0.9</v>
      </c>
      <c r="W539" t="n">
        <v>9.210000000000001</v>
      </c>
      <c r="X539" t="n">
        <v>0.4</v>
      </c>
      <c r="Y539" t="n">
        <v>1</v>
      </c>
      <c r="Z539" t="n">
        <v>10</v>
      </c>
    </row>
    <row r="540">
      <c r="A540" t="n">
        <v>34</v>
      </c>
      <c r="B540" t="n">
        <v>70</v>
      </c>
      <c r="C540" t="inlineStr">
        <is>
          <t xml:space="preserve">CONCLUIDO	</t>
        </is>
      </c>
      <c r="D540" t="n">
        <v>3.7673</v>
      </c>
      <c r="E540" t="n">
        <v>26.54</v>
      </c>
      <c r="F540" t="n">
        <v>23.74</v>
      </c>
      <c r="G540" t="n">
        <v>71.20999999999999</v>
      </c>
      <c r="H540" t="n">
        <v>1.1</v>
      </c>
      <c r="I540" t="n">
        <v>20</v>
      </c>
      <c r="J540" t="n">
        <v>153.55</v>
      </c>
      <c r="K540" t="n">
        <v>47.83</v>
      </c>
      <c r="L540" t="n">
        <v>9.5</v>
      </c>
      <c r="M540" t="n">
        <v>18</v>
      </c>
      <c r="N540" t="n">
        <v>26.22</v>
      </c>
      <c r="O540" t="n">
        <v>19172.12</v>
      </c>
      <c r="P540" t="n">
        <v>252.14</v>
      </c>
      <c r="Q540" t="n">
        <v>608.8</v>
      </c>
      <c r="R540" t="n">
        <v>58.69</v>
      </c>
      <c r="S540" t="n">
        <v>46.36</v>
      </c>
      <c r="T540" t="n">
        <v>5792.94</v>
      </c>
      <c r="U540" t="n">
        <v>0.79</v>
      </c>
      <c r="V540" t="n">
        <v>0.9</v>
      </c>
      <c r="W540" t="n">
        <v>9.210000000000001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70</v>
      </c>
      <c r="C541" t="inlineStr">
        <is>
          <t xml:space="preserve">CONCLUIDO	</t>
        </is>
      </c>
      <c r="D541" t="n">
        <v>3.766</v>
      </c>
      <c r="E541" t="n">
        <v>26.55</v>
      </c>
      <c r="F541" t="n">
        <v>23.75</v>
      </c>
      <c r="G541" t="n">
        <v>71.23999999999999</v>
      </c>
      <c r="H541" t="n">
        <v>1.12</v>
      </c>
      <c r="I541" t="n">
        <v>20</v>
      </c>
      <c r="J541" t="n">
        <v>153.9</v>
      </c>
      <c r="K541" t="n">
        <v>47.83</v>
      </c>
      <c r="L541" t="n">
        <v>9.75</v>
      </c>
      <c r="M541" t="n">
        <v>18</v>
      </c>
      <c r="N541" t="n">
        <v>26.32</v>
      </c>
      <c r="O541" t="n">
        <v>19215.32</v>
      </c>
      <c r="P541" t="n">
        <v>251.91</v>
      </c>
      <c r="Q541" t="n">
        <v>608.79</v>
      </c>
      <c r="R541" t="n">
        <v>59.01</v>
      </c>
      <c r="S541" t="n">
        <v>46.36</v>
      </c>
      <c r="T541" t="n">
        <v>5950.68</v>
      </c>
      <c r="U541" t="n">
        <v>0.79</v>
      </c>
      <c r="V541" t="n">
        <v>0.9</v>
      </c>
      <c r="W541" t="n">
        <v>9.210000000000001</v>
      </c>
      <c r="X541" t="n">
        <v>0.38</v>
      </c>
      <c r="Y541" t="n">
        <v>1</v>
      </c>
      <c r="Z541" t="n">
        <v>10</v>
      </c>
    </row>
    <row r="542">
      <c r="A542" t="n">
        <v>36</v>
      </c>
      <c r="B542" t="n">
        <v>70</v>
      </c>
      <c r="C542" t="inlineStr">
        <is>
          <t xml:space="preserve">CONCLUIDO	</t>
        </is>
      </c>
      <c r="D542" t="n">
        <v>3.7737</v>
      </c>
      <c r="E542" t="n">
        <v>26.5</v>
      </c>
      <c r="F542" t="n">
        <v>23.72</v>
      </c>
      <c r="G542" t="n">
        <v>74.91</v>
      </c>
      <c r="H542" t="n">
        <v>1.15</v>
      </c>
      <c r="I542" t="n">
        <v>19</v>
      </c>
      <c r="J542" t="n">
        <v>154.25</v>
      </c>
      <c r="K542" t="n">
        <v>47.83</v>
      </c>
      <c r="L542" t="n">
        <v>10</v>
      </c>
      <c r="M542" t="n">
        <v>17</v>
      </c>
      <c r="N542" t="n">
        <v>26.43</v>
      </c>
      <c r="O542" t="n">
        <v>19258.55</v>
      </c>
      <c r="P542" t="n">
        <v>250.83</v>
      </c>
      <c r="Q542" t="n">
        <v>608.83</v>
      </c>
      <c r="R542" t="n">
        <v>58.31</v>
      </c>
      <c r="S542" t="n">
        <v>46.36</v>
      </c>
      <c r="T542" t="n">
        <v>5608.98</v>
      </c>
      <c r="U542" t="n">
        <v>0.79</v>
      </c>
      <c r="V542" t="n">
        <v>0.9</v>
      </c>
      <c r="W542" t="n">
        <v>9.210000000000001</v>
      </c>
      <c r="X542" t="n">
        <v>0.35</v>
      </c>
      <c r="Y542" t="n">
        <v>1</v>
      </c>
      <c r="Z542" t="n">
        <v>10</v>
      </c>
    </row>
    <row r="543">
      <c r="A543" t="n">
        <v>37</v>
      </c>
      <c r="B543" t="n">
        <v>70</v>
      </c>
      <c r="C543" t="inlineStr">
        <is>
          <t xml:space="preserve">CONCLUIDO	</t>
        </is>
      </c>
      <c r="D543" t="n">
        <v>3.7722</v>
      </c>
      <c r="E543" t="n">
        <v>26.51</v>
      </c>
      <c r="F543" t="n">
        <v>23.73</v>
      </c>
      <c r="G543" t="n">
        <v>74.94</v>
      </c>
      <c r="H543" t="n">
        <v>1.17</v>
      </c>
      <c r="I543" t="n">
        <v>19</v>
      </c>
      <c r="J543" t="n">
        <v>154.6</v>
      </c>
      <c r="K543" t="n">
        <v>47.83</v>
      </c>
      <c r="L543" t="n">
        <v>10.25</v>
      </c>
      <c r="M543" t="n">
        <v>17</v>
      </c>
      <c r="N543" t="n">
        <v>26.53</v>
      </c>
      <c r="O543" t="n">
        <v>19301.82</v>
      </c>
      <c r="P543" t="n">
        <v>250.41</v>
      </c>
      <c r="Q543" t="n">
        <v>608.92</v>
      </c>
      <c r="R543" t="n">
        <v>58.61</v>
      </c>
      <c r="S543" t="n">
        <v>46.36</v>
      </c>
      <c r="T543" t="n">
        <v>5758.36</v>
      </c>
      <c r="U543" t="n">
        <v>0.79</v>
      </c>
      <c r="V543" t="n">
        <v>0.9</v>
      </c>
      <c r="W543" t="n">
        <v>9.210000000000001</v>
      </c>
      <c r="X543" t="n">
        <v>0.36</v>
      </c>
      <c r="Y543" t="n">
        <v>1</v>
      </c>
      <c r="Z543" t="n">
        <v>10</v>
      </c>
    </row>
    <row r="544">
      <c r="A544" t="n">
        <v>38</v>
      </c>
      <c r="B544" t="n">
        <v>70</v>
      </c>
      <c r="C544" t="inlineStr">
        <is>
          <t xml:space="preserve">CONCLUIDO	</t>
        </is>
      </c>
      <c r="D544" t="n">
        <v>3.7793</v>
      </c>
      <c r="E544" t="n">
        <v>26.46</v>
      </c>
      <c r="F544" t="n">
        <v>23.71</v>
      </c>
      <c r="G544" t="n">
        <v>79.04000000000001</v>
      </c>
      <c r="H544" t="n">
        <v>1.2</v>
      </c>
      <c r="I544" t="n">
        <v>18</v>
      </c>
      <c r="J544" t="n">
        <v>154.95</v>
      </c>
      <c r="K544" t="n">
        <v>47.83</v>
      </c>
      <c r="L544" t="n">
        <v>10.5</v>
      </c>
      <c r="M544" t="n">
        <v>16</v>
      </c>
      <c r="N544" t="n">
        <v>26.63</v>
      </c>
      <c r="O544" t="n">
        <v>19345.12</v>
      </c>
      <c r="P544" t="n">
        <v>248.83</v>
      </c>
      <c r="Q544" t="n">
        <v>608.89</v>
      </c>
      <c r="R544" t="n">
        <v>57.99</v>
      </c>
      <c r="S544" t="n">
        <v>46.36</v>
      </c>
      <c r="T544" t="n">
        <v>5453.56</v>
      </c>
      <c r="U544" t="n">
        <v>0.8</v>
      </c>
      <c r="V544" t="n">
        <v>0.9</v>
      </c>
      <c r="W544" t="n">
        <v>9.210000000000001</v>
      </c>
      <c r="X544" t="n">
        <v>0.34</v>
      </c>
      <c r="Y544" t="n">
        <v>1</v>
      </c>
      <c r="Z544" t="n">
        <v>10</v>
      </c>
    </row>
    <row r="545">
      <c r="A545" t="n">
        <v>39</v>
      </c>
      <c r="B545" t="n">
        <v>70</v>
      </c>
      <c r="C545" t="inlineStr">
        <is>
          <t xml:space="preserve">CONCLUIDO	</t>
        </is>
      </c>
      <c r="D545" t="n">
        <v>3.7812</v>
      </c>
      <c r="E545" t="n">
        <v>26.45</v>
      </c>
      <c r="F545" t="n">
        <v>23.7</v>
      </c>
      <c r="G545" t="n">
        <v>78.98999999999999</v>
      </c>
      <c r="H545" t="n">
        <v>1.23</v>
      </c>
      <c r="I545" t="n">
        <v>18</v>
      </c>
      <c r="J545" t="n">
        <v>155.31</v>
      </c>
      <c r="K545" t="n">
        <v>47.83</v>
      </c>
      <c r="L545" t="n">
        <v>10.75</v>
      </c>
      <c r="M545" t="n">
        <v>16</v>
      </c>
      <c r="N545" t="n">
        <v>26.73</v>
      </c>
      <c r="O545" t="n">
        <v>19388.45</v>
      </c>
      <c r="P545" t="n">
        <v>248.9</v>
      </c>
      <c r="Q545" t="n">
        <v>608.84</v>
      </c>
      <c r="R545" t="n">
        <v>57.38</v>
      </c>
      <c r="S545" t="n">
        <v>46.36</v>
      </c>
      <c r="T545" t="n">
        <v>5147.47</v>
      </c>
      <c r="U545" t="n">
        <v>0.8100000000000001</v>
      </c>
      <c r="V545" t="n">
        <v>0.9</v>
      </c>
      <c r="W545" t="n">
        <v>9.210000000000001</v>
      </c>
      <c r="X545" t="n">
        <v>0.33</v>
      </c>
      <c r="Y545" t="n">
        <v>1</v>
      </c>
      <c r="Z545" t="n">
        <v>10</v>
      </c>
    </row>
    <row r="546">
      <c r="A546" t="n">
        <v>40</v>
      </c>
      <c r="B546" t="n">
        <v>70</v>
      </c>
      <c r="C546" t="inlineStr">
        <is>
          <t xml:space="preserve">CONCLUIDO	</t>
        </is>
      </c>
      <c r="D546" t="n">
        <v>3.7783</v>
      </c>
      <c r="E546" t="n">
        <v>26.47</v>
      </c>
      <c r="F546" t="n">
        <v>23.72</v>
      </c>
      <c r="G546" t="n">
        <v>79.06</v>
      </c>
      <c r="H546" t="n">
        <v>1.25</v>
      </c>
      <c r="I546" t="n">
        <v>18</v>
      </c>
      <c r="J546" t="n">
        <v>155.66</v>
      </c>
      <c r="K546" t="n">
        <v>47.83</v>
      </c>
      <c r="L546" t="n">
        <v>11</v>
      </c>
      <c r="M546" t="n">
        <v>16</v>
      </c>
      <c r="N546" t="n">
        <v>26.83</v>
      </c>
      <c r="O546" t="n">
        <v>19431.82</v>
      </c>
      <c r="P546" t="n">
        <v>247.12</v>
      </c>
      <c r="Q546" t="n">
        <v>608.8200000000001</v>
      </c>
      <c r="R546" t="n">
        <v>57.96</v>
      </c>
      <c r="S546" t="n">
        <v>46.36</v>
      </c>
      <c r="T546" t="n">
        <v>5438.17</v>
      </c>
      <c r="U546" t="n">
        <v>0.8</v>
      </c>
      <c r="V546" t="n">
        <v>0.9</v>
      </c>
      <c r="W546" t="n">
        <v>9.210000000000001</v>
      </c>
      <c r="X546" t="n">
        <v>0.35</v>
      </c>
      <c r="Y546" t="n">
        <v>1</v>
      </c>
      <c r="Z546" t="n">
        <v>10</v>
      </c>
    </row>
    <row r="547">
      <c r="A547" t="n">
        <v>41</v>
      </c>
      <c r="B547" t="n">
        <v>70</v>
      </c>
      <c r="C547" t="inlineStr">
        <is>
          <t xml:space="preserve">CONCLUIDO	</t>
        </is>
      </c>
      <c r="D547" t="n">
        <v>3.7876</v>
      </c>
      <c r="E547" t="n">
        <v>26.4</v>
      </c>
      <c r="F547" t="n">
        <v>23.68</v>
      </c>
      <c r="G547" t="n">
        <v>83.59</v>
      </c>
      <c r="H547" t="n">
        <v>1.28</v>
      </c>
      <c r="I547" t="n">
        <v>17</v>
      </c>
      <c r="J547" t="n">
        <v>156.01</v>
      </c>
      <c r="K547" t="n">
        <v>47.83</v>
      </c>
      <c r="L547" t="n">
        <v>11.25</v>
      </c>
      <c r="M547" t="n">
        <v>15</v>
      </c>
      <c r="N547" t="n">
        <v>26.93</v>
      </c>
      <c r="O547" t="n">
        <v>19475.23</v>
      </c>
      <c r="P547" t="n">
        <v>246.77</v>
      </c>
      <c r="Q547" t="n">
        <v>608.8099999999999</v>
      </c>
      <c r="R547" t="n">
        <v>56.99</v>
      </c>
      <c r="S547" t="n">
        <v>46.36</v>
      </c>
      <c r="T547" t="n">
        <v>4958.52</v>
      </c>
      <c r="U547" t="n">
        <v>0.8100000000000001</v>
      </c>
      <c r="V547" t="n">
        <v>0.9</v>
      </c>
      <c r="W547" t="n">
        <v>9.210000000000001</v>
      </c>
      <c r="X547" t="n">
        <v>0.31</v>
      </c>
      <c r="Y547" t="n">
        <v>1</v>
      </c>
      <c r="Z547" t="n">
        <v>10</v>
      </c>
    </row>
    <row r="548">
      <c r="A548" t="n">
        <v>42</v>
      </c>
      <c r="B548" t="n">
        <v>70</v>
      </c>
      <c r="C548" t="inlineStr">
        <is>
          <t xml:space="preserve">CONCLUIDO	</t>
        </is>
      </c>
      <c r="D548" t="n">
        <v>3.7858</v>
      </c>
      <c r="E548" t="n">
        <v>26.41</v>
      </c>
      <c r="F548" t="n">
        <v>23.7</v>
      </c>
      <c r="G548" t="n">
        <v>83.63</v>
      </c>
      <c r="H548" t="n">
        <v>1.3</v>
      </c>
      <c r="I548" t="n">
        <v>17</v>
      </c>
      <c r="J548" t="n">
        <v>156.36</v>
      </c>
      <c r="K548" t="n">
        <v>47.83</v>
      </c>
      <c r="L548" t="n">
        <v>11.5</v>
      </c>
      <c r="M548" t="n">
        <v>15</v>
      </c>
      <c r="N548" t="n">
        <v>27.03</v>
      </c>
      <c r="O548" t="n">
        <v>19518.67</v>
      </c>
      <c r="P548" t="n">
        <v>246.38</v>
      </c>
      <c r="Q548" t="n">
        <v>608.83</v>
      </c>
      <c r="R548" t="n">
        <v>57.42</v>
      </c>
      <c r="S548" t="n">
        <v>46.36</v>
      </c>
      <c r="T548" t="n">
        <v>5173.94</v>
      </c>
      <c r="U548" t="n">
        <v>0.8100000000000001</v>
      </c>
      <c r="V548" t="n">
        <v>0.9</v>
      </c>
      <c r="W548" t="n">
        <v>9.210000000000001</v>
      </c>
      <c r="X548" t="n">
        <v>0.32</v>
      </c>
      <c r="Y548" t="n">
        <v>1</v>
      </c>
      <c r="Z548" t="n">
        <v>10</v>
      </c>
    </row>
    <row r="549">
      <c r="A549" t="n">
        <v>43</v>
      </c>
      <c r="B549" t="n">
        <v>70</v>
      </c>
      <c r="C549" t="inlineStr">
        <is>
          <t xml:space="preserve">CONCLUIDO	</t>
        </is>
      </c>
      <c r="D549" t="n">
        <v>3.7947</v>
      </c>
      <c r="E549" t="n">
        <v>26.35</v>
      </c>
      <c r="F549" t="n">
        <v>23.66</v>
      </c>
      <c r="G549" t="n">
        <v>88.73</v>
      </c>
      <c r="H549" t="n">
        <v>1.33</v>
      </c>
      <c r="I549" t="n">
        <v>16</v>
      </c>
      <c r="J549" t="n">
        <v>156.71</v>
      </c>
      <c r="K549" t="n">
        <v>47.83</v>
      </c>
      <c r="L549" t="n">
        <v>11.75</v>
      </c>
      <c r="M549" t="n">
        <v>14</v>
      </c>
      <c r="N549" t="n">
        <v>27.14</v>
      </c>
      <c r="O549" t="n">
        <v>19562.15</v>
      </c>
      <c r="P549" t="n">
        <v>245.09</v>
      </c>
      <c r="Q549" t="n">
        <v>608.8099999999999</v>
      </c>
      <c r="R549" t="n">
        <v>56.42</v>
      </c>
      <c r="S549" t="n">
        <v>46.36</v>
      </c>
      <c r="T549" t="n">
        <v>4676.02</v>
      </c>
      <c r="U549" t="n">
        <v>0.82</v>
      </c>
      <c r="V549" t="n">
        <v>0.9</v>
      </c>
      <c r="W549" t="n">
        <v>9.199999999999999</v>
      </c>
      <c r="X549" t="n">
        <v>0.29</v>
      </c>
      <c r="Y549" t="n">
        <v>1</v>
      </c>
      <c r="Z549" t="n">
        <v>10</v>
      </c>
    </row>
    <row r="550">
      <c r="A550" t="n">
        <v>44</v>
      </c>
      <c r="B550" t="n">
        <v>70</v>
      </c>
      <c r="C550" t="inlineStr">
        <is>
          <t xml:space="preserve">CONCLUIDO	</t>
        </is>
      </c>
      <c r="D550" t="n">
        <v>3.7919</v>
      </c>
      <c r="E550" t="n">
        <v>26.37</v>
      </c>
      <c r="F550" t="n">
        <v>23.68</v>
      </c>
      <c r="G550" t="n">
        <v>88.81</v>
      </c>
      <c r="H550" t="n">
        <v>1.35</v>
      </c>
      <c r="I550" t="n">
        <v>16</v>
      </c>
      <c r="J550" t="n">
        <v>157.07</v>
      </c>
      <c r="K550" t="n">
        <v>47.83</v>
      </c>
      <c r="L550" t="n">
        <v>12</v>
      </c>
      <c r="M550" t="n">
        <v>14</v>
      </c>
      <c r="N550" t="n">
        <v>27.24</v>
      </c>
      <c r="O550" t="n">
        <v>19605.66</v>
      </c>
      <c r="P550" t="n">
        <v>245.04</v>
      </c>
      <c r="Q550" t="n">
        <v>608.8</v>
      </c>
      <c r="R550" t="n">
        <v>56.99</v>
      </c>
      <c r="S550" t="n">
        <v>46.36</v>
      </c>
      <c r="T550" t="n">
        <v>4964.67</v>
      </c>
      <c r="U550" t="n">
        <v>0.8100000000000001</v>
      </c>
      <c r="V550" t="n">
        <v>0.9</v>
      </c>
      <c r="W550" t="n">
        <v>9.210000000000001</v>
      </c>
      <c r="X550" t="n">
        <v>0.31</v>
      </c>
      <c r="Y550" t="n">
        <v>1</v>
      </c>
      <c r="Z550" t="n">
        <v>10</v>
      </c>
    </row>
    <row r="551">
      <c r="A551" t="n">
        <v>45</v>
      </c>
      <c r="B551" t="n">
        <v>70</v>
      </c>
      <c r="C551" t="inlineStr">
        <is>
          <t xml:space="preserve">CONCLUIDO	</t>
        </is>
      </c>
      <c r="D551" t="n">
        <v>3.7908</v>
      </c>
      <c r="E551" t="n">
        <v>26.38</v>
      </c>
      <c r="F551" t="n">
        <v>23.69</v>
      </c>
      <c r="G551" t="n">
        <v>88.83</v>
      </c>
      <c r="H551" t="n">
        <v>1.38</v>
      </c>
      <c r="I551" t="n">
        <v>16</v>
      </c>
      <c r="J551" t="n">
        <v>157.42</v>
      </c>
      <c r="K551" t="n">
        <v>47.83</v>
      </c>
      <c r="L551" t="n">
        <v>12.25</v>
      </c>
      <c r="M551" t="n">
        <v>14</v>
      </c>
      <c r="N551" t="n">
        <v>27.34</v>
      </c>
      <c r="O551" t="n">
        <v>19649.2</v>
      </c>
      <c r="P551" t="n">
        <v>243.7</v>
      </c>
      <c r="Q551" t="n">
        <v>608.77</v>
      </c>
      <c r="R551" t="n">
        <v>57.4</v>
      </c>
      <c r="S551" t="n">
        <v>46.36</v>
      </c>
      <c r="T551" t="n">
        <v>5168.65</v>
      </c>
      <c r="U551" t="n">
        <v>0.8100000000000001</v>
      </c>
      <c r="V551" t="n">
        <v>0.9</v>
      </c>
      <c r="W551" t="n">
        <v>9.199999999999999</v>
      </c>
      <c r="X551" t="n">
        <v>0.32</v>
      </c>
      <c r="Y551" t="n">
        <v>1</v>
      </c>
      <c r="Z551" t="n">
        <v>10</v>
      </c>
    </row>
    <row r="552">
      <c r="A552" t="n">
        <v>46</v>
      </c>
      <c r="B552" t="n">
        <v>70</v>
      </c>
      <c r="C552" t="inlineStr">
        <is>
          <t xml:space="preserve">CONCLUIDO	</t>
        </is>
      </c>
      <c r="D552" t="n">
        <v>3.8005</v>
      </c>
      <c r="E552" t="n">
        <v>26.31</v>
      </c>
      <c r="F552" t="n">
        <v>23.65</v>
      </c>
      <c r="G552" t="n">
        <v>94.59999999999999</v>
      </c>
      <c r="H552" t="n">
        <v>1.4</v>
      </c>
      <c r="I552" t="n">
        <v>15</v>
      </c>
      <c r="J552" t="n">
        <v>157.77</v>
      </c>
      <c r="K552" t="n">
        <v>47.83</v>
      </c>
      <c r="L552" t="n">
        <v>12.5</v>
      </c>
      <c r="M552" t="n">
        <v>13</v>
      </c>
      <c r="N552" t="n">
        <v>27.45</v>
      </c>
      <c r="O552" t="n">
        <v>19692.79</v>
      </c>
      <c r="P552" t="n">
        <v>242.78</v>
      </c>
      <c r="Q552" t="n">
        <v>608.83</v>
      </c>
      <c r="R552" t="n">
        <v>56.11</v>
      </c>
      <c r="S552" t="n">
        <v>46.36</v>
      </c>
      <c r="T552" t="n">
        <v>4529.93</v>
      </c>
      <c r="U552" t="n">
        <v>0.83</v>
      </c>
      <c r="V552" t="n">
        <v>0.9</v>
      </c>
      <c r="W552" t="n">
        <v>9.199999999999999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70</v>
      </c>
      <c r="C553" t="inlineStr">
        <is>
          <t xml:space="preserve">CONCLUIDO	</t>
        </is>
      </c>
      <c r="D553" t="n">
        <v>3.8014</v>
      </c>
      <c r="E553" t="n">
        <v>26.31</v>
      </c>
      <c r="F553" t="n">
        <v>23.64</v>
      </c>
      <c r="G553" t="n">
        <v>94.58</v>
      </c>
      <c r="H553" t="n">
        <v>1.43</v>
      </c>
      <c r="I553" t="n">
        <v>15</v>
      </c>
      <c r="J553" t="n">
        <v>158.13</v>
      </c>
      <c r="K553" t="n">
        <v>47.83</v>
      </c>
      <c r="L553" t="n">
        <v>12.75</v>
      </c>
      <c r="M553" t="n">
        <v>13</v>
      </c>
      <c r="N553" t="n">
        <v>27.55</v>
      </c>
      <c r="O553" t="n">
        <v>19736.4</v>
      </c>
      <c r="P553" t="n">
        <v>242.54</v>
      </c>
      <c r="Q553" t="n">
        <v>608.8200000000001</v>
      </c>
      <c r="R553" t="n">
        <v>55.86</v>
      </c>
      <c r="S553" t="n">
        <v>46.36</v>
      </c>
      <c r="T553" t="n">
        <v>4403.18</v>
      </c>
      <c r="U553" t="n">
        <v>0.83</v>
      </c>
      <c r="V553" t="n">
        <v>0.9</v>
      </c>
      <c r="W553" t="n">
        <v>9.199999999999999</v>
      </c>
      <c r="X553" t="n">
        <v>0.27</v>
      </c>
      <c r="Y553" t="n">
        <v>1</v>
      </c>
      <c r="Z553" t="n">
        <v>10</v>
      </c>
    </row>
    <row r="554">
      <c r="A554" t="n">
        <v>48</v>
      </c>
      <c r="B554" t="n">
        <v>70</v>
      </c>
      <c r="C554" t="inlineStr">
        <is>
          <t xml:space="preserve">CONCLUIDO	</t>
        </is>
      </c>
      <c r="D554" t="n">
        <v>3.7994</v>
      </c>
      <c r="E554" t="n">
        <v>26.32</v>
      </c>
      <c r="F554" t="n">
        <v>23.66</v>
      </c>
      <c r="G554" t="n">
        <v>94.63</v>
      </c>
      <c r="H554" t="n">
        <v>1.45</v>
      </c>
      <c r="I554" t="n">
        <v>15</v>
      </c>
      <c r="J554" t="n">
        <v>158.48</v>
      </c>
      <c r="K554" t="n">
        <v>47.83</v>
      </c>
      <c r="L554" t="n">
        <v>13</v>
      </c>
      <c r="M554" t="n">
        <v>13</v>
      </c>
      <c r="N554" t="n">
        <v>27.65</v>
      </c>
      <c r="O554" t="n">
        <v>19780.06</v>
      </c>
      <c r="P554" t="n">
        <v>241.4</v>
      </c>
      <c r="Q554" t="n">
        <v>608.8099999999999</v>
      </c>
      <c r="R554" t="n">
        <v>56.23</v>
      </c>
      <c r="S554" t="n">
        <v>46.36</v>
      </c>
      <c r="T554" t="n">
        <v>4586.35</v>
      </c>
      <c r="U554" t="n">
        <v>0.82</v>
      </c>
      <c r="V554" t="n">
        <v>0.9</v>
      </c>
      <c r="W554" t="n">
        <v>9.199999999999999</v>
      </c>
      <c r="X554" t="n">
        <v>0.29</v>
      </c>
      <c r="Y554" t="n">
        <v>1</v>
      </c>
      <c r="Z554" t="n">
        <v>10</v>
      </c>
    </row>
    <row r="555">
      <c r="A555" t="n">
        <v>49</v>
      </c>
      <c r="B555" t="n">
        <v>70</v>
      </c>
      <c r="C555" t="inlineStr">
        <is>
          <t xml:space="preserve">CONCLUIDO	</t>
        </is>
      </c>
      <c r="D555" t="n">
        <v>3.8086</v>
      </c>
      <c r="E555" t="n">
        <v>26.26</v>
      </c>
      <c r="F555" t="n">
        <v>23.62</v>
      </c>
      <c r="G555" t="n">
        <v>101.24</v>
      </c>
      <c r="H555" t="n">
        <v>1.48</v>
      </c>
      <c r="I555" t="n">
        <v>14</v>
      </c>
      <c r="J555" t="n">
        <v>158.84</v>
      </c>
      <c r="K555" t="n">
        <v>47.83</v>
      </c>
      <c r="L555" t="n">
        <v>13.25</v>
      </c>
      <c r="M555" t="n">
        <v>12</v>
      </c>
      <c r="N555" t="n">
        <v>27.76</v>
      </c>
      <c r="O555" t="n">
        <v>19823.75</v>
      </c>
      <c r="P555" t="n">
        <v>239.89</v>
      </c>
      <c r="Q555" t="n">
        <v>608.86</v>
      </c>
      <c r="R555" t="n">
        <v>55.33</v>
      </c>
      <c r="S555" t="n">
        <v>46.36</v>
      </c>
      <c r="T555" t="n">
        <v>4142.83</v>
      </c>
      <c r="U555" t="n">
        <v>0.84</v>
      </c>
      <c r="V555" t="n">
        <v>0.9</v>
      </c>
      <c r="W555" t="n">
        <v>9.199999999999999</v>
      </c>
      <c r="X555" t="n">
        <v>0.25</v>
      </c>
      <c r="Y555" t="n">
        <v>1</v>
      </c>
      <c r="Z555" t="n">
        <v>10</v>
      </c>
    </row>
    <row r="556">
      <c r="A556" t="n">
        <v>50</v>
      </c>
      <c r="B556" t="n">
        <v>70</v>
      </c>
      <c r="C556" t="inlineStr">
        <is>
          <t xml:space="preserve">CONCLUIDO	</t>
        </is>
      </c>
      <c r="D556" t="n">
        <v>3.8085</v>
      </c>
      <c r="E556" t="n">
        <v>26.26</v>
      </c>
      <c r="F556" t="n">
        <v>23.62</v>
      </c>
      <c r="G556" t="n">
        <v>101.25</v>
      </c>
      <c r="H556" t="n">
        <v>1.5</v>
      </c>
      <c r="I556" t="n">
        <v>14</v>
      </c>
      <c r="J556" t="n">
        <v>159.19</v>
      </c>
      <c r="K556" t="n">
        <v>47.83</v>
      </c>
      <c r="L556" t="n">
        <v>13.5</v>
      </c>
      <c r="M556" t="n">
        <v>12</v>
      </c>
      <c r="N556" t="n">
        <v>27.86</v>
      </c>
      <c r="O556" t="n">
        <v>19867.59</v>
      </c>
      <c r="P556" t="n">
        <v>239.93</v>
      </c>
      <c r="Q556" t="n">
        <v>608.87</v>
      </c>
      <c r="R556" t="n">
        <v>55.05</v>
      </c>
      <c r="S556" t="n">
        <v>46.36</v>
      </c>
      <c r="T556" t="n">
        <v>4002.8</v>
      </c>
      <c r="U556" t="n">
        <v>0.84</v>
      </c>
      <c r="V556" t="n">
        <v>0.9</v>
      </c>
      <c r="W556" t="n">
        <v>9.199999999999999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70</v>
      </c>
      <c r="C557" t="inlineStr">
        <is>
          <t xml:space="preserve">CONCLUIDO	</t>
        </is>
      </c>
      <c r="D557" t="n">
        <v>3.81</v>
      </c>
      <c r="E557" t="n">
        <v>26.25</v>
      </c>
      <c r="F557" t="n">
        <v>23.61</v>
      </c>
      <c r="G557" t="n">
        <v>101.2</v>
      </c>
      <c r="H557" t="n">
        <v>1.53</v>
      </c>
      <c r="I557" t="n">
        <v>14</v>
      </c>
      <c r="J557" t="n">
        <v>159.55</v>
      </c>
      <c r="K557" t="n">
        <v>47.83</v>
      </c>
      <c r="L557" t="n">
        <v>13.75</v>
      </c>
      <c r="M557" t="n">
        <v>12</v>
      </c>
      <c r="N557" t="n">
        <v>27.97</v>
      </c>
      <c r="O557" t="n">
        <v>19911.36</v>
      </c>
      <c r="P557" t="n">
        <v>239.06</v>
      </c>
      <c r="Q557" t="n">
        <v>608.78</v>
      </c>
      <c r="R557" t="n">
        <v>54.98</v>
      </c>
      <c r="S557" t="n">
        <v>46.36</v>
      </c>
      <c r="T557" t="n">
        <v>3967.2</v>
      </c>
      <c r="U557" t="n">
        <v>0.84</v>
      </c>
      <c r="V557" t="n">
        <v>0.9</v>
      </c>
      <c r="W557" t="n">
        <v>9.199999999999999</v>
      </c>
      <c r="X557" t="n">
        <v>0.24</v>
      </c>
      <c r="Y557" t="n">
        <v>1</v>
      </c>
      <c r="Z557" t="n">
        <v>10</v>
      </c>
    </row>
    <row r="558">
      <c r="A558" t="n">
        <v>52</v>
      </c>
      <c r="B558" t="n">
        <v>70</v>
      </c>
      <c r="C558" t="inlineStr">
        <is>
          <t xml:space="preserve">CONCLUIDO	</t>
        </is>
      </c>
      <c r="D558" t="n">
        <v>3.8071</v>
      </c>
      <c r="E558" t="n">
        <v>26.27</v>
      </c>
      <c r="F558" t="n">
        <v>23.63</v>
      </c>
      <c r="G558" t="n">
        <v>101.29</v>
      </c>
      <c r="H558" t="n">
        <v>1.55</v>
      </c>
      <c r="I558" t="n">
        <v>14</v>
      </c>
      <c r="J558" t="n">
        <v>159.9</v>
      </c>
      <c r="K558" t="n">
        <v>47.83</v>
      </c>
      <c r="L558" t="n">
        <v>14</v>
      </c>
      <c r="M558" t="n">
        <v>12</v>
      </c>
      <c r="N558" t="n">
        <v>28.07</v>
      </c>
      <c r="O558" t="n">
        <v>19955.16</v>
      </c>
      <c r="P558" t="n">
        <v>237.84</v>
      </c>
      <c r="Q558" t="n">
        <v>608.85</v>
      </c>
      <c r="R558" t="n">
        <v>55.58</v>
      </c>
      <c r="S558" t="n">
        <v>46.36</v>
      </c>
      <c r="T558" t="n">
        <v>4266.82</v>
      </c>
      <c r="U558" t="n">
        <v>0.83</v>
      </c>
      <c r="V558" t="n">
        <v>0.9</v>
      </c>
      <c r="W558" t="n">
        <v>9.199999999999999</v>
      </c>
      <c r="X558" t="n">
        <v>0.26</v>
      </c>
      <c r="Y558" t="n">
        <v>1</v>
      </c>
      <c r="Z558" t="n">
        <v>10</v>
      </c>
    </row>
    <row r="559">
      <c r="A559" t="n">
        <v>53</v>
      </c>
      <c r="B559" t="n">
        <v>70</v>
      </c>
      <c r="C559" t="inlineStr">
        <is>
          <t xml:space="preserve">CONCLUIDO	</t>
        </is>
      </c>
      <c r="D559" t="n">
        <v>3.8139</v>
      </c>
      <c r="E559" t="n">
        <v>26.22</v>
      </c>
      <c r="F559" t="n">
        <v>23.62</v>
      </c>
      <c r="G559" t="n">
        <v>109</v>
      </c>
      <c r="H559" t="n">
        <v>1.58</v>
      </c>
      <c r="I559" t="n">
        <v>13</v>
      </c>
      <c r="J559" t="n">
        <v>160.26</v>
      </c>
      <c r="K559" t="n">
        <v>47.83</v>
      </c>
      <c r="L559" t="n">
        <v>14.25</v>
      </c>
      <c r="M559" t="n">
        <v>11</v>
      </c>
      <c r="N559" t="n">
        <v>28.18</v>
      </c>
      <c r="O559" t="n">
        <v>19998.99</v>
      </c>
      <c r="P559" t="n">
        <v>237.26</v>
      </c>
      <c r="Q559" t="n">
        <v>608.77</v>
      </c>
      <c r="R559" t="n">
        <v>54.92</v>
      </c>
      <c r="S559" t="n">
        <v>46.36</v>
      </c>
      <c r="T559" t="n">
        <v>3943.12</v>
      </c>
      <c r="U559" t="n">
        <v>0.84</v>
      </c>
      <c r="V559" t="n">
        <v>0.9</v>
      </c>
      <c r="W559" t="n">
        <v>9.199999999999999</v>
      </c>
      <c r="X559" t="n">
        <v>0.24</v>
      </c>
      <c r="Y559" t="n">
        <v>1</v>
      </c>
      <c r="Z559" t="n">
        <v>10</v>
      </c>
    </row>
    <row r="560">
      <c r="A560" t="n">
        <v>54</v>
      </c>
      <c r="B560" t="n">
        <v>70</v>
      </c>
      <c r="C560" t="inlineStr">
        <is>
          <t xml:space="preserve">CONCLUIDO	</t>
        </is>
      </c>
      <c r="D560" t="n">
        <v>3.8149</v>
      </c>
      <c r="E560" t="n">
        <v>26.21</v>
      </c>
      <c r="F560" t="n">
        <v>23.61</v>
      </c>
      <c r="G560" t="n">
        <v>108.96</v>
      </c>
      <c r="H560" t="n">
        <v>1.6</v>
      </c>
      <c r="I560" t="n">
        <v>13</v>
      </c>
      <c r="J560" t="n">
        <v>160.61</v>
      </c>
      <c r="K560" t="n">
        <v>47.83</v>
      </c>
      <c r="L560" t="n">
        <v>14.5</v>
      </c>
      <c r="M560" t="n">
        <v>11</v>
      </c>
      <c r="N560" t="n">
        <v>28.28</v>
      </c>
      <c r="O560" t="n">
        <v>20042.86</v>
      </c>
      <c r="P560" t="n">
        <v>236.72</v>
      </c>
      <c r="Q560" t="n">
        <v>608.8</v>
      </c>
      <c r="R560" t="n">
        <v>54.84</v>
      </c>
      <c r="S560" t="n">
        <v>46.36</v>
      </c>
      <c r="T560" t="n">
        <v>3903.93</v>
      </c>
      <c r="U560" t="n">
        <v>0.85</v>
      </c>
      <c r="V560" t="n">
        <v>0.9</v>
      </c>
      <c r="W560" t="n">
        <v>9.199999999999999</v>
      </c>
      <c r="X560" t="n">
        <v>0.24</v>
      </c>
      <c r="Y560" t="n">
        <v>1</v>
      </c>
      <c r="Z560" t="n">
        <v>10</v>
      </c>
    </row>
    <row r="561">
      <c r="A561" t="n">
        <v>55</v>
      </c>
      <c r="B561" t="n">
        <v>70</v>
      </c>
      <c r="C561" t="inlineStr">
        <is>
          <t xml:space="preserve">CONCLUIDO	</t>
        </is>
      </c>
      <c r="D561" t="n">
        <v>3.8157</v>
      </c>
      <c r="E561" t="n">
        <v>26.21</v>
      </c>
      <c r="F561" t="n">
        <v>23.6</v>
      </c>
      <c r="G561" t="n">
        <v>108.94</v>
      </c>
      <c r="H561" t="n">
        <v>1.62</v>
      </c>
      <c r="I561" t="n">
        <v>13</v>
      </c>
      <c r="J561" t="n">
        <v>160.97</v>
      </c>
      <c r="K561" t="n">
        <v>47.83</v>
      </c>
      <c r="L561" t="n">
        <v>14.75</v>
      </c>
      <c r="M561" t="n">
        <v>11</v>
      </c>
      <c r="N561" t="n">
        <v>28.39</v>
      </c>
      <c r="O561" t="n">
        <v>20086.77</v>
      </c>
      <c r="P561" t="n">
        <v>236.17</v>
      </c>
      <c r="Q561" t="n">
        <v>608.76</v>
      </c>
      <c r="R561" t="n">
        <v>54.63</v>
      </c>
      <c r="S561" t="n">
        <v>46.36</v>
      </c>
      <c r="T561" t="n">
        <v>3798.79</v>
      </c>
      <c r="U561" t="n">
        <v>0.85</v>
      </c>
      <c r="V561" t="n">
        <v>0.9</v>
      </c>
      <c r="W561" t="n">
        <v>9.199999999999999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70</v>
      </c>
      <c r="C562" t="inlineStr">
        <is>
          <t xml:space="preserve">CONCLUIDO	</t>
        </is>
      </c>
      <c r="D562" t="n">
        <v>3.8145</v>
      </c>
      <c r="E562" t="n">
        <v>26.22</v>
      </c>
      <c r="F562" t="n">
        <v>23.61</v>
      </c>
      <c r="G562" t="n">
        <v>108.98</v>
      </c>
      <c r="H562" t="n">
        <v>1.65</v>
      </c>
      <c r="I562" t="n">
        <v>13</v>
      </c>
      <c r="J562" t="n">
        <v>161.32</v>
      </c>
      <c r="K562" t="n">
        <v>47.83</v>
      </c>
      <c r="L562" t="n">
        <v>15</v>
      </c>
      <c r="M562" t="n">
        <v>11</v>
      </c>
      <c r="N562" t="n">
        <v>28.5</v>
      </c>
      <c r="O562" t="n">
        <v>20130.71</v>
      </c>
      <c r="P562" t="n">
        <v>234.47</v>
      </c>
      <c r="Q562" t="n">
        <v>608.8200000000001</v>
      </c>
      <c r="R562" t="n">
        <v>54.86</v>
      </c>
      <c r="S562" t="n">
        <v>46.36</v>
      </c>
      <c r="T562" t="n">
        <v>3913.37</v>
      </c>
      <c r="U562" t="n">
        <v>0.84</v>
      </c>
      <c r="V562" t="n">
        <v>0.9</v>
      </c>
      <c r="W562" t="n">
        <v>9.199999999999999</v>
      </c>
      <c r="X562" t="n">
        <v>0.24</v>
      </c>
      <c r="Y562" t="n">
        <v>1</v>
      </c>
      <c r="Z562" t="n">
        <v>10</v>
      </c>
    </row>
    <row r="563">
      <c r="A563" t="n">
        <v>57</v>
      </c>
      <c r="B563" t="n">
        <v>70</v>
      </c>
      <c r="C563" t="inlineStr">
        <is>
          <t xml:space="preserve">CONCLUIDO	</t>
        </is>
      </c>
      <c r="D563" t="n">
        <v>3.8219</v>
      </c>
      <c r="E563" t="n">
        <v>26.16</v>
      </c>
      <c r="F563" t="n">
        <v>23.59</v>
      </c>
      <c r="G563" t="n">
        <v>117.95</v>
      </c>
      <c r="H563" t="n">
        <v>1.67</v>
      </c>
      <c r="I563" t="n">
        <v>12</v>
      </c>
      <c r="J563" t="n">
        <v>161.68</v>
      </c>
      <c r="K563" t="n">
        <v>47.83</v>
      </c>
      <c r="L563" t="n">
        <v>15.25</v>
      </c>
      <c r="M563" t="n">
        <v>10</v>
      </c>
      <c r="N563" t="n">
        <v>28.6</v>
      </c>
      <c r="O563" t="n">
        <v>20174.69</v>
      </c>
      <c r="P563" t="n">
        <v>233.14</v>
      </c>
      <c r="Q563" t="n">
        <v>608.79</v>
      </c>
      <c r="R563" t="n">
        <v>53.94</v>
      </c>
      <c r="S563" t="n">
        <v>46.36</v>
      </c>
      <c r="T563" t="n">
        <v>3456.26</v>
      </c>
      <c r="U563" t="n">
        <v>0.86</v>
      </c>
      <c r="V563" t="n">
        <v>0.9</v>
      </c>
      <c r="W563" t="n">
        <v>9.199999999999999</v>
      </c>
      <c r="X563" t="n">
        <v>0.22</v>
      </c>
      <c r="Y563" t="n">
        <v>1</v>
      </c>
      <c r="Z563" t="n">
        <v>10</v>
      </c>
    </row>
    <row r="564">
      <c r="A564" t="n">
        <v>58</v>
      </c>
      <c r="B564" t="n">
        <v>70</v>
      </c>
      <c r="C564" t="inlineStr">
        <is>
          <t xml:space="preserve">CONCLUIDO	</t>
        </is>
      </c>
      <c r="D564" t="n">
        <v>3.8214</v>
      </c>
      <c r="E564" t="n">
        <v>26.17</v>
      </c>
      <c r="F564" t="n">
        <v>23.59</v>
      </c>
      <c r="G564" t="n">
        <v>117.97</v>
      </c>
      <c r="H564" t="n">
        <v>1.69</v>
      </c>
      <c r="I564" t="n">
        <v>12</v>
      </c>
      <c r="J564" t="n">
        <v>162.04</v>
      </c>
      <c r="K564" t="n">
        <v>47.83</v>
      </c>
      <c r="L564" t="n">
        <v>15.5</v>
      </c>
      <c r="M564" t="n">
        <v>10</v>
      </c>
      <c r="N564" t="n">
        <v>28.71</v>
      </c>
      <c r="O564" t="n">
        <v>20218.71</v>
      </c>
      <c r="P564" t="n">
        <v>232.81</v>
      </c>
      <c r="Q564" t="n">
        <v>608.76</v>
      </c>
      <c r="R564" t="n">
        <v>54.28</v>
      </c>
      <c r="S564" t="n">
        <v>46.36</v>
      </c>
      <c r="T564" t="n">
        <v>3626.01</v>
      </c>
      <c r="U564" t="n">
        <v>0.85</v>
      </c>
      <c r="V564" t="n">
        <v>0.9</v>
      </c>
      <c r="W564" t="n">
        <v>9.199999999999999</v>
      </c>
      <c r="X564" t="n">
        <v>0.22</v>
      </c>
      <c r="Y564" t="n">
        <v>1</v>
      </c>
      <c r="Z564" t="n">
        <v>10</v>
      </c>
    </row>
    <row r="565">
      <c r="A565" t="n">
        <v>59</v>
      </c>
      <c r="B565" t="n">
        <v>70</v>
      </c>
      <c r="C565" t="inlineStr">
        <is>
          <t xml:space="preserve">CONCLUIDO	</t>
        </is>
      </c>
      <c r="D565" t="n">
        <v>3.8213</v>
      </c>
      <c r="E565" t="n">
        <v>26.17</v>
      </c>
      <c r="F565" t="n">
        <v>23.59</v>
      </c>
      <c r="G565" t="n">
        <v>117.97</v>
      </c>
      <c r="H565" t="n">
        <v>1.72</v>
      </c>
      <c r="I565" t="n">
        <v>12</v>
      </c>
      <c r="J565" t="n">
        <v>162.4</v>
      </c>
      <c r="K565" t="n">
        <v>47.83</v>
      </c>
      <c r="L565" t="n">
        <v>15.75</v>
      </c>
      <c r="M565" t="n">
        <v>10</v>
      </c>
      <c r="N565" t="n">
        <v>28.82</v>
      </c>
      <c r="O565" t="n">
        <v>20262.76</v>
      </c>
      <c r="P565" t="n">
        <v>232.45</v>
      </c>
      <c r="Q565" t="n">
        <v>608.79</v>
      </c>
      <c r="R565" t="n">
        <v>54.18</v>
      </c>
      <c r="S565" t="n">
        <v>46.36</v>
      </c>
      <c r="T565" t="n">
        <v>3579.7</v>
      </c>
      <c r="U565" t="n">
        <v>0.86</v>
      </c>
      <c r="V565" t="n">
        <v>0.9</v>
      </c>
      <c r="W565" t="n">
        <v>9.199999999999999</v>
      </c>
      <c r="X565" t="n">
        <v>0.22</v>
      </c>
      <c r="Y565" t="n">
        <v>1</v>
      </c>
      <c r="Z565" t="n">
        <v>10</v>
      </c>
    </row>
    <row r="566">
      <c r="A566" t="n">
        <v>60</v>
      </c>
      <c r="B566" t="n">
        <v>70</v>
      </c>
      <c r="C566" t="inlineStr">
        <is>
          <t xml:space="preserve">CONCLUIDO	</t>
        </is>
      </c>
      <c r="D566" t="n">
        <v>3.8207</v>
      </c>
      <c r="E566" t="n">
        <v>26.17</v>
      </c>
      <c r="F566" t="n">
        <v>23.6</v>
      </c>
      <c r="G566" t="n">
        <v>117.99</v>
      </c>
      <c r="H566" t="n">
        <v>1.74</v>
      </c>
      <c r="I566" t="n">
        <v>12</v>
      </c>
      <c r="J566" t="n">
        <v>162.75</v>
      </c>
      <c r="K566" t="n">
        <v>47.83</v>
      </c>
      <c r="L566" t="n">
        <v>16</v>
      </c>
      <c r="M566" t="n">
        <v>10</v>
      </c>
      <c r="N566" t="n">
        <v>28.92</v>
      </c>
      <c r="O566" t="n">
        <v>20306.85</v>
      </c>
      <c r="P566" t="n">
        <v>231.89</v>
      </c>
      <c r="Q566" t="n">
        <v>608.77</v>
      </c>
      <c r="R566" t="n">
        <v>54.51</v>
      </c>
      <c r="S566" t="n">
        <v>46.36</v>
      </c>
      <c r="T566" t="n">
        <v>3742.44</v>
      </c>
      <c r="U566" t="n">
        <v>0.85</v>
      </c>
      <c r="V566" t="n">
        <v>0.9</v>
      </c>
      <c r="W566" t="n">
        <v>9.199999999999999</v>
      </c>
      <c r="X566" t="n">
        <v>0.23</v>
      </c>
      <c r="Y566" t="n">
        <v>1</v>
      </c>
      <c r="Z566" t="n">
        <v>10</v>
      </c>
    </row>
    <row r="567">
      <c r="A567" t="n">
        <v>61</v>
      </c>
      <c r="B567" t="n">
        <v>70</v>
      </c>
      <c r="C567" t="inlineStr">
        <is>
          <t xml:space="preserve">CONCLUIDO	</t>
        </is>
      </c>
      <c r="D567" t="n">
        <v>3.8201</v>
      </c>
      <c r="E567" t="n">
        <v>26.18</v>
      </c>
      <c r="F567" t="n">
        <v>23.6</v>
      </c>
      <c r="G567" t="n">
        <v>118.01</v>
      </c>
      <c r="H567" t="n">
        <v>1.77</v>
      </c>
      <c r="I567" t="n">
        <v>12</v>
      </c>
      <c r="J567" t="n">
        <v>163.11</v>
      </c>
      <c r="K567" t="n">
        <v>47.83</v>
      </c>
      <c r="L567" t="n">
        <v>16.25</v>
      </c>
      <c r="M567" t="n">
        <v>10</v>
      </c>
      <c r="N567" t="n">
        <v>29.03</v>
      </c>
      <c r="O567" t="n">
        <v>20350.97</v>
      </c>
      <c r="P567" t="n">
        <v>230.43</v>
      </c>
      <c r="Q567" t="n">
        <v>608.77</v>
      </c>
      <c r="R567" t="n">
        <v>54.67</v>
      </c>
      <c r="S567" t="n">
        <v>46.36</v>
      </c>
      <c r="T567" t="n">
        <v>3823.48</v>
      </c>
      <c r="U567" t="n">
        <v>0.85</v>
      </c>
      <c r="V567" t="n">
        <v>0.9</v>
      </c>
      <c r="W567" t="n">
        <v>9.199999999999999</v>
      </c>
      <c r="X567" t="n">
        <v>0.23</v>
      </c>
      <c r="Y567" t="n">
        <v>1</v>
      </c>
      <c r="Z567" t="n">
        <v>10</v>
      </c>
    </row>
    <row r="568">
      <c r="A568" t="n">
        <v>62</v>
      </c>
      <c r="B568" t="n">
        <v>70</v>
      </c>
      <c r="C568" t="inlineStr">
        <is>
          <t xml:space="preserve">CONCLUIDO	</t>
        </is>
      </c>
      <c r="D568" t="n">
        <v>3.8295</v>
      </c>
      <c r="E568" t="n">
        <v>26.11</v>
      </c>
      <c r="F568" t="n">
        <v>23.57</v>
      </c>
      <c r="G568" t="n">
        <v>128.55</v>
      </c>
      <c r="H568" t="n">
        <v>1.79</v>
      </c>
      <c r="I568" t="n">
        <v>11</v>
      </c>
      <c r="J568" t="n">
        <v>163.47</v>
      </c>
      <c r="K568" t="n">
        <v>47.83</v>
      </c>
      <c r="L568" t="n">
        <v>16.5</v>
      </c>
      <c r="M568" t="n">
        <v>9</v>
      </c>
      <c r="N568" t="n">
        <v>29.14</v>
      </c>
      <c r="O568" t="n">
        <v>20395.14</v>
      </c>
      <c r="P568" t="n">
        <v>229.12</v>
      </c>
      <c r="Q568" t="n">
        <v>608.76</v>
      </c>
      <c r="R568" t="n">
        <v>53.43</v>
      </c>
      <c r="S568" t="n">
        <v>46.36</v>
      </c>
      <c r="T568" t="n">
        <v>3206.16</v>
      </c>
      <c r="U568" t="n">
        <v>0.87</v>
      </c>
      <c r="V568" t="n">
        <v>0.9</v>
      </c>
      <c r="W568" t="n">
        <v>9.199999999999999</v>
      </c>
      <c r="X568" t="n">
        <v>0.2</v>
      </c>
      <c r="Y568" t="n">
        <v>1</v>
      </c>
      <c r="Z568" t="n">
        <v>10</v>
      </c>
    </row>
    <row r="569">
      <c r="A569" t="n">
        <v>63</v>
      </c>
      <c r="B569" t="n">
        <v>70</v>
      </c>
      <c r="C569" t="inlineStr">
        <is>
          <t xml:space="preserve">CONCLUIDO	</t>
        </is>
      </c>
      <c r="D569" t="n">
        <v>3.8289</v>
      </c>
      <c r="E569" t="n">
        <v>26.12</v>
      </c>
      <c r="F569" t="n">
        <v>23.57</v>
      </c>
      <c r="G569" t="n">
        <v>128.57</v>
      </c>
      <c r="H569" t="n">
        <v>1.81</v>
      </c>
      <c r="I569" t="n">
        <v>11</v>
      </c>
      <c r="J569" t="n">
        <v>163.83</v>
      </c>
      <c r="K569" t="n">
        <v>47.83</v>
      </c>
      <c r="L569" t="n">
        <v>16.75</v>
      </c>
      <c r="M569" t="n">
        <v>9</v>
      </c>
      <c r="N569" t="n">
        <v>29.25</v>
      </c>
      <c r="O569" t="n">
        <v>20439.33</v>
      </c>
      <c r="P569" t="n">
        <v>229.27</v>
      </c>
      <c r="Q569" t="n">
        <v>608.84</v>
      </c>
      <c r="R569" t="n">
        <v>53.63</v>
      </c>
      <c r="S569" t="n">
        <v>46.36</v>
      </c>
      <c r="T569" t="n">
        <v>3307.7</v>
      </c>
      <c r="U569" t="n">
        <v>0.86</v>
      </c>
      <c r="V569" t="n">
        <v>0.9</v>
      </c>
      <c r="W569" t="n">
        <v>9.19</v>
      </c>
      <c r="X569" t="n">
        <v>0.2</v>
      </c>
      <c r="Y569" t="n">
        <v>1</v>
      </c>
      <c r="Z569" t="n">
        <v>10</v>
      </c>
    </row>
    <row r="570">
      <c r="A570" t="n">
        <v>64</v>
      </c>
      <c r="B570" t="n">
        <v>70</v>
      </c>
      <c r="C570" t="inlineStr">
        <is>
          <t xml:space="preserve">CONCLUIDO	</t>
        </is>
      </c>
      <c r="D570" t="n">
        <v>3.8284</v>
      </c>
      <c r="E570" t="n">
        <v>26.12</v>
      </c>
      <c r="F570" t="n">
        <v>23.57</v>
      </c>
      <c r="G570" t="n">
        <v>128.59</v>
      </c>
      <c r="H570" t="n">
        <v>1.83</v>
      </c>
      <c r="I570" t="n">
        <v>11</v>
      </c>
      <c r="J570" t="n">
        <v>164.19</v>
      </c>
      <c r="K570" t="n">
        <v>47.83</v>
      </c>
      <c r="L570" t="n">
        <v>17</v>
      </c>
      <c r="M570" t="n">
        <v>9</v>
      </c>
      <c r="N570" t="n">
        <v>29.36</v>
      </c>
      <c r="O570" t="n">
        <v>20483.57</v>
      </c>
      <c r="P570" t="n">
        <v>228.71</v>
      </c>
      <c r="Q570" t="n">
        <v>608.88</v>
      </c>
      <c r="R570" t="n">
        <v>53.54</v>
      </c>
      <c r="S570" t="n">
        <v>46.36</v>
      </c>
      <c r="T570" t="n">
        <v>3261.75</v>
      </c>
      <c r="U570" t="n">
        <v>0.87</v>
      </c>
      <c r="V570" t="n">
        <v>0.9</v>
      </c>
      <c r="W570" t="n">
        <v>9.199999999999999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70</v>
      </c>
      <c r="C571" t="inlineStr">
        <is>
          <t xml:space="preserve">CONCLUIDO	</t>
        </is>
      </c>
      <c r="D571" t="n">
        <v>3.8287</v>
      </c>
      <c r="E571" t="n">
        <v>26.12</v>
      </c>
      <c r="F571" t="n">
        <v>23.57</v>
      </c>
      <c r="G571" t="n">
        <v>128.58</v>
      </c>
      <c r="H571" t="n">
        <v>1.86</v>
      </c>
      <c r="I571" t="n">
        <v>11</v>
      </c>
      <c r="J571" t="n">
        <v>164.54</v>
      </c>
      <c r="K571" t="n">
        <v>47.83</v>
      </c>
      <c r="L571" t="n">
        <v>17.25</v>
      </c>
      <c r="M571" t="n">
        <v>8</v>
      </c>
      <c r="N571" t="n">
        <v>29.47</v>
      </c>
      <c r="O571" t="n">
        <v>20527.85</v>
      </c>
      <c r="P571" t="n">
        <v>227</v>
      </c>
      <c r="Q571" t="n">
        <v>608.78</v>
      </c>
      <c r="R571" t="n">
        <v>53.55</v>
      </c>
      <c r="S571" t="n">
        <v>46.36</v>
      </c>
      <c r="T571" t="n">
        <v>3268.82</v>
      </c>
      <c r="U571" t="n">
        <v>0.87</v>
      </c>
      <c r="V571" t="n">
        <v>0.9</v>
      </c>
      <c r="W571" t="n">
        <v>9.199999999999999</v>
      </c>
      <c r="X571" t="n">
        <v>0.2</v>
      </c>
      <c r="Y571" t="n">
        <v>1</v>
      </c>
      <c r="Z571" t="n">
        <v>10</v>
      </c>
    </row>
    <row r="572">
      <c r="A572" t="n">
        <v>66</v>
      </c>
      <c r="B572" t="n">
        <v>70</v>
      </c>
      <c r="C572" t="inlineStr">
        <is>
          <t xml:space="preserve">CONCLUIDO	</t>
        </is>
      </c>
      <c r="D572" t="n">
        <v>3.8297</v>
      </c>
      <c r="E572" t="n">
        <v>26.11</v>
      </c>
      <c r="F572" t="n">
        <v>23.57</v>
      </c>
      <c r="G572" t="n">
        <v>128.54</v>
      </c>
      <c r="H572" t="n">
        <v>1.88</v>
      </c>
      <c r="I572" t="n">
        <v>11</v>
      </c>
      <c r="J572" t="n">
        <v>164.9</v>
      </c>
      <c r="K572" t="n">
        <v>47.83</v>
      </c>
      <c r="L572" t="n">
        <v>17.5</v>
      </c>
      <c r="M572" t="n">
        <v>8</v>
      </c>
      <c r="N572" t="n">
        <v>29.58</v>
      </c>
      <c r="O572" t="n">
        <v>20572.16</v>
      </c>
      <c r="P572" t="n">
        <v>226.2</v>
      </c>
      <c r="Q572" t="n">
        <v>608.79</v>
      </c>
      <c r="R572" t="n">
        <v>53.35</v>
      </c>
      <c r="S572" t="n">
        <v>46.36</v>
      </c>
      <c r="T572" t="n">
        <v>3167.94</v>
      </c>
      <c r="U572" t="n">
        <v>0.87</v>
      </c>
      <c r="V572" t="n">
        <v>0.9</v>
      </c>
      <c r="W572" t="n">
        <v>9.199999999999999</v>
      </c>
      <c r="X572" t="n">
        <v>0.19</v>
      </c>
      <c r="Y572" t="n">
        <v>1</v>
      </c>
      <c r="Z572" t="n">
        <v>10</v>
      </c>
    </row>
    <row r="573">
      <c r="A573" t="n">
        <v>67</v>
      </c>
      <c r="B573" t="n">
        <v>70</v>
      </c>
      <c r="C573" t="inlineStr">
        <is>
          <t xml:space="preserve">CONCLUIDO	</t>
        </is>
      </c>
      <c r="D573" t="n">
        <v>3.8287</v>
      </c>
      <c r="E573" t="n">
        <v>26.12</v>
      </c>
      <c r="F573" t="n">
        <v>23.57</v>
      </c>
      <c r="G573" t="n">
        <v>128.58</v>
      </c>
      <c r="H573" t="n">
        <v>1.9</v>
      </c>
      <c r="I573" t="n">
        <v>11</v>
      </c>
      <c r="J573" t="n">
        <v>165.26</v>
      </c>
      <c r="K573" t="n">
        <v>47.83</v>
      </c>
      <c r="L573" t="n">
        <v>17.75</v>
      </c>
      <c r="M573" t="n">
        <v>8</v>
      </c>
      <c r="N573" t="n">
        <v>29.69</v>
      </c>
      <c r="O573" t="n">
        <v>20616.5</v>
      </c>
      <c r="P573" t="n">
        <v>224.58</v>
      </c>
      <c r="Q573" t="n">
        <v>608.76</v>
      </c>
      <c r="R573" t="n">
        <v>53.6</v>
      </c>
      <c r="S573" t="n">
        <v>46.36</v>
      </c>
      <c r="T573" t="n">
        <v>3293.08</v>
      </c>
      <c r="U573" t="n">
        <v>0.86</v>
      </c>
      <c r="V573" t="n">
        <v>0.9</v>
      </c>
      <c r="W573" t="n">
        <v>9.199999999999999</v>
      </c>
      <c r="X573" t="n">
        <v>0.2</v>
      </c>
      <c r="Y573" t="n">
        <v>1</v>
      </c>
      <c r="Z573" t="n">
        <v>10</v>
      </c>
    </row>
    <row r="574">
      <c r="A574" t="n">
        <v>68</v>
      </c>
      <c r="B574" t="n">
        <v>70</v>
      </c>
      <c r="C574" t="inlineStr">
        <is>
          <t xml:space="preserve">CONCLUIDO	</t>
        </is>
      </c>
      <c r="D574" t="n">
        <v>3.8358</v>
      </c>
      <c r="E574" t="n">
        <v>26.07</v>
      </c>
      <c r="F574" t="n">
        <v>23.55</v>
      </c>
      <c r="G574" t="n">
        <v>141.32</v>
      </c>
      <c r="H574" t="n">
        <v>1.93</v>
      </c>
      <c r="I574" t="n">
        <v>10</v>
      </c>
      <c r="J574" t="n">
        <v>165.62</v>
      </c>
      <c r="K574" t="n">
        <v>47.83</v>
      </c>
      <c r="L574" t="n">
        <v>18</v>
      </c>
      <c r="M574" t="n">
        <v>5</v>
      </c>
      <c r="N574" t="n">
        <v>29.8</v>
      </c>
      <c r="O574" t="n">
        <v>20660.89</v>
      </c>
      <c r="P574" t="n">
        <v>224.45</v>
      </c>
      <c r="Q574" t="n">
        <v>608.8</v>
      </c>
      <c r="R574" t="n">
        <v>53.02</v>
      </c>
      <c r="S574" t="n">
        <v>46.36</v>
      </c>
      <c r="T574" t="n">
        <v>3005.72</v>
      </c>
      <c r="U574" t="n">
        <v>0.87</v>
      </c>
      <c r="V574" t="n">
        <v>0.9</v>
      </c>
      <c r="W574" t="n">
        <v>9.199999999999999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70</v>
      </c>
      <c r="C575" t="inlineStr">
        <is>
          <t xml:space="preserve">CONCLUIDO	</t>
        </is>
      </c>
      <c r="D575" t="n">
        <v>3.8347</v>
      </c>
      <c r="E575" t="n">
        <v>26.08</v>
      </c>
      <c r="F575" t="n">
        <v>23.56</v>
      </c>
      <c r="G575" t="n">
        <v>141.36</v>
      </c>
      <c r="H575" t="n">
        <v>1.95</v>
      </c>
      <c r="I575" t="n">
        <v>10</v>
      </c>
      <c r="J575" t="n">
        <v>165.98</v>
      </c>
      <c r="K575" t="n">
        <v>47.83</v>
      </c>
      <c r="L575" t="n">
        <v>18.25</v>
      </c>
      <c r="M575" t="n">
        <v>3</v>
      </c>
      <c r="N575" t="n">
        <v>29.91</v>
      </c>
      <c r="O575" t="n">
        <v>20705.31</v>
      </c>
      <c r="P575" t="n">
        <v>225.1</v>
      </c>
      <c r="Q575" t="n">
        <v>608.8200000000001</v>
      </c>
      <c r="R575" t="n">
        <v>53.04</v>
      </c>
      <c r="S575" t="n">
        <v>46.36</v>
      </c>
      <c r="T575" t="n">
        <v>3015.72</v>
      </c>
      <c r="U575" t="n">
        <v>0.87</v>
      </c>
      <c r="V575" t="n">
        <v>0.9</v>
      </c>
      <c r="W575" t="n">
        <v>9.199999999999999</v>
      </c>
      <c r="X575" t="n">
        <v>0.19</v>
      </c>
      <c r="Y575" t="n">
        <v>1</v>
      </c>
      <c r="Z575" t="n">
        <v>10</v>
      </c>
    </row>
    <row r="576">
      <c r="A576" t="n">
        <v>70</v>
      </c>
      <c r="B576" t="n">
        <v>70</v>
      </c>
      <c r="C576" t="inlineStr">
        <is>
          <t xml:space="preserve">CONCLUIDO	</t>
        </is>
      </c>
      <c r="D576" t="n">
        <v>3.8351</v>
      </c>
      <c r="E576" t="n">
        <v>26.07</v>
      </c>
      <c r="F576" t="n">
        <v>23.56</v>
      </c>
      <c r="G576" t="n">
        <v>141.34</v>
      </c>
      <c r="H576" t="n">
        <v>1.97</v>
      </c>
      <c r="I576" t="n">
        <v>10</v>
      </c>
      <c r="J576" t="n">
        <v>166.34</v>
      </c>
      <c r="K576" t="n">
        <v>47.83</v>
      </c>
      <c r="L576" t="n">
        <v>18.5</v>
      </c>
      <c r="M576" t="n">
        <v>2</v>
      </c>
      <c r="N576" t="n">
        <v>30.02</v>
      </c>
      <c r="O576" t="n">
        <v>20749.77</v>
      </c>
      <c r="P576" t="n">
        <v>225.49</v>
      </c>
      <c r="Q576" t="n">
        <v>608.8099999999999</v>
      </c>
      <c r="R576" t="n">
        <v>52.92</v>
      </c>
      <c r="S576" t="n">
        <v>46.36</v>
      </c>
      <c r="T576" t="n">
        <v>2959.37</v>
      </c>
      <c r="U576" t="n">
        <v>0.88</v>
      </c>
      <c r="V576" t="n">
        <v>0.9</v>
      </c>
      <c r="W576" t="n">
        <v>9.199999999999999</v>
      </c>
      <c r="X576" t="n">
        <v>0.19</v>
      </c>
      <c r="Y576" t="n">
        <v>1</v>
      </c>
      <c r="Z576" t="n">
        <v>10</v>
      </c>
    </row>
    <row r="577">
      <c r="A577" t="n">
        <v>71</v>
      </c>
      <c r="B577" t="n">
        <v>70</v>
      </c>
      <c r="C577" t="inlineStr">
        <is>
          <t xml:space="preserve">CONCLUIDO	</t>
        </is>
      </c>
      <c r="D577" t="n">
        <v>3.8354</v>
      </c>
      <c r="E577" t="n">
        <v>26.07</v>
      </c>
      <c r="F577" t="n">
        <v>23.56</v>
      </c>
      <c r="G577" t="n">
        <v>141.33</v>
      </c>
      <c r="H577" t="n">
        <v>1.99</v>
      </c>
      <c r="I577" t="n">
        <v>10</v>
      </c>
      <c r="J577" t="n">
        <v>166.7</v>
      </c>
      <c r="K577" t="n">
        <v>47.83</v>
      </c>
      <c r="L577" t="n">
        <v>18.75</v>
      </c>
      <c r="M577" t="n">
        <v>2</v>
      </c>
      <c r="N577" t="n">
        <v>30.13</v>
      </c>
      <c r="O577" t="n">
        <v>20794.27</v>
      </c>
      <c r="P577" t="n">
        <v>225.74</v>
      </c>
      <c r="Q577" t="n">
        <v>608.83</v>
      </c>
      <c r="R577" t="n">
        <v>52.82</v>
      </c>
      <c r="S577" t="n">
        <v>46.36</v>
      </c>
      <c r="T577" t="n">
        <v>2909.74</v>
      </c>
      <c r="U577" t="n">
        <v>0.88</v>
      </c>
      <c r="V577" t="n">
        <v>0.9</v>
      </c>
      <c r="W577" t="n">
        <v>9.199999999999999</v>
      </c>
      <c r="X577" t="n">
        <v>0.18</v>
      </c>
      <c r="Y577" t="n">
        <v>1</v>
      </c>
      <c r="Z577" t="n">
        <v>10</v>
      </c>
    </row>
    <row r="578">
      <c r="A578" t="n">
        <v>72</v>
      </c>
      <c r="B578" t="n">
        <v>70</v>
      </c>
      <c r="C578" t="inlineStr">
        <is>
          <t xml:space="preserve">CONCLUIDO	</t>
        </is>
      </c>
      <c r="D578" t="n">
        <v>3.8357</v>
      </c>
      <c r="E578" t="n">
        <v>26.07</v>
      </c>
      <c r="F578" t="n">
        <v>23.55</v>
      </c>
      <c r="G578" t="n">
        <v>141.32</v>
      </c>
      <c r="H578" t="n">
        <v>2.02</v>
      </c>
      <c r="I578" t="n">
        <v>10</v>
      </c>
      <c r="J578" t="n">
        <v>167.07</v>
      </c>
      <c r="K578" t="n">
        <v>47.83</v>
      </c>
      <c r="L578" t="n">
        <v>19</v>
      </c>
      <c r="M578" t="n">
        <v>2</v>
      </c>
      <c r="N578" t="n">
        <v>30.24</v>
      </c>
      <c r="O578" t="n">
        <v>20838.81</v>
      </c>
      <c r="P578" t="n">
        <v>225.63</v>
      </c>
      <c r="Q578" t="n">
        <v>608.78</v>
      </c>
      <c r="R578" t="n">
        <v>52.75</v>
      </c>
      <c r="S578" t="n">
        <v>46.36</v>
      </c>
      <c r="T578" t="n">
        <v>2871.02</v>
      </c>
      <c r="U578" t="n">
        <v>0.88</v>
      </c>
      <c r="V578" t="n">
        <v>0.9</v>
      </c>
      <c r="W578" t="n">
        <v>9.199999999999999</v>
      </c>
      <c r="X578" t="n">
        <v>0.18</v>
      </c>
      <c r="Y578" t="n">
        <v>1</v>
      </c>
      <c r="Z578" t="n">
        <v>10</v>
      </c>
    </row>
    <row r="579">
      <c r="A579" t="n">
        <v>73</v>
      </c>
      <c r="B579" t="n">
        <v>70</v>
      </c>
      <c r="C579" t="inlineStr">
        <is>
          <t xml:space="preserve">CONCLUIDO	</t>
        </is>
      </c>
      <c r="D579" t="n">
        <v>3.8355</v>
      </c>
      <c r="E579" t="n">
        <v>26.07</v>
      </c>
      <c r="F579" t="n">
        <v>23.55</v>
      </c>
      <c r="G579" t="n">
        <v>141.33</v>
      </c>
      <c r="H579" t="n">
        <v>2.04</v>
      </c>
      <c r="I579" t="n">
        <v>10</v>
      </c>
      <c r="J579" t="n">
        <v>167.43</v>
      </c>
      <c r="K579" t="n">
        <v>47.83</v>
      </c>
      <c r="L579" t="n">
        <v>19.25</v>
      </c>
      <c r="M579" t="n">
        <v>0</v>
      </c>
      <c r="N579" t="n">
        <v>30.35</v>
      </c>
      <c r="O579" t="n">
        <v>20883.38</v>
      </c>
      <c r="P579" t="n">
        <v>226.07</v>
      </c>
      <c r="Q579" t="n">
        <v>608.77</v>
      </c>
      <c r="R579" t="n">
        <v>52.76</v>
      </c>
      <c r="S579" t="n">
        <v>46.36</v>
      </c>
      <c r="T579" t="n">
        <v>2878.93</v>
      </c>
      <c r="U579" t="n">
        <v>0.88</v>
      </c>
      <c r="V579" t="n">
        <v>0.9</v>
      </c>
      <c r="W579" t="n">
        <v>9.199999999999999</v>
      </c>
      <c r="X579" t="n">
        <v>0.18</v>
      </c>
      <c r="Y579" t="n">
        <v>1</v>
      </c>
      <c r="Z579" t="n">
        <v>10</v>
      </c>
    </row>
    <row r="580">
      <c r="A580" t="n">
        <v>0</v>
      </c>
      <c r="B580" t="n">
        <v>90</v>
      </c>
      <c r="C580" t="inlineStr">
        <is>
          <t xml:space="preserve">CONCLUIDO	</t>
        </is>
      </c>
      <c r="D580" t="n">
        <v>2.417</v>
      </c>
      <c r="E580" t="n">
        <v>41.37</v>
      </c>
      <c r="F580" t="n">
        <v>29.07</v>
      </c>
      <c r="G580" t="n">
        <v>6.27</v>
      </c>
      <c r="H580" t="n">
        <v>0.1</v>
      </c>
      <c r="I580" t="n">
        <v>278</v>
      </c>
      <c r="J580" t="n">
        <v>176.73</v>
      </c>
      <c r="K580" t="n">
        <v>52.44</v>
      </c>
      <c r="L580" t="n">
        <v>1</v>
      </c>
      <c r="M580" t="n">
        <v>276</v>
      </c>
      <c r="N580" t="n">
        <v>33.29</v>
      </c>
      <c r="O580" t="n">
        <v>22031.19</v>
      </c>
      <c r="P580" t="n">
        <v>386.7</v>
      </c>
      <c r="Q580" t="n">
        <v>609.9400000000001</v>
      </c>
      <c r="R580" t="n">
        <v>224.04</v>
      </c>
      <c r="S580" t="n">
        <v>46.36</v>
      </c>
      <c r="T580" t="n">
        <v>87179.67999999999</v>
      </c>
      <c r="U580" t="n">
        <v>0.21</v>
      </c>
      <c r="V580" t="n">
        <v>0.73</v>
      </c>
      <c r="W580" t="n">
        <v>9.630000000000001</v>
      </c>
      <c r="X580" t="n">
        <v>5.67</v>
      </c>
      <c r="Y580" t="n">
        <v>1</v>
      </c>
      <c r="Z580" t="n">
        <v>10</v>
      </c>
    </row>
    <row r="581">
      <c r="A581" t="n">
        <v>1</v>
      </c>
      <c r="B581" t="n">
        <v>90</v>
      </c>
      <c r="C581" t="inlineStr">
        <is>
          <t xml:space="preserve">CONCLUIDO	</t>
        </is>
      </c>
      <c r="D581" t="n">
        <v>2.6559</v>
      </c>
      <c r="E581" t="n">
        <v>37.65</v>
      </c>
      <c r="F581" t="n">
        <v>27.69</v>
      </c>
      <c r="G581" t="n">
        <v>7.84</v>
      </c>
      <c r="H581" t="n">
        <v>0.13</v>
      </c>
      <c r="I581" t="n">
        <v>212</v>
      </c>
      <c r="J581" t="n">
        <v>177.1</v>
      </c>
      <c r="K581" t="n">
        <v>52.44</v>
      </c>
      <c r="L581" t="n">
        <v>1.25</v>
      </c>
      <c r="M581" t="n">
        <v>210</v>
      </c>
      <c r="N581" t="n">
        <v>33.41</v>
      </c>
      <c r="O581" t="n">
        <v>22076.81</v>
      </c>
      <c r="P581" t="n">
        <v>368.08</v>
      </c>
      <c r="Q581" t="n">
        <v>609.72</v>
      </c>
      <c r="R581" t="n">
        <v>181.35</v>
      </c>
      <c r="S581" t="n">
        <v>46.36</v>
      </c>
      <c r="T581" t="n">
        <v>66164.03999999999</v>
      </c>
      <c r="U581" t="n">
        <v>0.26</v>
      </c>
      <c r="V581" t="n">
        <v>0.77</v>
      </c>
      <c r="W581" t="n">
        <v>9.529999999999999</v>
      </c>
      <c r="X581" t="n">
        <v>4.3</v>
      </c>
      <c r="Y581" t="n">
        <v>1</v>
      </c>
      <c r="Z581" t="n">
        <v>10</v>
      </c>
    </row>
    <row r="582">
      <c r="A582" t="n">
        <v>2</v>
      </c>
      <c r="B582" t="n">
        <v>90</v>
      </c>
      <c r="C582" t="inlineStr">
        <is>
          <t xml:space="preserve">CONCLUIDO	</t>
        </is>
      </c>
      <c r="D582" t="n">
        <v>2.83</v>
      </c>
      <c r="E582" t="n">
        <v>35.34</v>
      </c>
      <c r="F582" t="n">
        <v>26.84</v>
      </c>
      <c r="G582" t="n">
        <v>9.42</v>
      </c>
      <c r="H582" t="n">
        <v>0.15</v>
      </c>
      <c r="I582" t="n">
        <v>171</v>
      </c>
      <c r="J582" t="n">
        <v>177.47</v>
      </c>
      <c r="K582" t="n">
        <v>52.44</v>
      </c>
      <c r="L582" t="n">
        <v>1.5</v>
      </c>
      <c r="M582" t="n">
        <v>169</v>
      </c>
      <c r="N582" t="n">
        <v>33.53</v>
      </c>
      <c r="O582" t="n">
        <v>22122.46</v>
      </c>
      <c r="P582" t="n">
        <v>356.27</v>
      </c>
      <c r="Q582" t="n">
        <v>609.5</v>
      </c>
      <c r="R582" t="n">
        <v>155.17</v>
      </c>
      <c r="S582" t="n">
        <v>46.36</v>
      </c>
      <c r="T582" t="n">
        <v>53276.22</v>
      </c>
      <c r="U582" t="n">
        <v>0.3</v>
      </c>
      <c r="V582" t="n">
        <v>0.79</v>
      </c>
      <c r="W582" t="n">
        <v>9.44</v>
      </c>
      <c r="X582" t="n">
        <v>3.45</v>
      </c>
      <c r="Y582" t="n">
        <v>1</v>
      </c>
      <c r="Z582" t="n">
        <v>10</v>
      </c>
    </row>
    <row r="583">
      <c r="A583" t="n">
        <v>3</v>
      </c>
      <c r="B583" t="n">
        <v>90</v>
      </c>
      <c r="C583" t="inlineStr">
        <is>
          <t xml:space="preserve">CONCLUIDO	</t>
        </is>
      </c>
      <c r="D583" t="n">
        <v>2.9565</v>
      </c>
      <c r="E583" t="n">
        <v>33.82</v>
      </c>
      <c r="F583" t="n">
        <v>26.28</v>
      </c>
      <c r="G583" t="n">
        <v>10.95</v>
      </c>
      <c r="H583" t="n">
        <v>0.17</v>
      </c>
      <c r="I583" t="n">
        <v>144</v>
      </c>
      <c r="J583" t="n">
        <v>177.84</v>
      </c>
      <c r="K583" t="n">
        <v>52.44</v>
      </c>
      <c r="L583" t="n">
        <v>1.75</v>
      </c>
      <c r="M583" t="n">
        <v>142</v>
      </c>
      <c r="N583" t="n">
        <v>33.65</v>
      </c>
      <c r="O583" t="n">
        <v>22168.15</v>
      </c>
      <c r="P583" t="n">
        <v>348.58</v>
      </c>
      <c r="Q583" t="n">
        <v>609.42</v>
      </c>
      <c r="R583" t="n">
        <v>137.41</v>
      </c>
      <c r="S583" t="n">
        <v>46.36</v>
      </c>
      <c r="T583" t="n">
        <v>44530.51</v>
      </c>
      <c r="U583" t="n">
        <v>0.34</v>
      </c>
      <c r="V583" t="n">
        <v>0.8100000000000001</v>
      </c>
      <c r="W583" t="n">
        <v>9.42</v>
      </c>
      <c r="X583" t="n">
        <v>2.9</v>
      </c>
      <c r="Y583" t="n">
        <v>1</v>
      </c>
      <c r="Z583" t="n">
        <v>10</v>
      </c>
    </row>
    <row r="584">
      <c r="A584" t="n">
        <v>4</v>
      </c>
      <c r="B584" t="n">
        <v>90</v>
      </c>
      <c r="C584" t="inlineStr">
        <is>
          <t xml:space="preserve">CONCLUIDO	</t>
        </is>
      </c>
      <c r="D584" t="n">
        <v>3.0579</v>
      </c>
      <c r="E584" t="n">
        <v>32.7</v>
      </c>
      <c r="F584" t="n">
        <v>25.87</v>
      </c>
      <c r="G584" t="n">
        <v>12.52</v>
      </c>
      <c r="H584" t="n">
        <v>0.2</v>
      </c>
      <c r="I584" t="n">
        <v>124</v>
      </c>
      <c r="J584" t="n">
        <v>178.21</v>
      </c>
      <c r="K584" t="n">
        <v>52.44</v>
      </c>
      <c r="L584" t="n">
        <v>2</v>
      </c>
      <c r="M584" t="n">
        <v>122</v>
      </c>
      <c r="N584" t="n">
        <v>33.77</v>
      </c>
      <c r="O584" t="n">
        <v>22213.89</v>
      </c>
      <c r="P584" t="n">
        <v>342.67</v>
      </c>
      <c r="Q584" t="n">
        <v>609.16</v>
      </c>
      <c r="R584" t="n">
        <v>124.78</v>
      </c>
      <c r="S584" t="n">
        <v>46.36</v>
      </c>
      <c r="T584" t="n">
        <v>38315.41</v>
      </c>
      <c r="U584" t="n">
        <v>0.37</v>
      </c>
      <c r="V584" t="n">
        <v>0.82</v>
      </c>
      <c r="W584" t="n">
        <v>9.380000000000001</v>
      </c>
      <c r="X584" t="n">
        <v>2.49</v>
      </c>
      <c r="Y584" t="n">
        <v>1</v>
      </c>
      <c r="Z584" t="n">
        <v>10</v>
      </c>
    </row>
    <row r="585">
      <c r="A585" t="n">
        <v>5</v>
      </c>
      <c r="B585" t="n">
        <v>90</v>
      </c>
      <c r="C585" t="inlineStr">
        <is>
          <t xml:space="preserve">CONCLUIDO	</t>
        </is>
      </c>
      <c r="D585" t="n">
        <v>3.1375</v>
      </c>
      <c r="E585" t="n">
        <v>31.87</v>
      </c>
      <c r="F585" t="n">
        <v>25.58</v>
      </c>
      <c r="G585" t="n">
        <v>14.08</v>
      </c>
      <c r="H585" t="n">
        <v>0.22</v>
      </c>
      <c r="I585" t="n">
        <v>109</v>
      </c>
      <c r="J585" t="n">
        <v>178.59</v>
      </c>
      <c r="K585" t="n">
        <v>52.44</v>
      </c>
      <c r="L585" t="n">
        <v>2.25</v>
      </c>
      <c r="M585" t="n">
        <v>107</v>
      </c>
      <c r="N585" t="n">
        <v>33.89</v>
      </c>
      <c r="O585" t="n">
        <v>22259.66</v>
      </c>
      <c r="P585" t="n">
        <v>338.34</v>
      </c>
      <c r="Q585" t="n">
        <v>609.22</v>
      </c>
      <c r="R585" t="n">
        <v>115.43</v>
      </c>
      <c r="S585" t="n">
        <v>46.36</v>
      </c>
      <c r="T585" t="n">
        <v>33719.14</v>
      </c>
      <c r="U585" t="n">
        <v>0.4</v>
      </c>
      <c r="V585" t="n">
        <v>0.83</v>
      </c>
      <c r="W585" t="n">
        <v>9.369999999999999</v>
      </c>
      <c r="X585" t="n">
        <v>2.2</v>
      </c>
      <c r="Y585" t="n">
        <v>1</v>
      </c>
      <c r="Z585" t="n">
        <v>10</v>
      </c>
    </row>
    <row r="586">
      <c r="A586" t="n">
        <v>6</v>
      </c>
      <c r="B586" t="n">
        <v>90</v>
      </c>
      <c r="C586" t="inlineStr">
        <is>
          <t xml:space="preserve">CONCLUIDO	</t>
        </is>
      </c>
      <c r="D586" t="n">
        <v>3.208</v>
      </c>
      <c r="E586" t="n">
        <v>31.17</v>
      </c>
      <c r="F586" t="n">
        <v>25.3</v>
      </c>
      <c r="G586" t="n">
        <v>15.65</v>
      </c>
      <c r="H586" t="n">
        <v>0.25</v>
      </c>
      <c r="I586" t="n">
        <v>97</v>
      </c>
      <c r="J586" t="n">
        <v>178.96</v>
      </c>
      <c r="K586" t="n">
        <v>52.44</v>
      </c>
      <c r="L586" t="n">
        <v>2.5</v>
      </c>
      <c r="M586" t="n">
        <v>95</v>
      </c>
      <c r="N586" t="n">
        <v>34.02</v>
      </c>
      <c r="O586" t="n">
        <v>22305.48</v>
      </c>
      <c r="P586" t="n">
        <v>334.27</v>
      </c>
      <c r="Q586" t="n">
        <v>609.17</v>
      </c>
      <c r="R586" t="n">
        <v>107.35</v>
      </c>
      <c r="S586" t="n">
        <v>46.36</v>
      </c>
      <c r="T586" t="n">
        <v>29738.6</v>
      </c>
      <c r="U586" t="n">
        <v>0.43</v>
      </c>
      <c r="V586" t="n">
        <v>0.84</v>
      </c>
      <c r="W586" t="n">
        <v>9.33</v>
      </c>
      <c r="X586" t="n">
        <v>1.92</v>
      </c>
      <c r="Y586" t="n">
        <v>1</v>
      </c>
      <c r="Z586" t="n">
        <v>10</v>
      </c>
    </row>
    <row r="587">
      <c r="A587" t="n">
        <v>7</v>
      </c>
      <c r="B587" t="n">
        <v>90</v>
      </c>
      <c r="C587" t="inlineStr">
        <is>
          <t xml:space="preserve">CONCLUIDO	</t>
        </is>
      </c>
      <c r="D587" t="n">
        <v>3.2594</v>
      </c>
      <c r="E587" t="n">
        <v>30.68</v>
      </c>
      <c r="F587" t="n">
        <v>25.13</v>
      </c>
      <c r="G587" t="n">
        <v>17.13</v>
      </c>
      <c r="H587" t="n">
        <v>0.27</v>
      </c>
      <c r="I587" t="n">
        <v>88</v>
      </c>
      <c r="J587" t="n">
        <v>179.33</v>
      </c>
      <c r="K587" t="n">
        <v>52.44</v>
      </c>
      <c r="L587" t="n">
        <v>2.75</v>
      </c>
      <c r="M587" t="n">
        <v>86</v>
      </c>
      <c r="N587" t="n">
        <v>34.14</v>
      </c>
      <c r="O587" t="n">
        <v>22351.34</v>
      </c>
      <c r="P587" t="n">
        <v>331.57</v>
      </c>
      <c r="Q587" t="n">
        <v>609.21</v>
      </c>
      <c r="R587" t="n">
        <v>101.9</v>
      </c>
      <c r="S587" t="n">
        <v>46.36</v>
      </c>
      <c r="T587" t="n">
        <v>27055.12</v>
      </c>
      <c r="U587" t="n">
        <v>0.45</v>
      </c>
      <c r="V587" t="n">
        <v>0.85</v>
      </c>
      <c r="W587" t="n">
        <v>9.32</v>
      </c>
      <c r="X587" t="n">
        <v>1.75</v>
      </c>
      <c r="Y587" t="n">
        <v>1</v>
      </c>
      <c r="Z587" t="n">
        <v>10</v>
      </c>
    </row>
    <row r="588">
      <c r="A588" t="n">
        <v>8</v>
      </c>
      <c r="B588" t="n">
        <v>90</v>
      </c>
      <c r="C588" t="inlineStr">
        <is>
          <t xml:space="preserve">CONCLUIDO	</t>
        </is>
      </c>
      <c r="D588" t="n">
        <v>3.3078</v>
      </c>
      <c r="E588" t="n">
        <v>30.23</v>
      </c>
      <c r="F588" t="n">
        <v>24.97</v>
      </c>
      <c r="G588" t="n">
        <v>18.73</v>
      </c>
      <c r="H588" t="n">
        <v>0.3</v>
      </c>
      <c r="I588" t="n">
        <v>80</v>
      </c>
      <c r="J588" t="n">
        <v>179.7</v>
      </c>
      <c r="K588" t="n">
        <v>52.44</v>
      </c>
      <c r="L588" t="n">
        <v>3</v>
      </c>
      <c r="M588" t="n">
        <v>78</v>
      </c>
      <c r="N588" t="n">
        <v>34.26</v>
      </c>
      <c r="O588" t="n">
        <v>22397.24</v>
      </c>
      <c r="P588" t="n">
        <v>328.96</v>
      </c>
      <c r="Q588" t="n">
        <v>609.1900000000001</v>
      </c>
      <c r="R588" t="n">
        <v>97.19</v>
      </c>
      <c r="S588" t="n">
        <v>46.36</v>
      </c>
      <c r="T588" t="n">
        <v>24741.32</v>
      </c>
      <c r="U588" t="n">
        <v>0.48</v>
      </c>
      <c r="V588" t="n">
        <v>0.85</v>
      </c>
      <c r="W588" t="n">
        <v>9.300000000000001</v>
      </c>
      <c r="X588" t="n">
        <v>1.59</v>
      </c>
      <c r="Y588" t="n">
        <v>1</v>
      </c>
      <c r="Z588" t="n">
        <v>10</v>
      </c>
    </row>
    <row r="589">
      <c r="A589" t="n">
        <v>9</v>
      </c>
      <c r="B589" t="n">
        <v>90</v>
      </c>
      <c r="C589" t="inlineStr">
        <is>
          <t xml:space="preserve">CONCLUIDO	</t>
        </is>
      </c>
      <c r="D589" t="n">
        <v>3.3508</v>
      </c>
      <c r="E589" t="n">
        <v>29.84</v>
      </c>
      <c r="F589" t="n">
        <v>24.83</v>
      </c>
      <c r="G589" t="n">
        <v>20.41</v>
      </c>
      <c r="H589" t="n">
        <v>0.32</v>
      </c>
      <c r="I589" t="n">
        <v>73</v>
      </c>
      <c r="J589" t="n">
        <v>180.07</v>
      </c>
      <c r="K589" t="n">
        <v>52.44</v>
      </c>
      <c r="L589" t="n">
        <v>3.25</v>
      </c>
      <c r="M589" t="n">
        <v>71</v>
      </c>
      <c r="N589" t="n">
        <v>34.38</v>
      </c>
      <c r="O589" t="n">
        <v>22443.18</v>
      </c>
      <c r="P589" t="n">
        <v>326.59</v>
      </c>
      <c r="Q589" t="n">
        <v>609.0700000000001</v>
      </c>
      <c r="R589" t="n">
        <v>92.45999999999999</v>
      </c>
      <c r="S589" t="n">
        <v>46.36</v>
      </c>
      <c r="T589" t="n">
        <v>22410.91</v>
      </c>
      <c r="U589" t="n">
        <v>0.5</v>
      </c>
      <c r="V589" t="n">
        <v>0.86</v>
      </c>
      <c r="W589" t="n">
        <v>9.300000000000001</v>
      </c>
      <c r="X589" t="n">
        <v>1.45</v>
      </c>
      <c r="Y589" t="n">
        <v>1</v>
      </c>
      <c r="Z589" t="n">
        <v>10</v>
      </c>
    </row>
    <row r="590">
      <c r="A590" t="n">
        <v>10</v>
      </c>
      <c r="B590" t="n">
        <v>90</v>
      </c>
      <c r="C590" t="inlineStr">
        <is>
          <t xml:space="preserve">CONCLUIDO	</t>
        </is>
      </c>
      <c r="D590" t="n">
        <v>3.3834</v>
      </c>
      <c r="E590" t="n">
        <v>29.56</v>
      </c>
      <c r="F590" t="n">
        <v>24.72</v>
      </c>
      <c r="G590" t="n">
        <v>21.81</v>
      </c>
      <c r="H590" t="n">
        <v>0.34</v>
      </c>
      <c r="I590" t="n">
        <v>68</v>
      </c>
      <c r="J590" t="n">
        <v>180.45</v>
      </c>
      <c r="K590" t="n">
        <v>52.44</v>
      </c>
      <c r="L590" t="n">
        <v>3.5</v>
      </c>
      <c r="M590" t="n">
        <v>66</v>
      </c>
      <c r="N590" t="n">
        <v>34.51</v>
      </c>
      <c r="O590" t="n">
        <v>22489.16</v>
      </c>
      <c r="P590" t="n">
        <v>324.77</v>
      </c>
      <c r="Q590" t="n">
        <v>609</v>
      </c>
      <c r="R590" t="n">
        <v>88.87</v>
      </c>
      <c r="S590" t="n">
        <v>46.36</v>
      </c>
      <c r="T590" t="n">
        <v>20640.53</v>
      </c>
      <c r="U590" t="n">
        <v>0.52</v>
      </c>
      <c r="V590" t="n">
        <v>0.86</v>
      </c>
      <c r="W590" t="n">
        <v>9.289999999999999</v>
      </c>
      <c r="X590" t="n">
        <v>1.34</v>
      </c>
      <c r="Y590" t="n">
        <v>1</v>
      </c>
      <c r="Z590" t="n">
        <v>10</v>
      </c>
    </row>
    <row r="591">
      <c r="A591" t="n">
        <v>11</v>
      </c>
      <c r="B591" t="n">
        <v>90</v>
      </c>
      <c r="C591" t="inlineStr">
        <is>
          <t xml:space="preserve">CONCLUIDO	</t>
        </is>
      </c>
      <c r="D591" t="n">
        <v>3.4132</v>
      </c>
      <c r="E591" t="n">
        <v>29.3</v>
      </c>
      <c r="F591" t="n">
        <v>24.64</v>
      </c>
      <c r="G591" t="n">
        <v>23.46</v>
      </c>
      <c r="H591" t="n">
        <v>0.37</v>
      </c>
      <c r="I591" t="n">
        <v>63</v>
      </c>
      <c r="J591" t="n">
        <v>180.82</v>
      </c>
      <c r="K591" t="n">
        <v>52.44</v>
      </c>
      <c r="L591" t="n">
        <v>3.75</v>
      </c>
      <c r="M591" t="n">
        <v>61</v>
      </c>
      <c r="N591" t="n">
        <v>34.63</v>
      </c>
      <c r="O591" t="n">
        <v>22535.19</v>
      </c>
      <c r="P591" t="n">
        <v>323.17</v>
      </c>
      <c r="Q591" t="n">
        <v>609.03</v>
      </c>
      <c r="R591" t="n">
        <v>86.25</v>
      </c>
      <c r="S591" t="n">
        <v>46.36</v>
      </c>
      <c r="T591" t="n">
        <v>19356.94</v>
      </c>
      <c r="U591" t="n">
        <v>0.54</v>
      </c>
      <c r="V591" t="n">
        <v>0.87</v>
      </c>
      <c r="W591" t="n">
        <v>9.289999999999999</v>
      </c>
      <c r="X591" t="n">
        <v>1.26</v>
      </c>
      <c r="Y591" t="n">
        <v>1</v>
      </c>
      <c r="Z591" t="n">
        <v>10</v>
      </c>
    </row>
    <row r="592">
      <c r="A592" t="n">
        <v>12</v>
      </c>
      <c r="B592" t="n">
        <v>90</v>
      </c>
      <c r="C592" t="inlineStr">
        <is>
          <t xml:space="preserve">CONCLUIDO	</t>
        </is>
      </c>
      <c r="D592" t="n">
        <v>3.4426</v>
      </c>
      <c r="E592" t="n">
        <v>29.05</v>
      </c>
      <c r="F592" t="n">
        <v>24.53</v>
      </c>
      <c r="G592" t="n">
        <v>24.95</v>
      </c>
      <c r="H592" t="n">
        <v>0.39</v>
      </c>
      <c r="I592" t="n">
        <v>59</v>
      </c>
      <c r="J592" t="n">
        <v>181.19</v>
      </c>
      <c r="K592" t="n">
        <v>52.44</v>
      </c>
      <c r="L592" t="n">
        <v>4</v>
      </c>
      <c r="M592" t="n">
        <v>57</v>
      </c>
      <c r="N592" t="n">
        <v>34.75</v>
      </c>
      <c r="O592" t="n">
        <v>22581.25</v>
      </c>
      <c r="P592" t="n">
        <v>321.4</v>
      </c>
      <c r="Q592" t="n">
        <v>608.97</v>
      </c>
      <c r="R592" t="n">
        <v>83.13</v>
      </c>
      <c r="S592" t="n">
        <v>46.36</v>
      </c>
      <c r="T592" t="n">
        <v>17819.46</v>
      </c>
      <c r="U592" t="n">
        <v>0.5600000000000001</v>
      </c>
      <c r="V592" t="n">
        <v>0.87</v>
      </c>
      <c r="W592" t="n">
        <v>9.27</v>
      </c>
      <c r="X592" t="n">
        <v>1.15</v>
      </c>
      <c r="Y592" t="n">
        <v>1</v>
      </c>
      <c r="Z592" t="n">
        <v>10</v>
      </c>
    </row>
    <row r="593">
      <c r="A593" t="n">
        <v>13</v>
      </c>
      <c r="B593" t="n">
        <v>90</v>
      </c>
      <c r="C593" t="inlineStr">
        <is>
          <t xml:space="preserve">CONCLUIDO	</t>
        </is>
      </c>
      <c r="D593" t="n">
        <v>3.4684</v>
      </c>
      <c r="E593" t="n">
        <v>28.83</v>
      </c>
      <c r="F593" t="n">
        <v>24.46</v>
      </c>
      <c r="G593" t="n">
        <v>26.68</v>
      </c>
      <c r="H593" t="n">
        <v>0.42</v>
      </c>
      <c r="I593" t="n">
        <v>55</v>
      </c>
      <c r="J593" t="n">
        <v>181.57</v>
      </c>
      <c r="K593" t="n">
        <v>52.44</v>
      </c>
      <c r="L593" t="n">
        <v>4.25</v>
      </c>
      <c r="M593" t="n">
        <v>53</v>
      </c>
      <c r="N593" t="n">
        <v>34.88</v>
      </c>
      <c r="O593" t="n">
        <v>22627.36</v>
      </c>
      <c r="P593" t="n">
        <v>319.97</v>
      </c>
      <c r="Q593" t="n">
        <v>609</v>
      </c>
      <c r="R593" t="n">
        <v>80.94</v>
      </c>
      <c r="S593" t="n">
        <v>46.36</v>
      </c>
      <c r="T593" t="n">
        <v>16740.31</v>
      </c>
      <c r="U593" t="n">
        <v>0.57</v>
      </c>
      <c r="V593" t="n">
        <v>0.87</v>
      </c>
      <c r="W593" t="n">
        <v>9.27</v>
      </c>
      <c r="X593" t="n">
        <v>1.08</v>
      </c>
      <c r="Y593" t="n">
        <v>1</v>
      </c>
      <c r="Z593" t="n">
        <v>10</v>
      </c>
    </row>
    <row r="594">
      <c r="A594" t="n">
        <v>14</v>
      </c>
      <c r="B594" t="n">
        <v>90</v>
      </c>
      <c r="C594" t="inlineStr">
        <is>
          <t xml:space="preserve">CONCLUIDO	</t>
        </is>
      </c>
      <c r="D594" t="n">
        <v>3.4871</v>
      </c>
      <c r="E594" t="n">
        <v>28.68</v>
      </c>
      <c r="F594" t="n">
        <v>24.41</v>
      </c>
      <c r="G594" t="n">
        <v>28.16</v>
      </c>
      <c r="H594" t="n">
        <v>0.44</v>
      </c>
      <c r="I594" t="n">
        <v>52</v>
      </c>
      <c r="J594" t="n">
        <v>181.94</v>
      </c>
      <c r="K594" t="n">
        <v>52.44</v>
      </c>
      <c r="L594" t="n">
        <v>4.5</v>
      </c>
      <c r="M594" t="n">
        <v>50</v>
      </c>
      <c r="N594" t="n">
        <v>35</v>
      </c>
      <c r="O594" t="n">
        <v>22673.63</v>
      </c>
      <c r="P594" t="n">
        <v>318.84</v>
      </c>
      <c r="Q594" t="n">
        <v>609.05</v>
      </c>
      <c r="R594" t="n">
        <v>79.27</v>
      </c>
      <c r="S594" t="n">
        <v>46.36</v>
      </c>
      <c r="T594" t="n">
        <v>15923.45</v>
      </c>
      <c r="U594" t="n">
        <v>0.58</v>
      </c>
      <c r="V594" t="n">
        <v>0.87</v>
      </c>
      <c r="W594" t="n">
        <v>9.27</v>
      </c>
      <c r="X594" t="n">
        <v>1.03</v>
      </c>
      <c r="Y594" t="n">
        <v>1</v>
      </c>
      <c r="Z594" t="n">
        <v>10</v>
      </c>
    </row>
    <row r="595">
      <c r="A595" t="n">
        <v>15</v>
      </c>
      <c r="B595" t="n">
        <v>90</v>
      </c>
      <c r="C595" t="inlineStr">
        <is>
          <t xml:space="preserve">CONCLUIDO	</t>
        </is>
      </c>
      <c r="D595" t="n">
        <v>3.5072</v>
      </c>
      <c r="E595" t="n">
        <v>28.51</v>
      </c>
      <c r="F595" t="n">
        <v>24.35</v>
      </c>
      <c r="G595" t="n">
        <v>29.82</v>
      </c>
      <c r="H595" t="n">
        <v>0.46</v>
      </c>
      <c r="I595" t="n">
        <v>49</v>
      </c>
      <c r="J595" t="n">
        <v>182.32</v>
      </c>
      <c r="K595" t="n">
        <v>52.44</v>
      </c>
      <c r="L595" t="n">
        <v>4.75</v>
      </c>
      <c r="M595" t="n">
        <v>47</v>
      </c>
      <c r="N595" t="n">
        <v>35.12</v>
      </c>
      <c r="O595" t="n">
        <v>22719.83</v>
      </c>
      <c r="P595" t="n">
        <v>317.72</v>
      </c>
      <c r="Q595" t="n">
        <v>608.92</v>
      </c>
      <c r="R595" t="n">
        <v>77.52</v>
      </c>
      <c r="S595" t="n">
        <v>46.36</v>
      </c>
      <c r="T595" t="n">
        <v>15060.05</v>
      </c>
      <c r="U595" t="n">
        <v>0.6</v>
      </c>
      <c r="V595" t="n">
        <v>0.88</v>
      </c>
      <c r="W595" t="n">
        <v>9.27</v>
      </c>
      <c r="X595" t="n">
        <v>0.97</v>
      </c>
      <c r="Y595" t="n">
        <v>1</v>
      </c>
      <c r="Z595" t="n">
        <v>10</v>
      </c>
    </row>
    <row r="596">
      <c r="A596" t="n">
        <v>16</v>
      </c>
      <c r="B596" t="n">
        <v>90</v>
      </c>
      <c r="C596" t="inlineStr">
        <is>
          <t xml:space="preserve">CONCLUIDO	</t>
        </is>
      </c>
      <c r="D596" t="n">
        <v>3.522</v>
      </c>
      <c r="E596" t="n">
        <v>28.39</v>
      </c>
      <c r="F596" t="n">
        <v>24.3</v>
      </c>
      <c r="G596" t="n">
        <v>31.02</v>
      </c>
      <c r="H596" t="n">
        <v>0.49</v>
      </c>
      <c r="I596" t="n">
        <v>47</v>
      </c>
      <c r="J596" t="n">
        <v>182.69</v>
      </c>
      <c r="K596" t="n">
        <v>52.44</v>
      </c>
      <c r="L596" t="n">
        <v>5</v>
      </c>
      <c r="M596" t="n">
        <v>45</v>
      </c>
      <c r="N596" t="n">
        <v>35.25</v>
      </c>
      <c r="O596" t="n">
        <v>22766.06</v>
      </c>
      <c r="P596" t="n">
        <v>316.47</v>
      </c>
      <c r="Q596" t="n">
        <v>608.9400000000001</v>
      </c>
      <c r="R596" t="n">
        <v>76.23999999999999</v>
      </c>
      <c r="S596" t="n">
        <v>46.36</v>
      </c>
      <c r="T596" t="n">
        <v>14434.46</v>
      </c>
      <c r="U596" t="n">
        <v>0.61</v>
      </c>
      <c r="V596" t="n">
        <v>0.88</v>
      </c>
      <c r="W596" t="n">
        <v>9.25</v>
      </c>
      <c r="X596" t="n">
        <v>0.93</v>
      </c>
      <c r="Y596" t="n">
        <v>1</v>
      </c>
      <c r="Z596" t="n">
        <v>10</v>
      </c>
    </row>
    <row r="597">
      <c r="A597" t="n">
        <v>17</v>
      </c>
      <c r="B597" t="n">
        <v>90</v>
      </c>
      <c r="C597" t="inlineStr">
        <is>
          <t xml:space="preserve">CONCLUIDO	</t>
        </is>
      </c>
      <c r="D597" t="n">
        <v>3.5439</v>
      </c>
      <c r="E597" t="n">
        <v>28.22</v>
      </c>
      <c r="F597" t="n">
        <v>24.23</v>
      </c>
      <c r="G597" t="n">
        <v>33.04</v>
      </c>
      <c r="H597" t="n">
        <v>0.51</v>
      </c>
      <c r="I597" t="n">
        <v>44</v>
      </c>
      <c r="J597" t="n">
        <v>183.07</v>
      </c>
      <c r="K597" t="n">
        <v>52.44</v>
      </c>
      <c r="L597" t="n">
        <v>5.25</v>
      </c>
      <c r="M597" t="n">
        <v>42</v>
      </c>
      <c r="N597" t="n">
        <v>35.37</v>
      </c>
      <c r="O597" t="n">
        <v>22812.34</v>
      </c>
      <c r="P597" t="n">
        <v>315.23</v>
      </c>
      <c r="Q597" t="n">
        <v>608.87</v>
      </c>
      <c r="R597" t="n">
        <v>73.95999999999999</v>
      </c>
      <c r="S597" t="n">
        <v>46.36</v>
      </c>
      <c r="T597" t="n">
        <v>13308.11</v>
      </c>
      <c r="U597" t="n">
        <v>0.63</v>
      </c>
      <c r="V597" t="n">
        <v>0.88</v>
      </c>
      <c r="W597" t="n">
        <v>9.26</v>
      </c>
      <c r="X597" t="n">
        <v>0.86</v>
      </c>
      <c r="Y597" t="n">
        <v>1</v>
      </c>
      <c r="Z597" t="n">
        <v>10</v>
      </c>
    </row>
    <row r="598">
      <c r="A598" t="n">
        <v>18</v>
      </c>
      <c r="B598" t="n">
        <v>90</v>
      </c>
      <c r="C598" t="inlineStr">
        <is>
          <t xml:space="preserve">CONCLUIDO	</t>
        </is>
      </c>
      <c r="D598" t="n">
        <v>3.5571</v>
      </c>
      <c r="E598" t="n">
        <v>28.11</v>
      </c>
      <c r="F598" t="n">
        <v>24.2</v>
      </c>
      <c r="G598" t="n">
        <v>34.57</v>
      </c>
      <c r="H598" t="n">
        <v>0.53</v>
      </c>
      <c r="I598" t="n">
        <v>42</v>
      </c>
      <c r="J598" t="n">
        <v>183.44</v>
      </c>
      <c r="K598" t="n">
        <v>52.44</v>
      </c>
      <c r="L598" t="n">
        <v>5.5</v>
      </c>
      <c r="M598" t="n">
        <v>40</v>
      </c>
      <c r="N598" t="n">
        <v>35.5</v>
      </c>
      <c r="O598" t="n">
        <v>22858.66</v>
      </c>
      <c r="P598" t="n">
        <v>314.24</v>
      </c>
      <c r="Q598" t="n">
        <v>608.91</v>
      </c>
      <c r="R598" t="n">
        <v>72.88</v>
      </c>
      <c r="S598" t="n">
        <v>46.36</v>
      </c>
      <c r="T598" t="n">
        <v>12775.46</v>
      </c>
      <c r="U598" t="n">
        <v>0.64</v>
      </c>
      <c r="V598" t="n">
        <v>0.88</v>
      </c>
      <c r="W598" t="n">
        <v>9.25</v>
      </c>
      <c r="X598" t="n">
        <v>0.82</v>
      </c>
      <c r="Y598" t="n">
        <v>1</v>
      </c>
      <c r="Z598" t="n">
        <v>10</v>
      </c>
    </row>
    <row r="599">
      <c r="A599" t="n">
        <v>19</v>
      </c>
      <c r="B599" t="n">
        <v>90</v>
      </c>
      <c r="C599" t="inlineStr">
        <is>
          <t xml:space="preserve">CONCLUIDO	</t>
        </is>
      </c>
      <c r="D599" t="n">
        <v>3.5724</v>
      </c>
      <c r="E599" t="n">
        <v>27.99</v>
      </c>
      <c r="F599" t="n">
        <v>24.15</v>
      </c>
      <c r="G599" t="n">
        <v>36.22</v>
      </c>
      <c r="H599" t="n">
        <v>0.55</v>
      </c>
      <c r="I599" t="n">
        <v>40</v>
      </c>
      <c r="J599" t="n">
        <v>183.82</v>
      </c>
      <c r="K599" t="n">
        <v>52.44</v>
      </c>
      <c r="L599" t="n">
        <v>5.75</v>
      </c>
      <c r="M599" t="n">
        <v>38</v>
      </c>
      <c r="N599" t="n">
        <v>35.63</v>
      </c>
      <c r="O599" t="n">
        <v>22905.03</v>
      </c>
      <c r="P599" t="n">
        <v>313.19</v>
      </c>
      <c r="Q599" t="n">
        <v>608.9</v>
      </c>
      <c r="R599" t="n">
        <v>71.43000000000001</v>
      </c>
      <c r="S599" t="n">
        <v>46.36</v>
      </c>
      <c r="T599" t="n">
        <v>12064.99</v>
      </c>
      <c r="U599" t="n">
        <v>0.65</v>
      </c>
      <c r="V599" t="n">
        <v>0.88</v>
      </c>
      <c r="W599" t="n">
        <v>9.24</v>
      </c>
      <c r="X599" t="n">
        <v>0.78</v>
      </c>
      <c r="Y599" t="n">
        <v>1</v>
      </c>
      <c r="Z599" t="n">
        <v>10</v>
      </c>
    </row>
    <row r="600">
      <c r="A600" t="n">
        <v>20</v>
      </c>
      <c r="B600" t="n">
        <v>90</v>
      </c>
      <c r="C600" t="inlineStr">
        <is>
          <t xml:space="preserve">CONCLUIDO	</t>
        </is>
      </c>
      <c r="D600" t="n">
        <v>3.5786</v>
      </c>
      <c r="E600" t="n">
        <v>27.94</v>
      </c>
      <c r="F600" t="n">
        <v>24.14</v>
      </c>
      <c r="G600" t="n">
        <v>37.13</v>
      </c>
      <c r="H600" t="n">
        <v>0.58</v>
      </c>
      <c r="I600" t="n">
        <v>39</v>
      </c>
      <c r="J600" t="n">
        <v>184.19</v>
      </c>
      <c r="K600" t="n">
        <v>52.44</v>
      </c>
      <c r="L600" t="n">
        <v>6</v>
      </c>
      <c r="M600" t="n">
        <v>37</v>
      </c>
      <c r="N600" t="n">
        <v>35.75</v>
      </c>
      <c r="O600" t="n">
        <v>22951.43</v>
      </c>
      <c r="P600" t="n">
        <v>312.53</v>
      </c>
      <c r="Q600" t="n">
        <v>608.88</v>
      </c>
      <c r="R600" t="n">
        <v>70.91</v>
      </c>
      <c r="S600" t="n">
        <v>46.36</v>
      </c>
      <c r="T600" t="n">
        <v>11805.64</v>
      </c>
      <c r="U600" t="n">
        <v>0.65</v>
      </c>
      <c r="V600" t="n">
        <v>0.88</v>
      </c>
      <c r="W600" t="n">
        <v>9.24</v>
      </c>
      <c r="X600" t="n">
        <v>0.76</v>
      </c>
      <c r="Y600" t="n">
        <v>1</v>
      </c>
      <c r="Z600" t="n">
        <v>10</v>
      </c>
    </row>
    <row r="601">
      <c r="A601" t="n">
        <v>21</v>
      </c>
      <c r="B601" t="n">
        <v>90</v>
      </c>
      <c r="C601" t="inlineStr">
        <is>
          <t xml:space="preserve">CONCLUIDO	</t>
        </is>
      </c>
      <c r="D601" t="n">
        <v>3.5942</v>
      </c>
      <c r="E601" t="n">
        <v>27.82</v>
      </c>
      <c r="F601" t="n">
        <v>24.09</v>
      </c>
      <c r="G601" t="n">
        <v>39.06</v>
      </c>
      <c r="H601" t="n">
        <v>0.6</v>
      </c>
      <c r="I601" t="n">
        <v>37</v>
      </c>
      <c r="J601" t="n">
        <v>184.57</v>
      </c>
      <c r="K601" t="n">
        <v>52.44</v>
      </c>
      <c r="L601" t="n">
        <v>6.25</v>
      </c>
      <c r="M601" t="n">
        <v>35</v>
      </c>
      <c r="N601" t="n">
        <v>35.88</v>
      </c>
      <c r="O601" t="n">
        <v>22997.88</v>
      </c>
      <c r="P601" t="n">
        <v>311.49</v>
      </c>
      <c r="Q601" t="n">
        <v>608.9299999999999</v>
      </c>
      <c r="R601" t="n">
        <v>69.55</v>
      </c>
      <c r="S601" t="n">
        <v>46.36</v>
      </c>
      <c r="T601" t="n">
        <v>11139.13</v>
      </c>
      <c r="U601" t="n">
        <v>0.67</v>
      </c>
      <c r="V601" t="n">
        <v>0.88</v>
      </c>
      <c r="W601" t="n">
        <v>9.24</v>
      </c>
      <c r="X601" t="n">
        <v>0.71</v>
      </c>
      <c r="Y601" t="n">
        <v>1</v>
      </c>
      <c r="Z601" t="n">
        <v>10</v>
      </c>
    </row>
    <row r="602">
      <c r="A602" t="n">
        <v>22</v>
      </c>
      <c r="B602" t="n">
        <v>90</v>
      </c>
      <c r="C602" t="inlineStr">
        <is>
          <t xml:space="preserve">CONCLUIDO	</t>
        </is>
      </c>
      <c r="D602" t="n">
        <v>3.6003</v>
      </c>
      <c r="E602" t="n">
        <v>27.78</v>
      </c>
      <c r="F602" t="n">
        <v>24.08</v>
      </c>
      <c r="G602" t="n">
        <v>40.13</v>
      </c>
      <c r="H602" t="n">
        <v>0.62</v>
      </c>
      <c r="I602" t="n">
        <v>36</v>
      </c>
      <c r="J602" t="n">
        <v>184.95</v>
      </c>
      <c r="K602" t="n">
        <v>52.44</v>
      </c>
      <c r="L602" t="n">
        <v>6.5</v>
      </c>
      <c r="M602" t="n">
        <v>34</v>
      </c>
      <c r="N602" t="n">
        <v>36.01</v>
      </c>
      <c r="O602" t="n">
        <v>23044.38</v>
      </c>
      <c r="P602" t="n">
        <v>310.82</v>
      </c>
      <c r="Q602" t="n">
        <v>608.83</v>
      </c>
      <c r="R602" t="n">
        <v>69.17</v>
      </c>
      <c r="S602" t="n">
        <v>46.36</v>
      </c>
      <c r="T602" t="n">
        <v>10950.35</v>
      </c>
      <c r="U602" t="n">
        <v>0.67</v>
      </c>
      <c r="V602" t="n">
        <v>0.89</v>
      </c>
      <c r="W602" t="n">
        <v>9.24</v>
      </c>
      <c r="X602" t="n">
        <v>0.7</v>
      </c>
      <c r="Y602" t="n">
        <v>1</v>
      </c>
      <c r="Z602" t="n">
        <v>10</v>
      </c>
    </row>
    <row r="603">
      <c r="A603" t="n">
        <v>23</v>
      </c>
      <c r="B603" t="n">
        <v>90</v>
      </c>
      <c r="C603" t="inlineStr">
        <is>
          <t xml:space="preserve">CONCLUIDO	</t>
        </is>
      </c>
      <c r="D603" t="n">
        <v>3.6178</v>
      </c>
      <c r="E603" t="n">
        <v>27.64</v>
      </c>
      <c r="F603" t="n">
        <v>24.01</v>
      </c>
      <c r="G603" t="n">
        <v>42.37</v>
      </c>
      <c r="H603" t="n">
        <v>0.65</v>
      </c>
      <c r="I603" t="n">
        <v>34</v>
      </c>
      <c r="J603" t="n">
        <v>185.33</v>
      </c>
      <c r="K603" t="n">
        <v>52.44</v>
      </c>
      <c r="L603" t="n">
        <v>6.75</v>
      </c>
      <c r="M603" t="n">
        <v>32</v>
      </c>
      <c r="N603" t="n">
        <v>36.13</v>
      </c>
      <c r="O603" t="n">
        <v>23090.91</v>
      </c>
      <c r="P603" t="n">
        <v>309.51</v>
      </c>
      <c r="Q603" t="n">
        <v>609</v>
      </c>
      <c r="R603" t="n">
        <v>67.22</v>
      </c>
      <c r="S603" t="n">
        <v>46.36</v>
      </c>
      <c r="T603" t="n">
        <v>9986.780000000001</v>
      </c>
      <c r="U603" t="n">
        <v>0.6899999999999999</v>
      </c>
      <c r="V603" t="n">
        <v>0.89</v>
      </c>
      <c r="W603" t="n">
        <v>9.23</v>
      </c>
      <c r="X603" t="n">
        <v>0.64</v>
      </c>
      <c r="Y603" t="n">
        <v>1</v>
      </c>
      <c r="Z603" t="n">
        <v>10</v>
      </c>
    </row>
    <row r="604">
      <c r="A604" t="n">
        <v>24</v>
      </c>
      <c r="B604" t="n">
        <v>90</v>
      </c>
      <c r="C604" t="inlineStr">
        <is>
          <t xml:space="preserve">CONCLUIDO	</t>
        </is>
      </c>
      <c r="D604" t="n">
        <v>3.6238</v>
      </c>
      <c r="E604" t="n">
        <v>27.6</v>
      </c>
      <c r="F604" t="n">
        <v>24</v>
      </c>
      <c r="G604" t="n">
        <v>43.64</v>
      </c>
      <c r="H604" t="n">
        <v>0.67</v>
      </c>
      <c r="I604" t="n">
        <v>33</v>
      </c>
      <c r="J604" t="n">
        <v>185.7</v>
      </c>
      <c r="K604" t="n">
        <v>52.44</v>
      </c>
      <c r="L604" t="n">
        <v>7</v>
      </c>
      <c r="M604" t="n">
        <v>31</v>
      </c>
      <c r="N604" t="n">
        <v>36.26</v>
      </c>
      <c r="O604" t="n">
        <v>23137.49</v>
      </c>
      <c r="P604" t="n">
        <v>308.88</v>
      </c>
      <c r="Q604" t="n">
        <v>608.96</v>
      </c>
      <c r="R604" t="n">
        <v>67</v>
      </c>
      <c r="S604" t="n">
        <v>46.36</v>
      </c>
      <c r="T604" t="n">
        <v>9883.84</v>
      </c>
      <c r="U604" t="n">
        <v>0.6899999999999999</v>
      </c>
      <c r="V604" t="n">
        <v>0.89</v>
      </c>
      <c r="W604" t="n">
        <v>9.23</v>
      </c>
      <c r="X604" t="n">
        <v>0.63</v>
      </c>
      <c r="Y604" t="n">
        <v>1</v>
      </c>
      <c r="Z604" t="n">
        <v>10</v>
      </c>
    </row>
    <row r="605">
      <c r="A605" t="n">
        <v>25</v>
      </c>
      <c r="B605" t="n">
        <v>90</v>
      </c>
      <c r="C605" t="inlineStr">
        <is>
          <t xml:space="preserve">CONCLUIDO	</t>
        </is>
      </c>
      <c r="D605" t="n">
        <v>3.6287</v>
      </c>
      <c r="E605" t="n">
        <v>27.56</v>
      </c>
      <c r="F605" t="n">
        <v>24</v>
      </c>
      <c r="G605" t="n">
        <v>45</v>
      </c>
      <c r="H605" t="n">
        <v>0.6899999999999999</v>
      </c>
      <c r="I605" t="n">
        <v>32</v>
      </c>
      <c r="J605" t="n">
        <v>186.08</v>
      </c>
      <c r="K605" t="n">
        <v>52.44</v>
      </c>
      <c r="L605" t="n">
        <v>7.25</v>
      </c>
      <c r="M605" t="n">
        <v>30</v>
      </c>
      <c r="N605" t="n">
        <v>36.39</v>
      </c>
      <c r="O605" t="n">
        <v>23184.11</v>
      </c>
      <c r="P605" t="n">
        <v>308.45</v>
      </c>
      <c r="Q605" t="n">
        <v>608.92</v>
      </c>
      <c r="R605" t="n">
        <v>66.95999999999999</v>
      </c>
      <c r="S605" t="n">
        <v>46.36</v>
      </c>
      <c r="T605" t="n">
        <v>9869.540000000001</v>
      </c>
      <c r="U605" t="n">
        <v>0.6899999999999999</v>
      </c>
      <c r="V605" t="n">
        <v>0.89</v>
      </c>
      <c r="W605" t="n">
        <v>9.23</v>
      </c>
      <c r="X605" t="n">
        <v>0.63</v>
      </c>
      <c r="Y605" t="n">
        <v>1</v>
      </c>
      <c r="Z605" t="n">
        <v>10</v>
      </c>
    </row>
    <row r="606">
      <c r="A606" t="n">
        <v>26</v>
      </c>
      <c r="B606" t="n">
        <v>90</v>
      </c>
      <c r="C606" t="inlineStr">
        <is>
          <t xml:space="preserve">CONCLUIDO	</t>
        </is>
      </c>
      <c r="D606" t="n">
        <v>3.636</v>
      </c>
      <c r="E606" t="n">
        <v>27.5</v>
      </c>
      <c r="F606" t="n">
        <v>23.98</v>
      </c>
      <c r="G606" t="n">
        <v>46.41</v>
      </c>
      <c r="H606" t="n">
        <v>0.71</v>
      </c>
      <c r="I606" t="n">
        <v>31</v>
      </c>
      <c r="J606" t="n">
        <v>186.46</v>
      </c>
      <c r="K606" t="n">
        <v>52.44</v>
      </c>
      <c r="L606" t="n">
        <v>7.5</v>
      </c>
      <c r="M606" t="n">
        <v>29</v>
      </c>
      <c r="N606" t="n">
        <v>36.52</v>
      </c>
      <c r="O606" t="n">
        <v>23230.78</v>
      </c>
      <c r="P606" t="n">
        <v>307.84</v>
      </c>
      <c r="Q606" t="n">
        <v>608.91</v>
      </c>
      <c r="R606" t="n">
        <v>66.09999999999999</v>
      </c>
      <c r="S606" t="n">
        <v>46.36</v>
      </c>
      <c r="T606" t="n">
        <v>9443.35</v>
      </c>
      <c r="U606" t="n">
        <v>0.7</v>
      </c>
      <c r="V606" t="n">
        <v>0.89</v>
      </c>
      <c r="W606" t="n">
        <v>9.23</v>
      </c>
      <c r="X606" t="n">
        <v>0.61</v>
      </c>
      <c r="Y606" t="n">
        <v>1</v>
      </c>
      <c r="Z606" t="n">
        <v>10</v>
      </c>
    </row>
    <row r="607">
      <c r="A607" t="n">
        <v>27</v>
      </c>
      <c r="B607" t="n">
        <v>90</v>
      </c>
      <c r="C607" t="inlineStr">
        <is>
          <t xml:space="preserve">CONCLUIDO	</t>
        </is>
      </c>
      <c r="D607" t="n">
        <v>3.643</v>
      </c>
      <c r="E607" t="n">
        <v>27.45</v>
      </c>
      <c r="F607" t="n">
        <v>23.96</v>
      </c>
      <c r="G607" t="n">
        <v>47.92</v>
      </c>
      <c r="H607" t="n">
        <v>0.74</v>
      </c>
      <c r="I607" t="n">
        <v>30</v>
      </c>
      <c r="J607" t="n">
        <v>186.84</v>
      </c>
      <c r="K607" t="n">
        <v>52.44</v>
      </c>
      <c r="L607" t="n">
        <v>7.75</v>
      </c>
      <c r="M607" t="n">
        <v>28</v>
      </c>
      <c r="N607" t="n">
        <v>36.65</v>
      </c>
      <c r="O607" t="n">
        <v>23277.49</v>
      </c>
      <c r="P607" t="n">
        <v>306.85</v>
      </c>
      <c r="Q607" t="n">
        <v>608.86</v>
      </c>
      <c r="R607" t="n">
        <v>65.63</v>
      </c>
      <c r="S607" t="n">
        <v>46.36</v>
      </c>
      <c r="T607" t="n">
        <v>9212.5</v>
      </c>
      <c r="U607" t="n">
        <v>0.71</v>
      </c>
      <c r="V607" t="n">
        <v>0.89</v>
      </c>
      <c r="W607" t="n">
        <v>9.23</v>
      </c>
      <c r="X607" t="n">
        <v>0.59</v>
      </c>
      <c r="Y607" t="n">
        <v>1</v>
      </c>
      <c r="Z607" t="n">
        <v>10</v>
      </c>
    </row>
    <row r="608">
      <c r="A608" t="n">
        <v>28</v>
      </c>
      <c r="B608" t="n">
        <v>90</v>
      </c>
      <c r="C608" t="inlineStr">
        <is>
          <t xml:space="preserve">CONCLUIDO	</t>
        </is>
      </c>
      <c r="D608" t="n">
        <v>3.6549</v>
      </c>
      <c r="E608" t="n">
        <v>27.36</v>
      </c>
      <c r="F608" t="n">
        <v>23.91</v>
      </c>
      <c r="G608" t="n">
        <v>49.47</v>
      </c>
      <c r="H608" t="n">
        <v>0.76</v>
      </c>
      <c r="I608" t="n">
        <v>29</v>
      </c>
      <c r="J608" t="n">
        <v>187.22</v>
      </c>
      <c r="K608" t="n">
        <v>52.44</v>
      </c>
      <c r="L608" t="n">
        <v>8</v>
      </c>
      <c r="M608" t="n">
        <v>27</v>
      </c>
      <c r="N608" t="n">
        <v>36.78</v>
      </c>
      <c r="O608" t="n">
        <v>23324.24</v>
      </c>
      <c r="P608" t="n">
        <v>305.92</v>
      </c>
      <c r="Q608" t="n">
        <v>608.8200000000001</v>
      </c>
      <c r="R608" t="n">
        <v>64.09999999999999</v>
      </c>
      <c r="S608" t="n">
        <v>46.36</v>
      </c>
      <c r="T608" t="n">
        <v>8451.389999999999</v>
      </c>
      <c r="U608" t="n">
        <v>0.72</v>
      </c>
      <c r="V608" t="n">
        <v>0.89</v>
      </c>
      <c r="W608" t="n">
        <v>9.220000000000001</v>
      </c>
      <c r="X608" t="n">
        <v>0.54</v>
      </c>
      <c r="Y608" t="n">
        <v>1</v>
      </c>
      <c r="Z608" t="n">
        <v>10</v>
      </c>
    </row>
    <row r="609">
      <c r="A609" t="n">
        <v>29</v>
      </c>
      <c r="B609" t="n">
        <v>90</v>
      </c>
      <c r="C609" t="inlineStr">
        <is>
          <t xml:space="preserve">CONCLUIDO	</t>
        </is>
      </c>
      <c r="D609" t="n">
        <v>3.6581</v>
      </c>
      <c r="E609" t="n">
        <v>27.34</v>
      </c>
      <c r="F609" t="n">
        <v>23.92</v>
      </c>
      <c r="G609" t="n">
        <v>51.26</v>
      </c>
      <c r="H609" t="n">
        <v>0.78</v>
      </c>
      <c r="I609" t="n">
        <v>28</v>
      </c>
      <c r="J609" t="n">
        <v>187.6</v>
      </c>
      <c r="K609" t="n">
        <v>52.44</v>
      </c>
      <c r="L609" t="n">
        <v>8.25</v>
      </c>
      <c r="M609" t="n">
        <v>26</v>
      </c>
      <c r="N609" t="n">
        <v>36.9</v>
      </c>
      <c r="O609" t="n">
        <v>23371.04</v>
      </c>
      <c r="P609" t="n">
        <v>305.69</v>
      </c>
      <c r="Q609" t="n">
        <v>608.85</v>
      </c>
      <c r="R609" t="n">
        <v>64.45</v>
      </c>
      <c r="S609" t="n">
        <v>46.36</v>
      </c>
      <c r="T609" t="n">
        <v>8631.01</v>
      </c>
      <c r="U609" t="n">
        <v>0.72</v>
      </c>
      <c r="V609" t="n">
        <v>0.89</v>
      </c>
      <c r="W609" t="n">
        <v>9.23</v>
      </c>
      <c r="X609" t="n">
        <v>0.55</v>
      </c>
      <c r="Y609" t="n">
        <v>1</v>
      </c>
      <c r="Z609" t="n">
        <v>10</v>
      </c>
    </row>
    <row r="610">
      <c r="A610" t="n">
        <v>30</v>
      </c>
      <c r="B610" t="n">
        <v>90</v>
      </c>
      <c r="C610" t="inlineStr">
        <is>
          <t xml:space="preserve">CONCLUIDO	</t>
        </is>
      </c>
      <c r="D610" t="n">
        <v>3.6679</v>
      </c>
      <c r="E610" t="n">
        <v>27.26</v>
      </c>
      <c r="F610" t="n">
        <v>23.88</v>
      </c>
      <c r="G610" t="n">
        <v>53.07</v>
      </c>
      <c r="H610" t="n">
        <v>0.8</v>
      </c>
      <c r="I610" t="n">
        <v>27</v>
      </c>
      <c r="J610" t="n">
        <v>187.98</v>
      </c>
      <c r="K610" t="n">
        <v>52.44</v>
      </c>
      <c r="L610" t="n">
        <v>8.5</v>
      </c>
      <c r="M610" t="n">
        <v>25</v>
      </c>
      <c r="N610" t="n">
        <v>37.03</v>
      </c>
      <c r="O610" t="n">
        <v>23417.88</v>
      </c>
      <c r="P610" t="n">
        <v>304.79</v>
      </c>
      <c r="Q610" t="n">
        <v>608.86</v>
      </c>
      <c r="R610" t="n">
        <v>63.13</v>
      </c>
      <c r="S610" t="n">
        <v>46.36</v>
      </c>
      <c r="T610" t="n">
        <v>7976.34</v>
      </c>
      <c r="U610" t="n">
        <v>0.73</v>
      </c>
      <c r="V610" t="n">
        <v>0.89</v>
      </c>
      <c r="W610" t="n">
        <v>9.220000000000001</v>
      </c>
      <c r="X610" t="n">
        <v>0.51</v>
      </c>
      <c r="Y610" t="n">
        <v>1</v>
      </c>
      <c r="Z610" t="n">
        <v>10</v>
      </c>
    </row>
    <row r="611">
      <c r="A611" t="n">
        <v>31</v>
      </c>
      <c r="B611" t="n">
        <v>90</v>
      </c>
      <c r="C611" t="inlineStr">
        <is>
          <t xml:space="preserve">CONCLUIDO	</t>
        </is>
      </c>
      <c r="D611" t="n">
        <v>3.6756</v>
      </c>
      <c r="E611" t="n">
        <v>27.21</v>
      </c>
      <c r="F611" t="n">
        <v>23.86</v>
      </c>
      <c r="G611" t="n">
        <v>55.07</v>
      </c>
      <c r="H611" t="n">
        <v>0.82</v>
      </c>
      <c r="I611" t="n">
        <v>26</v>
      </c>
      <c r="J611" t="n">
        <v>188.36</v>
      </c>
      <c r="K611" t="n">
        <v>52.44</v>
      </c>
      <c r="L611" t="n">
        <v>8.75</v>
      </c>
      <c r="M611" t="n">
        <v>24</v>
      </c>
      <c r="N611" t="n">
        <v>37.16</v>
      </c>
      <c r="O611" t="n">
        <v>23464.76</v>
      </c>
      <c r="P611" t="n">
        <v>304.07</v>
      </c>
      <c r="Q611" t="n">
        <v>608.83</v>
      </c>
      <c r="R611" t="n">
        <v>62.48</v>
      </c>
      <c r="S611" t="n">
        <v>46.36</v>
      </c>
      <c r="T611" t="n">
        <v>7659.81</v>
      </c>
      <c r="U611" t="n">
        <v>0.74</v>
      </c>
      <c r="V611" t="n">
        <v>0.89</v>
      </c>
      <c r="W611" t="n">
        <v>9.220000000000001</v>
      </c>
      <c r="X611" t="n">
        <v>0.49</v>
      </c>
      <c r="Y611" t="n">
        <v>1</v>
      </c>
      <c r="Z611" t="n">
        <v>10</v>
      </c>
    </row>
    <row r="612">
      <c r="A612" t="n">
        <v>32</v>
      </c>
      <c r="B612" t="n">
        <v>90</v>
      </c>
      <c r="C612" t="inlineStr">
        <is>
          <t xml:space="preserve">CONCLUIDO	</t>
        </is>
      </c>
      <c r="D612" t="n">
        <v>3.6719</v>
      </c>
      <c r="E612" t="n">
        <v>27.23</v>
      </c>
      <c r="F612" t="n">
        <v>23.89</v>
      </c>
      <c r="G612" t="n">
        <v>55.13</v>
      </c>
      <c r="H612" t="n">
        <v>0.85</v>
      </c>
      <c r="I612" t="n">
        <v>26</v>
      </c>
      <c r="J612" t="n">
        <v>188.74</v>
      </c>
      <c r="K612" t="n">
        <v>52.44</v>
      </c>
      <c r="L612" t="n">
        <v>9</v>
      </c>
      <c r="M612" t="n">
        <v>24</v>
      </c>
      <c r="N612" t="n">
        <v>37.3</v>
      </c>
      <c r="O612" t="n">
        <v>23511.69</v>
      </c>
      <c r="P612" t="n">
        <v>303.57</v>
      </c>
      <c r="Q612" t="n">
        <v>608.87</v>
      </c>
      <c r="R612" t="n">
        <v>63.32</v>
      </c>
      <c r="S612" t="n">
        <v>46.36</v>
      </c>
      <c r="T612" t="n">
        <v>8079.41</v>
      </c>
      <c r="U612" t="n">
        <v>0.73</v>
      </c>
      <c r="V612" t="n">
        <v>0.89</v>
      </c>
      <c r="W612" t="n">
        <v>9.220000000000001</v>
      </c>
      <c r="X612" t="n">
        <v>0.52</v>
      </c>
      <c r="Y612" t="n">
        <v>1</v>
      </c>
      <c r="Z612" t="n">
        <v>10</v>
      </c>
    </row>
    <row r="613">
      <c r="A613" t="n">
        <v>33</v>
      </c>
      <c r="B613" t="n">
        <v>90</v>
      </c>
      <c r="C613" t="inlineStr">
        <is>
          <t xml:space="preserve">CONCLUIDO	</t>
        </is>
      </c>
      <c r="D613" t="n">
        <v>3.6816</v>
      </c>
      <c r="E613" t="n">
        <v>27.16</v>
      </c>
      <c r="F613" t="n">
        <v>23.85</v>
      </c>
      <c r="G613" t="n">
        <v>57.25</v>
      </c>
      <c r="H613" t="n">
        <v>0.87</v>
      </c>
      <c r="I613" t="n">
        <v>25</v>
      </c>
      <c r="J613" t="n">
        <v>189.12</v>
      </c>
      <c r="K613" t="n">
        <v>52.44</v>
      </c>
      <c r="L613" t="n">
        <v>9.25</v>
      </c>
      <c r="M613" t="n">
        <v>23</v>
      </c>
      <c r="N613" t="n">
        <v>37.43</v>
      </c>
      <c r="O613" t="n">
        <v>23558.67</v>
      </c>
      <c r="P613" t="n">
        <v>303.06</v>
      </c>
      <c r="Q613" t="n">
        <v>608.83</v>
      </c>
      <c r="R613" t="n">
        <v>62.16</v>
      </c>
      <c r="S613" t="n">
        <v>46.36</v>
      </c>
      <c r="T613" t="n">
        <v>7503.16</v>
      </c>
      <c r="U613" t="n">
        <v>0.75</v>
      </c>
      <c r="V613" t="n">
        <v>0.89</v>
      </c>
      <c r="W613" t="n">
        <v>9.220000000000001</v>
      </c>
      <c r="X613" t="n">
        <v>0.48</v>
      </c>
      <c r="Y613" t="n">
        <v>1</v>
      </c>
      <c r="Z613" t="n">
        <v>10</v>
      </c>
    </row>
    <row r="614">
      <c r="A614" t="n">
        <v>34</v>
      </c>
      <c r="B614" t="n">
        <v>90</v>
      </c>
      <c r="C614" t="inlineStr">
        <is>
          <t xml:space="preserve">CONCLUIDO	</t>
        </is>
      </c>
      <c r="D614" t="n">
        <v>3.6903</v>
      </c>
      <c r="E614" t="n">
        <v>27.1</v>
      </c>
      <c r="F614" t="n">
        <v>23.82</v>
      </c>
      <c r="G614" t="n">
        <v>59.56</v>
      </c>
      <c r="H614" t="n">
        <v>0.89</v>
      </c>
      <c r="I614" t="n">
        <v>24</v>
      </c>
      <c r="J614" t="n">
        <v>189.5</v>
      </c>
      <c r="K614" t="n">
        <v>52.44</v>
      </c>
      <c r="L614" t="n">
        <v>9.5</v>
      </c>
      <c r="M614" t="n">
        <v>22</v>
      </c>
      <c r="N614" t="n">
        <v>37.56</v>
      </c>
      <c r="O614" t="n">
        <v>23605.68</v>
      </c>
      <c r="P614" t="n">
        <v>302.12</v>
      </c>
      <c r="Q614" t="n">
        <v>608.9299999999999</v>
      </c>
      <c r="R614" t="n">
        <v>61.25</v>
      </c>
      <c r="S614" t="n">
        <v>46.36</v>
      </c>
      <c r="T614" t="n">
        <v>7052.49</v>
      </c>
      <c r="U614" t="n">
        <v>0.76</v>
      </c>
      <c r="V614" t="n">
        <v>0.89</v>
      </c>
      <c r="W614" t="n">
        <v>9.220000000000001</v>
      </c>
      <c r="X614" t="n">
        <v>0.45</v>
      </c>
      <c r="Y614" t="n">
        <v>1</v>
      </c>
      <c r="Z614" t="n">
        <v>10</v>
      </c>
    </row>
    <row r="615">
      <c r="A615" t="n">
        <v>35</v>
      </c>
      <c r="B615" t="n">
        <v>90</v>
      </c>
      <c r="C615" t="inlineStr">
        <is>
          <t xml:space="preserve">CONCLUIDO	</t>
        </is>
      </c>
      <c r="D615" t="n">
        <v>3.6883</v>
      </c>
      <c r="E615" t="n">
        <v>27.11</v>
      </c>
      <c r="F615" t="n">
        <v>23.84</v>
      </c>
      <c r="G615" t="n">
        <v>59.6</v>
      </c>
      <c r="H615" t="n">
        <v>0.91</v>
      </c>
      <c r="I615" t="n">
        <v>24</v>
      </c>
      <c r="J615" t="n">
        <v>189.88</v>
      </c>
      <c r="K615" t="n">
        <v>52.44</v>
      </c>
      <c r="L615" t="n">
        <v>9.75</v>
      </c>
      <c r="M615" t="n">
        <v>22</v>
      </c>
      <c r="N615" t="n">
        <v>37.69</v>
      </c>
      <c r="O615" t="n">
        <v>23652.75</v>
      </c>
      <c r="P615" t="n">
        <v>301.71</v>
      </c>
      <c r="Q615" t="n">
        <v>608.83</v>
      </c>
      <c r="R615" t="n">
        <v>61.94</v>
      </c>
      <c r="S615" t="n">
        <v>46.36</v>
      </c>
      <c r="T615" t="n">
        <v>7396.63</v>
      </c>
      <c r="U615" t="n">
        <v>0.75</v>
      </c>
      <c r="V615" t="n">
        <v>0.89</v>
      </c>
      <c r="W615" t="n">
        <v>9.220000000000001</v>
      </c>
      <c r="X615" t="n">
        <v>0.47</v>
      </c>
      <c r="Y615" t="n">
        <v>1</v>
      </c>
      <c r="Z615" t="n">
        <v>10</v>
      </c>
    </row>
    <row r="616">
      <c r="A616" t="n">
        <v>36</v>
      </c>
      <c r="B616" t="n">
        <v>90</v>
      </c>
      <c r="C616" t="inlineStr">
        <is>
          <t xml:space="preserve">CONCLUIDO	</t>
        </is>
      </c>
      <c r="D616" t="n">
        <v>3.6964</v>
      </c>
      <c r="E616" t="n">
        <v>27.05</v>
      </c>
      <c r="F616" t="n">
        <v>23.82</v>
      </c>
      <c r="G616" t="n">
        <v>62.13</v>
      </c>
      <c r="H616" t="n">
        <v>0.93</v>
      </c>
      <c r="I616" t="n">
        <v>23</v>
      </c>
      <c r="J616" t="n">
        <v>190.26</v>
      </c>
      <c r="K616" t="n">
        <v>52.44</v>
      </c>
      <c r="L616" t="n">
        <v>10</v>
      </c>
      <c r="M616" t="n">
        <v>21</v>
      </c>
      <c r="N616" t="n">
        <v>37.82</v>
      </c>
      <c r="O616" t="n">
        <v>23699.85</v>
      </c>
      <c r="P616" t="n">
        <v>301.13</v>
      </c>
      <c r="Q616" t="n">
        <v>608.86</v>
      </c>
      <c r="R616" t="n">
        <v>61.25</v>
      </c>
      <c r="S616" t="n">
        <v>46.36</v>
      </c>
      <c r="T616" t="n">
        <v>7055.75</v>
      </c>
      <c r="U616" t="n">
        <v>0.76</v>
      </c>
      <c r="V616" t="n">
        <v>0.89</v>
      </c>
      <c r="W616" t="n">
        <v>9.210000000000001</v>
      </c>
      <c r="X616" t="n">
        <v>0.44</v>
      </c>
      <c r="Y616" t="n">
        <v>1</v>
      </c>
      <c r="Z616" t="n">
        <v>10</v>
      </c>
    </row>
    <row r="617">
      <c r="A617" t="n">
        <v>37</v>
      </c>
      <c r="B617" t="n">
        <v>90</v>
      </c>
      <c r="C617" t="inlineStr">
        <is>
          <t xml:space="preserve">CONCLUIDO	</t>
        </is>
      </c>
      <c r="D617" t="n">
        <v>3.7044</v>
      </c>
      <c r="E617" t="n">
        <v>26.99</v>
      </c>
      <c r="F617" t="n">
        <v>23.79</v>
      </c>
      <c r="G617" t="n">
        <v>64.89</v>
      </c>
      <c r="H617" t="n">
        <v>0.95</v>
      </c>
      <c r="I617" t="n">
        <v>22</v>
      </c>
      <c r="J617" t="n">
        <v>190.65</v>
      </c>
      <c r="K617" t="n">
        <v>52.44</v>
      </c>
      <c r="L617" t="n">
        <v>10.25</v>
      </c>
      <c r="M617" t="n">
        <v>20</v>
      </c>
      <c r="N617" t="n">
        <v>37.95</v>
      </c>
      <c r="O617" t="n">
        <v>23747</v>
      </c>
      <c r="P617" t="n">
        <v>299.89</v>
      </c>
      <c r="Q617" t="n">
        <v>608.8200000000001</v>
      </c>
      <c r="R617" t="n">
        <v>60.5</v>
      </c>
      <c r="S617" t="n">
        <v>46.36</v>
      </c>
      <c r="T617" t="n">
        <v>6687.01</v>
      </c>
      <c r="U617" t="n">
        <v>0.77</v>
      </c>
      <c r="V617" t="n">
        <v>0.9</v>
      </c>
      <c r="W617" t="n">
        <v>9.210000000000001</v>
      </c>
      <c r="X617" t="n">
        <v>0.42</v>
      </c>
      <c r="Y617" t="n">
        <v>1</v>
      </c>
      <c r="Z617" t="n">
        <v>10</v>
      </c>
    </row>
    <row r="618">
      <c r="A618" t="n">
        <v>38</v>
      </c>
      <c r="B618" t="n">
        <v>90</v>
      </c>
      <c r="C618" t="inlineStr">
        <is>
          <t xml:space="preserve">CONCLUIDO	</t>
        </is>
      </c>
      <c r="D618" t="n">
        <v>3.7043</v>
      </c>
      <c r="E618" t="n">
        <v>27</v>
      </c>
      <c r="F618" t="n">
        <v>23.79</v>
      </c>
      <c r="G618" t="n">
        <v>64.89</v>
      </c>
      <c r="H618" t="n">
        <v>0.98</v>
      </c>
      <c r="I618" t="n">
        <v>22</v>
      </c>
      <c r="J618" t="n">
        <v>191.03</v>
      </c>
      <c r="K618" t="n">
        <v>52.44</v>
      </c>
      <c r="L618" t="n">
        <v>10.5</v>
      </c>
      <c r="M618" t="n">
        <v>20</v>
      </c>
      <c r="N618" t="n">
        <v>38.09</v>
      </c>
      <c r="O618" t="n">
        <v>23794.2</v>
      </c>
      <c r="P618" t="n">
        <v>299.85</v>
      </c>
      <c r="Q618" t="n">
        <v>608.83</v>
      </c>
      <c r="R618" t="n">
        <v>60.58</v>
      </c>
      <c r="S618" t="n">
        <v>46.36</v>
      </c>
      <c r="T618" t="n">
        <v>6726.76</v>
      </c>
      <c r="U618" t="n">
        <v>0.77</v>
      </c>
      <c r="V618" t="n">
        <v>0.9</v>
      </c>
      <c r="W618" t="n">
        <v>9.210000000000001</v>
      </c>
      <c r="X618" t="n">
        <v>0.42</v>
      </c>
      <c r="Y618" t="n">
        <v>1</v>
      </c>
      <c r="Z618" t="n">
        <v>10</v>
      </c>
    </row>
    <row r="619">
      <c r="A619" t="n">
        <v>39</v>
      </c>
      <c r="B619" t="n">
        <v>90</v>
      </c>
      <c r="C619" t="inlineStr">
        <is>
          <t xml:space="preserve">CONCLUIDO	</t>
        </is>
      </c>
      <c r="D619" t="n">
        <v>3.7101</v>
      </c>
      <c r="E619" t="n">
        <v>26.95</v>
      </c>
      <c r="F619" t="n">
        <v>23.79</v>
      </c>
      <c r="G619" t="n">
        <v>67.95999999999999</v>
      </c>
      <c r="H619" t="n">
        <v>1</v>
      </c>
      <c r="I619" t="n">
        <v>21</v>
      </c>
      <c r="J619" t="n">
        <v>191.41</v>
      </c>
      <c r="K619" t="n">
        <v>52.44</v>
      </c>
      <c r="L619" t="n">
        <v>10.75</v>
      </c>
      <c r="M619" t="n">
        <v>19</v>
      </c>
      <c r="N619" t="n">
        <v>38.22</v>
      </c>
      <c r="O619" t="n">
        <v>23841.44</v>
      </c>
      <c r="P619" t="n">
        <v>299.08</v>
      </c>
      <c r="Q619" t="n">
        <v>608.85</v>
      </c>
      <c r="R619" t="n">
        <v>60.2</v>
      </c>
      <c r="S619" t="n">
        <v>46.36</v>
      </c>
      <c r="T619" t="n">
        <v>6540.9</v>
      </c>
      <c r="U619" t="n">
        <v>0.77</v>
      </c>
      <c r="V619" t="n">
        <v>0.9</v>
      </c>
      <c r="W619" t="n">
        <v>9.220000000000001</v>
      </c>
      <c r="X619" t="n">
        <v>0.41</v>
      </c>
      <c r="Y619" t="n">
        <v>1</v>
      </c>
      <c r="Z619" t="n">
        <v>10</v>
      </c>
    </row>
    <row r="620">
      <c r="A620" t="n">
        <v>40</v>
      </c>
      <c r="B620" t="n">
        <v>90</v>
      </c>
      <c r="C620" t="inlineStr">
        <is>
          <t xml:space="preserve">CONCLUIDO	</t>
        </is>
      </c>
      <c r="D620" t="n">
        <v>3.712</v>
      </c>
      <c r="E620" t="n">
        <v>26.94</v>
      </c>
      <c r="F620" t="n">
        <v>23.77</v>
      </c>
      <c r="G620" t="n">
        <v>67.92</v>
      </c>
      <c r="H620" t="n">
        <v>1.02</v>
      </c>
      <c r="I620" t="n">
        <v>21</v>
      </c>
      <c r="J620" t="n">
        <v>191.79</v>
      </c>
      <c r="K620" t="n">
        <v>52.44</v>
      </c>
      <c r="L620" t="n">
        <v>11</v>
      </c>
      <c r="M620" t="n">
        <v>19</v>
      </c>
      <c r="N620" t="n">
        <v>38.35</v>
      </c>
      <c r="O620" t="n">
        <v>23888.73</v>
      </c>
      <c r="P620" t="n">
        <v>298.66</v>
      </c>
      <c r="Q620" t="n">
        <v>608.87</v>
      </c>
      <c r="R620" t="n">
        <v>59.76</v>
      </c>
      <c r="S620" t="n">
        <v>46.36</v>
      </c>
      <c r="T620" t="n">
        <v>6322.44</v>
      </c>
      <c r="U620" t="n">
        <v>0.78</v>
      </c>
      <c r="V620" t="n">
        <v>0.9</v>
      </c>
      <c r="W620" t="n">
        <v>9.210000000000001</v>
      </c>
      <c r="X620" t="n">
        <v>0.4</v>
      </c>
      <c r="Y620" t="n">
        <v>1</v>
      </c>
      <c r="Z620" t="n">
        <v>10</v>
      </c>
    </row>
    <row r="621">
      <c r="A621" t="n">
        <v>41</v>
      </c>
      <c r="B621" t="n">
        <v>90</v>
      </c>
      <c r="C621" t="inlineStr">
        <is>
          <t xml:space="preserve">CONCLUIDO	</t>
        </is>
      </c>
      <c r="D621" t="n">
        <v>3.7204</v>
      </c>
      <c r="E621" t="n">
        <v>26.88</v>
      </c>
      <c r="F621" t="n">
        <v>23.75</v>
      </c>
      <c r="G621" t="n">
        <v>71.23999999999999</v>
      </c>
      <c r="H621" t="n">
        <v>1.04</v>
      </c>
      <c r="I621" t="n">
        <v>20</v>
      </c>
      <c r="J621" t="n">
        <v>192.18</v>
      </c>
      <c r="K621" t="n">
        <v>52.44</v>
      </c>
      <c r="L621" t="n">
        <v>11.25</v>
      </c>
      <c r="M621" t="n">
        <v>18</v>
      </c>
      <c r="N621" t="n">
        <v>38.49</v>
      </c>
      <c r="O621" t="n">
        <v>23936.06</v>
      </c>
      <c r="P621" t="n">
        <v>297.8</v>
      </c>
      <c r="Q621" t="n">
        <v>608.87</v>
      </c>
      <c r="R621" t="n">
        <v>58.87</v>
      </c>
      <c r="S621" t="n">
        <v>46.36</v>
      </c>
      <c r="T621" t="n">
        <v>5884.29</v>
      </c>
      <c r="U621" t="n">
        <v>0.79</v>
      </c>
      <c r="V621" t="n">
        <v>0.9</v>
      </c>
      <c r="W621" t="n">
        <v>9.210000000000001</v>
      </c>
      <c r="X621" t="n">
        <v>0.38</v>
      </c>
      <c r="Y621" t="n">
        <v>1</v>
      </c>
      <c r="Z621" t="n">
        <v>10</v>
      </c>
    </row>
    <row r="622">
      <c r="A622" t="n">
        <v>42</v>
      </c>
      <c r="B622" t="n">
        <v>90</v>
      </c>
      <c r="C622" t="inlineStr">
        <is>
          <t xml:space="preserve">CONCLUIDO	</t>
        </is>
      </c>
      <c r="D622" t="n">
        <v>3.7195</v>
      </c>
      <c r="E622" t="n">
        <v>26.88</v>
      </c>
      <c r="F622" t="n">
        <v>23.75</v>
      </c>
      <c r="G622" t="n">
        <v>71.26000000000001</v>
      </c>
      <c r="H622" t="n">
        <v>1.06</v>
      </c>
      <c r="I622" t="n">
        <v>20</v>
      </c>
      <c r="J622" t="n">
        <v>192.56</v>
      </c>
      <c r="K622" t="n">
        <v>52.44</v>
      </c>
      <c r="L622" t="n">
        <v>11.5</v>
      </c>
      <c r="M622" t="n">
        <v>18</v>
      </c>
      <c r="N622" t="n">
        <v>38.62</v>
      </c>
      <c r="O622" t="n">
        <v>23983.44</v>
      </c>
      <c r="P622" t="n">
        <v>297.52</v>
      </c>
      <c r="Q622" t="n">
        <v>608.86</v>
      </c>
      <c r="R622" t="n">
        <v>59.19</v>
      </c>
      <c r="S622" t="n">
        <v>46.36</v>
      </c>
      <c r="T622" t="n">
        <v>6041.09</v>
      </c>
      <c r="U622" t="n">
        <v>0.78</v>
      </c>
      <c r="V622" t="n">
        <v>0.9</v>
      </c>
      <c r="W622" t="n">
        <v>9.210000000000001</v>
      </c>
      <c r="X622" t="n">
        <v>0.38</v>
      </c>
      <c r="Y622" t="n">
        <v>1</v>
      </c>
      <c r="Z622" t="n">
        <v>10</v>
      </c>
    </row>
    <row r="623">
      <c r="A623" t="n">
        <v>43</v>
      </c>
      <c r="B623" t="n">
        <v>90</v>
      </c>
      <c r="C623" t="inlineStr">
        <is>
          <t xml:space="preserve">CONCLUIDO	</t>
        </is>
      </c>
      <c r="D623" t="n">
        <v>3.7191</v>
      </c>
      <c r="E623" t="n">
        <v>26.89</v>
      </c>
      <c r="F623" t="n">
        <v>23.76</v>
      </c>
      <c r="G623" t="n">
        <v>71.27</v>
      </c>
      <c r="H623" t="n">
        <v>1.08</v>
      </c>
      <c r="I623" t="n">
        <v>20</v>
      </c>
      <c r="J623" t="n">
        <v>192.95</v>
      </c>
      <c r="K623" t="n">
        <v>52.44</v>
      </c>
      <c r="L623" t="n">
        <v>11.75</v>
      </c>
      <c r="M623" t="n">
        <v>18</v>
      </c>
      <c r="N623" t="n">
        <v>38.75</v>
      </c>
      <c r="O623" t="n">
        <v>24030.86</v>
      </c>
      <c r="P623" t="n">
        <v>296.84</v>
      </c>
      <c r="Q623" t="n">
        <v>608.8200000000001</v>
      </c>
      <c r="R623" t="n">
        <v>59.2</v>
      </c>
      <c r="S623" t="n">
        <v>46.36</v>
      </c>
      <c r="T623" t="n">
        <v>6045.85</v>
      </c>
      <c r="U623" t="n">
        <v>0.78</v>
      </c>
      <c r="V623" t="n">
        <v>0.9</v>
      </c>
      <c r="W623" t="n">
        <v>9.210000000000001</v>
      </c>
      <c r="X623" t="n">
        <v>0.38</v>
      </c>
      <c r="Y623" t="n">
        <v>1</v>
      </c>
      <c r="Z623" t="n">
        <v>10</v>
      </c>
    </row>
    <row r="624">
      <c r="A624" t="n">
        <v>44</v>
      </c>
      <c r="B624" t="n">
        <v>90</v>
      </c>
      <c r="C624" t="inlineStr">
        <is>
          <t xml:space="preserve">CONCLUIDO	</t>
        </is>
      </c>
      <c r="D624" t="n">
        <v>3.7269</v>
      </c>
      <c r="E624" t="n">
        <v>26.83</v>
      </c>
      <c r="F624" t="n">
        <v>23.74</v>
      </c>
      <c r="G624" t="n">
        <v>74.95</v>
      </c>
      <c r="H624" t="n">
        <v>1.1</v>
      </c>
      <c r="I624" t="n">
        <v>19</v>
      </c>
      <c r="J624" t="n">
        <v>193.33</v>
      </c>
      <c r="K624" t="n">
        <v>52.44</v>
      </c>
      <c r="L624" t="n">
        <v>12</v>
      </c>
      <c r="M624" t="n">
        <v>17</v>
      </c>
      <c r="N624" t="n">
        <v>38.89</v>
      </c>
      <c r="O624" t="n">
        <v>24078.33</v>
      </c>
      <c r="P624" t="n">
        <v>296.79</v>
      </c>
      <c r="Q624" t="n">
        <v>608.88</v>
      </c>
      <c r="R624" t="n">
        <v>58.5</v>
      </c>
      <c r="S624" t="n">
        <v>46.36</v>
      </c>
      <c r="T624" t="n">
        <v>5704.5</v>
      </c>
      <c r="U624" t="n">
        <v>0.79</v>
      </c>
      <c r="V624" t="n">
        <v>0.9</v>
      </c>
      <c r="W624" t="n">
        <v>9.210000000000001</v>
      </c>
      <c r="X624" t="n">
        <v>0.36</v>
      </c>
      <c r="Y624" t="n">
        <v>1</v>
      </c>
      <c r="Z624" t="n">
        <v>10</v>
      </c>
    </row>
    <row r="625">
      <c r="A625" t="n">
        <v>45</v>
      </c>
      <c r="B625" t="n">
        <v>90</v>
      </c>
      <c r="C625" t="inlineStr">
        <is>
          <t xml:space="preserve">CONCLUIDO	</t>
        </is>
      </c>
      <c r="D625" t="n">
        <v>3.7272</v>
      </c>
      <c r="E625" t="n">
        <v>26.83</v>
      </c>
      <c r="F625" t="n">
        <v>23.73</v>
      </c>
      <c r="G625" t="n">
        <v>74.95</v>
      </c>
      <c r="H625" t="n">
        <v>1.12</v>
      </c>
      <c r="I625" t="n">
        <v>19</v>
      </c>
      <c r="J625" t="n">
        <v>193.72</v>
      </c>
      <c r="K625" t="n">
        <v>52.44</v>
      </c>
      <c r="L625" t="n">
        <v>12.25</v>
      </c>
      <c r="M625" t="n">
        <v>17</v>
      </c>
      <c r="N625" t="n">
        <v>39.02</v>
      </c>
      <c r="O625" t="n">
        <v>24125.85</v>
      </c>
      <c r="P625" t="n">
        <v>295.67</v>
      </c>
      <c r="Q625" t="n">
        <v>608.78</v>
      </c>
      <c r="R625" t="n">
        <v>58.57</v>
      </c>
      <c r="S625" t="n">
        <v>46.36</v>
      </c>
      <c r="T625" t="n">
        <v>5738.4</v>
      </c>
      <c r="U625" t="n">
        <v>0.79</v>
      </c>
      <c r="V625" t="n">
        <v>0.9</v>
      </c>
      <c r="W625" t="n">
        <v>9.210000000000001</v>
      </c>
      <c r="X625" t="n">
        <v>0.36</v>
      </c>
      <c r="Y625" t="n">
        <v>1</v>
      </c>
      <c r="Z625" t="n">
        <v>10</v>
      </c>
    </row>
    <row r="626">
      <c r="A626" t="n">
        <v>46</v>
      </c>
      <c r="B626" t="n">
        <v>90</v>
      </c>
      <c r="C626" t="inlineStr">
        <is>
          <t xml:space="preserve">CONCLUIDO	</t>
        </is>
      </c>
      <c r="D626" t="n">
        <v>3.7342</v>
      </c>
      <c r="E626" t="n">
        <v>26.78</v>
      </c>
      <c r="F626" t="n">
        <v>23.72</v>
      </c>
      <c r="G626" t="n">
        <v>79.06</v>
      </c>
      <c r="H626" t="n">
        <v>1.14</v>
      </c>
      <c r="I626" t="n">
        <v>18</v>
      </c>
      <c r="J626" t="n">
        <v>194.1</v>
      </c>
      <c r="K626" t="n">
        <v>52.44</v>
      </c>
      <c r="L626" t="n">
        <v>12.5</v>
      </c>
      <c r="M626" t="n">
        <v>16</v>
      </c>
      <c r="N626" t="n">
        <v>39.16</v>
      </c>
      <c r="O626" t="n">
        <v>24173.41</v>
      </c>
      <c r="P626" t="n">
        <v>294.95</v>
      </c>
      <c r="Q626" t="n">
        <v>608.84</v>
      </c>
      <c r="R626" t="n">
        <v>58.04</v>
      </c>
      <c r="S626" t="n">
        <v>46.36</v>
      </c>
      <c r="T626" t="n">
        <v>5478.51</v>
      </c>
      <c r="U626" t="n">
        <v>0.8</v>
      </c>
      <c r="V626" t="n">
        <v>0.9</v>
      </c>
      <c r="W626" t="n">
        <v>9.210000000000001</v>
      </c>
      <c r="X626" t="n">
        <v>0.35</v>
      </c>
      <c r="Y626" t="n">
        <v>1</v>
      </c>
      <c r="Z626" t="n">
        <v>10</v>
      </c>
    </row>
    <row r="627">
      <c r="A627" t="n">
        <v>47</v>
      </c>
      <c r="B627" t="n">
        <v>90</v>
      </c>
      <c r="C627" t="inlineStr">
        <is>
          <t xml:space="preserve">CONCLUIDO	</t>
        </is>
      </c>
      <c r="D627" t="n">
        <v>3.7373</v>
      </c>
      <c r="E627" t="n">
        <v>26.76</v>
      </c>
      <c r="F627" t="n">
        <v>23.7</v>
      </c>
      <c r="G627" t="n">
        <v>78.98999999999999</v>
      </c>
      <c r="H627" t="n">
        <v>1.16</v>
      </c>
      <c r="I627" t="n">
        <v>18</v>
      </c>
      <c r="J627" t="n">
        <v>194.49</v>
      </c>
      <c r="K627" t="n">
        <v>52.44</v>
      </c>
      <c r="L627" t="n">
        <v>12.75</v>
      </c>
      <c r="M627" t="n">
        <v>16</v>
      </c>
      <c r="N627" t="n">
        <v>39.3</v>
      </c>
      <c r="O627" t="n">
        <v>24221.02</v>
      </c>
      <c r="P627" t="n">
        <v>294.81</v>
      </c>
      <c r="Q627" t="n">
        <v>608.77</v>
      </c>
      <c r="R627" t="n">
        <v>57.34</v>
      </c>
      <c r="S627" t="n">
        <v>46.36</v>
      </c>
      <c r="T627" t="n">
        <v>5129.45</v>
      </c>
      <c r="U627" t="n">
        <v>0.8100000000000001</v>
      </c>
      <c r="V627" t="n">
        <v>0.9</v>
      </c>
      <c r="W627" t="n">
        <v>9.210000000000001</v>
      </c>
      <c r="X627" t="n">
        <v>0.33</v>
      </c>
      <c r="Y627" t="n">
        <v>1</v>
      </c>
      <c r="Z627" t="n">
        <v>10</v>
      </c>
    </row>
    <row r="628">
      <c r="A628" t="n">
        <v>48</v>
      </c>
      <c r="B628" t="n">
        <v>90</v>
      </c>
      <c r="C628" t="inlineStr">
        <is>
          <t xml:space="preserve">CONCLUIDO	</t>
        </is>
      </c>
      <c r="D628" t="n">
        <v>3.736</v>
      </c>
      <c r="E628" t="n">
        <v>26.77</v>
      </c>
      <c r="F628" t="n">
        <v>23.71</v>
      </c>
      <c r="G628" t="n">
        <v>79.02</v>
      </c>
      <c r="H628" t="n">
        <v>1.18</v>
      </c>
      <c r="I628" t="n">
        <v>18</v>
      </c>
      <c r="J628" t="n">
        <v>194.88</v>
      </c>
      <c r="K628" t="n">
        <v>52.44</v>
      </c>
      <c r="L628" t="n">
        <v>13</v>
      </c>
      <c r="M628" t="n">
        <v>16</v>
      </c>
      <c r="N628" t="n">
        <v>39.43</v>
      </c>
      <c r="O628" t="n">
        <v>24268.67</v>
      </c>
      <c r="P628" t="n">
        <v>293.6</v>
      </c>
      <c r="Q628" t="n">
        <v>608.8099999999999</v>
      </c>
      <c r="R628" t="n">
        <v>57.81</v>
      </c>
      <c r="S628" t="n">
        <v>46.36</v>
      </c>
      <c r="T628" t="n">
        <v>5363.08</v>
      </c>
      <c r="U628" t="n">
        <v>0.8</v>
      </c>
      <c r="V628" t="n">
        <v>0.9</v>
      </c>
      <c r="W628" t="n">
        <v>9.210000000000001</v>
      </c>
      <c r="X628" t="n">
        <v>0.34</v>
      </c>
      <c r="Y628" t="n">
        <v>1</v>
      </c>
      <c r="Z628" t="n">
        <v>10</v>
      </c>
    </row>
    <row r="629">
      <c r="A629" t="n">
        <v>49</v>
      </c>
      <c r="B629" t="n">
        <v>90</v>
      </c>
      <c r="C629" t="inlineStr">
        <is>
          <t xml:space="preserve">CONCLUIDO	</t>
        </is>
      </c>
      <c r="D629" t="n">
        <v>3.744</v>
      </c>
      <c r="E629" t="n">
        <v>26.71</v>
      </c>
      <c r="F629" t="n">
        <v>23.68</v>
      </c>
      <c r="G629" t="n">
        <v>83.59</v>
      </c>
      <c r="H629" t="n">
        <v>1.2</v>
      </c>
      <c r="I629" t="n">
        <v>17</v>
      </c>
      <c r="J629" t="n">
        <v>195.26</v>
      </c>
      <c r="K629" t="n">
        <v>52.44</v>
      </c>
      <c r="L629" t="n">
        <v>13.25</v>
      </c>
      <c r="M629" t="n">
        <v>15</v>
      </c>
      <c r="N629" t="n">
        <v>39.57</v>
      </c>
      <c r="O629" t="n">
        <v>24316.37</v>
      </c>
      <c r="P629" t="n">
        <v>292.93</v>
      </c>
      <c r="Q629" t="n">
        <v>608.79</v>
      </c>
      <c r="R629" t="n">
        <v>57.03</v>
      </c>
      <c r="S629" t="n">
        <v>46.36</v>
      </c>
      <c r="T629" t="n">
        <v>4977.69</v>
      </c>
      <c r="U629" t="n">
        <v>0.8100000000000001</v>
      </c>
      <c r="V629" t="n">
        <v>0.9</v>
      </c>
      <c r="W629" t="n">
        <v>9.210000000000001</v>
      </c>
      <c r="X629" t="n">
        <v>0.31</v>
      </c>
      <c r="Y629" t="n">
        <v>1</v>
      </c>
      <c r="Z629" t="n">
        <v>10</v>
      </c>
    </row>
    <row r="630">
      <c r="A630" t="n">
        <v>50</v>
      </c>
      <c r="B630" t="n">
        <v>90</v>
      </c>
      <c r="C630" t="inlineStr">
        <is>
          <t xml:space="preserve">CONCLUIDO	</t>
        </is>
      </c>
      <c r="D630" t="n">
        <v>3.7418</v>
      </c>
      <c r="E630" t="n">
        <v>26.72</v>
      </c>
      <c r="F630" t="n">
        <v>23.7</v>
      </c>
      <c r="G630" t="n">
        <v>83.65000000000001</v>
      </c>
      <c r="H630" t="n">
        <v>1.22</v>
      </c>
      <c r="I630" t="n">
        <v>17</v>
      </c>
      <c r="J630" t="n">
        <v>195.65</v>
      </c>
      <c r="K630" t="n">
        <v>52.44</v>
      </c>
      <c r="L630" t="n">
        <v>13.5</v>
      </c>
      <c r="M630" t="n">
        <v>15</v>
      </c>
      <c r="N630" t="n">
        <v>39.71</v>
      </c>
      <c r="O630" t="n">
        <v>24364.12</v>
      </c>
      <c r="P630" t="n">
        <v>293.23</v>
      </c>
      <c r="Q630" t="n">
        <v>608.84</v>
      </c>
      <c r="R630" t="n">
        <v>57.47</v>
      </c>
      <c r="S630" t="n">
        <v>46.36</v>
      </c>
      <c r="T630" t="n">
        <v>5199.29</v>
      </c>
      <c r="U630" t="n">
        <v>0.8100000000000001</v>
      </c>
      <c r="V630" t="n">
        <v>0.9</v>
      </c>
      <c r="W630" t="n">
        <v>9.210000000000001</v>
      </c>
      <c r="X630" t="n">
        <v>0.33</v>
      </c>
      <c r="Y630" t="n">
        <v>1</v>
      </c>
      <c r="Z630" t="n">
        <v>10</v>
      </c>
    </row>
    <row r="631">
      <c r="A631" t="n">
        <v>51</v>
      </c>
      <c r="B631" t="n">
        <v>90</v>
      </c>
      <c r="C631" t="inlineStr">
        <is>
          <t xml:space="preserve">CONCLUIDO	</t>
        </is>
      </c>
      <c r="D631" t="n">
        <v>3.7429</v>
      </c>
      <c r="E631" t="n">
        <v>26.72</v>
      </c>
      <c r="F631" t="n">
        <v>23.69</v>
      </c>
      <c r="G631" t="n">
        <v>83.62</v>
      </c>
      <c r="H631" t="n">
        <v>1.25</v>
      </c>
      <c r="I631" t="n">
        <v>17</v>
      </c>
      <c r="J631" t="n">
        <v>196.04</v>
      </c>
      <c r="K631" t="n">
        <v>52.44</v>
      </c>
      <c r="L631" t="n">
        <v>13.75</v>
      </c>
      <c r="M631" t="n">
        <v>15</v>
      </c>
      <c r="N631" t="n">
        <v>39.84</v>
      </c>
      <c r="O631" t="n">
        <v>24411.91</v>
      </c>
      <c r="P631" t="n">
        <v>292.49</v>
      </c>
      <c r="Q631" t="n">
        <v>608.85</v>
      </c>
      <c r="R631" t="n">
        <v>57.37</v>
      </c>
      <c r="S631" t="n">
        <v>46.36</v>
      </c>
      <c r="T631" t="n">
        <v>5149.23</v>
      </c>
      <c r="U631" t="n">
        <v>0.8100000000000001</v>
      </c>
      <c r="V631" t="n">
        <v>0.9</v>
      </c>
      <c r="W631" t="n">
        <v>9.199999999999999</v>
      </c>
      <c r="X631" t="n">
        <v>0.32</v>
      </c>
      <c r="Y631" t="n">
        <v>1</v>
      </c>
      <c r="Z631" t="n">
        <v>10</v>
      </c>
    </row>
    <row r="632">
      <c r="A632" t="n">
        <v>52</v>
      </c>
      <c r="B632" t="n">
        <v>90</v>
      </c>
      <c r="C632" t="inlineStr">
        <is>
          <t xml:space="preserve">CONCLUIDO	</t>
        </is>
      </c>
      <c r="D632" t="n">
        <v>3.752</v>
      </c>
      <c r="E632" t="n">
        <v>26.65</v>
      </c>
      <c r="F632" t="n">
        <v>23.66</v>
      </c>
      <c r="G632" t="n">
        <v>88.73999999999999</v>
      </c>
      <c r="H632" t="n">
        <v>1.27</v>
      </c>
      <c r="I632" t="n">
        <v>16</v>
      </c>
      <c r="J632" t="n">
        <v>196.42</v>
      </c>
      <c r="K632" t="n">
        <v>52.44</v>
      </c>
      <c r="L632" t="n">
        <v>14</v>
      </c>
      <c r="M632" t="n">
        <v>14</v>
      </c>
      <c r="N632" t="n">
        <v>39.98</v>
      </c>
      <c r="O632" t="n">
        <v>24459.75</v>
      </c>
      <c r="P632" t="n">
        <v>291.56</v>
      </c>
      <c r="Q632" t="n">
        <v>608.8200000000001</v>
      </c>
      <c r="R632" t="n">
        <v>56.44</v>
      </c>
      <c r="S632" t="n">
        <v>46.36</v>
      </c>
      <c r="T632" t="n">
        <v>4685.16</v>
      </c>
      <c r="U632" t="n">
        <v>0.82</v>
      </c>
      <c r="V632" t="n">
        <v>0.9</v>
      </c>
      <c r="W632" t="n">
        <v>9.199999999999999</v>
      </c>
      <c r="X632" t="n">
        <v>0.29</v>
      </c>
      <c r="Y632" t="n">
        <v>1</v>
      </c>
      <c r="Z632" t="n">
        <v>10</v>
      </c>
    </row>
    <row r="633">
      <c r="A633" t="n">
        <v>53</v>
      </c>
      <c r="B633" t="n">
        <v>90</v>
      </c>
      <c r="C633" t="inlineStr">
        <is>
          <t xml:space="preserve">CONCLUIDO	</t>
        </is>
      </c>
      <c r="D633" t="n">
        <v>3.7495</v>
      </c>
      <c r="E633" t="n">
        <v>26.67</v>
      </c>
      <c r="F633" t="n">
        <v>23.68</v>
      </c>
      <c r="G633" t="n">
        <v>88.8</v>
      </c>
      <c r="H633" t="n">
        <v>1.29</v>
      </c>
      <c r="I633" t="n">
        <v>16</v>
      </c>
      <c r="J633" t="n">
        <v>196.81</v>
      </c>
      <c r="K633" t="n">
        <v>52.44</v>
      </c>
      <c r="L633" t="n">
        <v>14.25</v>
      </c>
      <c r="M633" t="n">
        <v>14</v>
      </c>
      <c r="N633" t="n">
        <v>40.12</v>
      </c>
      <c r="O633" t="n">
        <v>24507.64</v>
      </c>
      <c r="P633" t="n">
        <v>291.56</v>
      </c>
      <c r="Q633" t="n">
        <v>608.84</v>
      </c>
      <c r="R633" t="n">
        <v>57.04</v>
      </c>
      <c r="S633" t="n">
        <v>46.36</v>
      </c>
      <c r="T633" t="n">
        <v>4989.99</v>
      </c>
      <c r="U633" t="n">
        <v>0.8100000000000001</v>
      </c>
      <c r="V633" t="n">
        <v>0.9</v>
      </c>
      <c r="W633" t="n">
        <v>9.199999999999999</v>
      </c>
      <c r="X633" t="n">
        <v>0.31</v>
      </c>
      <c r="Y633" t="n">
        <v>1</v>
      </c>
      <c r="Z633" t="n">
        <v>10</v>
      </c>
    </row>
    <row r="634">
      <c r="A634" t="n">
        <v>54</v>
      </c>
      <c r="B634" t="n">
        <v>90</v>
      </c>
      <c r="C634" t="inlineStr">
        <is>
          <t xml:space="preserve">CONCLUIDO	</t>
        </is>
      </c>
      <c r="D634" t="n">
        <v>3.748</v>
      </c>
      <c r="E634" t="n">
        <v>26.68</v>
      </c>
      <c r="F634" t="n">
        <v>23.69</v>
      </c>
      <c r="G634" t="n">
        <v>88.84</v>
      </c>
      <c r="H634" t="n">
        <v>1.31</v>
      </c>
      <c r="I634" t="n">
        <v>16</v>
      </c>
      <c r="J634" t="n">
        <v>197.2</v>
      </c>
      <c r="K634" t="n">
        <v>52.44</v>
      </c>
      <c r="L634" t="n">
        <v>14.5</v>
      </c>
      <c r="M634" t="n">
        <v>14</v>
      </c>
      <c r="N634" t="n">
        <v>40.26</v>
      </c>
      <c r="O634" t="n">
        <v>24555.57</v>
      </c>
      <c r="P634" t="n">
        <v>290.8</v>
      </c>
      <c r="Q634" t="n">
        <v>608.87</v>
      </c>
      <c r="R634" t="n">
        <v>57.32</v>
      </c>
      <c r="S634" t="n">
        <v>46.36</v>
      </c>
      <c r="T634" t="n">
        <v>5125.1</v>
      </c>
      <c r="U634" t="n">
        <v>0.8100000000000001</v>
      </c>
      <c r="V634" t="n">
        <v>0.9</v>
      </c>
      <c r="W634" t="n">
        <v>9.210000000000001</v>
      </c>
      <c r="X634" t="n">
        <v>0.32</v>
      </c>
      <c r="Y634" t="n">
        <v>1</v>
      </c>
      <c r="Z634" t="n">
        <v>10</v>
      </c>
    </row>
    <row r="635">
      <c r="A635" t="n">
        <v>55</v>
      </c>
      <c r="B635" t="n">
        <v>90</v>
      </c>
      <c r="C635" t="inlineStr">
        <is>
          <t xml:space="preserve">CONCLUIDO	</t>
        </is>
      </c>
      <c r="D635" t="n">
        <v>3.7482</v>
      </c>
      <c r="E635" t="n">
        <v>26.68</v>
      </c>
      <c r="F635" t="n">
        <v>23.69</v>
      </c>
      <c r="G635" t="n">
        <v>88.84</v>
      </c>
      <c r="H635" t="n">
        <v>1.33</v>
      </c>
      <c r="I635" t="n">
        <v>16</v>
      </c>
      <c r="J635" t="n">
        <v>197.59</v>
      </c>
      <c r="K635" t="n">
        <v>52.44</v>
      </c>
      <c r="L635" t="n">
        <v>14.75</v>
      </c>
      <c r="M635" t="n">
        <v>14</v>
      </c>
      <c r="N635" t="n">
        <v>40.4</v>
      </c>
      <c r="O635" t="n">
        <v>24603.55</v>
      </c>
      <c r="P635" t="n">
        <v>289.61</v>
      </c>
      <c r="Q635" t="n">
        <v>608.83</v>
      </c>
      <c r="R635" t="n">
        <v>57.46</v>
      </c>
      <c r="S635" t="n">
        <v>46.36</v>
      </c>
      <c r="T635" t="n">
        <v>5196.17</v>
      </c>
      <c r="U635" t="n">
        <v>0.8100000000000001</v>
      </c>
      <c r="V635" t="n">
        <v>0.9</v>
      </c>
      <c r="W635" t="n">
        <v>9.199999999999999</v>
      </c>
      <c r="X635" t="n">
        <v>0.32</v>
      </c>
      <c r="Y635" t="n">
        <v>1</v>
      </c>
      <c r="Z635" t="n">
        <v>10</v>
      </c>
    </row>
    <row r="636">
      <c r="A636" t="n">
        <v>56</v>
      </c>
      <c r="B636" t="n">
        <v>90</v>
      </c>
      <c r="C636" t="inlineStr">
        <is>
          <t xml:space="preserve">CONCLUIDO	</t>
        </is>
      </c>
      <c r="D636" t="n">
        <v>3.7601</v>
      </c>
      <c r="E636" t="n">
        <v>26.59</v>
      </c>
      <c r="F636" t="n">
        <v>23.64</v>
      </c>
      <c r="G636" t="n">
        <v>94.56</v>
      </c>
      <c r="H636" t="n">
        <v>1.35</v>
      </c>
      <c r="I636" t="n">
        <v>15</v>
      </c>
      <c r="J636" t="n">
        <v>197.98</v>
      </c>
      <c r="K636" t="n">
        <v>52.44</v>
      </c>
      <c r="L636" t="n">
        <v>15</v>
      </c>
      <c r="M636" t="n">
        <v>13</v>
      </c>
      <c r="N636" t="n">
        <v>40.54</v>
      </c>
      <c r="O636" t="n">
        <v>24651.58</v>
      </c>
      <c r="P636" t="n">
        <v>289.29</v>
      </c>
      <c r="Q636" t="n">
        <v>608.88</v>
      </c>
      <c r="R636" t="n">
        <v>55.74</v>
      </c>
      <c r="S636" t="n">
        <v>46.36</v>
      </c>
      <c r="T636" t="n">
        <v>4343</v>
      </c>
      <c r="U636" t="n">
        <v>0.83</v>
      </c>
      <c r="V636" t="n">
        <v>0.9</v>
      </c>
      <c r="W636" t="n">
        <v>9.199999999999999</v>
      </c>
      <c r="X636" t="n">
        <v>0.27</v>
      </c>
      <c r="Y636" t="n">
        <v>1</v>
      </c>
      <c r="Z636" t="n">
        <v>10</v>
      </c>
    </row>
    <row r="637">
      <c r="A637" t="n">
        <v>57</v>
      </c>
      <c r="B637" t="n">
        <v>90</v>
      </c>
      <c r="C637" t="inlineStr">
        <is>
          <t xml:space="preserve">CONCLUIDO	</t>
        </is>
      </c>
      <c r="D637" t="n">
        <v>3.7583</v>
      </c>
      <c r="E637" t="n">
        <v>26.61</v>
      </c>
      <c r="F637" t="n">
        <v>23.65</v>
      </c>
      <c r="G637" t="n">
        <v>94.61</v>
      </c>
      <c r="H637" t="n">
        <v>1.36</v>
      </c>
      <c r="I637" t="n">
        <v>15</v>
      </c>
      <c r="J637" t="n">
        <v>198.37</v>
      </c>
      <c r="K637" t="n">
        <v>52.44</v>
      </c>
      <c r="L637" t="n">
        <v>15.25</v>
      </c>
      <c r="M637" t="n">
        <v>13</v>
      </c>
      <c r="N637" t="n">
        <v>40.68</v>
      </c>
      <c r="O637" t="n">
        <v>24699.65</v>
      </c>
      <c r="P637" t="n">
        <v>289.53</v>
      </c>
      <c r="Q637" t="n">
        <v>608.85</v>
      </c>
      <c r="R637" t="n">
        <v>55.94</v>
      </c>
      <c r="S637" t="n">
        <v>46.36</v>
      </c>
      <c r="T637" t="n">
        <v>4443.51</v>
      </c>
      <c r="U637" t="n">
        <v>0.83</v>
      </c>
      <c r="V637" t="n">
        <v>0.9</v>
      </c>
      <c r="W637" t="n">
        <v>9.210000000000001</v>
      </c>
      <c r="X637" t="n">
        <v>0.28</v>
      </c>
      <c r="Y637" t="n">
        <v>1</v>
      </c>
      <c r="Z637" t="n">
        <v>10</v>
      </c>
    </row>
    <row r="638">
      <c r="A638" t="n">
        <v>58</v>
      </c>
      <c r="B638" t="n">
        <v>90</v>
      </c>
      <c r="C638" t="inlineStr">
        <is>
          <t xml:space="preserve">CONCLUIDO	</t>
        </is>
      </c>
      <c r="D638" t="n">
        <v>3.7569</v>
      </c>
      <c r="E638" t="n">
        <v>26.62</v>
      </c>
      <c r="F638" t="n">
        <v>23.66</v>
      </c>
      <c r="G638" t="n">
        <v>94.65000000000001</v>
      </c>
      <c r="H638" t="n">
        <v>1.38</v>
      </c>
      <c r="I638" t="n">
        <v>15</v>
      </c>
      <c r="J638" t="n">
        <v>198.76</v>
      </c>
      <c r="K638" t="n">
        <v>52.44</v>
      </c>
      <c r="L638" t="n">
        <v>15.5</v>
      </c>
      <c r="M638" t="n">
        <v>13</v>
      </c>
      <c r="N638" t="n">
        <v>40.82</v>
      </c>
      <c r="O638" t="n">
        <v>24747.78</v>
      </c>
      <c r="P638" t="n">
        <v>288.72</v>
      </c>
      <c r="Q638" t="n">
        <v>608.76</v>
      </c>
      <c r="R638" t="n">
        <v>56.39</v>
      </c>
      <c r="S638" t="n">
        <v>46.36</v>
      </c>
      <c r="T638" t="n">
        <v>4665.47</v>
      </c>
      <c r="U638" t="n">
        <v>0.82</v>
      </c>
      <c r="V638" t="n">
        <v>0.9</v>
      </c>
      <c r="W638" t="n">
        <v>9.210000000000001</v>
      </c>
      <c r="X638" t="n">
        <v>0.29</v>
      </c>
      <c r="Y638" t="n">
        <v>1</v>
      </c>
      <c r="Z638" t="n">
        <v>10</v>
      </c>
    </row>
    <row r="639">
      <c r="A639" t="n">
        <v>59</v>
      </c>
      <c r="B639" t="n">
        <v>90</v>
      </c>
      <c r="C639" t="inlineStr">
        <is>
          <t xml:space="preserve">CONCLUIDO	</t>
        </is>
      </c>
      <c r="D639" t="n">
        <v>3.7596</v>
      </c>
      <c r="E639" t="n">
        <v>26.6</v>
      </c>
      <c r="F639" t="n">
        <v>23.64</v>
      </c>
      <c r="G639" t="n">
        <v>94.58</v>
      </c>
      <c r="H639" t="n">
        <v>1.4</v>
      </c>
      <c r="I639" t="n">
        <v>15</v>
      </c>
      <c r="J639" t="n">
        <v>199.15</v>
      </c>
      <c r="K639" t="n">
        <v>52.44</v>
      </c>
      <c r="L639" t="n">
        <v>15.75</v>
      </c>
      <c r="M639" t="n">
        <v>13</v>
      </c>
      <c r="N639" t="n">
        <v>40.96</v>
      </c>
      <c r="O639" t="n">
        <v>24795.95</v>
      </c>
      <c r="P639" t="n">
        <v>287.15</v>
      </c>
      <c r="Q639" t="n">
        <v>608.8099999999999</v>
      </c>
      <c r="R639" t="n">
        <v>56.12</v>
      </c>
      <c r="S639" t="n">
        <v>46.36</v>
      </c>
      <c r="T639" t="n">
        <v>4530.33</v>
      </c>
      <c r="U639" t="n">
        <v>0.83</v>
      </c>
      <c r="V639" t="n">
        <v>0.9</v>
      </c>
      <c r="W639" t="n">
        <v>9.199999999999999</v>
      </c>
      <c r="X639" t="n">
        <v>0.27</v>
      </c>
      <c r="Y639" t="n">
        <v>1</v>
      </c>
      <c r="Z639" t="n">
        <v>10</v>
      </c>
    </row>
    <row r="640">
      <c r="A640" t="n">
        <v>60</v>
      </c>
      <c r="B640" t="n">
        <v>90</v>
      </c>
      <c r="C640" t="inlineStr">
        <is>
          <t xml:space="preserve">CONCLUIDO	</t>
        </is>
      </c>
      <c r="D640" t="n">
        <v>3.7684</v>
      </c>
      <c r="E640" t="n">
        <v>26.54</v>
      </c>
      <c r="F640" t="n">
        <v>23.62</v>
      </c>
      <c r="G640" t="n">
        <v>101.22</v>
      </c>
      <c r="H640" t="n">
        <v>1.42</v>
      </c>
      <c r="I640" t="n">
        <v>14</v>
      </c>
      <c r="J640" t="n">
        <v>199.54</v>
      </c>
      <c r="K640" t="n">
        <v>52.44</v>
      </c>
      <c r="L640" t="n">
        <v>16</v>
      </c>
      <c r="M640" t="n">
        <v>12</v>
      </c>
      <c r="N640" t="n">
        <v>41.1</v>
      </c>
      <c r="O640" t="n">
        <v>24844.17</v>
      </c>
      <c r="P640" t="n">
        <v>286.99</v>
      </c>
      <c r="Q640" t="n">
        <v>608.8</v>
      </c>
      <c r="R640" t="n">
        <v>55.04</v>
      </c>
      <c r="S640" t="n">
        <v>46.36</v>
      </c>
      <c r="T640" t="n">
        <v>3999.41</v>
      </c>
      <c r="U640" t="n">
        <v>0.84</v>
      </c>
      <c r="V640" t="n">
        <v>0.9</v>
      </c>
      <c r="W640" t="n">
        <v>9.199999999999999</v>
      </c>
      <c r="X640" t="n">
        <v>0.25</v>
      </c>
      <c r="Y640" t="n">
        <v>1</v>
      </c>
      <c r="Z640" t="n">
        <v>10</v>
      </c>
    </row>
    <row r="641">
      <c r="A641" t="n">
        <v>61</v>
      </c>
      <c r="B641" t="n">
        <v>90</v>
      </c>
      <c r="C641" t="inlineStr">
        <is>
          <t xml:space="preserve">CONCLUIDO	</t>
        </is>
      </c>
      <c r="D641" t="n">
        <v>3.7694</v>
      </c>
      <c r="E641" t="n">
        <v>26.53</v>
      </c>
      <c r="F641" t="n">
        <v>23.61</v>
      </c>
      <c r="G641" t="n">
        <v>101.19</v>
      </c>
      <c r="H641" t="n">
        <v>1.44</v>
      </c>
      <c r="I641" t="n">
        <v>14</v>
      </c>
      <c r="J641" t="n">
        <v>199.93</v>
      </c>
      <c r="K641" t="n">
        <v>52.44</v>
      </c>
      <c r="L641" t="n">
        <v>16.25</v>
      </c>
      <c r="M641" t="n">
        <v>12</v>
      </c>
      <c r="N641" t="n">
        <v>41.24</v>
      </c>
      <c r="O641" t="n">
        <v>24892.44</v>
      </c>
      <c r="P641" t="n">
        <v>286.71</v>
      </c>
      <c r="Q641" t="n">
        <v>608.86</v>
      </c>
      <c r="R641" t="n">
        <v>54.77</v>
      </c>
      <c r="S641" t="n">
        <v>46.36</v>
      </c>
      <c r="T641" t="n">
        <v>3863.21</v>
      </c>
      <c r="U641" t="n">
        <v>0.85</v>
      </c>
      <c r="V641" t="n">
        <v>0.9</v>
      </c>
      <c r="W641" t="n">
        <v>9.199999999999999</v>
      </c>
      <c r="X641" t="n">
        <v>0.24</v>
      </c>
      <c r="Y641" t="n">
        <v>1</v>
      </c>
      <c r="Z641" t="n">
        <v>10</v>
      </c>
    </row>
    <row r="642">
      <c r="A642" t="n">
        <v>62</v>
      </c>
      <c r="B642" t="n">
        <v>90</v>
      </c>
      <c r="C642" t="inlineStr">
        <is>
          <t xml:space="preserve">CONCLUIDO	</t>
        </is>
      </c>
      <c r="D642" t="n">
        <v>3.7679</v>
      </c>
      <c r="E642" t="n">
        <v>26.54</v>
      </c>
      <c r="F642" t="n">
        <v>23.62</v>
      </c>
      <c r="G642" t="n">
        <v>101.24</v>
      </c>
      <c r="H642" t="n">
        <v>1.46</v>
      </c>
      <c r="I642" t="n">
        <v>14</v>
      </c>
      <c r="J642" t="n">
        <v>200.32</v>
      </c>
      <c r="K642" t="n">
        <v>52.44</v>
      </c>
      <c r="L642" t="n">
        <v>16.5</v>
      </c>
      <c r="M642" t="n">
        <v>12</v>
      </c>
      <c r="N642" t="n">
        <v>41.38</v>
      </c>
      <c r="O642" t="n">
        <v>24940.75</v>
      </c>
      <c r="P642" t="n">
        <v>286.47</v>
      </c>
      <c r="Q642" t="n">
        <v>608.75</v>
      </c>
      <c r="R642" t="n">
        <v>55.07</v>
      </c>
      <c r="S642" t="n">
        <v>46.36</v>
      </c>
      <c r="T642" t="n">
        <v>4010.46</v>
      </c>
      <c r="U642" t="n">
        <v>0.84</v>
      </c>
      <c r="V642" t="n">
        <v>0.9</v>
      </c>
      <c r="W642" t="n">
        <v>9.199999999999999</v>
      </c>
      <c r="X642" t="n">
        <v>0.25</v>
      </c>
      <c r="Y642" t="n">
        <v>1</v>
      </c>
      <c r="Z642" t="n">
        <v>10</v>
      </c>
    </row>
    <row r="643">
      <c r="A643" t="n">
        <v>63</v>
      </c>
      <c r="B643" t="n">
        <v>90</v>
      </c>
      <c r="C643" t="inlineStr">
        <is>
          <t xml:space="preserve">CONCLUIDO	</t>
        </is>
      </c>
      <c r="D643" t="n">
        <v>3.7662</v>
      </c>
      <c r="E643" t="n">
        <v>26.55</v>
      </c>
      <c r="F643" t="n">
        <v>23.63</v>
      </c>
      <c r="G643" t="n">
        <v>101.29</v>
      </c>
      <c r="H643" t="n">
        <v>1.48</v>
      </c>
      <c r="I643" t="n">
        <v>14</v>
      </c>
      <c r="J643" t="n">
        <v>200.72</v>
      </c>
      <c r="K643" t="n">
        <v>52.44</v>
      </c>
      <c r="L643" t="n">
        <v>16.75</v>
      </c>
      <c r="M643" t="n">
        <v>12</v>
      </c>
      <c r="N643" t="n">
        <v>41.52</v>
      </c>
      <c r="O643" t="n">
        <v>24989.11</v>
      </c>
      <c r="P643" t="n">
        <v>285.57</v>
      </c>
      <c r="Q643" t="n">
        <v>608.77</v>
      </c>
      <c r="R643" t="n">
        <v>55.6</v>
      </c>
      <c r="S643" t="n">
        <v>46.36</v>
      </c>
      <c r="T643" t="n">
        <v>4277.07</v>
      </c>
      <c r="U643" t="n">
        <v>0.83</v>
      </c>
      <c r="V643" t="n">
        <v>0.9</v>
      </c>
      <c r="W643" t="n">
        <v>9.199999999999999</v>
      </c>
      <c r="X643" t="n">
        <v>0.26</v>
      </c>
      <c r="Y643" t="n">
        <v>1</v>
      </c>
      <c r="Z643" t="n">
        <v>10</v>
      </c>
    </row>
    <row r="644">
      <c r="A644" t="n">
        <v>64</v>
      </c>
      <c r="B644" t="n">
        <v>90</v>
      </c>
      <c r="C644" t="inlineStr">
        <is>
          <t xml:space="preserve">CONCLUIDO	</t>
        </is>
      </c>
      <c r="D644" t="n">
        <v>3.7744</v>
      </c>
      <c r="E644" t="n">
        <v>26.49</v>
      </c>
      <c r="F644" t="n">
        <v>23.61</v>
      </c>
      <c r="G644" t="n">
        <v>108.98</v>
      </c>
      <c r="H644" t="n">
        <v>1.5</v>
      </c>
      <c r="I644" t="n">
        <v>13</v>
      </c>
      <c r="J644" t="n">
        <v>201.11</v>
      </c>
      <c r="K644" t="n">
        <v>52.44</v>
      </c>
      <c r="L644" t="n">
        <v>17</v>
      </c>
      <c r="M644" t="n">
        <v>11</v>
      </c>
      <c r="N644" t="n">
        <v>41.67</v>
      </c>
      <c r="O644" t="n">
        <v>25037.53</v>
      </c>
      <c r="P644" t="n">
        <v>284.57</v>
      </c>
      <c r="Q644" t="n">
        <v>608.76</v>
      </c>
      <c r="R644" t="n">
        <v>54.77</v>
      </c>
      <c r="S644" t="n">
        <v>46.36</v>
      </c>
      <c r="T644" t="n">
        <v>3868.15</v>
      </c>
      <c r="U644" t="n">
        <v>0.85</v>
      </c>
      <c r="V644" t="n">
        <v>0.9</v>
      </c>
      <c r="W644" t="n">
        <v>9.199999999999999</v>
      </c>
      <c r="X644" t="n">
        <v>0.24</v>
      </c>
      <c r="Y644" t="n">
        <v>1</v>
      </c>
      <c r="Z644" t="n">
        <v>10</v>
      </c>
    </row>
    <row r="645">
      <c r="A645" t="n">
        <v>65</v>
      </c>
      <c r="B645" t="n">
        <v>90</v>
      </c>
      <c r="C645" t="inlineStr">
        <is>
          <t xml:space="preserve">CONCLUIDO	</t>
        </is>
      </c>
      <c r="D645" t="n">
        <v>3.7745</v>
      </c>
      <c r="E645" t="n">
        <v>26.49</v>
      </c>
      <c r="F645" t="n">
        <v>23.61</v>
      </c>
      <c r="G645" t="n">
        <v>108.97</v>
      </c>
      <c r="H645" t="n">
        <v>1.52</v>
      </c>
      <c r="I645" t="n">
        <v>13</v>
      </c>
      <c r="J645" t="n">
        <v>201.5</v>
      </c>
      <c r="K645" t="n">
        <v>52.44</v>
      </c>
      <c r="L645" t="n">
        <v>17.25</v>
      </c>
      <c r="M645" t="n">
        <v>11</v>
      </c>
      <c r="N645" t="n">
        <v>41.81</v>
      </c>
      <c r="O645" t="n">
        <v>25085.99</v>
      </c>
      <c r="P645" t="n">
        <v>285.05</v>
      </c>
      <c r="Q645" t="n">
        <v>608.8099999999999</v>
      </c>
      <c r="R645" t="n">
        <v>54.88</v>
      </c>
      <c r="S645" t="n">
        <v>46.36</v>
      </c>
      <c r="T645" t="n">
        <v>3922.22</v>
      </c>
      <c r="U645" t="n">
        <v>0.84</v>
      </c>
      <c r="V645" t="n">
        <v>0.9</v>
      </c>
      <c r="W645" t="n">
        <v>9.199999999999999</v>
      </c>
      <c r="X645" t="n">
        <v>0.24</v>
      </c>
      <c r="Y645" t="n">
        <v>1</v>
      </c>
      <c r="Z645" t="n">
        <v>10</v>
      </c>
    </row>
    <row r="646">
      <c r="A646" t="n">
        <v>66</v>
      </c>
      <c r="B646" t="n">
        <v>90</v>
      </c>
      <c r="C646" t="inlineStr">
        <is>
          <t xml:space="preserve">CONCLUIDO	</t>
        </is>
      </c>
      <c r="D646" t="n">
        <v>3.7729</v>
      </c>
      <c r="E646" t="n">
        <v>26.5</v>
      </c>
      <c r="F646" t="n">
        <v>23.62</v>
      </c>
      <c r="G646" t="n">
        <v>109.03</v>
      </c>
      <c r="H646" t="n">
        <v>1.54</v>
      </c>
      <c r="I646" t="n">
        <v>13</v>
      </c>
      <c r="J646" t="n">
        <v>201.9</v>
      </c>
      <c r="K646" t="n">
        <v>52.44</v>
      </c>
      <c r="L646" t="n">
        <v>17.5</v>
      </c>
      <c r="M646" t="n">
        <v>11</v>
      </c>
      <c r="N646" t="n">
        <v>41.95</v>
      </c>
      <c r="O646" t="n">
        <v>25134.5</v>
      </c>
      <c r="P646" t="n">
        <v>284.54</v>
      </c>
      <c r="Q646" t="n">
        <v>608.8200000000001</v>
      </c>
      <c r="R646" t="n">
        <v>55.01</v>
      </c>
      <c r="S646" t="n">
        <v>46.36</v>
      </c>
      <c r="T646" t="n">
        <v>3986.61</v>
      </c>
      <c r="U646" t="n">
        <v>0.84</v>
      </c>
      <c r="V646" t="n">
        <v>0.9</v>
      </c>
      <c r="W646" t="n">
        <v>9.199999999999999</v>
      </c>
      <c r="X646" t="n">
        <v>0.25</v>
      </c>
      <c r="Y646" t="n">
        <v>1</v>
      </c>
      <c r="Z646" t="n">
        <v>10</v>
      </c>
    </row>
    <row r="647">
      <c r="A647" t="n">
        <v>67</v>
      </c>
      <c r="B647" t="n">
        <v>90</v>
      </c>
      <c r="C647" t="inlineStr">
        <is>
          <t xml:space="preserve">CONCLUIDO	</t>
        </is>
      </c>
      <c r="D647" t="n">
        <v>3.7751</v>
      </c>
      <c r="E647" t="n">
        <v>26.49</v>
      </c>
      <c r="F647" t="n">
        <v>23.61</v>
      </c>
      <c r="G647" t="n">
        <v>108.95</v>
      </c>
      <c r="H647" t="n">
        <v>1.56</v>
      </c>
      <c r="I647" t="n">
        <v>13</v>
      </c>
      <c r="J647" t="n">
        <v>202.29</v>
      </c>
      <c r="K647" t="n">
        <v>52.44</v>
      </c>
      <c r="L647" t="n">
        <v>17.75</v>
      </c>
      <c r="M647" t="n">
        <v>11</v>
      </c>
      <c r="N647" t="n">
        <v>42.1</v>
      </c>
      <c r="O647" t="n">
        <v>25183.06</v>
      </c>
      <c r="P647" t="n">
        <v>284.03</v>
      </c>
      <c r="Q647" t="n">
        <v>608.8</v>
      </c>
      <c r="R647" t="n">
        <v>54.63</v>
      </c>
      <c r="S647" t="n">
        <v>46.36</v>
      </c>
      <c r="T647" t="n">
        <v>3799.78</v>
      </c>
      <c r="U647" t="n">
        <v>0.85</v>
      </c>
      <c r="V647" t="n">
        <v>0.9</v>
      </c>
      <c r="W647" t="n">
        <v>9.199999999999999</v>
      </c>
      <c r="X647" t="n">
        <v>0.23</v>
      </c>
      <c r="Y647" t="n">
        <v>1</v>
      </c>
      <c r="Z647" t="n">
        <v>10</v>
      </c>
    </row>
    <row r="648">
      <c r="A648" t="n">
        <v>68</v>
      </c>
      <c r="B648" t="n">
        <v>90</v>
      </c>
      <c r="C648" t="inlineStr">
        <is>
          <t xml:space="preserve">CONCLUIDO	</t>
        </is>
      </c>
      <c r="D648" t="n">
        <v>3.7731</v>
      </c>
      <c r="E648" t="n">
        <v>26.5</v>
      </c>
      <c r="F648" t="n">
        <v>23.62</v>
      </c>
      <c r="G648" t="n">
        <v>109.02</v>
      </c>
      <c r="H648" t="n">
        <v>1.58</v>
      </c>
      <c r="I648" t="n">
        <v>13</v>
      </c>
      <c r="J648" t="n">
        <v>202.68</v>
      </c>
      <c r="K648" t="n">
        <v>52.44</v>
      </c>
      <c r="L648" t="n">
        <v>18</v>
      </c>
      <c r="M648" t="n">
        <v>11</v>
      </c>
      <c r="N648" t="n">
        <v>42.24</v>
      </c>
      <c r="O648" t="n">
        <v>25231.66</v>
      </c>
      <c r="P648" t="n">
        <v>282.96</v>
      </c>
      <c r="Q648" t="n">
        <v>608.78</v>
      </c>
      <c r="R648" t="n">
        <v>54.99</v>
      </c>
      <c r="S648" t="n">
        <v>46.36</v>
      </c>
      <c r="T648" t="n">
        <v>3976.75</v>
      </c>
      <c r="U648" t="n">
        <v>0.84</v>
      </c>
      <c r="V648" t="n">
        <v>0.9</v>
      </c>
      <c r="W648" t="n">
        <v>9.199999999999999</v>
      </c>
      <c r="X648" t="n">
        <v>0.25</v>
      </c>
      <c r="Y648" t="n">
        <v>1</v>
      </c>
      <c r="Z648" t="n">
        <v>10</v>
      </c>
    </row>
    <row r="649">
      <c r="A649" t="n">
        <v>69</v>
      </c>
      <c r="B649" t="n">
        <v>90</v>
      </c>
      <c r="C649" t="inlineStr">
        <is>
          <t xml:space="preserve">CONCLUIDO	</t>
        </is>
      </c>
      <c r="D649" t="n">
        <v>3.7745</v>
      </c>
      <c r="E649" t="n">
        <v>26.49</v>
      </c>
      <c r="F649" t="n">
        <v>23.61</v>
      </c>
      <c r="G649" t="n">
        <v>108.97</v>
      </c>
      <c r="H649" t="n">
        <v>1.6</v>
      </c>
      <c r="I649" t="n">
        <v>13</v>
      </c>
      <c r="J649" t="n">
        <v>203.08</v>
      </c>
      <c r="K649" t="n">
        <v>52.44</v>
      </c>
      <c r="L649" t="n">
        <v>18.25</v>
      </c>
      <c r="M649" t="n">
        <v>11</v>
      </c>
      <c r="N649" t="n">
        <v>42.39</v>
      </c>
      <c r="O649" t="n">
        <v>25280.45</v>
      </c>
      <c r="P649" t="n">
        <v>281.84</v>
      </c>
      <c r="Q649" t="n">
        <v>608.79</v>
      </c>
      <c r="R649" t="n">
        <v>54.63</v>
      </c>
      <c r="S649" t="n">
        <v>46.36</v>
      </c>
      <c r="T649" t="n">
        <v>3798.71</v>
      </c>
      <c r="U649" t="n">
        <v>0.85</v>
      </c>
      <c r="V649" t="n">
        <v>0.9</v>
      </c>
      <c r="W649" t="n">
        <v>9.199999999999999</v>
      </c>
      <c r="X649" t="n">
        <v>0.24</v>
      </c>
      <c r="Y649" t="n">
        <v>1</v>
      </c>
      <c r="Z649" t="n">
        <v>10</v>
      </c>
    </row>
    <row r="650">
      <c r="A650" t="n">
        <v>70</v>
      </c>
      <c r="B650" t="n">
        <v>90</v>
      </c>
      <c r="C650" t="inlineStr">
        <is>
          <t xml:space="preserve">CONCLUIDO	</t>
        </is>
      </c>
      <c r="D650" t="n">
        <v>3.7833</v>
      </c>
      <c r="E650" t="n">
        <v>26.43</v>
      </c>
      <c r="F650" t="n">
        <v>23.59</v>
      </c>
      <c r="G650" t="n">
        <v>117.92</v>
      </c>
      <c r="H650" t="n">
        <v>1.61</v>
      </c>
      <c r="I650" t="n">
        <v>12</v>
      </c>
      <c r="J650" t="n">
        <v>203.47</v>
      </c>
      <c r="K650" t="n">
        <v>52.44</v>
      </c>
      <c r="L650" t="n">
        <v>18.5</v>
      </c>
      <c r="M650" t="n">
        <v>10</v>
      </c>
      <c r="N650" t="n">
        <v>42.53</v>
      </c>
      <c r="O650" t="n">
        <v>25329.15</v>
      </c>
      <c r="P650" t="n">
        <v>281.31</v>
      </c>
      <c r="Q650" t="n">
        <v>608.84</v>
      </c>
      <c r="R650" t="n">
        <v>54.04</v>
      </c>
      <c r="S650" t="n">
        <v>46.36</v>
      </c>
      <c r="T650" t="n">
        <v>3509.55</v>
      </c>
      <c r="U650" t="n">
        <v>0.86</v>
      </c>
      <c r="V650" t="n">
        <v>0.9</v>
      </c>
      <c r="W650" t="n">
        <v>9.199999999999999</v>
      </c>
      <c r="X650" t="n">
        <v>0.21</v>
      </c>
      <c r="Y650" t="n">
        <v>1</v>
      </c>
      <c r="Z650" t="n">
        <v>10</v>
      </c>
    </row>
    <row r="651">
      <c r="A651" t="n">
        <v>71</v>
      </c>
      <c r="B651" t="n">
        <v>90</v>
      </c>
      <c r="C651" t="inlineStr">
        <is>
          <t xml:space="preserve">CONCLUIDO	</t>
        </is>
      </c>
      <c r="D651" t="n">
        <v>3.7813</v>
      </c>
      <c r="E651" t="n">
        <v>26.45</v>
      </c>
      <c r="F651" t="n">
        <v>23.6</v>
      </c>
      <c r="G651" t="n">
        <v>117.99</v>
      </c>
      <c r="H651" t="n">
        <v>1.63</v>
      </c>
      <c r="I651" t="n">
        <v>12</v>
      </c>
      <c r="J651" t="n">
        <v>203.87</v>
      </c>
      <c r="K651" t="n">
        <v>52.44</v>
      </c>
      <c r="L651" t="n">
        <v>18.75</v>
      </c>
      <c r="M651" t="n">
        <v>10</v>
      </c>
      <c r="N651" t="n">
        <v>42.68</v>
      </c>
      <c r="O651" t="n">
        <v>25377.91</v>
      </c>
      <c r="P651" t="n">
        <v>281.29</v>
      </c>
      <c r="Q651" t="n">
        <v>608.75</v>
      </c>
      <c r="R651" t="n">
        <v>54.34</v>
      </c>
      <c r="S651" t="n">
        <v>46.36</v>
      </c>
      <c r="T651" t="n">
        <v>3655.76</v>
      </c>
      <c r="U651" t="n">
        <v>0.85</v>
      </c>
      <c r="V651" t="n">
        <v>0.9</v>
      </c>
      <c r="W651" t="n">
        <v>9.199999999999999</v>
      </c>
      <c r="X651" t="n">
        <v>0.23</v>
      </c>
      <c r="Y651" t="n">
        <v>1</v>
      </c>
      <c r="Z651" t="n">
        <v>10</v>
      </c>
    </row>
    <row r="652">
      <c r="A652" t="n">
        <v>72</v>
      </c>
      <c r="B652" t="n">
        <v>90</v>
      </c>
      <c r="C652" t="inlineStr">
        <is>
          <t xml:space="preserve">CONCLUIDO	</t>
        </is>
      </c>
      <c r="D652" t="n">
        <v>3.7822</v>
      </c>
      <c r="E652" t="n">
        <v>26.44</v>
      </c>
      <c r="F652" t="n">
        <v>23.59</v>
      </c>
      <c r="G652" t="n">
        <v>117.96</v>
      </c>
      <c r="H652" t="n">
        <v>1.65</v>
      </c>
      <c r="I652" t="n">
        <v>12</v>
      </c>
      <c r="J652" t="n">
        <v>204.26</v>
      </c>
      <c r="K652" t="n">
        <v>52.44</v>
      </c>
      <c r="L652" t="n">
        <v>19</v>
      </c>
      <c r="M652" t="n">
        <v>10</v>
      </c>
      <c r="N652" t="n">
        <v>42.82</v>
      </c>
      <c r="O652" t="n">
        <v>25426.72</v>
      </c>
      <c r="P652" t="n">
        <v>280.95</v>
      </c>
      <c r="Q652" t="n">
        <v>608.88</v>
      </c>
      <c r="R652" t="n">
        <v>54.23</v>
      </c>
      <c r="S652" t="n">
        <v>46.36</v>
      </c>
      <c r="T652" t="n">
        <v>3600.12</v>
      </c>
      <c r="U652" t="n">
        <v>0.85</v>
      </c>
      <c r="V652" t="n">
        <v>0.9</v>
      </c>
      <c r="W652" t="n">
        <v>9.199999999999999</v>
      </c>
      <c r="X652" t="n">
        <v>0.22</v>
      </c>
      <c r="Y652" t="n">
        <v>1</v>
      </c>
      <c r="Z652" t="n">
        <v>10</v>
      </c>
    </row>
    <row r="653">
      <c r="A653" t="n">
        <v>73</v>
      </c>
      <c r="B653" t="n">
        <v>90</v>
      </c>
      <c r="C653" t="inlineStr">
        <is>
          <t xml:space="preserve">CONCLUIDO	</t>
        </is>
      </c>
      <c r="D653" t="n">
        <v>3.7811</v>
      </c>
      <c r="E653" t="n">
        <v>26.45</v>
      </c>
      <c r="F653" t="n">
        <v>23.6</v>
      </c>
      <c r="G653" t="n">
        <v>118</v>
      </c>
      <c r="H653" t="n">
        <v>1.67</v>
      </c>
      <c r="I653" t="n">
        <v>12</v>
      </c>
      <c r="J653" t="n">
        <v>204.66</v>
      </c>
      <c r="K653" t="n">
        <v>52.44</v>
      </c>
      <c r="L653" t="n">
        <v>19.25</v>
      </c>
      <c r="M653" t="n">
        <v>10</v>
      </c>
      <c r="N653" t="n">
        <v>42.97</v>
      </c>
      <c r="O653" t="n">
        <v>25475.58</v>
      </c>
      <c r="P653" t="n">
        <v>280.92</v>
      </c>
      <c r="Q653" t="n">
        <v>608.77</v>
      </c>
      <c r="R653" t="n">
        <v>54.62</v>
      </c>
      <c r="S653" t="n">
        <v>46.36</v>
      </c>
      <c r="T653" t="n">
        <v>3797.79</v>
      </c>
      <c r="U653" t="n">
        <v>0.85</v>
      </c>
      <c r="V653" t="n">
        <v>0.9</v>
      </c>
      <c r="W653" t="n">
        <v>9.199999999999999</v>
      </c>
      <c r="X653" t="n">
        <v>0.23</v>
      </c>
      <c r="Y653" t="n">
        <v>1</v>
      </c>
      <c r="Z653" t="n">
        <v>10</v>
      </c>
    </row>
    <row r="654">
      <c r="A654" t="n">
        <v>74</v>
      </c>
      <c r="B654" t="n">
        <v>90</v>
      </c>
      <c r="C654" t="inlineStr">
        <is>
          <t xml:space="preserve">CONCLUIDO	</t>
        </is>
      </c>
      <c r="D654" t="n">
        <v>3.7815</v>
      </c>
      <c r="E654" t="n">
        <v>26.44</v>
      </c>
      <c r="F654" t="n">
        <v>23.6</v>
      </c>
      <c r="G654" t="n">
        <v>117.99</v>
      </c>
      <c r="H654" t="n">
        <v>1.69</v>
      </c>
      <c r="I654" t="n">
        <v>12</v>
      </c>
      <c r="J654" t="n">
        <v>205.06</v>
      </c>
      <c r="K654" t="n">
        <v>52.44</v>
      </c>
      <c r="L654" t="n">
        <v>19.5</v>
      </c>
      <c r="M654" t="n">
        <v>10</v>
      </c>
      <c r="N654" t="n">
        <v>43.11</v>
      </c>
      <c r="O654" t="n">
        <v>25524.49</v>
      </c>
      <c r="P654" t="n">
        <v>279.94</v>
      </c>
      <c r="Q654" t="n">
        <v>608.83</v>
      </c>
      <c r="R654" t="n">
        <v>54.5</v>
      </c>
      <c r="S654" t="n">
        <v>46.36</v>
      </c>
      <c r="T654" t="n">
        <v>3736.9</v>
      </c>
      <c r="U654" t="n">
        <v>0.85</v>
      </c>
      <c r="V654" t="n">
        <v>0.9</v>
      </c>
      <c r="W654" t="n">
        <v>9.199999999999999</v>
      </c>
      <c r="X654" t="n">
        <v>0.23</v>
      </c>
      <c r="Y654" t="n">
        <v>1</v>
      </c>
      <c r="Z654" t="n">
        <v>10</v>
      </c>
    </row>
    <row r="655">
      <c r="A655" t="n">
        <v>75</v>
      </c>
      <c r="B655" t="n">
        <v>90</v>
      </c>
      <c r="C655" t="inlineStr">
        <is>
          <t xml:space="preserve">CONCLUIDO	</t>
        </is>
      </c>
      <c r="D655" t="n">
        <v>3.7813</v>
      </c>
      <c r="E655" t="n">
        <v>26.45</v>
      </c>
      <c r="F655" t="n">
        <v>23.6</v>
      </c>
      <c r="G655" t="n">
        <v>117.99</v>
      </c>
      <c r="H655" t="n">
        <v>1.71</v>
      </c>
      <c r="I655" t="n">
        <v>12</v>
      </c>
      <c r="J655" t="n">
        <v>205.45</v>
      </c>
      <c r="K655" t="n">
        <v>52.44</v>
      </c>
      <c r="L655" t="n">
        <v>19.75</v>
      </c>
      <c r="M655" t="n">
        <v>10</v>
      </c>
      <c r="N655" t="n">
        <v>43.26</v>
      </c>
      <c r="O655" t="n">
        <v>25573.44</v>
      </c>
      <c r="P655" t="n">
        <v>278.83</v>
      </c>
      <c r="Q655" t="n">
        <v>608.76</v>
      </c>
      <c r="R655" t="n">
        <v>54.5</v>
      </c>
      <c r="S655" t="n">
        <v>46.36</v>
      </c>
      <c r="T655" t="n">
        <v>3735.81</v>
      </c>
      <c r="U655" t="n">
        <v>0.85</v>
      </c>
      <c r="V655" t="n">
        <v>0.9</v>
      </c>
      <c r="W655" t="n">
        <v>9.199999999999999</v>
      </c>
      <c r="X655" t="n">
        <v>0.23</v>
      </c>
      <c r="Y655" t="n">
        <v>1</v>
      </c>
      <c r="Z655" t="n">
        <v>10</v>
      </c>
    </row>
    <row r="656">
      <c r="A656" t="n">
        <v>76</v>
      </c>
      <c r="B656" t="n">
        <v>90</v>
      </c>
      <c r="C656" t="inlineStr">
        <is>
          <t xml:space="preserve">CONCLUIDO	</t>
        </is>
      </c>
      <c r="D656" t="n">
        <v>3.7916</v>
      </c>
      <c r="E656" t="n">
        <v>26.37</v>
      </c>
      <c r="F656" t="n">
        <v>23.56</v>
      </c>
      <c r="G656" t="n">
        <v>128.52</v>
      </c>
      <c r="H656" t="n">
        <v>1.73</v>
      </c>
      <c r="I656" t="n">
        <v>11</v>
      </c>
      <c r="J656" t="n">
        <v>205.85</v>
      </c>
      <c r="K656" t="n">
        <v>52.44</v>
      </c>
      <c r="L656" t="n">
        <v>20</v>
      </c>
      <c r="M656" t="n">
        <v>9</v>
      </c>
      <c r="N656" t="n">
        <v>43.41</v>
      </c>
      <c r="O656" t="n">
        <v>25622.45</v>
      </c>
      <c r="P656" t="n">
        <v>278.01</v>
      </c>
      <c r="Q656" t="n">
        <v>608.8</v>
      </c>
      <c r="R656" t="n">
        <v>53.41</v>
      </c>
      <c r="S656" t="n">
        <v>46.36</v>
      </c>
      <c r="T656" t="n">
        <v>3198.94</v>
      </c>
      <c r="U656" t="n">
        <v>0.87</v>
      </c>
      <c r="V656" t="n">
        <v>0.9</v>
      </c>
      <c r="W656" t="n">
        <v>9.19</v>
      </c>
      <c r="X656" t="n">
        <v>0.19</v>
      </c>
      <c r="Y656" t="n">
        <v>1</v>
      </c>
      <c r="Z656" t="n">
        <v>10</v>
      </c>
    </row>
    <row r="657">
      <c r="A657" t="n">
        <v>77</v>
      </c>
      <c r="B657" t="n">
        <v>90</v>
      </c>
      <c r="C657" t="inlineStr">
        <is>
          <t xml:space="preserve">CONCLUIDO	</t>
        </is>
      </c>
      <c r="D657" t="n">
        <v>3.7904</v>
      </c>
      <c r="E657" t="n">
        <v>26.38</v>
      </c>
      <c r="F657" t="n">
        <v>23.57</v>
      </c>
      <c r="G657" t="n">
        <v>128.57</v>
      </c>
      <c r="H657" t="n">
        <v>1.74</v>
      </c>
      <c r="I657" t="n">
        <v>11</v>
      </c>
      <c r="J657" t="n">
        <v>206.25</v>
      </c>
      <c r="K657" t="n">
        <v>52.44</v>
      </c>
      <c r="L657" t="n">
        <v>20.25</v>
      </c>
      <c r="M657" t="n">
        <v>9</v>
      </c>
      <c r="N657" t="n">
        <v>43.56</v>
      </c>
      <c r="O657" t="n">
        <v>25671.51</v>
      </c>
      <c r="P657" t="n">
        <v>278.07</v>
      </c>
      <c r="Q657" t="n">
        <v>608.77</v>
      </c>
      <c r="R657" t="n">
        <v>53.7</v>
      </c>
      <c r="S657" t="n">
        <v>46.36</v>
      </c>
      <c r="T657" t="n">
        <v>3341.09</v>
      </c>
      <c r="U657" t="n">
        <v>0.86</v>
      </c>
      <c r="V657" t="n">
        <v>0.9</v>
      </c>
      <c r="W657" t="n">
        <v>9.19</v>
      </c>
      <c r="X657" t="n">
        <v>0.2</v>
      </c>
      <c r="Y657" t="n">
        <v>1</v>
      </c>
      <c r="Z657" t="n">
        <v>10</v>
      </c>
    </row>
    <row r="658">
      <c r="A658" t="n">
        <v>78</v>
      </c>
      <c r="B658" t="n">
        <v>90</v>
      </c>
      <c r="C658" t="inlineStr">
        <is>
          <t xml:space="preserve">CONCLUIDO	</t>
        </is>
      </c>
      <c r="D658" t="n">
        <v>3.7899</v>
      </c>
      <c r="E658" t="n">
        <v>26.39</v>
      </c>
      <c r="F658" t="n">
        <v>23.57</v>
      </c>
      <c r="G658" t="n">
        <v>128.59</v>
      </c>
      <c r="H658" t="n">
        <v>1.76</v>
      </c>
      <c r="I658" t="n">
        <v>11</v>
      </c>
      <c r="J658" t="n">
        <v>206.65</v>
      </c>
      <c r="K658" t="n">
        <v>52.44</v>
      </c>
      <c r="L658" t="n">
        <v>20.5</v>
      </c>
      <c r="M658" t="n">
        <v>9</v>
      </c>
      <c r="N658" t="n">
        <v>43.71</v>
      </c>
      <c r="O658" t="n">
        <v>25720.62</v>
      </c>
      <c r="P658" t="n">
        <v>278.05</v>
      </c>
      <c r="Q658" t="n">
        <v>608.76</v>
      </c>
      <c r="R658" t="n">
        <v>53.72</v>
      </c>
      <c r="S658" t="n">
        <v>46.36</v>
      </c>
      <c r="T658" t="n">
        <v>3353.79</v>
      </c>
      <c r="U658" t="n">
        <v>0.86</v>
      </c>
      <c r="V658" t="n">
        <v>0.9</v>
      </c>
      <c r="W658" t="n">
        <v>9.199999999999999</v>
      </c>
      <c r="X658" t="n">
        <v>0.2</v>
      </c>
      <c r="Y658" t="n">
        <v>1</v>
      </c>
      <c r="Z658" t="n">
        <v>10</v>
      </c>
    </row>
    <row r="659">
      <c r="A659" t="n">
        <v>79</v>
      </c>
      <c r="B659" t="n">
        <v>90</v>
      </c>
      <c r="C659" t="inlineStr">
        <is>
          <t xml:space="preserve">CONCLUIDO	</t>
        </is>
      </c>
      <c r="D659" t="n">
        <v>3.7906</v>
      </c>
      <c r="E659" t="n">
        <v>26.38</v>
      </c>
      <c r="F659" t="n">
        <v>23.57</v>
      </c>
      <c r="G659" t="n">
        <v>128.56</v>
      </c>
      <c r="H659" t="n">
        <v>1.78</v>
      </c>
      <c r="I659" t="n">
        <v>11</v>
      </c>
      <c r="J659" t="n">
        <v>207.05</v>
      </c>
      <c r="K659" t="n">
        <v>52.44</v>
      </c>
      <c r="L659" t="n">
        <v>20.75</v>
      </c>
      <c r="M659" t="n">
        <v>9</v>
      </c>
      <c r="N659" t="n">
        <v>43.85</v>
      </c>
      <c r="O659" t="n">
        <v>25769.78</v>
      </c>
      <c r="P659" t="n">
        <v>277.51</v>
      </c>
      <c r="Q659" t="n">
        <v>608.86</v>
      </c>
      <c r="R659" t="n">
        <v>53.5</v>
      </c>
      <c r="S659" t="n">
        <v>46.36</v>
      </c>
      <c r="T659" t="n">
        <v>3244.27</v>
      </c>
      <c r="U659" t="n">
        <v>0.87</v>
      </c>
      <c r="V659" t="n">
        <v>0.9</v>
      </c>
      <c r="W659" t="n">
        <v>9.199999999999999</v>
      </c>
      <c r="X659" t="n">
        <v>0.2</v>
      </c>
      <c r="Y659" t="n">
        <v>1</v>
      </c>
      <c r="Z659" t="n">
        <v>10</v>
      </c>
    </row>
    <row r="660">
      <c r="A660" t="n">
        <v>80</v>
      </c>
      <c r="B660" t="n">
        <v>90</v>
      </c>
      <c r="C660" t="inlineStr">
        <is>
          <t xml:space="preserve">CONCLUIDO	</t>
        </is>
      </c>
      <c r="D660" t="n">
        <v>3.791</v>
      </c>
      <c r="E660" t="n">
        <v>26.38</v>
      </c>
      <c r="F660" t="n">
        <v>23.57</v>
      </c>
      <c r="G660" t="n">
        <v>128.55</v>
      </c>
      <c r="H660" t="n">
        <v>1.8</v>
      </c>
      <c r="I660" t="n">
        <v>11</v>
      </c>
      <c r="J660" t="n">
        <v>207.45</v>
      </c>
      <c r="K660" t="n">
        <v>52.44</v>
      </c>
      <c r="L660" t="n">
        <v>21</v>
      </c>
      <c r="M660" t="n">
        <v>9</v>
      </c>
      <c r="N660" t="n">
        <v>44</v>
      </c>
      <c r="O660" t="n">
        <v>25818.99</v>
      </c>
      <c r="P660" t="n">
        <v>276.44</v>
      </c>
      <c r="Q660" t="n">
        <v>608.78</v>
      </c>
      <c r="R660" t="n">
        <v>53.5</v>
      </c>
      <c r="S660" t="n">
        <v>46.36</v>
      </c>
      <c r="T660" t="n">
        <v>3242.98</v>
      </c>
      <c r="U660" t="n">
        <v>0.87</v>
      </c>
      <c r="V660" t="n">
        <v>0.9</v>
      </c>
      <c r="W660" t="n">
        <v>9.19</v>
      </c>
      <c r="X660" t="n">
        <v>0.2</v>
      </c>
      <c r="Y660" t="n">
        <v>1</v>
      </c>
      <c r="Z660" t="n">
        <v>10</v>
      </c>
    </row>
    <row r="661">
      <c r="A661" t="n">
        <v>81</v>
      </c>
      <c r="B661" t="n">
        <v>90</v>
      </c>
      <c r="C661" t="inlineStr">
        <is>
          <t xml:space="preserve">CONCLUIDO	</t>
        </is>
      </c>
      <c r="D661" t="n">
        <v>3.7908</v>
      </c>
      <c r="E661" t="n">
        <v>26.38</v>
      </c>
      <c r="F661" t="n">
        <v>23.57</v>
      </c>
      <c r="G661" t="n">
        <v>128.55</v>
      </c>
      <c r="H661" t="n">
        <v>1.82</v>
      </c>
      <c r="I661" t="n">
        <v>11</v>
      </c>
      <c r="J661" t="n">
        <v>207.84</v>
      </c>
      <c r="K661" t="n">
        <v>52.44</v>
      </c>
      <c r="L661" t="n">
        <v>21.25</v>
      </c>
      <c r="M661" t="n">
        <v>9</v>
      </c>
      <c r="N661" t="n">
        <v>44.15</v>
      </c>
      <c r="O661" t="n">
        <v>25868.26</v>
      </c>
      <c r="P661" t="n">
        <v>275.51</v>
      </c>
      <c r="Q661" t="n">
        <v>608.79</v>
      </c>
      <c r="R661" t="n">
        <v>53.5</v>
      </c>
      <c r="S661" t="n">
        <v>46.36</v>
      </c>
      <c r="T661" t="n">
        <v>3240.6</v>
      </c>
      <c r="U661" t="n">
        <v>0.87</v>
      </c>
      <c r="V661" t="n">
        <v>0.9</v>
      </c>
      <c r="W661" t="n">
        <v>9.199999999999999</v>
      </c>
      <c r="X661" t="n">
        <v>0.2</v>
      </c>
      <c r="Y661" t="n">
        <v>1</v>
      </c>
      <c r="Z661" t="n">
        <v>10</v>
      </c>
    </row>
    <row r="662">
      <c r="A662" t="n">
        <v>82</v>
      </c>
      <c r="B662" t="n">
        <v>90</v>
      </c>
      <c r="C662" t="inlineStr">
        <is>
          <t xml:space="preserve">CONCLUIDO	</t>
        </is>
      </c>
      <c r="D662" t="n">
        <v>3.7914</v>
      </c>
      <c r="E662" t="n">
        <v>26.38</v>
      </c>
      <c r="F662" t="n">
        <v>23.56</v>
      </c>
      <c r="G662" t="n">
        <v>128.53</v>
      </c>
      <c r="H662" t="n">
        <v>1.83</v>
      </c>
      <c r="I662" t="n">
        <v>11</v>
      </c>
      <c r="J662" t="n">
        <v>208.24</v>
      </c>
      <c r="K662" t="n">
        <v>52.44</v>
      </c>
      <c r="L662" t="n">
        <v>21.5</v>
      </c>
      <c r="M662" t="n">
        <v>9</v>
      </c>
      <c r="N662" t="n">
        <v>44.3</v>
      </c>
      <c r="O662" t="n">
        <v>25917.57</v>
      </c>
      <c r="P662" t="n">
        <v>274.38</v>
      </c>
      <c r="Q662" t="n">
        <v>608.8099999999999</v>
      </c>
      <c r="R662" t="n">
        <v>53.33</v>
      </c>
      <c r="S662" t="n">
        <v>46.36</v>
      </c>
      <c r="T662" t="n">
        <v>3157.89</v>
      </c>
      <c r="U662" t="n">
        <v>0.87</v>
      </c>
      <c r="V662" t="n">
        <v>0.9</v>
      </c>
      <c r="W662" t="n">
        <v>9.199999999999999</v>
      </c>
      <c r="X662" t="n">
        <v>0.19</v>
      </c>
      <c r="Y662" t="n">
        <v>1</v>
      </c>
      <c r="Z662" t="n">
        <v>10</v>
      </c>
    </row>
    <row r="663">
      <c r="A663" t="n">
        <v>83</v>
      </c>
      <c r="B663" t="n">
        <v>90</v>
      </c>
      <c r="C663" t="inlineStr">
        <is>
          <t xml:space="preserve">CONCLUIDO	</t>
        </is>
      </c>
      <c r="D663" t="n">
        <v>3.7991</v>
      </c>
      <c r="E663" t="n">
        <v>26.32</v>
      </c>
      <c r="F663" t="n">
        <v>23.55</v>
      </c>
      <c r="G663" t="n">
        <v>141.28</v>
      </c>
      <c r="H663" t="n">
        <v>1.85</v>
      </c>
      <c r="I663" t="n">
        <v>10</v>
      </c>
      <c r="J663" t="n">
        <v>208.64</v>
      </c>
      <c r="K663" t="n">
        <v>52.44</v>
      </c>
      <c r="L663" t="n">
        <v>21.75</v>
      </c>
      <c r="M663" t="n">
        <v>8</v>
      </c>
      <c r="N663" t="n">
        <v>44.45</v>
      </c>
      <c r="O663" t="n">
        <v>25966.93</v>
      </c>
      <c r="P663" t="n">
        <v>273.43</v>
      </c>
      <c r="Q663" t="n">
        <v>608.77</v>
      </c>
      <c r="R663" t="n">
        <v>52.94</v>
      </c>
      <c r="S663" t="n">
        <v>46.36</v>
      </c>
      <c r="T663" t="n">
        <v>2969.61</v>
      </c>
      <c r="U663" t="n">
        <v>0.88</v>
      </c>
      <c r="V663" t="n">
        <v>0.9</v>
      </c>
      <c r="W663" t="n">
        <v>9.19</v>
      </c>
      <c r="X663" t="n">
        <v>0.17</v>
      </c>
      <c r="Y663" t="n">
        <v>1</v>
      </c>
      <c r="Z663" t="n">
        <v>10</v>
      </c>
    </row>
    <row r="664">
      <c r="A664" t="n">
        <v>84</v>
      </c>
      <c r="B664" t="n">
        <v>90</v>
      </c>
      <c r="C664" t="inlineStr">
        <is>
          <t xml:space="preserve">CONCLUIDO	</t>
        </is>
      </c>
      <c r="D664" t="n">
        <v>3.7983</v>
      </c>
      <c r="E664" t="n">
        <v>26.33</v>
      </c>
      <c r="F664" t="n">
        <v>23.55</v>
      </c>
      <c r="G664" t="n">
        <v>141.31</v>
      </c>
      <c r="H664" t="n">
        <v>1.87</v>
      </c>
      <c r="I664" t="n">
        <v>10</v>
      </c>
      <c r="J664" t="n">
        <v>209.05</v>
      </c>
      <c r="K664" t="n">
        <v>52.44</v>
      </c>
      <c r="L664" t="n">
        <v>22</v>
      </c>
      <c r="M664" t="n">
        <v>8</v>
      </c>
      <c r="N664" t="n">
        <v>44.6</v>
      </c>
      <c r="O664" t="n">
        <v>26016.35</v>
      </c>
      <c r="P664" t="n">
        <v>274.05</v>
      </c>
      <c r="Q664" t="n">
        <v>608.78</v>
      </c>
      <c r="R664" t="n">
        <v>52.98</v>
      </c>
      <c r="S664" t="n">
        <v>46.36</v>
      </c>
      <c r="T664" t="n">
        <v>2986.15</v>
      </c>
      <c r="U664" t="n">
        <v>0.88</v>
      </c>
      <c r="V664" t="n">
        <v>0.9</v>
      </c>
      <c r="W664" t="n">
        <v>9.199999999999999</v>
      </c>
      <c r="X664" t="n">
        <v>0.18</v>
      </c>
      <c r="Y664" t="n">
        <v>1</v>
      </c>
      <c r="Z664" t="n">
        <v>10</v>
      </c>
    </row>
    <row r="665">
      <c r="A665" t="n">
        <v>85</v>
      </c>
      <c r="B665" t="n">
        <v>90</v>
      </c>
      <c r="C665" t="inlineStr">
        <is>
          <t xml:space="preserve">CONCLUIDO	</t>
        </is>
      </c>
      <c r="D665" t="n">
        <v>3.7982</v>
      </c>
      <c r="E665" t="n">
        <v>26.33</v>
      </c>
      <c r="F665" t="n">
        <v>23.55</v>
      </c>
      <c r="G665" t="n">
        <v>141.31</v>
      </c>
      <c r="H665" t="n">
        <v>1.89</v>
      </c>
      <c r="I665" t="n">
        <v>10</v>
      </c>
      <c r="J665" t="n">
        <v>209.45</v>
      </c>
      <c r="K665" t="n">
        <v>52.44</v>
      </c>
      <c r="L665" t="n">
        <v>22.25</v>
      </c>
      <c r="M665" t="n">
        <v>8</v>
      </c>
      <c r="N665" t="n">
        <v>44.75</v>
      </c>
      <c r="O665" t="n">
        <v>26065.82</v>
      </c>
      <c r="P665" t="n">
        <v>274.18</v>
      </c>
      <c r="Q665" t="n">
        <v>608.78</v>
      </c>
      <c r="R665" t="n">
        <v>52.87</v>
      </c>
      <c r="S665" t="n">
        <v>46.36</v>
      </c>
      <c r="T665" t="n">
        <v>2933.08</v>
      </c>
      <c r="U665" t="n">
        <v>0.88</v>
      </c>
      <c r="V665" t="n">
        <v>0.9</v>
      </c>
      <c r="W665" t="n">
        <v>9.199999999999999</v>
      </c>
      <c r="X665" t="n">
        <v>0.18</v>
      </c>
      <c r="Y665" t="n">
        <v>1</v>
      </c>
      <c r="Z665" t="n">
        <v>10</v>
      </c>
    </row>
    <row r="666">
      <c r="A666" t="n">
        <v>86</v>
      </c>
      <c r="B666" t="n">
        <v>90</v>
      </c>
      <c r="C666" t="inlineStr">
        <is>
          <t xml:space="preserve">CONCLUIDO	</t>
        </is>
      </c>
      <c r="D666" t="n">
        <v>3.7982</v>
      </c>
      <c r="E666" t="n">
        <v>26.33</v>
      </c>
      <c r="F666" t="n">
        <v>23.55</v>
      </c>
      <c r="G666" t="n">
        <v>141.31</v>
      </c>
      <c r="H666" t="n">
        <v>1.9</v>
      </c>
      <c r="I666" t="n">
        <v>10</v>
      </c>
      <c r="J666" t="n">
        <v>209.85</v>
      </c>
      <c r="K666" t="n">
        <v>52.44</v>
      </c>
      <c r="L666" t="n">
        <v>22.5</v>
      </c>
      <c r="M666" t="n">
        <v>8</v>
      </c>
      <c r="N666" t="n">
        <v>44.91</v>
      </c>
      <c r="O666" t="n">
        <v>26115.34</v>
      </c>
      <c r="P666" t="n">
        <v>274.06</v>
      </c>
      <c r="Q666" t="n">
        <v>608.87</v>
      </c>
      <c r="R666" t="n">
        <v>52.98</v>
      </c>
      <c r="S666" t="n">
        <v>46.36</v>
      </c>
      <c r="T666" t="n">
        <v>2989.44</v>
      </c>
      <c r="U666" t="n">
        <v>0.87</v>
      </c>
      <c r="V666" t="n">
        <v>0.9</v>
      </c>
      <c r="W666" t="n">
        <v>9.19</v>
      </c>
      <c r="X666" t="n">
        <v>0.18</v>
      </c>
      <c r="Y666" t="n">
        <v>1</v>
      </c>
      <c r="Z666" t="n">
        <v>10</v>
      </c>
    </row>
    <row r="667">
      <c r="A667" t="n">
        <v>87</v>
      </c>
      <c r="B667" t="n">
        <v>90</v>
      </c>
      <c r="C667" t="inlineStr">
        <is>
          <t xml:space="preserve">CONCLUIDO	</t>
        </is>
      </c>
      <c r="D667" t="n">
        <v>3.7996</v>
      </c>
      <c r="E667" t="n">
        <v>26.32</v>
      </c>
      <c r="F667" t="n">
        <v>23.54</v>
      </c>
      <c r="G667" t="n">
        <v>141.25</v>
      </c>
      <c r="H667" t="n">
        <v>1.92</v>
      </c>
      <c r="I667" t="n">
        <v>10</v>
      </c>
      <c r="J667" t="n">
        <v>210.25</v>
      </c>
      <c r="K667" t="n">
        <v>52.44</v>
      </c>
      <c r="L667" t="n">
        <v>22.75</v>
      </c>
      <c r="M667" t="n">
        <v>8</v>
      </c>
      <c r="N667" t="n">
        <v>45.06</v>
      </c>
      <c r="O667" t="n">
        <v>26164.91</v>
      </c>
      <c r="P667" t="n">
        <v>273.96</v>
      </c>
      <c r="Q667" t="n">
        <v>608.8</v>
      </c>
      <c r="R667" t="n">
        <v>52.68</v>
      </c>
      <c r="S667" t="n">
        <v>46.36</v>
      </c>
      <c r="T667" t="n">
        <v>2837.09</v>
      </c>
      <c r="U667" t="n">
        <v>0.88</v>
      </c>
      <c r="V667" t="n">
        <v>0.91</v>
      </c>
      <c r="W667" t="n">
        <v>9.19</v>
      </c>
      <c r="X667" t="n">
        <v>0.17</v>
      </c>
      <c r="Y667" t="n">
        <v>1</v>
      </c>
      <c r="Z667" t="n">
        <v>10</v>
      </c>
    </row>
    <row r="668">
      <c r="A668" t="n">
        <v>88</v>
      </c>
      <c r="B668" t="n">
        <v>90</v>
      </c>
      <c r="C668" t="inlineStr">
        <is>
          <t xml:space="preserve">CONCLUIDO	</t>
        </is>
      </c>
      <c r="D668" t="n">
        <v>3.7993</v>
      </c>
      <c r="E668" t="n">
        <v>26.32</v>
      </c>
      <c r="F668" t="n">
        <v>23.54</v>
      </c>
      <c r="G668" t="n">
        <v>141.27</v>
      </c>
      <c r="H668" t="n">
        <v>1.94</v>
      </c>
      <c r="I668" t="n">
        <v>10</v>
      </c>
      <c r="J668" t="n">
        <v>210.65</v>
      </c>
      <c r="K668" t="n">
        <v>52.44</v>
      </c>
      <c r="L668" t="n">
        <v>23</v>
      </c>
      <c r="M668" t="n">
        <v>8</v>
      </c>
      <c r="N668" t="n">
        <v>45.21</v>
      </c>
      <c r="O668" t="n">
        <v>26214.54</v>
      </c>
      <c r="P668" t="n">
        <v>273.97</v>
      </c>
      <c r="Q668" t="n">
        <v>608.79</v>
      </c>
      <c r="R668" t="n">
        <v>52.74</v>
      </c>
      <c r="S668" t="n">
        <v>46.36</v>
      </c>
      <c r="T668" t="n">
        <v>2869.74</v>
      </c>
      <c r="U668" t="n">
        <v>0.88</v>
      </c>
      <c r="V668" t="n">
        <v>0.91</v>
      </c>
      <c r="W668" t="n">
        <v>9.19</v>
      </c>
      <c r="X668" t="n">
        <v>0.17</v>
      </c>
      <c r="Y668" t="n">
        <v>1</v>
      </c>
      <c r="Z668" t="n">
        <v>10</v>
      </c>
    </row>
    <row r="669">
      <c r="A669" t="n">
        <v>89</v>
      </c>
      <c r="B669" t="n">
        <v>90</v>
      </c>
      <c r="C669" t="inlineStr">
        <is>
          <t xml:space="preserve">CONCLUIDO	</t>
        </is>
      </c>
      <c r="D669" t="n">
        <v>3.7993</v>
      </c>
      <c r="E669" t="n">
        <v>26.32</v>
      </c>
      <c r="F669" t="n">
        <v>23.54</v>
      </c>
      <c r="G669" t="n">
        <v>141.27</v>
      </c>
      <c r="H669" t="n">
        <v>1.96</v>
      </c>
      <c r="I669" t="n">
        <v>10</v>
      </c>
      <c r="J669" t="n">
        <v>211.05</v>
      </c>
      <c r="K669" t="n">
        <v>52.44</v>
      </c>
      <c r="L669" t="n">
        <v>23.25</v>
      </c>
      <c r="M669" t="n">
        <v>8</v>
      </c>
      <c r="N669" t="n">
        <v>45.36</v>
      </c>
      <c r="O669" t="n">
        <v>26264.21</v>
      </c>
      <c r="P669" t="n">
        <v>273.75</v>
      </c>
      <c r="Q669" t="n">
        <v>608.78</v>
      </c>
      <c r="R669" t="n">
        <v>52.66</v>
      </c>
      <c r="S669" t="n">
        <v>46.36</v>
      </c>
      <c r="T669" t="n">
        <v>2825.89</v>
      </c>
      <c r="U669" t="n">
        <v>0.88</v>
      </c>
      <c r="V669" t="n">
        <v>0.9</v>
      </c>
      <c r="W669" t="n">
        <v>9.199999999999999</v>
      </c>
      <c r="X669" t="n">
        <v>0.17</v>
      </c>
      <c r="Y669" t="n">
        <v>1</v>
      </c>
      <c r="Z669" t="n">
        <v>10</v>
      </c>
    </row>
    <row r="670">
      <c r="A670" t="n">
        <v>90</v>
      </c>
      <c r="B670" t="n">
        <v>90</v>
      </c>
      <c r="C670" t="inlineStr">
        <is>
          <t xml:space="preserve">CONCLUIDO	</t>
        </is>
      </c>
      <c r="D670" t="n">
        <v>3.799</v>
      </c>
      <c r="E670" t="n">
        <v>26.32</v>
      </c>
      <c r="F670" t="n">
        <v>23.55</v>
      </c>
      <c r="G670" t="n">
        <v>141.28</v>
      </c>
      <c r="H670" t="n">
        <v>1.97</v>
      </c>
      <c r="I670" t="n">
        <v>10</v>
      </c>
      <c r="J670" t="n">
        <v>211.46</v>
      </c>
      <c r="K670" t="n">
        <v>52.44</v>
      </c>
      <c r="L670" t="n">
        <v>23.5</v>
      </c>
      <c r="M670" t="n">
        <v>8</v>
      </c>
      <c r="N670" t="n">
        <v>45.52</v>
      </c>
      <c r="O670" t="n">
        <v>26313.94</v>
      </c>
      <c r="P670" t="n">
        <v>272.43</v>
      </c>
      <c r="Q670" t="n">
        <v>608.75</v>
      </c>
      <c r="R670" t="n">
        <v>52.68</v>
      </c>
      <c r="S670" t="n">
        <v>46.36</v>
      </c>
      <c r="T670" t="n">
        <v>2840.05</v>
      </c>
      <c r="U670" t="n">
        <v>0.88</v>
      </c>
      <c r="V670" t="n">
        <v>0.9</v>
      </c>
      <c r="W670" t="n">
        <v>9.199999999999999</v>
      </c>
      <c r="X670" t="n">
        <v>0.18</v>
      </c>
      <c r="Y670" t="n">
        <v>1</v>
      </c>
      <c r="Z670" t="n">
        <v>10</v>
      </c>
    </row>
    <row r="671">
      <c r="A671" t="n">
        <v>91</v>
      </c>
      <c r="B671" t="n">
        <v>90</v>
      </c>
      <c r="C671" t="inlineStr">
        <is>
          <t xml:space="preserve">CONCLUIDO	</t>
        </is>
      </c>
      <c r="D671" t="n">
        <v>3.7978</v>
      </c>
      <c r="E671" t="n">
        <v>26.33</v>
      </c>
      <c r="F671" t="n">
        <v>23.55</v>
      </c>
      <c r="G671" t="n">
        <v>141.33</v>
      </c>
      <c r="H671" t="n">
        <v>1.99</v>
      </c>
      <c r="I671" t="n">
        <v>10</v>
      </c>
      <c r="J671" t="n">
        <v>211.86</v>
      </c>
      <c r="K671" t="n">
        <v>52.44</v>
      </c>
      <c r="L671" t="n">
        <v>23.75</v>
      </c>
      <c r="M671" t="n">
        <v>8</v>
      </c>
      <c r="N671" t="n">
        <v>45.67</v>
      </c>
      <c r="O671" t="n">
        <v>26363.73</v>
      </c>
      <c r="P671" t="n">
        <v>270.75</v>
      </c>
      <c r="Q671" t="n">
        <v>608.79</v>
      </c>
      <c r="R671" t="n">
        <v>53.05</v>
      </c>
      <c r="S671" t="n">
        <v>46.36</v>
      </c>
      <c r="T671" t="n">
        <v>3021.35</v>
      </c>
      <c r="U671" t="n">
        <v>0.87</v>
      </c>
      <c r="V671" t="n">
        <v>0.9</v>
      </c>
      <c r="W671" t="n">
        <v>9.199999999999999</v>
      </c>
      <c r="X671" t="n">
        <v>0.18</v>
      </c>
      <c r="Y671" t="n">
        <v>1</v>
      </c>
      <c r="Z671" t="n">
        <v>10</v>
      </c>
    </row>
    <row r="672">
      <c r="A672" t="n">
        <v>92</v>
      </c>
      <c r="B672" t="n">
        <v>90</v>
      </c>
      <c r="C672" t="inlineStr">
        <is>
          <t xml:space="preserve">CONCLUIDO	</t>
        </is>
      </c>
      <c r="D672" t="n">
        <v>3.8061</v>
      </c>
      <c r="E672" t="n">
        <v>26.27</v>
      </c>
      <c r="F672" t="n">
        <v>23.53</v>
      </c>
      <c r="G672" t="n">
        <v>156.89</v>
      </c>
      <c r="H672" t="n">
        <v>2.01</v>
      </c>
      <c r="I672" t="n">
        <v>9</v>
      </c>
      <c r="J672" t="n">
        <v>212.27</v>
      </c>
      <c r="K672" t="n">
        <v>52.44</v>
      </c>
      <c r="L672" t="n">
        <v>24</v>
      </c>
      <c r="M672" t="n">
        <v>7</v>
      </c>
      <c r="N672" t="n">
        <v>45.82</v>
      </c>
      <c r="O672" t="n">
        <v>26413.56</v>
      </c>
      <c r="P672" t="n">
        <v>268.02</v>
      </c>
      <c r="Q672" t="n">
        <v>608.78</v>
      </c>
      <c r="R672" t="n">
        <v>52.37</v>
      </c>
      <c r="S672" t="n">
        <v>46.36</v>
      </c>
      <c r="T672" t="n">
        <v>2689.7</v>
      </c>
      <c r="U672" t="n">
        <v>0.89</v>
      </c>
      <c r="V672" t="n">
        <v>0.91</v>
      </c>
      <c r="W672" t="n">
        <v>9.19</v>
      </c>
      <c r="X672" t="n">
        <v>0.16</v>
      </c>
      <c r="Y672" t="n">
        <v>1</v>
      </c>
      <c r="Z672" t="n">
        <v>10</v>
      </c>
    </row>
    <row r="673">
      <c r="A673" t="n">
        <v>93</v>
      </c>
      <c r="B673" t="n">
        <v>90</v>
      </c>
      <c r="C673" t="inlineStr">
        <is>
          <t xml:space="preserve">CONCLUIDO	</t>
        </is>
      </c>
      <c r="D673" t="n">
        <v>3.8067</v>
      </c>
      <c r="E673" t="n">
        <v>26.27</v>
      </c>
      <c r="F673" t="n">
        <v>23.53</v>
      </c>
      <c r="G673" t="n">
        <v>156.86</v>
      </c>
      <c r="H673" t="n">
        <v>2.03</v>
      </c>
      <c r="I673" t="n">
        <v>9</v>
      </c>
      <c r="J673" t="n">
        <v>212.67</v>
      </c>
      <c r="K673" t="n">
        <v>52.44</v>
      </c>
      <c r="L673" t="n">
        <v>24.25</v>
      </c>
      <c r="M673" t="n">
        <v>7</v>
      </c>
      <c r="N673" t="n">
        <v>45.98</v>
      </c>
      <c r="O673" t="n">
        <v>26463.45</v>
      </c>
      <c r="P673" t="n">
        <v>268.38</v>
      </c>
      <c r="Q673" t="n">
        <v>608.75</v>
      </c>
      <c r="R673" t="n">
        <v>52.27</v>
      </c>
      <c r="S673" t="n">
        <v>46.36</v>
      </c>
      <c r="T673" t="n">
        <v>2639</v>
      </c>
      <c r="U673" t="n">
        <v>0.89</v>
      </c>
      <c r="V673" t="n">
        <v>0.91</v>
      </c>
      <c r="W673" t="n">
        <v>9.19</v>
      </c>
      <c r="X673" t="n">
        <v>0.16</v>
      </c>
      <c r="Y673" t="n">
        <v>1</v>
      </c>
      <c r="Z673" t="n">
        <v>10</v>
      </c>
    </row>
    <row r="674">
      <c r="A674" t="n">
        <v>94</v>
      </c>
      <c r="B674" t="n">
        <v>90</v>
      </c>
      <c r="C674" t="inlineStr">
        <is>
          <t xml:space="preserve">CONCLUIDO	</t>
        </is>
      </c>
      <c r="D674" t="n">
        <v>3.8059</v>
      </c>
      <c r="E674" t="n">
        <v>26.27</v>
      </c>
      <c r="F674" t="n">
        <v>23.53</v>
      </c>
      <c r="G674" t="n">
        <v>156.89</v>
      </c>
      <c r="H674" t="n">
        <v>2.04</v>
      </c>
      <c r="I674" t="n">
        <v>9</v>
      </c>
      <c r="J674" t="n">
        <v>213.08</v>
      </c>
      <c r="K674" t="n">
        <v>52.44</v>
      </c>
      <c r="L674" t="n">
        <v>24.5</v>
      </c>
      <c r="M674" t="n">
        <v>7</v>
      </c>
      <c r="N674" t="n">
        <v>46.13</v>
      </c>
      <c r="O674" t="n">
        <v>26513.39</v>
      </c>
      <c r="P674" t="n">
        <v>268.56</v>
      </c>
      <c r="Q674" t="n">
        <v>608.8</v>
      </c>
      <c r="R674" t="n">
        <v>52.46</v>
      </c>
      <c r="S674" t="n">
        <v>46.36</v>
      </c>
      <c r="T674" t="n">
        <v>2731.94</v>
      </c>
      <c r="U674" t="n">
        <v>0.88</v>
      </c>
      <c r="V674" t="n">
        <v>0.91</v>
      </c>
      <c r="W674" t="n">
        <v>9.19</v>
      </c>
      <c r="X674" t="n">
        <v>0.16</v>
      </c>
      <c r="Y674" t="n">
        <v>1</v>
      </c>
      <c r="Z674" t="n">
        <v>10</v>
      </c>
    </row>
    <row r="675">
      <c r="A675" t="n">
        <v>95</v>
      </c>
      <c r="B675" t="n">
        <v>90</v>
      </c>
      <c r="C675" t="inlineStr">
        <is>
          <t xml:space="preserve">CONCLUIDO	</t>
        </is>
      </c>
      <c r="D675" t="n">
        <v>3.8057</v>
      </c>
      <c r="E675" t="n">
        <v>26.28</v>
      </c>
      <c r="F675" t="n">
        <v>23.54</v>
      </c>
      <c r="G675" t="n">
        <v>156.91</v>
      </c>
      <c r="H675" t="n">
        <v>2.06</v>
      </c>
      <c r="I675" t="n">
        <v>9</v>
      </c>
      <c r="J675" t="n">
        <v>213.48</v>
      </c>
      <c r="K675" t="n">
        <v>52.44</v>
      </c>
      <c r="L675" t="n">
        <v>24.75</v>
      </c>
      <c r="M675" t="n">
        <v>7</v>
      </c>
      <c r="N675" t="n">
        <v>46.29</v>
      </c>
      <c r="O675" t="n">
        <v>26563.39</v>
      </c>
      <c r="P675" t="n">
        <v>268.64</v>
      </c>
      <c r="Q675" t="n">
        <v>608.79</v>
      </c>
      <c r="R675" t="n">
        <v>52.51</v>
      </c>
      <c r="S675" t="n">
        <v>46.36</v>
      </c>
      <c r="T675" t="n">
        <v>2758.65</v>
      </c>
      <c r="U675" t="n">
        <v>0.88</v>
      </c>
      <c r="V675" t="n">
        <v>0.91</v>
      </c>
      <c r="W675" t="n">
        <v>9.19</v>
      </c>
      <c r="X675" t="n">
        <v>0.17</v>
      </c>
      <c r="Y675" t="n">
        <v>1</v>
      </c>
      <c r="Z675" t="n">
        <v>10</v>
      </c>
    </row>
    <row r="676">
      <c r="A676" t="n">
        <v>96</v>
      </c>
      <c r="B676" t="n">
        <v>90</v>
      </c>
      <c r="C676" t="inlineStr">
        <is>
          <t xml:space="preserve">CONCLUIDO	</t>
        </is>
      </c>
      <c r="D676" t="n">
        <v>3.806</v>
      </c>
      <c r="E676" t="n">
        <v>26.27</v>
      </c>
      <c r="F676" t="n">
        <v>23.53</v>
      </c>
      <c r="G676" t="n">
        <v>156.89</v>
      </c>
      <c r="H676" t="n">
        <v>2.08</v>
      </c>
      <c r="I676" t="n">
        <v>9</v>
      </c>
      <c r="J676" t="n">
        <v>213.89</v>
      </c>
      <c r="K676" t="n">
        <v>52.44</v>
      </c>
      <c r="L676" t="n">
        <v>25</v>
      </c>
      <c r="M676" t="n">
        <v>7</v>
      </c>
      <c r="N676" t="n">
        <v>46.44</v>
      </c>
      <c r="O676" t="n">
        <v>26613.43</v>
      </c>
      <c r="P676" t="n">
        <v>268.3</v>
      </c>
      <c r="Q676" t="n">
        <v>608.79</v>
      </c>
      <c r="R676" t="n">
        <v>52.47</v>
      </c>
      <c r="S676" t="n">
        <v>46.36</v>
      </c>
      <c r="T676" t="n">
        <v>2739.56</v>
      </c>
      <c r="U676" t="n">
        <v>0.88</v>
      </c>
      <c r="V676" t="n">
        <v>0.91</v>
      </c>
      <c r="W676" t="n">
        <v>9.19</v>
      </c>
      <c r="X676" t="n">
        <v>0.16</v>
      </c>
      <c r="Y676" t="n">
        <v>1</v>
      </c>
      <c r="Z676" t="n">
        <v>10</v>
      </c>
    </row>
    <row r="677">
      <c r="A677" t="n">
        <v>97</v>
      </c>
      <c r="B677" t="n">
        <v>90</v>
      </c>
      <c r="C677" t="inlineStr">
        <is>
          <t xml:space="preserve">CONCLUIDO	</t>
        </is>
      </c>
      <c r="D677" t="n">
        <v>3.8063</v>
      </c>
      <c r="E677" t="n">
        <v>26.27</v>
      </c>
      <c r="F677" t="n">
        <v>23.53</v>
      </c>
      <c r="G677" t="n">
        <v>156.88</v>
      </c>
      <c r="H677" t="n">
        <v>2.09</v>
      </c>
      <c r="I677" t="n">
        <v>9</v>
      </c>
      <c r="J677" t="n">
        <v>214.29</v>
      </c>
      <c r="K677" t="n">
        <v>52.44</v>
      </c>
      <c r="L677" t="n">
        <v>25.25</v>
      </c>
      <c r="M677" t="n">
        <v>7</v>
      </c>
      <c r="N677" t="n">
        <v>46.6</v>
      </c>
      <c r="O677" t="n">
        <v>26663.54</v>
      </c>
      <c r="P677" t="n">
        <v>267.95</v>
      </c>
      <c r="Q677" t="n">
        <v>608.8099999999999</v>
      </c>
      <c r="R677" t="n">
        <v>52.37</v>
      </c>
      <c r="S677" t="n">
        <v>46.36</v>
      </c>
      <c r="T677" t="n">
        <v>2688.59</v>
      </c>
      <c r="U677" t="n">
        <v>0.89</v>
      </c>
      <c r="V677" t="n">
        <v>0.91</v>
      </c>
      <c r="W677" t="n">
        <v>9.19</v>
      </c>
      <c r="X677" t="n">
        <v>0.16</v>
      </c>
      <c r="Y677" t="n">
        <v>1</v>
      </c>
      <c r="Z677" t="n">
        <v>10</v>
      </c>
    </row>
    <row r="678">
      <c r="A678" t="n">
        <v>98</v>
      </c>
      <c r="B678" t="n">
        <v>90</v>
      </c>
      <c r="C678" t="inlineStr">
        <is>
          <t xml:space="preserve">CONCLUIDO	</t>
        </is>
      </c>
      <c r="D678" t="n">
        <v>3.8069</v>
      </c>
      <c r="E678" t="n">
        <v>26.27</v>
      </c>
      <c r="F678" t="n">
        <v>23.53</v>
      </c>
      <c r="G678" t="n">
        <v>156.85</v>
      </c>
      <c r="H678" t="n">
        <v>2.11</v>
      </c>
      <c r="I678" t="n">
        <v>9</v>
      </c>
      <c r="J678" t="n">
        <v>214.7</v>
      </c>
      <c r="K678" t="n">
        <v>52.44</v>
      </c>
      <c r="L678" t="n">
        <v>25.5</v>
      </c>
      <c r="M678" t="n">
        <v>7</v>
      </c>
      <c r="N678" t="n">
        <v>46.76</v>
      </c>
      <c r="O678" t="n">
        <v>26713.69</v>
      </c>
      <c r="P678" t="n">
        <v>267.63</v>
      </c>
      <c r="Q678" t="n">
        <v>608.75</v>
      </c>
      <c r="R678" t="n">
        <v>52.34</v>
      </c>
      <c r="S678" t="n">
        <v>46.36</v>
      </c>
      <c r="T678" t="n">
        <v>2673.31</v>
      </c>
      <c r="U678" t="n">
        <v>0.89</v>
      </c>
      <c r="V678" t="n">
        <v>0.91</v>
      </c>
      <c r="W678" t="n">
        <v>9.19</v>
      </c>
      <c r="X678" t="n">
        <v>0.16</v>
      </c>
      <c r="Y678" t="n">
        <v>1</v>
      </c>
      <c r="Z678" t="n">
        <v>10</v>
      </c>
    </row>
    <row r="679">
      <c r="A679" t="n">
        <v>99</v>
      </c>
      <c r="B679" t="n">
        <v>90</v>
      </c>
      <c r="C679" t="inlineStr">
        <is>
          <t xml:space="preserve">CONCLUIDO	</t>
        </is>
      </c>
      <c r="D679" t="n">
        <v>3.807</v>
      </c>
      <c r="E679" t="n">
        <v>26.27</v>
      </c>
      <c r="F679" t="n">
        <v>23.53</v>
      </c>
      <c r="G679" t="n">
        <v>156.85</v>
      </c>
      <c r="H679" t="n">
        <v>2.13</v>
      </c>
      <c r="I679" t="n">
        <v>9</v>
      </c>
      <c r="J679" t="n">
        <v>215.11</v>
      </c>
      <c r="K679" t="n">
        <v>52.44</v>
      </c>
      <c r="L679" t="n">
        <v>25.75</v>
      </c>
      <c r="M679" t="n">
        <v>7</v>
      </c>
      <c r="N679" t="n">
        <v>46.91</v>
      </c>
      <c r="O679" t="n">
        <v>26763.9</v>
      </c>
      <c r="P679" t="n">
        <v>267.47</v>
      </c>
      <c r="Q679" t="n">
        <v>608.78</v>
      </c>
      <c r="R679" t="n">
        <v>52.23</v>
      </c>
      <c r="S679" t="n">
        <v>46.36</v>
      </c>
      <c r="T679" t="n">
        <v>2617.23</v>
      </c>
      <c r="U679" t="n">
        <v>0.89</v>
      </c>
      <c r="V679" t="n">
        <v>0.91</v>
      </c>
      <c r="W679" t="n">
        <v>9.19</v>
      </c>
      <c r="X679" t="n">
        <v>0.16</v>
      </c>
      <c r="Y679" t="n">
        <v>1</v>
      </c>
      <c r="Z679" t="n">
        <v>10</v>
      </c>
    </row>
    <row r="680">
      <c r="A680" t="n">
        <v>100</v>
      </c>
      <c r="B680" t="n">
        <v>90</v>
      </c>
      <c r="C680" t="inlineStr">
        <is>
          <t xml:space="preserve">CONCLUIDO	</t>
        </is>
      </c>
      <c r="D680" t="n">
        <v>3.8061</v>
      </c>
      <c r="E680" t="n">
        <v>26.27</v>
      </c>
      <c r="F680" t="n">
        <v>23.53</v>
      </c>
      <c r="G680" t="n">
        <v>156.89</v>
      </c>
      <c r="H680" t="n">
        <v>2.14</v>
      </c>
      <c r="I680" t="n">
        <v>9</v>
      </c>
      <c r="J680" t="n">
        <v>215.51</v>
      </c>
      <c r="K680" t="n">
        <v>52.44</v>
      </c>
      <c r="L680" t="n">
        <v>26</v>
      </c>
      <c r="M680" t="n">
        <v>7</v>
      </c>
      <c r="N680" t="n">
        <v>47.07</v>
      </c>
      <c r="O680" t="n">
        <v>26814.17</v>
      </c>
      <c r="P680" t="n">
        <v>266.54</v>
      </c>
      <c r="Q680" t="n">
        <v>608.8200000000001</v>
      </c>
      <c r="R680" t="n">
        <v>52.53</v>
      </c>
      <c r="S680" t="n">
        <v>46.36</v>
      </c>
      <c r="T680" t="n">
        <v>2766.85</v>
      </c>
      <c r="U680" t="n">
        <v>0.88</v>
      </c>
      <c r="V680" t="n">
        <v>0.91</v>
      </c>
      <c r="W680" t="n">
        <v>9.19</v>
      </c>
      <c r="X680" t="n">
        <v>0.16</v>
      </c>
      <c r="Y680" t="n">
        <v>1</v>
      </c>
      <c r="Z680" t="n">
        <v>10</v>
      </c>
    </row>
    <row r="681">
      <c r="A681" t="n">
        <v>101</v>
      </c>
      <c r="B681" t="n">
        <v>90</v>
      </c>
      <c r="C681" t="inlineStr">
        <is>
          <t xml:space="preserve">CONCLUIDO	</t>
        </is>
      </c>
      <c r="D681" t="n">
        <v>3.806</v>
      </c>
      <c r="E681" t="n">
        <v>26.27</v>
      </c>
      <c r="F681" t="n">
        <v>23.53</v>
      </c>
      <c r="G681" t="n">
        <v>156.89</v>
      </c>
      <c r="H681" t="n">
        <v>2.16</v>
      </c>
      <c r="I681" t="n">
        <v>9</v>
      </c>
      <c r="J681" t="n">
        <v>215.92</v>
      </c>
      <c r="K681" t="n">
        <v>52.44</v>
      </c>
      <c r="L681" t="n">
        <v>26.25</v>
      </c>
      <c r="M681" t="n">
        <v>7</v>
      </c>
      <c r="N681" t="n">
        <v>47.23</v>
      </c>
      <c r="O681" t="n">
        <v>26864.49</v>
      </c>
      <c r="P681" t="n">
        <v>265.5</v>
      </c>
      <c r="Q681" t="n">
        <v>608.76</v>
      </c>
      <c r="R681" t="n">
        <v>52.52</v>
      </c>
      <c r="S681" t="n">
        <v>46.36</v>
      </c>
      <c r="T681" t="n">
        <v>2764.45</v>
      </c>
      <c r="U681" t="n">
        <v>0.88</v>
      </c>
      <c r="V681" t="n">
        <v>0.91</v>
      </c>
      <c r="W681" t="n">
        <v>9.19</v>
      </c>
      <c r="X681" t="n">
        <v>0.16</v>
      </c>
      <c r="Y681" t="n">
        <v>1</v>
      </c>
      <c r="Z681" t="n">
        <v>10</v>
      </c>
    </row>
    <row r="682">
      <c r="A682" t="n">
        <v>102</v>
      </c>
      <c r="B682" t="n">
        <v>90</v>
      </c>
      <c r="C682" t="inlineStr">
        <is>
          <t xml:space="preserve">CONCLUIDO	</t>
        </is>
      </c>
      <c r="D682" t="n">
        <v>3.8057</v>
      </c>
      <c r="E682" t="n">
        <v>26.28</v>
      </c>
      <c r="F682" t="n">
        <v>23.54</v>
      </c>
      <c r="G682" t="n">
        <v>156.91</v>
      </c>
      <c r="H682" t="n">
        <v>2.18</v>
      </c>
      <c r="I682" t="n">
        <v>9</v>
      </c>
      <c r="J682" t="n">
        <v>216.33</v>
      </c>
      <c r="K682" t="n">
        <v>52.44</v>
      </c>
      <c r="L682" t="n">
        <v>26.5</v>
      </c>
      <c r="M682" t="n">
        <v>7</v>
      </c>
      <c r="N682" t="n">
        <v>47.39</v>
      </c>
      <c r="O682" t="n">
        <v>26914.86</v>
      </c>
      <c r="P682" t="n">
        <v>264.73</v>
      </c>
      <c r="Q682" t="n">
        <v>608.75</v>
      </c>
      <c r="R682" t="n">
        <v>52.62</v>
      </c>
      <c r="S682" t="n">
        <v>46.36</v>
      </c>
      <c r="T682" t="n">
        <v>2811.79</v>
      </c>
      <c r="U682" t="n">
        <v>0.88</v>
      </c>
      <c r="V682" t="n">
        <v>0.91</v>
      </c>
      <c r="W682" t="n">
        <v>9.19</v>
      </c>
      <c r="X682" t="n">
        <v>0.17</v>
      </c>
      <c r="Y682" t="n">
        <v>1</v>
      </c>
      <c r="Z682" t="n">
        <v>10</v>
      </c>
    </row>
    <row r="683">
      <c r="A683" t="n">
        <v>103</v>
      </c>
      <c r="B683" t="n">
        <v>90</v>
      </c>
      <c r="C683" t="inlineStr">
        <is>
          <t xml:space="preserve">CONCLUIDO	</t>
        </is>
      </c>
      <c r="D683" t="n">
        <v>3.8058</v>
      </c>
      <c r="E683" t="n">
        <v>26.28</v>
      </c>
      <c r="F683" t="n">
        <v>23.54</v>
      </c>
      <c r="G683" t="n">
        <v>156.9</v>
      </c>
      <c r="H683" t="n">
        <v>2.19</v>
      </c>
      <c r="I683" t="n">
        <v>9</v>
      </c>
      <c r="J683" t="n">
        <v>216.74</v>
      </c>
      <c r="K683" t="n">
        <v>52.44</v>
      </c>
      <c r="L683" t="n">
        <v>26.75</v>
      </c>
      <c r="M683" t="n">
        <v>7</v>
      </c>
      <c r="N683" t="n">
        <v>47.55</v>
      </c>
      <c r="O683" t="n">
        <v>26965.29</v>
      </c>
      <c r="P683" t="n">
        <v>262.78</v>
      </c>
      <c r="Q683" t="n">
        <v>608.75</v>
      </c>
      <c r="R683" t="n">
        <v>52.64</v>
      </c>
      <c r="S683" t="n">
        <v>46.36</v>
      </c>
      <c r="T683" t="n">
        <v>2823.54</v>
      </c>
      <c r="U683" t="n">
        <v>0.88</v>
      </c>
      <c r="V683" t="n">
        <v>0.91</v>
      </c>
      <c r="W683" t="n">
        <v>9.19</v>
      </c>
      <c r="X683" t="n">
        <v>0.16</v>
      </c>
      <c r="Y683" t="n">
        <v>1</v>
      </c>
      <c r="Z683" t="n">
        <v>10</v>
      </c>
    </row>
    <row r="684">
      <c r="A684" t="n">
        <v>104</v>
      </c>
      <c r="B684" t="n">
        <v>90</v>
      </c>
      <c r="C684" t="inlineStr">
        <is>
          <t xml:space="preserve">CONCLUIDO	</t>
        </is>
      </c>
      <c r="D684" t="n">
        <v>3.8137</v>
      </c>
      <c r="E684" t="n">
        <v>26.22</v>
      </c>
      <c r="F684" t="n">
        <v>23.52</v>
      </c>
      <c r="G684" t="n">
        <v>176.37</v>
      </c>
      <c r="H684" t="n">
        <v>2.21</v>
      </c>
      <c r="I684" t="n">
        <v>8</v>
      </c>
      <c r="J684" t="n">
        <v>217.15</v>
      </c>
      <c r="K684" t="n">
        <v>52.44</v>
      </c>
      <c r="L684" t="n">
        <v>27</v>
      </c>
      <c r="M684" t="n">
        <v>4</v>
      </c>
      <c r="N684" t="n">
        <v>47.71</v>
      </c>
      <c r="O684" t="n">
        <v>27015.77</v>
      </c>
      <c r="P684" t="n">
        <v>262.79</v>
      </c>
      <c r="Q684" t="n">
        <v>608.8</v>
      </c>
      <c r="R684" t="n">
        <v>51.76</v>
      </c>
      <c r="S684" t="n">
        <v>46.36</v>
      </c>
      <c r="T684" t="n">
        <v>2385.32</v>
      </c>
      <c r="U684" t="n">
        <v>0.9</v>
      </c>
      <c r="V684" t="n">
        <v>0.91</v>
      </c>
      <c r="W684" t="n">
        <v>9.199999999999999</v>
      </c>
      <c r="X684" t="n">
        <v>0.14</v>
      </c>
      <c r="Y684" t="n">
        <v>1</v>
      </c>
      <c r="Z684" t="n">
        <v>10</v>
      </c>
    </row>
    <row r="685">
      <c r="A685" t="n">
        <v>105</v>
      </c>
      <c r="B685" t="n">
        <v>90</v>
      </c>
      <c r="C685" t="inlineStr">
        <is>
          <t xml:space="preserve">CONCLUIDO	</t>
        </is>
      </c>
      <c r="D685" t="n">
        <v>3.8142</v>
      </c>
      <c r="E685" t="n">
        <v>26.22</v>
      </c>
      <c r="F685" t="n">
        <v>23.51</v>
      </c>
      <c r="G685" t="n">
        <v>176.34</v>
      </c>
      <c r="H685" t="n">
        <v>2.23</v>
      </c>
      <c r="I685" t="n">
        <v>8</v>
      </c>
      <c r="J685" t="n">
        <v>217.56</v>
      </c>
      <c r="K685" t="n">
        <v>52.44</v>
      </c>
      <c r="L685" t="n">
        <v>27.25</v>
      </c>
      <c r="M685" t="n">
        <v>4</v>
      </c>
      <c r="N685" t="n">
        <v>47.87</v>
      </c>
      <c r="O685" t="n">
        <v>27066.31</v>
      </c>
      <c r="P685" t="n">
        <v>263.17</v>
      </c>
      <c r="Q685" t="n">
        <v>608.85</v>
      </c>
      <c r="R685" t="n">
        <v>51.64</v>
      </c>
      <c r="S685" t="n">
        <v>46.36</v>
      </c>
      <c r="T685" t="n">
        <v>2325.97</v>
      </c>
      <c r="U685" t="n">
        <v>0.9</v>
      </c>
      <c r="V685" t="n">
        <v>0.91</v>
      </c>
      <c r="W685" t="n">
        <v>9.19</v>
      </c>
      <c r="X685" t="n">
        <v>0.14</v>
      </c>
      <c r="Y685" t="n">
        <v>1</v>
      </c>
      <c r="Z685" t="n">
        <v>10</v>
      </c>
    </row>
    <row r="686">
      <c r="A686" t="n">
        <v>106</v>
      </c>
      <c r="B686" t="n">
        <v>90</v>
      </c>
      <c r="C686" t="inlineStr">
        <is>
          <t xml:space="preserve">CONCLUIDO	</t>
        </is>
      </c>
      <c r="D686" t="n">
        <v>3.8141</v>
      </c>
      <c r="E686" t="n">
        <v>26.22</v>
      </c>
      <c r="F686" t="n">
        <v>23.51</v>
      </c>
      <c r="G686" t="n">
        <v>176.35</v>
      </c>
      <c r="H686" t="n">
        <v>2.24</v>
      </c>
      <c r="I686" t="n">
        <v>8</v>
      </c>
      <c r="J686" t="n">
        <v>217.97</v>
      </c>
      <c r="K686" t="n">
        <v>52.44</v>
      </c>
      <c r="L686" t="n">
        <v>27.5</v>
      </c>
      <c r="M686" t="n">
        <v>2</v>
      </c>
      <c r="N686" t="n">
        <v>48.03</v>
      </c>
      <c r="O686" t="n">
        <v>27116.91</v>
      </c>
      <c r="P686" t="n">
        <v>263.54</v>
      </c>
      <c r="Q686" t="n">
        <v>608.79</v>
      </c>
      <c r="R686" t="n">
        <v>51.49</v>
      </c>
      <c r="S686" t="n">
        <v>46.36</v>
      </c>
      <c r="T686" t="n">
        <v>2252.71</v>
      </c>
      <c r="U686" t="n">
        <v>0.9</v>
      </c>
      <c r="V686" t="n">
        <v>0.91</v>
      </c>
      <c r="W686" t="n">
        <v>9.199999999999999</v>
      </c>
      <c r="X686" t="n">
        <v>0.14</v>
      </c>
      <c r="Y686" t="n">
        <v>1</v>
      </c>
      <c r="Z686" t="n">
        <v>10</v>
      </c>
    </row>
    <row r="687">
      <c r="A687" t="n">
        <v>107</v>
      </c>
      <c r="B687" t="n">
        <v>90</v>
      </c>
      <c r="C687" t="inlineStr">
        <is>
          <t xml:space="preserve">CONCLUIDO	</t>
        </is>
      </c>
      <c r="D687" t="n">
        <v>3.8147</v>
      </c>
      <c r="E687" t="n">
        <v>26.21</v>
      </c>
      <c r="F687" t="n">
        <v>23.51</v>
      </c>
      <c r="G687" t="n">
        <v>176.32</v>
      </c>
      <c r="H687" t="n">
        <v>2.26</v>
      </c>
      <c r="I687" t="n">
        <v>8</v>
      </c>
      <c r="J687" t="n">
        <v>218.38</v>
      </c>
      <c r="K687" t="n">
        <v>52.44</v>
      </c>
      <c r="L687" t="n">
        <v>27.75</v>
      </c>
      <c r="M687" t="n">
        <v>2</v>
      </c>
      <c r="N687" t="n">
        <v>48.19</v>
      </c>
      <c r="O687" t="n">
        <v>27167.55</v>
      </c>
      <c r="P687" t="n">
        <v>263.89</v>
      </c>
      <c r="Q687" t="n">
        <v>608.77</v>
      </c>
      <c r="R687" t="n">
        <v>51.49</v>
      </c>
      <c r="S687" t="n">
        <v>46.36</v>
      </c>
      <c r="T687" t="n">
        <v>2250.37</v>
      </c>
      <c r="U687" t="n">
        <v>0.9</v>
      </c>
      <c r="V687" t="n">
        <v>0.91</v>
      </c>
      <c r="W687" t="n">
        <v>9.199999999999999</v>
      </c>
      <c r="X687" t="n">
        <v>0.14</v>
      </c>
      <c r="Y687" t="n">
        <v>1</v>
      </c>
      <c r="Z687" t="n">
        <v>10</v>
      </c>
    </row>
    <row r="688">
      <c r="A688" t="n">
        <v>108</v>
      </c>
      <c r="B688" t="n">
        <v>90</v>
      </c>
      <c r="C688" t="inlineStr">
        <is>
          <t xml:space="preserve">CONCLUIDO	</t>
        </is>
      </c>
      <c r="D688" t="n">
        <v>3.8144</v>
      </c>
      <c r="E688" t="n">
        <v>26.22</v>
      </c>
      <c r="F688" t="n">
        <v>23.51</v>
      </c>
      <c r="G688" t="n">
        <v>176.34</v>
      </c>
      <c r="H688" t="n">
        <v>2.27</v>
      </c>
      <c r="I688" t="n">
        <v>8</v>
      </c>
      <c r="J688" t="n">
        <v>218.79</v>
      </c>
      <c r="K688" t="n">
        <v>52.44</v>
      </c>
      <c r="L688" t="n">
        <v>28</v>
      </c>
      <c r="M688" t="n">
        <v>1</v>
      </c>
      <c r="N688" t="n">
        <v>48.35</v>
      </c>
      <c r="O688" t="n">
        <v>27218.26</v>
      </c>
      <c r="P688" t="n">
        <v>264.35</v>
      </c>
      <c r="Q688" t="n">
        <v>608.76</v>
      </c>
      <c r="R688" t="n">
        <v>51.51</v>
      </c>
      <c r="S688" t="n">
        <v>46.36</v>
      </c>
      <c r="T688" t="n">
        <v>2260.06</v>
      </c>
      <c r="U688" t="n">
        <v>0.9</v>
      </c>
      <c r="V688" t="n">
        <v>0.91</v>
      </c>
      <c r="W688" t="n">
        <v>9.199999999999999</v>
      </c>
      <c r="X688" t="n">
        <v>0.14</v>
      </c>
      <c r="Y688" t="n">
        <v>1</v>
      </c>
      <c r="Z688" t="n">
        <v>10</v>
      </c>
    </row>
    <row r="689">
      <c r="A689" t="n">
        <v>109</v>
      </c>
      <c r="B689" t="n">
        <v>90</v>
      </c>
      <c r="C689" t="inlineStr">
        <is>
          <t xml:space="preserve">CONCLUIDO	</t>
        </is>
      </c>
      <c r="D689" t="n">
        <v>3.8142</v>
      </c>
      <c r="E689" t="n">
        <v>26.22</v>
      </c>
      <c r="F689" t="n">
        <v>23.51</v>
      </c>
      <c r="G689" t="n">
        <v>176.35</v>
      </c>
      <c r="H689" t="n">
        <v>2.29</v>
      </c>
      <c r="I689" t="n">
        <v>8</v>
      </c>
      <c r="J689" t="n">
        <v>219.2</v>
      </c>
      <c r="K689" t="n">
        <v>52.44</v>
      </c>
      <c r="L689" t="n">
        <v>28.25</v>
      </c>
      <c r="M689" t="n">
        <v>1</v>
      </c>
      <c r="N689" t="n">
        <v>48.51</v>
      </c>
      <c r="O689" t="n">
        <v>27269.02</v>
      </c>
      <c r="P689" t="n">
        <v>264.75</v>
      </c>
      <c r="Q689" t="n">
        <v>608.78</v>
      </c>
      <c r="R689" t="n">
        <v>51.54</v>
      </c>
      <c r="S689" t="n">
        <v>46.36</v>
      </c>
      <c r="T689" t="n">
        <v>2277.46</v>
      </c>
      <c r="U689" t="n">
        <v>0.9</v>
      </c>
      <c r="V689" t="n">
        <v>0.91</v>
      </c>
      <c r="W689" t="n">
        <v>9.199999999999999</v>
      </c>
      <c r="X689" t="n">
        <v>0.14</v>
      </c>
      <c r="Y689" t="n">
        <v>1</v>
      </c>
      <c r="Z689" t="n">
        <v>10</v>
      </c>
    </row>
    <row r="690">
      <c r="A690" t="n">
        <v>110</v>
      </c>
      <c r="B690" t="n">
        <v>90</v>
      </c>
      <c r="C690" t="inlineStr">
        <is>
          <t xml:space="preserve">CONCLUIDO	</t>
        </is>
      </c>
      <c r="D690" t="n">
        <v>3.8141</v>
      </c>
      <c r="E690" t="n">
        <v>26.22</v>
      </c>
      <c r="F690" t="n">
        <v>23.51</v>
      </c>
      <c r="G690" t="n">
        <v>176.35</v>
      </c>
      <c r="H690" t="n">
        <v>2.31</v>
      </c>
      <c r="I690" t="n">
        <v>8</v>
      </c>
      <c r="J690" t="n">
        <v>219.61</v>
      </c>
      <c r="K690" t="n">
        <v>52.44</v>
      </c>
      <c r="L690" t="n">
        <v>28.5</v>
      </c>
      <c r="M690" t="n">
        <v>1</v>
      </c>
      <c r="N690" t="n">
        <v>48.67</v>
      </c>
      <c r="O690" t="n">
        <v>27319.84</v>
      </c>
      <c r="P690" t="n">
        <v>265.15</v>
      </c>
      <c r="Q690" t="n">
        <v>608.76</v>
      </c>
      <c r="R690" t="n">
        <v>51.51</v>
      </c>
      <c r="S690" t="n">
        <v>46.36</v>
      </c>
      <c r="T690" t="n">
        <v>2261.87</v>
      </c>
      <c r="U690" t="n">
        <v>0.9</v>
      </c>
      <c r="V690" t="n">
        <v>0.91</v>
      </c>
      <c r="W690" t="n">
        <v>9.199999999999999</v>
      </c>
      <c r="X690" t="n">
        <v>0.14</v>
      </c>
      <c r="Y690" t="n">
        <v>1</v>
      </c>
      <c r="Z690" t="n">
        <v>10</v>
      </c>
    </row>
    <row r="691">
      <c r="A691" t="n">
        <v>111</v>
      </c>
      <c r="B691" t="n">
        <v>90</v>
      </c>
      <c r="C691" t="inlineStr">
        <is>
          <t xml:space="preserve">CONCLUIDO	</t>
        </is>
      </c>
      <c r="D691" t="n">
        <v>3.8142</v>
      </c>
      <c r="E691" t="n">
        <v>26.22</v>
      </c>
      <c r="F691" t="n">
        <v>23.51</v>
      </c>
      <c r="G691" t="n">
        <v>176.35</v>
      </c>
      <c r="H691" t="n">
        <v>2.32</v>
      </c>
      <c r="I691" t="n">
        <v>8</v>
      </c>
      <c r="J691" t="n">
        <v>220.03</v>
      </c>
      <c r="K691" t="n">
        <v>52.44</v>
      </c>
      <c r="L691" t="n">
        <v>28.75</v>
      </c>
      <c r="M691" t="n">
        <v>0</v>
      </c>
      <c r="N691" t="n">
        <v>48.83</v>
      </c>
      <c r="O691" t="n">
        <v>27370.71</v>
      </c>
      <c r="P691" t="n">
        <v>265.6</v>
      </c>
      <c r="Q691" t="n">
        <v>608.76</v>
      </c>
      <c r="R691" t="n">
        <v>51.5</v>
      </c>
      <c r="S691" t="n">
        <v>46.36</v>
      </c>
      <c r="T691" t="n">
        <v>2257.42</v>
      </c>
      <c r="U691" t="n">
        <v>0.9</v>
      </c>
      <c r="V691" t="n">
        <v>0.91</v>
      </c>
      <c r="W691" t="n">
        <v>9.199999999999999</v>
      </c>
      <c r="X691" t="n">
        <v>0.14</v>
      </c>
      <c r="Y691" t="n">
        <v>1</v>
      </c>
      <c r="Z691" t="n">
        <v>10</v>
      </c>
    </row>
    <row r="692">
      <c r="A692" t="n">
        <v>0</v>
      </c>
      <c r="B692" t="n">
        <v>110</v>
      </c>
      <c r="C692" t="inlineStr">
        <is>
          <t xml:space="preserve">CONCLUIDO	</t>
        </is>
      </c>
      <c r="D692" t="n">
        <v>2.1601</v>
      </c>
      <c r="E692" t="n">
        <v>46.29</v>
      </c>
      <c r="F692" t="n">
        <v>30.04</v>
      </c>
      <c r="G692" t="n">
        <v>5.58</v>
      </c>
      <c r="H692" t="n">
        <v>0.08</v>
      </c>
      <c r="I692" t="n">
        <v>323</v>
      </c>
      <c r="J692" t="n">
        <v>213.37</v>
      </c>
      <c r="K692" t="n">
        <v>56.13</v>
      </c>
      <c r="L692" t="n">
        <v>1</v>
      </c>
      <c r="M692" t="n">
        <v>321</v>
      </c>
      <c r="N692" t="n">
        <v>46.25</v>
      </c>
      <c r="O692" t="n">
        <v>26550.29</v>
      </c>
      <c r="P692" t="n">
        <v>450.36</v>
      </c>
      <c r="Q692" t="n">
        <v>610.3099999999999</v>
      </c>
      <c r="R692" t="n">
        <v>253.85</v>
      </c>
      <c r="S692" t="n">
        <v>46.36</v>
      </c>
      <c r="T692" t="n">
        <v>101857.34</v>
      </c>
      <c r="U692" t="n">
        <v>0.18</v>
      </c>
      <c r="V692" t="n">
        <v>0.71</v>
      </c>
      <c r="W692" t="n">
        <v>9.73</v>
      </c>
      <c r="X692" t="n">
        <v>6.64</v>
      </c>
      <c r="Y692" t="n">
        <v>1</v>
      </c>
      <c r="Z692" t="n">
        <v>10</v>
      </c>
    </row>
    <row r="693">
      <c r="A693" t="n">
        <v>1</v>
      </c>
      <c r="B693" t="n">
        <v>110</v>
      </c>
      <c r="C693" t="inlineStr">
        <is>
          <t xml:space="preserve">CONCLUIDO	</t>
        </is>
      </c>
      <c r="D693" t="n">
        <v>2.4189</v>
      </c>
      <c r="E693" t="n">
        <v>41.34</v>
      </c>
      <c r="F693" t="n">
        <v>28.38</v>
      </c>
      <c r="G693" t="n">
        <v>6.95</v>
      </c>
      <c r="H693" t="n">
        <v>0.1</v>
      </c>
      <c r="I693" t="n">
        <v>245</v>
      </c>
      <c r="J693" t="n">
        <v>213.78</v>
      </c>
      <c r="K693" t="n">
        <v>56.13</v>
      </c>
      <c r="L693" t="n">
        <v>1.25</v>
      </c>
      <c r="M693" t="n">
        <v>243</v>
      </c>
      <c r="N693" t="n">
        <v>46.4</v>
      </c>
      <c r="O693" t="n">
        <v>26600.32</v>
      </c>
      <c r="P693" t="n">
        <v>425.34</v>
      </c>
      <c r="Q693" t="n">
        <v>609.9</v>
      </c>
      <c r="R693" t="n">
        <v>202.43</v>
      </c>
      <c r="S693" t="n">
        <v>46.36</v>
      </c>
      <c r="T693" t="n">
        <v>76539.14</v>
      </c>
      <c r="U693" t="n">
        <v>0.23</v>
      </c>
      <c r="V693" t="n">
        <v>0.75</v>
      </c>
      <c r="W693" t="n">
        <v>9.59</v>
      </c>
      <c r="X693" t="n">
        <v>4.99</v>
      </c>
      <c r="Y693" t="n">
        <v>1</v>
      </c>
      <c r="Z693" t="n">
        <v>10</v>
      </c>
    </row>
    <row r="694">
      <c r="A694" t="n">
        <v>2</v>
      </c>
      <c r="B694" t="n">
        <v>110</v>
      </c>
      <c r="C694" t="inlineStr">
        <is>
          <t xml:space="preserve">CONCLUIDO	</t>
        </is>
      </c>
      <c r="D694" t="n">
        <v>2.6103</v>
      </c>
      <c r="E694" t="n">
        <v>38.31</v>
      </c>
      <c r="F694" t="n">
        <v>27.38</v>
      </c>
      <c r="G694" t="n">
        <v>8.34</v>
      </c>
      <c r="H694" t="n">
        <v>0.12</v>
      </c>
      <c r="I694" t="n">
        <v>197</v>
      </c>
      <c r="J694" t="n">
        <v>214.19</v>
      </c>
      <c r="K694" t="n">
        <v>56.13</v>
      </c>
      <c r="L694" t="n">
        <v>1.5</v>
      </c>
      <c r="M694" t="n">
        <v>195</v>
      </c>
      <c r="N694" t="n">
        <v>46.56</v>
      </c>
      <c r="O694" t="n">
        <v>26650.41</v>
      </c>
      <c r="P694" t="n">
        <v>410.08</v>
      </c>
      <c r="Q694" t="n">
        <v>609.65</v>
      </c>
      <c r="R694" t="n">
        <v>171.7</v>
      </c>
      <c r="S694" t="n">
        <v>46.36</v>
      </c>
      <c r="T694" t="n">
        <v>61411.83</v>
      </c>
      <c r="U694" t="n">
        <v>0.27</v>
      </c>
      <c r="V694" t="n">
        <v>0.78</v>
      </c>
      <c r="W694" t="n">
        <v>9.5</v>
      </c>
      <c r="X694" t="n">
        <v>3.99</v>
      </c>
      <c r="Y694" t="n">
        <v>1</v>
      </c>
      <c r="Z694" t="n">
        <v>10</v>
      </c>
    </row>
    <row r="695">
      <c r="A695" t="n">
        <v>3</v>
      </c>
      <c r="B695" t="n">
        <v>110</v>
      </c>
      <c r="C695" t="inlineStr">
        <is>
          <t xml:space="preserve">CONCLUIDO	</t>
        </is>
      </c>
      <c r="D695" t="n">
        <v>2.7553</v>
      </c>
      <c r="E695" t="n">
        <v>36.29</v>
      </c>
      <c r="F695" t="n">
        <v>26.71</v>
      </c>
      <c r="G695" t="n">
        <v>9.710000000000001</v>
      </c>
      <c r="H695" t="n">
        <v>0.14</v>
      </c>
      <c r="I695" t="n">
        <v>165</v>
      </c>
      <c r="J695" t="n">
        <v>214.59</v>
      </c>
      <c r="K695" t="n">
        <v>56.13</v>
      </c>
      <c r="L695" t="n">
        <v>1.75</v>
      </c>
      <c r="M695" t="n">
        <v>163</v>
      </c>
      <c r="N695" t="n">
        <v>46.72</v>
      </c>
      <c r="O695" t="n">
        <v>26700.55</v>
      </c>
      <c r="P695" t="n">
        <v>399.82</v>
      </c>
      <c r="Q695" t="n">
        <v>609.5599999999999</v>
      </c>
      <c r="R695" t="n">
        <v>150.98</v>
      </c>
      <c r="S695" t="n">
        <v>46.36</v>
      </c>
      <c r="T695" t="n">
        <v>51213.61</v>
      </c>
      <c r="U695" t="n">
        <v>0.31</v>
      </c>
      <c r="V695" t="n">
        <v>0.8</v>
      </c>
      <c r="W695" t="n">
        <v>9.449999999999999</v>
      </c>
      <c r="X695" t="n">
        <v>3.33</v>
      </c>
      <c r="Y695" t="n">
        <v>1</v>
      </c>
      <c r="Z695" t="n">
        <v>10</v>
      </c>
    </row>
    <row r="696">
      <c r="A696" t="n">
        <v>4</v>
      </c>
      <c r="B696" t="n">
        <v>110</v>
      </c>
      <c r="C696" t="inlineStr">
        <is>
          <t xml:space="preserve">CONCLUIDO	</t>
        </is>
      </c>
      <c r="D696" t="n">
        <v>2.8712</v>
      </c>
      <c r="E696" t="n">
        <v>34.83</v>
      </c>
      <c r="F696" t="n">
        <v>26.22</v>
      </c>
      <c r="G696" t="n">
        <v>11.08</v>
      </c>
      <c r="H696" t="n">
        <v>0.17</v>
      </c>
      <c r="I696" t="n">
        <v>142</v>
      </c>
      <c r="J696" t="n">
        <v>215</v>
      </c>
      <c r="K696" t="n">
        <v>56.13</v>
      </c>
      <c r="L696" t="n">
        <v>2</v>
      </c>
      <c r="M696" t="n">
        <v>140</v>
      </c>
      <c r="N696" t="n">
        <v>46.87</v>
      </c>
      <c r="O696" t="n">
        <v>26750.75</v>
      </c>
      <c r="P696" t="n">
        <v>392.17</v>
      </c>
      <c r="Q696" t="n">
        <v>609.45</v>
      </c>
      <c r="R696" t="n">
        <v>136.07</v>
      </c>
      <c r="S696" t="n">
        <v>46.36</v>
      </c>
      <c r="T696" t="n">
        <v>43872.47</v>
      </c>
      <c r="U696" t="n">
        <v>0.34</v>
      </c>
      <c r="V696" t="n">
        <v>0.8100000000000001</v>
      </c>
      <c r="W696" t="n">
        <v>9.4</v>
      </c>
      <c r="X696" t="n">
        <v>2.84</v>
      </c>
      <c r="Y696" t="n">
        <v>1</v>
      </c>
      <c r="Z696" t="n">
        <v>10</v>
      </c>
    </row>
    <row r="697">
      <c r="A697" t="n">
        <v>5</v>
      </c>
      <c r="B697" t="n">
        <v>110</v>
      </c>
      <c r="C697" t="inlineStr">
        <is>
          <t xml:space="preserve">CONCLUIDO	</t>
        </is>
      </c>
      <c r="D697" t="n">
        <v>2.9661</v>
      </c>
      <c r="E697" t="n">
        <v>33.71</v>
      </c>
      <c r="F697" t="n">
        <v>25.87</v>
      </c>
      <c r="G697" t="n">
        <v>12.52</v>
      </c>
      <c r="H697" t="n">
        <v>0.19</v>
      </c>
      <c r="I697" t="n">
        <v>124</v>
      </c>
      <c r="J697" t="n">
        <v>215.41</v>
      </c>
      <c r="K697" t="n">
        <v>56.13</v>
      </c>
      <c r="L697" t="n">
        <v>2.25</v>
      </c>
      <c r="M697" t="n">
        <v>122</v>
      </c>
      <c r="N697" t="n">
        <v>47.03</v>
      </c>
      <c r="O697" t="n">
        <v>26801</v>
      </c>
      <c r="P697" t="n">
        <v>386.63</v>
      </c>
      <c r="Q697" t="n">
        <v>609.24</v>
      </c>
      <c r="R697" t="n">
        <v>124.37</v>
      </c>
      <c r="S697" t="n">
        <v>46.36</v>
      </c>
      <c r="T697" t="n">
        <v>38110.12</v>
      </c>
      <c r="U697" t="n">
        <v>0.37</v>
      </c>
      <c r="V697" t="n">
        <v>0.82</v>
      </c>
      <c r="W697" t="n">
        <v>9.390000000000001</v>
      </c>
      <c r="X697" t="n">
        <v>2.48</v>
      </c>
      <c r="Y697" t="n">
        <v>1</v>
      </c>
      <c r="Z697" t="n">
        <v>10</v>
      </c>
    </row>
    <row r="698">
      <c r="A698" t="n">
        <v>6</v>
      </c>
      <c r="B698" t="n">
        <v>110</v>
      </c>
      <c r="C698" t="inlineStr">
        <is>
          <t xml:space="preserve">CONCLUIDO	</t>
        </is>
      </c>
      <c r="D698" t="n">
        <v>3.0382</v>
      </c>
      <c r="E698" t="n">
        <v>32.91</v>
      </c>
      <c r="F698" t="n">
        <v>25.62</v>
      </c>
      <c r="G698" t="n">
        <v>13.85</v>
      </c>
      <c r="H698" t="n">
        <v>0.21</v>
      </c>
      <c r="I698" t="n">
        <v>111</v>
      </c>
      <c r="J698" t="n">
        <v>215.82</v>
      </c>
      <c r="K698" t="n">
        <v>56.13</v>
      </c>
      <c r="L698" t="n">
        <v>2.5</v>
      </c>
      <c r="M698" t="n">
        <v>109</v>
      </c>
      <c r="N698" t="n">
        <v>47.19</v>
      </c>
      <c r="O698" t="n">
        <v>26851.31</v>
      </c>
      <c r="P698" t="n">
        <v>382.63</v>
      </c>
      <c r="Q698" t="n">
        <v>609.2</v>
      </c>
      <c r="R698" t="n">
        <v>116.44</v>
      </c>
      <c r="S698" t="n">
        <v>46.36</v>
      </c>
      <c r="T698" t="n">
        <v>34213.76</v>
      </c>
      <c r="U698" t="n">
        <v>0.4</v>
      </c>
      <c r="V698" t="n">
        <v>0.83</v>
      </c>
      <c r="W698" t="n">
        <v>9.369999999999999</v>
      </c>
      <c r="X698" t="n">
        <v>2.23</v>
      </c>
      <c r="Y698" t="n">
        <v>1</v>
      </c>
      <c r="Z698" t="n">
        <v>10</v>
      </c>
    </row>
    <row r="699">
      <c r="A699" t="n">
        <v>7</v>
      </c>
      <c r="B699" t="n">
        <v>110</v>
      </c>
      <c r="C699" t="inlineStr">
        <is>
          <t xml:space="preserve">CONCLUIDO	</t>
        </is>
      </c>
      <c r="D699" t="n">
        <v>3.1055</v>
      </c>
      <c r="E699" t="n">
        <v>32.2</v>
      </c>
      <c r="F699" t="n">
        <v>25.37</v>
      </c>
      <c r="G699" t="n">
        <v>15.22</v>
      </c>
      <c r="H699" t="n">
        <v>0.23</v>
      </c>
      <c r="I699" t="n">
        <v>100</v>
      </c>
      <c r="J699" t="n">
        <v>216.22</v>
      </c>
      <c r="K699" t="n">
        <v>56.13</v>
      </c>
      <c r="L699" t="n">
        <v>2.75</v>
      </c>
      <c r="M699" t="n">
        <v>98</v>
      </c>
      <c r="N699" t="n">
        <v>47.35</v>
      </c>
      <c r="O699" t="n">
        <v>26901.66</v>
      </c>
      <c r="P699" t="n">
        <v>378.55</v>
      </c>
      <c r="Q699" t="n">
        <v>609.16</v>
      </c>
      <c r="R699" t="n">
        <v>109.17</v>
      </c>
      <c r="S699" t="n">
        <v>46.36</v>
      </c>
      <c r="T699" t="n">
        <v>30633.79</v>
      </c>
      <c r="U699" t="n">
        <v>0.42</v>
      </c>
      <c r="V699" t="n">
        <v>0.84</v>
      </c>
      <c r="W699" t="n">
        <v>9.34</v>
      </c>
      <c r="X699" t="n">
        <v>1.99</v>
      </c>
      <c r="Y699" t="n">
        <v>1</v>
      </c>
      <c r="Z699" t="n">
        <v>10</v>
      </c>
    </row>
    <row r="700">
      <c r="A700" t="n">
        <v>8</v>
      </c>
      <c r="B700" t="n">
        <v>110</v>
      </c>
      <c r="C700" t="inlineStr">
        <is>
          <t xml:space="preserve">CONCLUIDO	</t>
        </is>
      </c>
      <c r="D700" t="n">
        <v>3.1595</v>
      </c>
      <c r="E700" t="n">
        <v>31.65</v>
      </c>
      <c r="F700" t="n">
        <v>25.2</v>
      </c>
      <c r="G700" t="n">
        <v>16.61</v>
      </c>
      <c r="H700" t="n">
        <v>0.25</v>
      </c>
      <c r="I700" t="n">
        <v>91</v>
      </c>
      <c r="J700" t="n">
        <v>216.63</v>
      </c>
      <c r="K700" t="n">
        <v>56.13</v>
      </c>
      <c r="L700" t="n">
        <v>3</v>
      </c>
      <c r="M700" t="n">
        <v>89</v>
      </c>
      <c r="N700" t="n">
        <v>47.51</v>
      </c>
      <c r="O700" t="n">
        <v>26952.08</v>
      </c>
      <c r="P700" t="n">
        <v>375.67</v>
      </c>
      <c r="Q700" t="n">
        <v>609.09</v>
      </c>
      <c r="R700" t="n">
        <v>103.77</v>
      </c>
      <c r="S700" t="n">
        <v>46.36</v>
      </c>
      <c r="T700" t="n">
        <v>27978.76</v>
      </c>
      <c r="U700" t="n">
        <v>0.45</v>
      </c>
      <c r="V700" t="n">
        <v>0.85</v>
      </c>
      <c r="W700" t="n">
        <v>9.33</v>
      </c>
      <c r="X700" t="n">
        <v>1.82</v>
      </c>
      <c r="Y700" t="n">
        <v>1</v>
      </c>
      <c r="Z700" t="n">
        <v>10</v>
      </c>
    </row>
    <row r="701">
      <c r="A701" t="n">
        <v>9</v>
      </c>
      <c r="B701" t="n">
        <v>110</v>
      </c>
      <c r="C701" t="inlineStr">
        <is>
          <t xml:space="preserve">CONCLUIDO	</t>
        </is>
      </c>
      <c r="D701" t="n">
        <v>3.2025</v>
      </c>
      <c r="E701" t="n">
        <v>31.23</v>
      </c>
      <c r="F701" t="n">
        <v>25.07</v>
      </c>
      <c r="G701" t="n">
        <v>17.9</v>
      </c>
      <c r="H701" t="n">
        <v>0.27</v>
      </c>
      <c r="I701" t="n">
        <v>84</v>
      </c>
      <c r="J701" t="n">
        <v>217.04</v>
      </c>
      <c r="K701" t="n">
        <v>56.13</v>
      </c>
      <c r="L701" t="n">
        <v>3.25</v>
      </c>
      <c r="M701" t="n">
        <v>82</v>
      </c>
      <c r="N701" t="n">
        <v>47.66</v>
      </c>
      <c r="O701" t="n">
        <v>27002.55</v>
      </c>
      <c r="P701" t="n">
        <v>373.37</v>
      </c>
      <c r="Q701" t="n">
        <v>609.3099999999999</v>
      </c>
      <c r="R701" t="n">
        <v>99.62</v>
      </c>
      <c r="S701" t="n">
        <v>46.36</v>
      </c>
      <c r="T701" t="n">
        <v>25939.29</v>
      </c>
      <c r="U701" t="n">
        <v>0.47</v>
      </c>
      <c r="V701" t="n">
        <v>0.85</v>
      </c>
      <c r="W701" t="n">
        <v>9.32</v>
      </c>
      <c r="X701" t="n">
        <v>1.69</v>
      </c>
      <c r="Y701" t="n">
        <v>1</v>
      </c>
      <c r="Z701" t="n">
        <v>10</v>
      </c>
    </row>
    <row r="702">
      <c r="A702" t="n">
        <v>10</v>
      </c>
      <c r="B702" t="n">
        <v>110</v>
      </c>
      <c r="C702" t="inlineStr">
        <is>
          <t xml:space="preserve">CONCLUIDO	</t>
        </is>
      </c>
      <c r="D702" t="n">
        <v>3.2491</v>
      </c>
      <c r="E702" t="n">
        <v>30.78</v>
      </c>
      <c r="F702" t="n">
        <v>24.91</v>
      </c>
      <c r="G702" t="n">
        <v>19.41</v>
      </c>
      <c r="H702" t="n">
        <v>0.29</v>
      </c>
      <c r="I702" t="n">
        <v>77</v>
      </c>
      <c r="J702" t="n">
        <v>217.45</v>
      </c>
      <c r="K702" t="n">
        <v>56.13</v>
      </c>
      <c r="L702" t="n">
        <v>3.5</v>
      </c>
      <c r="M702" t="n">
        <v>75</v>
      </c>
      <c r="N702" t="n">
        <v>47.82</v>
      </c>
      <c r="O702" t="n">
        <v>27053.07</v>
      </c>
      <c r="P702" t="n">
        <v>370.83</v>
      </c>
      <c r="Q702" t="n">
        <v>608.9400000000001</v>
      </c>
      <c r="R702" t="n">
        <v>94.88</v>
      </c>
      <c r="S702" t="n">
        <v>46.36</v>
      </c>
      <c r="T702" t="n">
        <v>23602.48</v>
      </c>
      <c r="U702" t="n">
        <v>0.49</v>
      </c>
      <c r="V702" t="n">
        <v>0.86</v>
      </c>
      <c r="W702" t="n">
        <v>9.32</v>
      </c>
      <c r="X702" t="n">
        <v>1.54</v>
      </c>
      <c r="Y702" t="n">
        <v>1</v>
      </c>
      <c r="Z702" t="n">
        <v>10</v>
      </c>
    </row>
    <row r="703">
      <c r="A703" t="n">
        <v>11</v>
      </c>
      <c r="B703" t="n">
        <v>110</v>
      </c>
      <c r="C703" t="inlineStr">
        <is>
          <t xml:space="preserve">CONCLUIDO	</t>
        </is>
      </c>
      <c r="D703" t="n">
        <v>3.2822</v>
      </c>
      <c r="E703" t="n">
        <v>30.47</v>
      </c>
      <c r="F703" t="n">
        <v>24.81</v>
      </c>
      <c r="G703" t="n">
        <v>20.68</v>
      </c>
      <c r="H703" t="n">
        <v>0.31</v>
      </c>
      <c r="I703" t="n">
        <v>72</v>
      </c>
      <c r="J703" t="n">
        <v>217.86</v>
      </c>
      <c r="K703" t="n">
        <v>56.13</v>
      </c>
      <c r="L703" t="n">
        <v>3.75</v>
      </c>
      <c r="M703" t="n">
        <v>70</v>
      </c>
      <c r="N703" t="n">
        <v>47.98</v>
      </c>
      <c r="O703" t="n">
        <v>27103.65</v>
      </c>
      <c r="P703" t="n">
        <v>369.06</v>
      </c>
      <c r="Q703" t="n">
        <v>608.99</v>
      </c>
      <c r="R703" t="n">
        <v>92.03</v>
      </c>
      <c r="S703" t="n">
        <v>46.36</v>
      </c>
      <c r="T703" t="n">
        <v>22204.67</v>
      </c>
      <c r="U703" t="n">
        <v>0.5</v>
      </c>
      <c r="V703" t="n">
        <v>0.86</v>
      </c>
      <c r="W703" t="n">
        <v>9.300000000000001</v>
      </c>
      <c r="X703" t="n">
        <v>1.44</v>
      </c>
      <c r="Y703" t="n">
        <v>1</v>
      </c>
      <c r="Z703" t="n">
        <v>10</v>
      </c>
    </row>
    <row r="704">
      <c r="A704" t="n">
        <v>12</v>
      </c>
      <c r="B704" t="n">
        <v>110</v>
      </c>
      <c r="C704" t="inlineStr">
        <is>
          <t xml:space="preserve">CONCLUIDO	</t>
        </is>
      </c>
      <c r="D704" t="n">
        <v>3.3175</v>
      </c>
      <c r="E704" t="n">
        <v>30.14</v>
      </c>
      <c r="F704" t="n">
        <v>24.7</v>
      </c>
      <c r="G704" t="n">
        <v>22.12</v>
      </c>
      <c r="H704" t="n">
        <v>0.33</v>
      </c>
      <c r="I704" t="n">
        <v>67</v>
      </c>
      <c r="J704" t="n">
        <v>218.27</v>
      </c>
      <c r="K704" t="n">
        <v>56.13</v>
      </c>
      <c r="L704" t="n">
        <v>4</v>
      </c>
      <c r="M704" t="n">
        <v>65</v>
      </c>
      <c r="N704" t="n">
        <v>48.15</v>
      </c>
      <c r="O704" t="n">
        <v>27154.29</v>
      </c>
      <c r="P704" t="n">
        <v>366.99</v>
      </c>
      <c r="Q704" t="n">
        <v>609.08</v>
      </c>
      <c r="R704" t="n">
        <v>88.45999999999999</v>
      </c>
      <c r="S704" t="n">
        <v>46.36</v>
      </c>
      <c r="T704" t="n">
        <v>20444.35</v>
      </c>
      <c r="U704" t="n">
        <v>0.52</v>
      </c>
      <c r="V704" t="n">
        <v>0.86</v>
      </c>
      <c r="W704" t="n">
        <v>9.289999999999999</v>
      </c>
      <c r="X704" t="n">
        <v>1.32</v>
      </c>
      <c r="Y704" t="n">
        <v>1</v>
      </c>
      <c r="Z704" t="n">
        <v>10</v>
      </c>
    </row>
    <row r="705">
      <c r="A705" t="n">
        <v>13</v>
      </c>
      <c r="B705" t="n">
        <v>110</v>
      </c>
      <c r="C705" t="inlineStr">
        <is>
          <t xml:space="preserve">CONCLUIDO	</t>
        </is>
      </c>
      <c r="D705" t="n">
        <v>3.3449</v>
      </c>
      <c r="E705" t="n">
        <v>29.9</v>
      </c>
      <c r="F705" t="n">
        <v>24.62</v>
      </c>
      <c r="G705" t="n">
        <v>23.45</v>
      </c>
      <c r="H705" t="n">
        <v>0.35</v>
      </c>
      <c r="I705" t="n">
        <v>63</v>
      </c>
      <c r="J705" t="n">
        <v>218.68</v>
      </c>
      <c r="K705" t="n">
        <v>56.13</v>
      </c>
      <c r="L705" t="n">
        <v>4.25</v>
      </c>
      <c r="M705" t="n">
        <v>61</v>
      </c>
      <c r="N705" t="n">
        <v>48.31</v>
      </c>
      <c r="O705" t="n">
        <v>27204.98</v>
      </c>
      <c r="P705" t="n">
        <v>365.57</v>
      </c>
      <c r="Q705" t="n">
        <v>609</v>
      </c>
      <c r="R705" t="n">
        <v>86.13</v>
      </c>
      <c r="S705" t="n">
        <v>46.36</v>
      </c>
      <c r="T705" t="n">
        <v>19297.59</v>
      </c>
      <c r="U705" t="n">
        <v>0.54</v>
      </c>
      <c r="V705" t="n">
        <v>0.87</v>
      </c>
      <c r="W705" t="n">
        <v>9.279999999999999</v>
      </c>
      <c r="X705" t="n">
        <v>1.25</v>
      </c>
      <c r="Y705" t="n">
        <v>1</v>
      </c>
      <c r="Z705" t="n">
        <v>10</v>
      </c>
    </row>
    <row r="706">
      <c r="A706" t="n">
        <v>14</v>
      </c>
      <c r="B706" t="n">
        <v>110</v>
      </c>
      <c r="C706" t="inlineStr">
        <is>
          <t xml:space="preserve">CONCLUIDO	</t>
        </is>
      </c>
      <c r="D706" t="n">
        <v>3.3767</v>
      </c>
      <c r="E706" t="n">
        <v>29.61</v>
      </c>
      <c r="F706" t="n">
        <v>24.51</v>
      </c>
      <c r="G706" t="n">
        <v>24.93</v>
      </c>
      <c r="H706" t="n">
        <v>0.36</v>
      </c>
      <c r="I706" t="n">
        <v>59</v>
      </c>
      <c r="J706" t="n">
        <v>219.09</v>
      </c>
      <c r="K706" t="n">
        <v>56.13</v>
      </c>
      <c r="L706" t="n">
        <v>4.5</v>
      </c>
      <c r="M706" t="n">
        <v>57</v>
      </c>
      <c r="N706" t="n">
        <v>48.47</v>
      </c>
      <c r="O706" t="n">
        <v>27255.72</v>
      </c>
      <c r="P706" t="n">
        <v>363.61</v>
      </c>
      <c r="Q706" t="n">
        <v>608.84</v>
      </c>
      <c r="R706" t="n">
        <v>83.14</v>
      </c>
      <c r="S706" t="n">
        <v>46.36</v>
      </c>
      <c r="T706" t="n">
        <v>17822.05</v>
      </c>
      <c r="U706" t="n">
        <v>0.5600000000000001</v>
      </c>
      <c r="V706" t="n">
        <v>0.87</v>
      </c>
      <c r="W706" t="n">
        <v>9.26</v>
      </c>
      <c r="X706" t="n">
        <v>1.14</v>
      </c>
      <c r="Y706" t="n">
        <v>1</v>
      </c>
      <c r="Z706" t="n">
        <v>10</v>
      </c>
    </row>
    <row r="707">
      <c r="A707" t="n">
        <v>15</v>
      </c>
      <c r="B707" t="n">
        <v>110</v>
      </c>
      <c r="C707" t="inlineStr">
        <is>
          <t xml:space="preserve">CONCLUIDO	</t>
        </is>
      </c>
      <c r="D707" t="n">
        <v>3.3948</v>
      </c>
      <c r="E707" t="n">
        <v>29.46</v>
      </c>
      <c r="F707" t="n">
        <v>24.48</v>
      </c>
      <c r="G707" t="n">
        <v>26.23</v>
      </c>
      <c r="H707" t="n">
        <v>0.38</v>
      </c>
      <c r="I707" t="n">
        <v>56</v>
      </c>
      <c r="J707" t="n">
        <v>219.51</v>
      </c>
      <c r="K707" t="n">
        <v>56.13</v>
      </c>
      <c r="L707" t="n">
        <v>4.75</v>
      </c>
      <c r="M707" t="n">
        <v>54</v>
      </c>
      <c r="N707" t="n">
        <v>48.63</v>
      </c>
      <c r="O707" t="n">
        <v>27306.53</v>
      </c>
      <c r="P707" t="n">
        <v>362.86</v>
      </c>
      <c r="Q707" t="n">
        <v>608.97</v>
      </c>
      <c r="R707" t="n">
        <v>81.67</v>
      </c>
      <c r="S707" t="n">
        <v>46.36</v>
      </c>
      <c r="T707" t="n">
        <v>17100.53</v>
      </c>
      <c r="U707" t="n">
        <v>0.57</v>
      </c>
      <c r="V707" t="n">
        <v>0.87</v>
      </c>
      <c r="W707" t="n">
        <v>9.27</v>
      </c>
      <c r="X707" t="n">
        <v>1.1</v>
      </c>
      <c r="Y707" t="n">
        <v>1</v>
      </c>
      <c r="Z707" t="n">
        <v>10</v>
      </c>
    </row>
    <row r="708">
      <c r="A708" t="n">
        <v>16</v>
      </c>
      <c r="B708" t="n">
        <v>110</v>
      </c>
      <c r="C708" t="inlineStr">
        <is>
          <t xml:space="preserve">CONCLUIDO	</t>
        </is>
      </c>
      <c r="D708" t="n">
        <v>3.4173</v>
      </c>
      <c r="E708" t="n">
        <v>29.26</v>
      </c>
      <c r="F708" t="n">
        <v>24.41</v>
      </c>
      <c r="G708" t="n">
        <v>27.64</v>
      </c>
      <c r="H708" t="n">
        <v>0.4</v>
      </c>
      <c r="I708" t="n">
        <v>53</v>
      </c>
      <c r="J708" t="n">
        <v>219.92</v>
      </c>
      <c r="K708" t="n">
        <v>56.13</v>
      </c>
      <c r="L708" t="n">
        <v>5</v>
      </c>
      <c r="M708" t="n">
        <v>51</v>
      </c>
      <c r="N708" t="n">
        <v>48.79</v>
      </c>
      <c r="O708" t="n">
        <v>27357.39</v>
      </c>
      <c r="P708" t="n">
        <v>361.52</v>
      </c>
      <c r="Q708" t="n">
        <v>608.9400000000001</v>
      </c>
      <c r="R708" t="n">
        <v>79.17</v>
      </c>
      <c r="S708" t="n">
        <v>46.36</v>
      </c>
      <c r="T708" t="n">
        <v>15866.26</v>
      </c>
      <c r="U708" t="n">
        <v>0.59</v>
      </c>
      <c r="V708" t="n">
        <v>0.87</v>
      </c>
      <c r="W708" t="n">
        <v>9.279999999999999</v>
      </c>
      <c r="X708" t="n">
        <v>1.04</v>
      </c>
      <c r="Y708" t="n">
        <v>1</v>
      </c>
      <c r="Z708" t="n">
        <v>10</v>
      </c>
    </row>
    <row r="709">
      <c r="A709" t="n">
        <v>17</v>
      </c>
      <c r="B709" t="n">
        <v>110</v>
      </c>
      <c r="C709" t="inlineStr">
        <is>
          <t xml:space="preserve">CONCLUIDO	</t>
        </is>
      </c>
      <c r="D709" t="n">
        <v>3.4314</v>
      </c>
      <c r="E709" t="n">
        <v>29.14</v>
      </c>
      <c r="F709" t="n">
        <v>24.38</v>
      </c>
      <c r="G709" t="n">
        <v>28.68</v>
      </c>
      <c r="H709" t="n">
        <v>0.42</v>
      </c>
      <c r="I709" t="n">
        <v>51</v>
      </c>
      <c r="J709" t="n">
        <v>220.33</v>
      </c>
      <c r="K709" t="n">
        <v>56.13</v>
      </c>
      <c r="L709" t="n">
        <v>5.25</v>
      </c>
      <c r="M709" t="n">
        <v>49</v>
      </c>
      <c r="N709" t="n">
        <v>48.95</v>
      </c>
      <c r="O709" t="n">
        <v>27408.3</v>
      </c>
      <c r="P709" t="n">
        <v>360.55</v>
      </c>
      <c r="Q709" t="n">
        <v>609.03</v>
      </c>
      <c r="R709" t="n">
        <v>78.26000000000001</v>
      </c>
      <c r="S709" t="n">
        <v>46.36</v>
      </c>
      <c r="T709" t="n">
        <v>15420.64</v>
      </c>
      <c r="U709" t="n">
        <v>0.59</v>
      </c>
      <c r="V709" t="n">
        <v>0.87</v>
      </c>
      <c r="W709" t="n">
        <v>9.27</v>
      </c>
      <c r="X709" t="n">
        <v>1</v>
      </c>
      <c r="Y709" t="n">
        <v>1</v>
      </c>
      <c r="Z709" t="n">
        <v>10</v>
      </c>
    </row>
    <row r="710">
      <c r="A710" t="n">
        <v>18</v>
      </c>
      <c r="B710" t="n">
        <v>110</v>
      </c>
      <c r="C710" t="inlineStr">
        <is>
          <t xml:space="preserve">CONCLUIDO	</t>
        </is>
      </c>
      <c r="D710" t="n">
        <v>3.454</v>
      </c>
      <c r="E710" t="n">
        <v>28.95</v>
      </c>
      <c r="F710" t="n">
        <v>24.31</v>
      </c>
      <c r="G710" t="n">
        <v>30.39</v>
      </c>
      <c r="H710" t="n">
        <v>0.44</v>
      </c>
      <c r="I710" t="n">
        <v>48</v>
      </c>
      <c r="J710" t="n">
        <v>220.74</v>
      </c>
      <c r="K710" t="n">
        <v>56.13</v>
      </c>
      <c r="L710" t="n">
        <v>5.5</v>
      </c>
      <c r="M710" t="n">
        <v>46</v>
      </c>
      <c r="N710" t="n">
        <v>49.12</v>
      </c>
      <c r="O710" t="n">
        <v>27459.27</v>
      </c>
      <c r="P710" t="n">
        <v>359.37</v>
      </c>
      <c r="Q710" t="n">
        <v>608.99</v>
      </c>
      <c r="R710" t="n">
        <v>76.26000000000001</v>
      </c>
      <c r="S710" t="n">
        <v>46.36</v>
      </c>
      <c r="T710" t="n">
        <v>14435.6</v>
      </c>
      <c r="U710" t="n">
        <v>0.61</v>
      </c>
      <c r="V710" t="n">
        <v>0.88</v>
      </c>
      <c r="W710" t="n">
        <v>9.26</v>
      </c>
      <c r="X710" t="n">
        <v>0.9399999999999999</v>
      </c>
      <c r="Y710" t="n">
        <v>1</v>
      </c>
      <c r="Z710" t="n">
        <v>10</v>
      </c>
    </row>
    <row r="711">
      <c r="A711" t="n">
        <v>19</v>
      </c>
      <c r="B711" t="n">
        <v>110</v>
      </c>
      <c r="C711" t="inlineStr">
        <is>
          <t xml:space="preserve">CONCLUIDO	</t>
        </is>
      </c>
      <c r="D711" t="n">
        <v>3.4684</v>
      </c>
      <c r="E711" t="n">
        <v>28.83</v>
      </c>
      <c r="F711" t="n">
        <v>24.28</v>
      </c>
      <c r="G711" t="n">
        <v>31.67</v>
      </c>
      <c r="H711" t="n">
        <v>0.46</v>
      </c>
      <c r="I711" t="n">
        <v>46</v>
      </c>
      <c r="J711" t="n">
        <v>221.16</v>
      </c>
      <c r="K711" t="n">
        <v>56.13</v>
      </c>
      <c r="L711" t="n">
        <v>5.75</v>
      </c>
      <c r="M711" t="n">
        <v>44</v>
      </c>
      <c r="N711" t="n">
        <v>49.28</v>
      </c>
      <c r="O711" t="n">
        <v>27510.3</v>
      </c>
      <c r="P711" t="n">
        <v>358.5</v>
      </c>
      <c r="Q711" t="n">
        <v>608.9400000000001</v>
      </c>
      <c r="R711" t="n">
        <v>75.31</v>
      </c>
      <c r="S711" t="n">
        <v>46.36</v>
      </c>
      <c r="T711" t="n">
        <v>13971.72</v>
      </c>
      <c r="U711" t="n">
        <v>0.62</v>
      </c>
      <c r="V711" t="n">
        <v>0.88</v>
      </c>
      <c r="W711" t="n">
        <v>9.25</v>
      </c>
      <c r="X711" t="n">
        <v>0.9</v>
      </c>
      <c r="Y711" t="n">
        <v>1</v>
      </c>
      <c r="Z711" t="n">
        <v>10</v>
      </c>
    </row>
    <row r="712">
      <c r="A712" t="n">
        <v>20</v>
      </c>
      <c r="B712" t="n">
        <v>110</v>
      </c>
      <c r="C712" t="inlineStr">
        <is>
          <t xml:space="preserve">CONCLUIDO	</t>
        </is>
      </c>
      <c r="D712" t="n">
        <v>3.484</v>
      </c>
      <c r="E712" t="n">
        <v>28.7</v>
      </c>
      <c r="F712" t="n">
        <v>24.23</v>
      </c>
      <c r="G712" t="n">
        <v>33.04</v>
      </c>
      <c r="H712" t="n">
        <v>0.48</v>
      </c>
      <c r="I712" t="n">
        <v>44</v>
      </c>
      <c r="J712" t="n">
        <v>221.57</v>
      </c>
      <c r="K712" t="n">
        <v>56.13</v>
      </c>
      <c r="L712" t="n">
        <v>6</v>
      </c>
      <c r="M712" t="n">
        <v>42</v>
      </c>
      <c r="N712" t="n">
        <v>49.45</v>
      </c>
      <c r="O712" t="n">
        <v>27561.39</v>
      </c>
      <c r="P712" t="n">
        <v>357.61</v>
      </c>
      <c r="Q712" t="n">
        <v>608.9</v>
      </c>
      <c r="R712" t="n">
        <v>74.01000000000001</v>
      </c>
      <c r="S712" t="n">
        <v>46.36</v>
      </c>
      <c r="T712" t="n">
        <v>13331.78</v>
      </c>
      <c r="U712" t="n">
        <v>0.63</v>
      </c>
      <c r="V712" t="n">
        <v>0.88</v>
      </c>
      <c r="W712" t="n">
        <v>9.25</v>
      </c>
      <c r="X712" t="n">
        <v>0.86</v>
      </c>
      <c r="Y712" t="n">
        <v>1</v>
      </c>
      <c r="Z712" t="n">
        <v>10</v>
      </c>
    </row>
    <row r="713">
      <c r="A713" t="n">
        <v>21</v>
      </c>
      <c r="B713" t="n">
        <v>110</v>
      </c>
      <c r="C713" t="inlineStr">
        <is>
          <t xml:space="preserve">CONCLUIDO	</t>
        </is>
      </c>
      <c r="D713" t="n">
        <v>3.4989</v>
      </c>
      <c r="E713" t="n">
        <v>28.58</v>
      </c>
      <c r="F713" t="n">
        <v>24.19</v>
      </c>
      <c r="G713" t="n">
        <v>34.56</v>
      </c>
      <c r="H713" t="n">
        <v>0.5</v>
      </c>
      <c r="I713" t="n">
        <v>42</v>
      </c>
      <c r="J713" t="n">
        <v>221.99</v>
      </c>
      <c r="K713" t="n">
        <v>56.13</v>
      </c>
      <c r="L713" t="n">
        <v>6.25</v>
      </c>
      <c r="M713" t="n">
        <v>40</v>
      </c>
      <c r="N713" t="n">
        <v>49.61</v>
      </c>
      <c r="O713" t="n">
        <v>27612.53</v>
      </c>
      <c r="P713" t="n">
        <v>356.68</v>
      </c>
      <c r="Q713" t="n">
        <v>608.95</v>
      </c>
      <c r="R713" t="n">
        <v>72.81999999999999</v>
      </c>
      <c r="S713" t="n">
        <v>46.36</v>
      </c>
      <c r="T713" t="n">
        <v>12749.37</v>
      </c>
      <c r="U713" t="n">
        <v>0.64</v>
      </c>
      <c r="V713" t="n">
        <v>0.88</v>
      </c>
      <c r="W713" t="n">
        <v>9.25</v>
      </c>
      <c r="X713" t="n">
        <v>0.82</v>
      </c>
      <c r="Y713" t="n">
        <v>1</v>
      </c>
      <c r="Z713" t="n">
        <v>10</v>
      </c>
    </row>
    <row r="714">
      <c r="A714" t="n">
        <v>22</v>
      </c>
      <c r="B714" t="n">
        <v>110</v>
      </c>
      <c r="C714" t="inlineStr">
        <is>
          <t xml:space="preserve">CONCLUIDO	</t>
        </is>
      </c>
      <c r="D714" t="n">
        <v>3.5063</v>
      </c>
      <c r="E714" t="n">
        <v>28.52</v>
      </c>
      <c r="F714" t="n">
        <v>24.18</v>
      </c>
      <c r="G714" t="n">
        <v>35.38</v>
      </c>
      <c r="H714" t="n">
        <v>0.52</v>
      </c>
      <c r="I714" t="n">
        <v>41</v>
      </c>
      <c r="J714" t="n">
        <v>222.4</v>
      </c>
      <c r="K714" t="n">
        <v>56.13</v>
      </c>
      <c r="L714" t="n">
        <v>6.5</v>
      </c>
      <c r="M714" t="n">
        <v>39</v>
      </c>
      <c r="N714" t="n">
        <v>49.78</v>
      </c>
      <c r="O714" t="n">
        <v>27663.85</v>
      </c>
      <c r="P714" t="n">
        <v>356.04</v>
      </c>
      <c r="Q714" t="n">
        <v>608.95</v>
      </c>
      <c r="R714" t="n">
        <v>72.5</v>
      </c>
      <c r="S714" t="n">
        <v>46.36</v>
      </c>
      <c r="T714" t="n">
        <v>12593.88</v>
      </c>
      <c r="U714" t="n">
        <v>0.64</v>
      </c>
      <c r="V714" t="n">
        <v>0.88</v>
      </c>
      <c r="W714" t="n">
        <v>9.24</v>
      </c>
      <c r="X714" t="n">
        <v>0.8</v>
      </c>
      <c r="Y714" t="n">
        <v>1</v>
      </c>
      <c r="Z714" t="n">
        <v>10</v>
      </c>
    </row>
    <row r="715">
      <c r="A715" t="n">
        <v>23</v>
      </c>
      <c r="B715" t="n">
        <v>110</v>
      </c>
      <c r="C715" t="inlineStr">
        <is>
          <t xml:space="preserve">CONCLUIDO	</t>
        </is>
      </c>
      <c r="D715" t="n">
        <v>3.5207</v>
      </c>
      <c r="E715" t="n">
        <v>28.4</v>
      </c>
      <c r="F715" t="n">
        <v>24.14</v>
      </c>
      <c r="G715" t="n">
        <v>37.14</v>
      </c>
      <c r="H715" t="n">
        <v>0.54</v>
      </c>
      <c r="I715" t="n">
        <v>39</v>
      </c>
      <c r="J715" t="n">
        <v>222.82</v>
      </c>
      <c r="K715" t="n">
        <v>56.13</v>
      </c>
      <c r="L715" t="n">
        <v>6.75</v>
      </c>
      <c r="M715" t="n">
        <v>37</v>
      </c>
      <c r="N715" t="n">
        <v>49.94</v>
      </c>
      <c r="O715" t="n">
        <v>27715.11</v>
      </c>
      <c r="P715" t="n">
        <v>355.21</v>
      </c>
      <c r="Q715" t="n">
        <v>608.88</v>
      </c>
      <c r="R715" t="n">
        <v>71.15000000000001</v>
      </c>
      <c r="S715" t="n">
        <v>46.36</v>
      </c>
      <c r="T715" t="n">
        <v>11930.04</v>
      </c>
      <c r="U715" t="n">
        <v>0.65</v>
      </c>
      <c r="V715" t="n">
        <v>0.88</v>
      </c>
      <c r="W715" t="n">
        <v>9.25</v>
      </c>
      <c r="X715" t="n">
        <v>0.77</v>
      </c>
      <c r="Y715" t="n">
        <v>1</v>
      </c>
      <c r="Z715" t="n">
        <v>10</v>
      </c>
    </row>
    <row r="716">
      <c r="A716" t="n">
        <v>24</v>
      </c>
      <c r="B716" t="n">
        <v>110</v>
      </c>
      <c r="C716" t="inlineStr">
        <is>
          <t xml:space="preserve">CONCLUIDO	</t>
        </is>
      </c>
      <c r="D716" t="n">
        <v>3.5284</v>
      </c>
      <c r="E716" t="n">
        <v>28.34</v>
      </c>
      <c r="F716" t="n">
        <v>24.12</v>
      </c>
      <c r="G716" t="n">
        <v>38.09</v>
      </c>
      <c r="H716" t="n">
        <v>0.5600000000000001</v>
      </c>
      <c r="I716" t="n">
        <v>38</v>
      </c>
      <c r="J716" t="n">
        <v>223.23</v>
      </c>
      <c r="K716" t="n">
        <v>56.13</v>
      </c>
      <c r="L716" t="n">
        <v>7</v>
      </c>
      <c r="M716" t="n">
        <v>36</v>
      </c>
      <c r="N716" t="n">
        <v>50.11</v>
      </c>
      <c r="O716" t="n">
        <v>27766.43</v>
      </c>
      <c r="P716" t="n">
        <v>354.66</v>
      </c>
      <c r="Q716" t="n">
        <v>608.85</v>
      </c>
      <c r="R716" t="n">
        <v>70.63</v>
      </c>
      <c r="S716" t="n">
        <v>46.36</v>
      </c>
      <c r="T716" t="n">
        <v>11670.31</v>
      </c>
      <c r="U716" t="n">
        <v>0.66</v>
      </c>
      <c r="V716" t="n">
        <v>0.88</v>
      </c>
      <c r="W716" t="n">
        <v>9.24</v>
      </c>
      <c r="X716" t="n">
        <v>0.75</v>
      </c>
      <c r="Y716" t="n">
        <v>1</v>
      </c>
      <c r="Z716" t="n">
        <v>10</v>
      </c>
    </row>
    <row r="717">
      <c r="A717" t="n">
        <v>25</v>
      </c>
      <c r="B717" t="n">
        <v>110</v>
      </c>
      <c r="C717" t="inlineStr">
        <is>
          <t xml:space="preserve">CONCLUIDO	</t>
        </is>
      </c>
      <c r="D717" t="n">
        <v>3.5454</v>
      </c>
      <c r="E717" t="n">
        <v>28.21</v>
      </c>
      <c r="F717" t="n">
        <v>24.07</v>
      </c>
      <c r="G717" t="n">
        <v>40.12</v>
      </c>
      <c r="H717" t="n">
        <v>0.58</v>
      </c>
      <c r="I717" t="n">
        <v>36</v>
      </c>
      <c r="J717" t="n">
        <v>223.65</v>
      </c>
      <c r="K717" t="n">
        <v>56.13</v>
      </c>
      <c r="L717" t="n">
        <v>7.25</v>
      </c>
      <c r="M717" t="n">
        <v>34</v>
      </c>
      <c r="N717" t="n">
        <v>50.27</v>
      </c>
      <c r="O717" t="n">
        <v>27817.81</v>
      </c>
      <c r="P717" t="n">
        <v>353.47</v>
      </c>
      <c r="Q717" t="n">
        <v>608.89</v>
      </c>
      <c r="R717" t="n">
        <v>69.02</v>
      </c>
      <c r="S717" t="n">
        <v>46.36</v>
      </c>
      <c r="T717" t="n">
        <v>10879.59</v>
      </c>
      <c r="U717" t="n">
        <v>0.67</v>
      </c>
      <c r="V717" t="n">
        <v>0.89</v>
      </c>
      <c r="W717" t="n">
        <v>9.24</v>
      </c>
      <c r="X717" t="n">
        <v>0.7</v>
      </c>
      <c r="Y717" t="n">
        <v>1</v>
      </c>
      <c r="Z717" t="n">
        <v>10</v>
      </c>
    </row>
    <row r="718">
      <c r="A718" t="n">
        <v>26</v>
      </c>
      <c r="B718" t="n">
        <v>110</v>
      </c>
      <c r="C718" t="inlineStr">
        <is>
          <t xml:space="preserve">CONCLUIDO	</t>
        </is>
      </c>
      <c r="D718" t="n">
        <v>3.5513</v>
      </c>
      <c r="E718" t="n">
        <v>28.16</v>
      </c>
      <c r="F718" t="n">
        <v>24.07</v>
      </c>
      <c r="G718" t="n">
        <v>41.26</v>
      </c>
      <c r="H718" t="n">
        <v>0.59</v>
      </c>
      <c r="I718" t="n">
        <v>35</v>
      </c>
      <c r="J718" t="n">
        <v>224.07</v>
      </c>
      <c r="K718" t="n">
        <v>56.13</v>
      </c>
      <c r="L718" t="n">
        <v>7.5</v>
      </c>
      <c r="M718" t="n">
        <v>33</v>
      </c>
      <c r="N718" t="n">
        <v>50.44</v>
      </c>
      <c r="O718" t="n">
        <v>27869.24</v>
      </c>
      <c r="P718" t="n">
        <v>353.28</v>
      </c>
      <c r="Q718" t="n">
        <v>608.92</v>
      </c>
      <c r="R718" t="n">
        <v>68.86</v>
      </c>
      <c r="S718" t="n">
        <v>46.36</v>
      </c>
      <c r="T718" t="n">
        <v>10804.62</v>
      </c>
      <c r="U718" t="n">
        <v>0.67</v>
      </c>
      <c r="V718" t="n">
        <v>0.89</v>
      </c>
      <c r="W718" t="n">
        <v>9.24</v>
      </c>
      <c r="X718" t="n">
        <v>0.6899999999999999</v>
      </c>
      <c r="Y718" t="n">
        <v>1</v>
      </c>
      <c r="Z718" t="n">
        <v>10</v>
      </c>
    </row>
    <row r="719">
      <c r="A719" t="n">
        <v>27</v>
      </c>
      <c r="B719" t="n">
        <v>110</v>
      </c>
      <c r="C719" t="inlineStr">
        <is>
          <t xml:space="preserve">CONCLUIDO	</t>
        </is>
      </c>
      <c r="D719" t="n">
        <v>3.5615</v>
      </c>
      <c r="E719" t="n">
        <v>28.08</v>
      </c>
      <c r="F719" t="n">
        <v>24.03</v>
      </c>
      <c r="G719" t="n">
        <v>42.41</v>
      </c>
      <c r="H719" t="n">
        <v>0.61</v>
      </c>
      <c r="I719" t="n">
        <v>34</v>
      </c>
      <c r="J719" t="n">
        <v>224.49</v>
      </c>
      <c r="K719" t="n">
        <v>56.13</v>
      </c>
      <c r="L719" t="n">
        <v>7.75</v>
      </c>
      <c r="M719" t="n">
        <v>32</v>
      </c>
      <c r="N719" t="n">
        <v>50.61</v>
      </c>
      <c r="O719" t="n">
        <v>27920.73</v>
      </c>
      <c r="P719" t="n">
        <v>352.32</v>
      </c>
      <c r="Q719" t="n">
        <v>608.9</v>
      </c>
      <c r="R719" t="n">
        <v>67.81999999999999</v>
      </c>
      <c r="S719" t="n">
        <v>46.36</v>
      </c>
      <c r="T719" t="n">
        <v>10288.92</v>
      </c>
      <c r="U719" t="n">
        <v>0.68</v>
      </c>
      <c r="V719" t="n">
        <v>0.89</v>
      </c>
      <c r="W719" t="n">
        <v>9.23</v>
      </c>
      <c r="X719" t="n">
        <v>0.66</v>
      </c>
      <c r="Y719" t="n">
        <v>1</v>
      </c>
      <c r="Z719" t="n">
        <v>10</v>
      </c>
    </row>
    <row r="720">
      <c r="A720" t="n">
        <v>28</v>
      </c>
      <c r="B720" t="n">
        <v>110</v>
      </c>
      <c r="C720" t="inlineStr">
        <is>
          <t xml:space="preserve">CONCLUIDO	</t>
        </is>
      </c>
      <c r="D720" t="n">
        <v>3.5696</v>
      </c>
      <c r="E720" t="n">
        <v>28.01</v>
      </c>
      <c r="F720" t="n">
        <v>24.01</v>
      </c>
      <c r="G720" t="n">
        <v>43.65</v>
      </c>
      <c r="H720" t="n">
        <v>0.63</v>
      </c>
      <c r="I720" t="n">
        <v>33</v>
      </c>
      <c r="J720" t="n">
        <v>224.9</v>
      </c>
      <c r="K720" t="n">
        <v>56.13</v>
      </c>
      <c r="L720" t="n">
        <v>8</v>
      </c>
      <c r="M720" t="n">
        <v>31</v>
      </c>
      <c r="N720" t="n">
        <v>50.78</v>
      </c>
      <c r="O720" t="n">
        <v>27972.28</v>
      </c>
      <c r="P720" t="n">
        <v>351.72</v>
      </c>
      <c r="Q720" t="n">
        <v>608.8099999999999</v>
      </c>
      <c r="R720" t="n">
        <v>67.14</v>
      </c>
      <c r="S720" t="n">
        <v>46.36</v>
      </c>
      <c r="T720" t="n">
        <v>9951.559999999999</v>
      </c>
      <c r="U720" t="n">
        <v>0.6899999999999999</v>
      </c>
      <c r="V720" t="n">
        <v>0.89</v>
      </c>
      <c r="W720" t="n">
        <v>9.23</v>
      </c>
      <c r="X720" t="n">
        <v>0.64</v>
      </c>
      <c r="Y720" t="n">
        <v>1</v>
      </c>
      <c r="Z720" t="n">
        <v>10</v>
      </c>
    </row>
    <row r="721">
      <c r="A721" t="n">
        <v>29</v>
      </c>
      <c r="B721" t="n">
        <v>110</v>
      </c>
      <c r="C721" t="inlineStr">
        <is>
          <t xml:space="preserve">CONCLUIDO	</t>
        </is>
      </c>
      <c r="D721" t="n">
        <v>3.576</v>
      </c>
      <c r="E721" t="n">
        <v>27.96</v>
      </c>
      <c r="F721" t="n">
        <v>24</v>
      </c>
      <c r="G721" t="n">
        <v>45</v>
      </c>
      <c r="H721" t="n">
        <v>0.65</v>
      </c>
      <c r="I721" t="n">
        <v>32</v>
      </c>
      <c r="J721" t="n">
        <v>225.32</v>
      </c>
      <c r="K721" t="n">
        <v>56.13</v>
      </c>
      <c r="L721" t="n">
        <v>8.25</v>
      </c>
      <c r="M721" t="n">
        <v>30</v>
      </c>
      <c r="N721" t="n">
        <v>50.95</v>
      </c>
      <c r="O721" t="n">
        <v>28023.89</v>
      </c>
      <c r="P721" t="n">
        <v>351.24</v>
      </c>
      <c r="Q721" t="n">
        <v>608.91</v>
      </c>
      <c r="R721" t="n">
        <v>66.90000000000001</v>
      </c>
      <c r="S721" t="n">
        <v>46.36</v>
      </c>
      <c r="T721" t="n">
        <v>9837.51</v>
      </c>
      <c r="U721" t="n">
        <v>0.6899999999999999</v>
      </c>
      <c r="V721" t="n">
        <v>0.89</v>
      </c>
      <c r="W721" t="n">
        <v>9.23</v>
      </c>
      <c r="X721" t="n">
        <v>0.63</v>
      </c>
      <c r="Y721" t="n">
        <v>1</v>
      </c>
      <c r="Z721" t="n">
        <v>10</v>
      </c>
    </row>
    <row r="722">
      <c r="A722" t="n">
        <v>30</v>
      </c>
      <c r="B722" t="n">
        <v>110</v>
      </c>
      <c r="C722" t="inlineStr">
        <is>
          <t xml:space="preserve">CONCLUIDO	</t>
        </is>
      </c>
      <c r="D722" t="n">
        <v>3.5861</v>
      </c>
      <c r="E722" t="n">
        <v>27.89</v>
      </c>
      <c r="F722" t="n">
        <v>23.96</v>
      </c>
      <c r="G722" t="n">
        <v>46.38</v>
      </c>
      <c r="H722" t="n">
        <v>0.67</v>
      </c>
      <c r="I722" t="n">
        <v>31</v>
      </c>
      <c r="J722" t="n">
        <v>225.74</v>
      </c>
      <c r="K722" t="n">
        <v>56.13</v>
      </c>
      <c r="L722" t="n">
        <v>8.5</v>
      </c>
      <c r="M722" t="n">
        <v>29</v>
      </c>
      <c r="N722" t="n">
        <v>51.11</v>
      </c>
      <c r="O722" t="n">
        <v>28075.56</v>
      </c>
      <c r="P722" t="n">
        <v>350.63</v>
      </c>
      <c r="Q722" t="n">
        <v>608.84</v>
      </c>
      <c r="R722" t="n">
        <v>65.73</v>
      </c>
      <c r="S722" t="n">
        <v>46.36</v>
      </c>
      <c r="T722" t="n">
        <v>9256.700000000001</v>
      </c>
      <c r="U722" t="n">
        <v>0.71</v>
      </c>
      <c r="V722" t="n">
        <v>0.89</v>
      </c>
      <c r="W722" t="n">
        <v>9.23</v>
      </c>
      <c r="X722" t="n">
        <v>0.59</v>
      </c>
      <c r="Y722" t="n">
        <v>1</v>
      </c>
      <c r="Z722" t="n">
        <v>10</v>
      </c>
    </row>
    <row r="723">
      <c r="A723" t="n">
        <v>31</v>
      </c>
      <c r="B723" t="n">
        <v>110</v>
      </c>
      <c r="C723" t="inlineStr">
        <is>
          <t xml:space="preserve">CONCLUIDO	</t>
        </is>
      </c>
      <c r="D723" t="n">
        <v>3.5924</v>
      </c>
      <c r="E723" t="n">
        <v>27.84</v>
      </c>
      <c r="F723" t="n">
        <v>23.96</v>
      </c>
      <c r="G723" t="n">
        <v>47.91</v>
      </c>
      <c r="H723" t="n">
        <v>0.6899999999999999</v>
      </c>
      <c r="I723" t="n">
        <v>30</v>
      </c>
      <c r="J723" t="n">
        <v>226.16</v>
      </c>
      <c r="K723" t="n">
        <v>56.13</v>
      </c>
      <c r="L723" t="n">
        <v>8.75</v>
      </c>
      <c r="M723" t="n">
        <v>28</v>
      </c>
      <c r="N723" t="n">
        <v>51.28</v>
      </c>
      <c r="O723" t="n">
        <v>28127.29</v>
      </c>
      <c r="P723" t="n">
        <v>349.87</v>
      </c>
      <c r="Q723" t="n">
        <v>608.87</v>
      </c>
      <c r="R723" t="n">
        <v>65.70999999999999</v>
      </c>
      <c r="S723" t="n">
        <v>46.36</v>
      </c>
      <c r="T723" t="n">
        <v>9251.85</v>
      </c>
      <c r="U723" t="n">
        <v>0.71</v>
      </c>
      <c r="V723" t="n">
        <v>0.89</v>
      </c>
      <c r="W723" t="n">
        <v>9.220000000000001</v>
      </c>
      <c r="X723" t="n">
        <v>0.58</v>
      </c>
      <c r="Y723" t="n">
        <v>1</v>
      </c>
      <c r="Z723" t="n">
        <v>10</v>
      </c>
    </row>
    <row r="724">
      <c r="A724" t="n">
        <v>32</v>
      </c>
      <c r="B724" t="n">
        <v>110</v>
      </c>
      <c r="C724" t="inlineStr">
        <is>
          <t xml:space="preserve">CONCLUIDO	</t>
        </is>
      </c>
      <c r="D724" t="n">
        <v>3.6006</v>
      </c>
      <c r="E724" t="n">
        <v>27.77</v>
      </c>
      <c r="F724" t="n">
        <v>23.94</v>
      </c>
      <c r="G724" t="n">
        <v>49.52</v>
      </c>
      <c r="H724" t="n">
        <v>0.71</v>
      </c>
      <c r="I724" t="n">
        <v>29</v>
      </c>
      <c r="J724" t="n">
        <v>226.58</v>
      </c>
      <c r="K724" t="n">
        <v>56.13</v>
      </c>
      <c r="L724" t="n">
        <v>9</v>
      </c>
      <c r="M724" t="n">
        <v>27</v>
      </c>
      <c r="N724" t="n">
        <v>51.45</v>
      </c>
      <c r="O724" t="n">
        <v>28179.08</v>
      </c>
      <c r="P724" t="n">
        <v>349.49</v>
      </c>
      <c r="Q724" t="n">
        <v>608.91</v>
      </c>
      <c r="R724" t="n">
        <v>64.68000000000001</v>
      </c>
      <c r="S724" t="n">
        <v>46.36</v>
      </c>
      <c r="T724" t="n">
        <v>8741.68</v>
      </c>
      <c r="U724" t="n">
        <v>0.72</v>
      </c>
      <c r="V724" t="n">
        <v>0.89</v>
      </c>
      <c r="W724" t="n">
        <v>9.23</v>
      </c>
      <c r="X724" t="n">
        <v>0.5600000000000001</v>
      </c>
      <c r="Y724" t="n">
        <v>1</v>
      </c>
      <c r="Z724" t="n">
        <v>10</v>
      </c>
    </row>
    <row r="725">
      <c r="A725" t="n">
        <v>33</v>
      </c>
      <c r="B725" t="n">
        <v>110</v>
      </c>
      <c r="C725" t="inlineStr">
        <is>
          <t xml:space="preserve">CONCLUIDO	</t>
        </is>
      </c>
      <c r="D725" t="n">
        <v>3.6084</v>
      </c>
      <c r="E725" t="n">
        <v>27.71</v>
      </c>
      <c r="F725" t="n">
        <v>23.92</v>
      </c>
      <c r="G725" t="n">
        <v>51.25</v>
      </c>
      <c r="H725" t="n">
        <v>0.72</v>
      </c>
      <c r="I725" t="n">
        <v>28</v>
      </c>
      <c r="J725" t="n">
        <v>227</v>
      </c>
      <c r="K725" t="n">
        <v>56.13</v>
      </c>
      <c r="L725" t="n">
        <v>9.25</v>
      </c>
      <c r="M725" t="n">
        <v>26</v>
      </c>
      <c r="N725" t="n">
        <v>51.62</v>
      </c>
      <c r="O725" t="n">
        <v>28230.92</v>
      </c>
      <c r="P725" t="n">
        <v>348.88</v>
      </c>
      <c r="Q725" t="n">
        <v>608.85</v>
      </c>
      <c r="R725" t="n">
        <v>64.15000000000001</v>
      </c>
      <c r="S725" t="n">
        <v>46.36</v>
      </c>
      <c r="T725" t="n">
        <v>8483.35</v>
      </c>
      <c r="U725" t="n">
        <v>0.72</v>
      </c>
      <c r="V725" t="n">
        <v>0.89</v>
      </c>
      <c r="W725" t="n">
        <v>9.23</v>
      </c>
      <c r="X725" t="n">
        <v>0.55</v>
      </c>
      <c r="Y725" t="n">
        <v>1</v>
      </c>
      <c r="Z725" t="n">
        <v>10</v>
      </c>
    </row>
    <row r="726">
      <c r="A726" t="n">
        <v>34</v>
      </c>
      <c r="B726" t="n">
        <v>110</v>
      </c>
      <c r="C726" t="inlineStr">
        <is>
          <t xml:space="preserve">CONCLUIDO	</t>
        </is>
      </c>
      <c r="D726" t="n">
        <v>3.6096</v>
      </c>
      <c r="E726" t="n">
        <v>27.7</v>
      </c>
      <c r="F726" t="n">
        <v>23.91</v>
      </c>
      <c r="G726" t="n">
        <v>51.23</v>
      </c>
      <c r="H726" t="n">
        <v>0.74</v>
      </c>
      <c r="I726" t="n">
        <v>28</v>
      </c>
      <c r="J726" t="n">
        <v>227.42</v>
      </c>
      <c r="K726" t="n">
        <v>56.13</v>
      </c>
      <c r="L726" t="n">
        <v>9.5</v>
      </c>
      <c r="M726" t="n">
        <v>26</v>
      </c>
      <c r="N726" t="n">
        <v>51.8</v>
      </c>
      <c r="O726" t="n">
        <v>28282.83</v>
      </c>
      <c r="P726" t="n">
        <v>348.25</v>
      </c>
      <c r="Q726" t="n">
        <v>608.86</v>
      </c>
      <c r="R726" t="n">
        <v>64.14</v>
      </c>
      <c r="S726" t="n">
        <v>46.36</v>
      </c>
      <c r="T726" t="n">
        <v>8475.530000000001</v>
      </c>
      <c r="U726" t="n">
        <v>0.72</v>
      </c>
      <c r="V726" t="n">
        <v>0.89</v>
      </c>
      <c r="W726" t="n">
        <v>9.220000000000001</v>
      </c>
      <c r="X726" t="n">
        <v>0.54</v>
      </c>
      <c r="Y726" t="n">
        <v>1</v>
      </c>
      <c r="Z726" t="n">
        <v>10</v>
      </c>
    </row>
    <row r="727">
      <c r="A727" t="n">
        <v>35</v>
      </c>
      <c r="B727" t="n">
        <v>110</v>
      </c>
      <c r="C727" t="inlineStr">
        <is>
          <t xml:space="preserve">CONCLUIDO	</t>
        </is>
      </c>
      <c r="D727" t="n">
        <v>3.6178</v>
      </c>
      <c r="E727" t="n">
        <v>27.64</v>
      </c>
      <c r="F727" t="n">
        <v>23.89</v>
      </c>
      <c r="G727" t="n">
        <v>53.09</v>
      </c>
      <c r="H727" t="n">
        <v>0.76</v>
      </c>
      <c r="I727" t="n">
        <v>27</v>
      </c>
      <c r="J727" t="n">
        <v>227.84</v>
      </c>
      <c r="K727" t="n">
        <v>56.13</v>
      </c>
      <c r="L727" t="n">
        <v>9.75</v>
      </c>
      <c r="M727" t="n">
        <v>25</v>
      </c>
      <c r="N727" t="n">
        <v>51.97</v>
      </c>
      <c r="O727" t="n">
        <v>28334.8</v>
      </c>
      <c r="P727" t="n">
        <v>348.05</v>
      </c>
      <c r="Q727" t="n">
        <v>608.9</v>
      </c>
      <c r="R727" t="n">
        <v>63.33</v>
      </c>
      <c r="S727" t="n">
        <v>46.36</v>
      </c>
      <c r="T727" t="n">
        <v>8077.25</v>
      </c>
      <c r="U727" t="n">
        <v>0.73</v>
      </c>
      <c r="V727" t="n">
        <v>0.89</v>
      </c>
      <c r="W727" t="n">
        <v>9.220000000000001</v>
      </c>
      <c r="X727" t="n">
        <v>0.52</v>
      </c>
      <c r="Y727" t="n">
        <v>1</v>
      </c>
      <c r="Z727" t="n">
        <v>10</v>
      </c>
    </row>
    <row r="728">
      <c r="A728" t="n">
        <v>36</v>
      </c>
      <c r="B728" t="n">
        <v>110</v>
      </c>
      <c r="C728" t="inlineStr">
        <is>
          <t xml:space="preserve">CONCLUIDO	</t>
        </is>
      </c>
      <c r="D728" t="n">
        <v>3.6278</v>
      </c>
      <c r="E728" t="n">
        <v>27.56</v>
      </c>
      <c r="F728" t="n">
        <v>23.85</v>
      </c>
      <c r="G728" t="n">
        <v>55.05</v>
      </c>
      <c r="H728" t="n">
        <v>0.78</v>
      </c>
      <c r="I728" t="n">
        <v>26</v>
      </c>
      <c r="J728" t="n">
        <v>228.27</v>
      </c>
      <c r="K728" t="n">
        <v>56.13</v>
      </c>
      <c r="L728" t="n">
        <v>10</v>
      </c>
      <c r="M728" t="n">
        <v>24</v>
      </c>
      <c r="N728" t="n">
        <v>52.14</v>
      </c>
      <c r="O728" t="n">
        <v>28386.82</v>
      </c>
      <c r="P728" t="n">
        <v>347.08</v>
      </c>
      <c r="Q728" t="n">
        <v>608.87</v>
      </c>
      <c r="R728" t="n">
        <v>62.46</v>
      </c>
      <c r="S728" t="n">
        <v>46.36</v>
      </c>
      <c r="T728" t="n">
        <v>7646.25</v>
      </c>
      <c r="U728" t="n">
        <v>0.74</v>
      </c>
      <c r="V728" t="n">
        <v>0.89</v>
      </c>
      <c r="W728" t="n">
        <v>9.210000000000001</v>
      </c>
      <c r="X728" t="n">
        <v>0.48</v>
      </c>
      <c r="Y728" t="n">
        <v>1</v>
      </c>
      <c r="Z728" t="n">
        <v>10</v>
      </c>
    </row>
    <row r="729">
      <c r="A729" t="n">
        <v>37</v>
      </c>
      <c r="B729" t="n">
        <v>110</v>
      </c>
      <c r="C729" t="inlineStr">
        <is>
          <t xml:space="preserve">CONCLUIDO	</t>
        </is>
      </c>
      <c r="D729" t="n">
        <v>3.6241</v>
      </c>
      <c r="E729" t="n">
        <v>27.59</v>
      </c>
      <c r="F729" t="n">
        <v>23.88</v>
      </c>
      <c r="G729" t="n">
        <v>55.11</v>
      </c>
      <c r="H729" t="n">
        <v>0.8</v>
      </c>
      <c r="I729" t="n">
        <v>26</v>
      </c>
      <c r="J729" t="n">
        <v>228.69</v>
      </c>
      <c r="K729" t="n">
        <v>56.13</v>
      </c>
      <c r="L729" t="n">
        <v>10.25</v>
      </c>
      <c r="M729" t="n">
        <v>24</v>
      </c>
      <c r="N729" t="n">
        <v>52.31</v>
      </c>
      <c r="O729" t="n">
        <v>28438.91</v>
      </c>
      <c r="P729" t="n">
        <v>346.87</v>
      </c>
      <c r="Q729" t="n">
        <v>608.87</v>
      </c>
      <c r="R729" t="n">
        <v>63.23</v>
      </c>
      <c r="S729" t="n">
        <v>46.36</v>
      </c>
      <c r="T729" t="n">
        <v>8030.35</v>
      </c>
      <c r="U729" t="n">
        <v>0.73</v>
      </c>
      <c r="V729" t="n">
        <v>0.89</v>
      </c>
      <c r="W729" t="n">
        <v>9.220000000000001</v>
      </c>
      <c r="X729" t="n">
        <v>0.51</v>
      </c>
      <c r="Y729" t="n">
        <v>1</v>
      </c>
      <c r="Z729" t="n">
        <v>10</v>
      </c>
    </row>
    <row r="730">
      <c r="A730" t="n">
        <v>38</v>
      </c>
      <c r="B730" t="n">
        <v>110</v>
      </c>
      <c r="C730" t="inlineStr">
        <is>
          <t xml:space="preserve">CONCLUIDO	</t>
        </is>
      </c>
      <c r="D730" t="n">
        <v>3.6342</v>
      </c>
      <c r="E730" t="n">
        <v>27.52</v>
      </c>
      <c r="F730" t="n">
        <v>23.85</v>
      </c>
      <c r="G730" t="n">
        <v>57.24</v>
      </c>
      <c r="H730" t="n">
        <v>0.8100000000000001</v>
      </c>
      <c r="I730" t="n">
        <v>25</v>
      </c>
      <c r="J730" t="n">
        <v>229.11</v>
      </c>
      <c r="K730" t="n">
        <v>56.13</v>
      </c>
      <c r="L730" t="n">
        <v>10.5</v>
      </c>
      <c r="M730" t="n">
        <v>23</v>
      </c>
      <c r="N730" t="n">
        <v>52.48</v>
      </c>
      <c r="O730" t="n">
        <v>28491.06</v>
      </c>
      <c r="P730" t="n">
        <v>346.6</v>
      </c>
      <c r="Q730" t="n">
        <v>608.87</v>
      </c>
      <c r="R730" t="n">
        <v>62.2</v>
      </c>
      <c r="S730" t="n">
        <v>46.36</v>
      </c>
      <c r="T730" t="n">
        <v>7523.48</v>
      </c>
      <c r="U730" t="n">
        <v>0.75</v>
      </c>
      <c r="V730" t="n">
        <v>0.89</v>
      </c>
      <c r="W730" t="n">
        <v>9.220000000000001</v>
      </c>
      <c r="X730" t="n">
        <v>0.48</v>
      </c>
      <c r="Y730" t="n">
        <v>1</v>
      </c>
      <c r="Z730" t="n">
        <v>10</v>
      </c>
    </row>
    <row r="731">
      <c r="A731" t="n">
        <v>39</v>
      </c>
      <c r="B731" t="n">
        <v>110</v>
      </c>
      <c r="C731" t="inlineStr">
        <is>
          <t xml:space="preserve">CONCLUIDO	</t>
        </is>
      </c>
      <c r="D731" t="n">
        <v>3.6434</v>
      </c>
      <c r="E731" t="n">
        <v>27.45</v>
      </c>
      <c r="F731" t="n">
        <v>23.82</v>
      </c>
      <c r="G731" t="n">
        <v>59.55</v>
      </c>
      <c r="H731" t="n">
        <v>0.83</v>
      </c>
      <c r="I731" t="n">
        <v>24</v>
      </c>
      <c r="J731" t="n">
        <v>229.53</v>
      </c>
      <c r="K731" t="n">
        <v>56.13</v>
      </c>
      <c r="L731" t="n">
        <v>10.75</v>
      </c>
      <c r="M731" t="n">
        <v>22</v>
      </c>
      <c r="N731" t="n">
        <v>52.66</v>
      </c>
      <c r="O731" t="n">
        <v>28543.27</v>
      </c>
      <c r="P731" t="n">
        <v>345.33</v>
      </c>
      <c r="Q731" t="n">
        <v>608.8200000000001</v>
      </c>
      <c r="R731" t="n">
        <v>61.4</v>
      </c>
      <c r="S731" t="n">
        <v>46.36</v>
      </c>
      <c r="T731" t="n">
        <v>7125.41</v>
      </c>
      <c r="U731" t="n">
        <v>0.76</v>
      </c>
      <c r="V731" t="n">
        <v>0.89</v>
      </c>
      <c r="W731" t="n">
        <v>9.210000000000001</v>
      </c>
      <c r="X731" t="n">
        <v>0.45</v>
      </c>
      <c r="Y731" t="n">
        <v>1</v>
      </c>
      <c r="Z731" t="n">
        <v>10</v>
      </c>
    </row>
    <row r="732">
      <c r="A732" t="n">
        <v>40</v>
      </c>
      <c r="B732" t="n">
        <v>110</v>
      </c>
      <c r="C732" t="inlineStr">
        <is>
          <t xml:space="preserve">CONCLUIDO	</t>
        </is>
      </c>
      <c r="D732" t="n">
        <v>3.6414</v>
      </c>
      <c r="E732" t="n">
        <v>27.46</v>
      </c>
      <c r="F732" t="n">
        <v>23.84</v>
      </c>
      <c r="G732" t="n">
        <v>59.59</v>
      </c>
      <c r="H732" t="n">
        <v>0.85</v>
      </c>
      <c r="I732" t="n">
        <v>24</v>
      </c>
      <c r="J732" t="n">
        <v>229.96</v>
      </c>
      <c r="K732" t="n">
        <v>56.13</v>
      </c>
      <c r="L732" t="n">
        <v>11</v>
      </c>
      <c r="M732" t="n">
        <v>22</v>
      </c>
      <c r="N732" t="n">
        <v>52.83</v>
      </c>
      <c r="O732" t="n">
        <v>28595.54</v>
      </c>
      <c r="P732" t="n">
        <v>345.51</v>
      </c>
      <c r="Q732" t="n">
        <v>608.85</v>
      </c>
      <c r="R732" t="n">
        <v>61.86</v>
      </c>
      <c r="S732" t="n">
        <v>46.36</v>
      </c>
      <c r="T732" t="n">
        <v>7357.22</v>
      </c>
      <c r="U732" t="n">
        <v>0.75</v>
      </c>
      <c r="V732" t="n">
        <v>0.89</v>
      </c>
      <c r="W732" t="n">
        <v>9.220000000000001</v>
      </c>
      <c r="X732" t="n">
        <v>0.46</v>
      </c>
      <c r="Y732" t="n">
        <v>1</v>
      </c>
      <c r="Z732" t="n">
        <v>10</v>
      </c>
    </row>
    <row r="733">
      <c r="A733" t="n">
        <v>41</v>
      </c>
      <c r="B733" t="n">
        <v>110</v>
      </c>
      <c r="C733" t="inlineStr">
        <is>
          <t xml:space="preserve">CONCLUIDO	</t>
        </is>
      </c>
      <c r="D733" t="n">
        <v>3.6489</v>
      </c>
      <c r="E733" t="n">
        <v>27.41</v>
      </c>
      <c r="F733" t="n">
        <v>23.82</v>
      </c>
      <c r="G733" t="n">
        <v>62.14</v>
      </c>
      <c r="H733" t="n">
        <v>0.87</v>
      </c>
      <c r="I733" t="n">
        <v>23</v>
      </c>
      <c r="J733" t="n">
        <v>230.38</v>
      </c>
      <c r="K733" t="n">
        <v>56.13</v>
      </c>
      <c r="L733" t="n">
        <v>11.25</v>
      </c>
      <c r="M733" t="n">
        <v>21</v>
      </c>
      <c r="N733" t="n">
        <v>53</v>
      </c>
      <c r="O733" t="n">
        <v>28647.87</v>
      </c>
      <c r="P733" t="n">
        <v>344.63</v>
      </c>
      <c r="Q733" t="n">
        <v>608.79</v>
      </c>
      <c r="R733" t="n">
        <v>61.33</v>
      </c>
      <c r="S733" t="n">
        <v>46.36</v>
      </c>
      <c r="T733" t="n">
        <v>7099.26</v>
      </c>
      <c r="U733" t="n">
        <v>0.76</v>
      </c>
      <c r="V733" t="n">
        <v>0.89</v>
      </c>
      <c r="W733" t="n">
        <v>9.220000000000001</v>
      </c>
      <c r="X733" t="n">
        <v>0.45</v>
      </c>
      <c r="Y733" t="n">
        <v>1</v>
      </c>
      <c r="Z733" t="n">
        <v>10</v>
      </c>
    </row>
    <row r="734">
      <c r="A734" t="n">
        <v>42</v>
      </c>
      <c r="B734" t="n">
        <v>110</v>
      </c>
      <c r="C734" t="inlineStr">
        <is>
          <t xml:space="preserve">CONCLUIDO	</t>
        </is>
      </c>
      <c r="D734" t="n">
        <v>3.6495</v>
      </c>
      <c r="E734" t="n">
        <v>27.4</v>
      </c>
      <c r="F734" t="n">
        <v>23.82</v>
      </c>
      <c r="G734" t="n">
        <v>62.13</v>
      </c>
      <c r="H734" t="n">
        <v>0.89</v>
      </c>
      <c r="I734" t="n">
        <v>23</v>
      </c>
      <c r="J734" t="n">
        <v>230.81</v>
      </c>
      <c r="K734" t="n">
        <v>56.13</v>
      </c>
      <c r="L734" t="n">
        <v>11.5</v>
      </c>
      <c r="M734" t="n">
        <v>21</v>
      </c>
      <c r="N734" t="n">
        <v>53.18</v>
      </c>
      <c r="O734" t="n">
        <v>28700.26</v>
      </c>
      <c r="P734" t="n">
        <v>344.77</v>
      </c>
      <c r="Q734" t="n">
        <v>608.86</v>
      </c>
      <c r="R734" t="n">
        <v>61.26</v>
      </c>
      <c r="S734" t="n">
        <v>46.36</v>
      </c>
      <c r="T734" t="n">
        <v>7063.59</v>
      </c>
      <c r="U734" t="n">
        <v>0.76</v>
      </c>
      <c r="V734" t="n">
        <v>0.89</v>
      </c>
      <c r="W734" t="n">
        <v>9.210000000000001</v>
      </c>
      <c r="X734" t="n">
        <v>0.45</v>
      </c>
      <c r="Y734" t="n">
        <v>1</v>
      </c>
      <c r="Z734" t="n">
        <v>10</v>
      </c>
    </row>
    <row r="735">
      <c r="A735" t="n">
        <v>43</v>
      </c>
      <c r="B735" t="n">
        <v>110</v>
      </c>
      <c r="C735" t="inlineStr">
        <is>
          <t xml:space="preserve">CONCLUIDO	</t>
        </is>
      </c>
      <c r="D735" t="n">
        <v>3.6577</v>
      </c>
      <c r="E735" t="n">
        <v>27.34</v>
      </c>
      <c r="F735" t="n">
        <v>23.8</v>
      </c>
      <c r="G735" t="n">
        <v>64.90000000000001</v>
      </c>
      <c r="H735" t="n">
        <v>0.9</v>
      </c>
      <c r="I735" t="n">
        <v>22</v>
      </c>
      <c r="J735" t="n">
        <v>231.23</v>
      </c>
      <c r="K735" t="n">
        <v>56.13</v>
      </c>
      <c r="L735" t="n">
        <v>11.75</v>
      </c>
      <c r="M735" t="n">
        <v>20</v>
      </c>
      <c r="N735" t="n">
        <v>53.36</v>
      </c>
      <c r="O735" t="n">
        <v>28752.71</v>
      </c>
      <c r="P735" t="n">
        <v>343.66</v>
      </c>
      <c r="Q735" t="n">
        <v>608.9</v>
      </c>
      <c r="R735" t="n">
        <v>60.41</v>
      </c>
      <c r="S735" t="n">
        <v>46.36</v>
      </c>
      <c r="T735" t="n">
        <v>6644.12</v>
      </c>
      <c r="U735" t="n">
        <v>0.77</v>
      </c>
      <c r="V735" t="n">
        <v>0.9</v>
      </c>
      <c r="W735" t="n">
        <v>9.220000000000001</v>
      </c>
      <c r="X735" t="n">
        <v>0.42</v>
      </c>
      <c r="Y735" t="n">
        <v>1</v>
      </c>
      <c r="Z735" t="n">
        <v>10</v>
      </c>
    </row>
    <row r="736">
      <c r="A736" t="n">
        <v>44</v>
      </c>
      <c r="B736" t="n">
        <v>110</v>
      </c>
      <c r="C736" t="inlineStr">
        <is>
          <t xml:space="preserve">CONCLUIDO	</t>
        </is>
      </c>
      <c r="D736" t="n">
        <v>3.6585</v>
      </c>
      <c r="E736" t="n">
        <v>27.33</v>
      </c>
      <c r="F736" t="n">
        <v>23.79</v>
      </c>
      <c r="G736" t="n">
        <v>64.89</v>
      </c>
      <c r="H736" t="n">
        <v>0.92</v>
      </c>
      <c r="I736" t="n">
        <v>22</v>
      </c>
      <c r="J736" t="n">
        <v>231.66</v>
      </c>
      <c r="K736" t="n">
        <v>56.13</v>
      </c>
      <c r="L736" t="n">
        <v>12</v>
      </c>
      <c r="M736" t="n">
        <v>20</v>
      </c>
      <c r="N736" t="n">
        <v>53.53</v>
      </c>
      <c r="O736" t="n">
        <v>28805.23</v>
      </c>
      <c r="P736" t="n">
        <v>343.49</v>
      </c>
      <c r="Q736" t="n">
        <v>608.8099999999999</v>
      </c>
      <c r="R736" t="n">
        <v>60.49</v>
      </c>
      <c r="S736" t="n">
        <v>46.36</v>
      </c>
      <c r="T736" t="n">
        <v>6682.17</v>
      </c>
      <c r="U736" t="n">
        <v>0.77</v>
      </c>
      <c r="V736" t="n">
        <v>0.9</v>
      </c>
      <c r="W736" t="n">
        <v>9.210000000000001</v>
      </c>
      <c r="X736" t="n">
        <v>0.42</v>
      </c>
      <c r="Y736" t="n">
        <v>1</v>
      </c>
      <c r="Z736" t="n">
        <v>10</v>
      </c>
    </row>
    <row r="737">
      <c r="A737" t="n">
        <v>45</v>
      </c>
      <c r="B737" t="n">
        <v>110</v>
      </c>
      <c r="C737" t="inlineStr">
        <is>
          <t xml:space="preserve">CONCLUIDO	</t>
        </is>
      </c>
      <c r="D737" t="n">
        <v>3.6568</v>
      </c>
      <c r="E737" t="n">
        <v>27.35</v>
      </c>
      <c r="F737" t="n">
        <v>23.8</v>
      </c>
      <c r="G737" t="n">
        <v>64.92</v>
      </c>
      <c r="H737" t="n">
        <v>0.9399999999999999</v>
      </c>
      <c r="I737" t="n">
        <v>22</v>
      </c>
      <c r="J737" t="n">
        <v>232.08</v>
      </c>
      <c r="K737" t="n">
        <v>56.13</v>
      </c>
      <c r="L737" t="n">
        <v>12.25</v>
      </c>
      <c r="M737" t="n">
        <v>20</v>
      </c>
      <c r="N737" t="n">
        <v>53.71</v>
      </c>
      <c r="O737" t="n">
        <v>28857.81</v>
      </c>
      <c r="P737" t="n">
        <v>343.09</v>
      </c>
      <c r="Q737" t="n">
        <v>608.8200000000001</v>
      </c>
      <c r="R737" t="n">
        <v>60.84</v>
      </c>
      <c r="S737" t="n">
        <v>46.36</v>
      </c>
      <c r="T737" t="n">
        <v>6859.47</v>
      </c>
      <c r="U737" t="n">
        <v>0.76</v>
      </c>
      <c r="V737" t="n">
        <v>0.9</v>
      </c>
      <c r="W737" t="n">
        <v>9.220000000000001</v>
      </c>
      <c r="X737" t="n">
        <v>0.43</v>
      </c>
      <c r="Y737" t="n">
        <v>1</v>
      </c>
      <c r="Z737" t="n">
        <v>10</v>
      </c>
    </row>
    <row r="738">
      <c r="A738" t="n">
        <v>46</v>
      </c>
      <c r="B738" t="n">
        <v>110</v>
      </c>
      <c r="C738" t="inlineStr">
        <is>
          <t xml:space="preserve">CONCLUIDO	</t>
        </is>
      </c>
      <c r="D738" t="n">
        <v>3.6661</v>
      </c>
      <c r="E738" t="n">
        <v>27.28</v>
      </c>
      <c r="F738" t="n">
        <v>23.78</v>
      </c>
      <c r="G738" t="n">
        <v>67.94</v>
      </c>
      <c r="H738" t="n">
        <v>0.96</v>
      </c>
      <c r="I738" t="n">
        <v>21</v>
      </c>
      <c r="J738" t="n">
        <v>232.51</v>
      </c>
      <c r="K738" t="n">
        <v>56.13</v>
      </c>
      <c r="L738" t="n">
        <v>12.5</v>
      </c>
      <c r="M738" t="n">
        <v>19</v>
      </c>
      <c r="N738" t="n">
        <v>53.88</v>
      </c>
      <c r="O738" t="n">
        <v>28910.45</v>
      </c>
      <c r="P738" t="n">
        <v>342.78</v>
      </c>
      <c r="Q738" t="n">
        <v>608.83</v>
      </c>
      <c r="R738" t="n">
        <v>60.21</v>
      </c>
      <c r="S738" t="n">
        <v>46.36</v>
      </c>
      <c r="T738" t="n">
        <v>6548.07</v>
      </c>
      <c r="U738" t="n">
        <v>0.77</v>
      </c>
      <c r="V738" t="n">
        <v>0.9</v>
      </c>
      <c r="W738" t="n">
        <v>9.210000000000001</v>
      </c>
      <c r="X738" t="n">
        <v>0.41</v>
      </c>
      <c r="Y738" t="n">
        <v>1</v>
      </c>
      <c r="Z738" t="n">
        <v>10</v>
      </c>
    </row>
    <row r="739">
      <c r="A739" t="n">
        <v>47</v>
      </c>
      <c r="B739" t="n">
        <v>110</v>
      </c>
      <c r="C739" t="inlineStr">
        <is>
          <t xml:space="preserve">CONCLUIDO	</t>
        </is>
      </c>
      <c r="D739" t="n">
        <v>3.6684</v>
      </c>
      <c r="E739" t="n">
        <v>27.26</v>
      </c>
      <c r="F739" t="n">
        <v>23.76</v>
      </c>
      <c r="G739" t="n">
        <v>67.89</v>
      </c>
      <c r="H739" t="n">
        <v>0.97</v>
      </c>
      <c r="I739" t="n">
        <v>21</v>
      </c>
      <c r="J739" t="n">
        <v>232.94</v>
      </c>
      <c r="K739" t="n">
        <v>56.13</v>
      </c>
      <c r="L739" t="n">
        <v>12.75</v>
      </c>
      <c r="M739" t="n">
        <v>19</v>
      </c>
      <c r="N739" t="n">
        <v>54.06</v>
      </c>
      <c r="O739" t="n">
        <v>28963.15</v>
      </c>
      <c r="P739" t="n">
        <v>342.14</v>
      </c>
      <c r="Q739" t="n">
        <v>608.8</v>
      </c>
      <c r="R739" t="n">
        <v>59.35</v>
      </c>
      <c r="S739" t="n">
        <v>46.36</v>
      </c>
      <c r="T739" t="n">
        <v>6119.26</v>
      </c>
      <c r="U739" t="n">
        <v>0.78</v>
      </c>
      <c r="V739" t="n">
        <v>0.9</v>
      </c>
      <c r="W739" t="n">
        <v>9.210000000000001</v>
      </c>
      <c r="X739" t="n">
        <v>0.39</v>
      </c>
      <c r="Y739" t="n">
        <v>1</v>
      </c>
      <c r="Z739" t="n">
        <v>10</v>
      </c>
    </row>
    <row r="740">
      <c r="A740" t="n">
        <v>48</v>
      </c>
      <c r="B740" t="n">
        <v>110</v>
      </c>
      <c r="C740" t="inlineStr">
        <is>
          <t xml:space="preserve">CONCLUIDO	</t>
        </is>
      </c>
      <c r="D740" t="n">
        <v>3.6755</v>
      </c>
      <c r="E740" t="n">
        <v>27.21</v>
      </c>
      <c r="F740" t="n">
        <v>23.75</v>
      </c>
      <c r="G740" t="n">
        <v>71.25</v>
      </c>
      <c r="H740" t="n">
        <v>0.99</v>
      </c>
      <c r="I740" t="n">
        <v>20</v>
      </c>
      <c r="J740" t="n">
        <v>233.37</v>
      </c>
      <c r="K740" t="n">
        <v>56.13</v>
      </c>
      <c r="L740" t="n">
        <v>13</v>
      </c>
      <c r="M740" t="n">
        <v>18</v>
      </c>
      <c r="N740" t="n">
        <v>54.24</v>
      </c>
      <c r="O740" t="n">
        <v>29015.91</v>
      </c>
      <c r="P740" t="n">
        <v>341.67</v>
      </c>
      <c r="Q740" t="n">
        <v>608.8</v>
      </c>
      <c r="R740" t="n">
        <v>59.18</v>
      </c>
      <c r="S740" t="n">
        <v>46.36</v>
      </c>
      <c r="T740" t="n">
        <v>6039.36</v>
      </c>
      <c r="U740" t="n">
        <v>0.78</v>
      </c>
      <c r="V740" t="n">
        <v>0.9</v>
      </c>
      <c r="W740" t="n">
        <v>9.210000000000001</v>
      </c>
      <c r="X740" t="n">
        <v>0.38</v>
      </c>
      <c r="Y740" t="n">
        <v>1</v>
      </c>
      <c r="Z740" t="n">
        <v>10</v>
      </c>
    </row>
    <row r="741">
      <c r="A741" t="n">
        <v>49</v>
      </c>
      <c r="B741" t="n">
        <v>110</v>
      </c>
      <c r="C741" t="inlineStr">
        <is>
          <t xml:space="preserve">CONCLUIDO	</t>
        </is>
      </c>
      <c r="D741" t="n">
        <v>3.6761</v>
      </c>
      <c r="E741" t="n">
        <v>27.2</v>
      </c>
      <c r="F741" t="n">
        <v>23.75</v>
      </c>
      <c r="G741" t="n">
        <v>71.23999999999999</v>
      </c>
      <c r="H741" t="n">
        <v>1.01</v>
      </c>
      <c r="I741" t="n">
        <v>20</v>
      </c>
      <c r="J741" t="n">
        <v>233.79</v>
      </c>
      <c r="K741" t="n">
        <v>56.13</v>
      </c>
      <c r="L741" t="n">
        <v>13.25</v>
      </c>
      <c r="M741" t="n">
        <v>18</v>
      </c>
      <c r="N741" t="n">
        <v>54.42</v>
      </c>
      <c r="O741" t="n">
        <v>29068.74</v>
      </c>
      <c r="P741" t="n">
        <v>341.41</v>
      </c>
      <c r="Q741" t="n">
        <v>608.87</v>
      </c>
      <c r="R741" t="n">
        <v>58.92</v>
      </c>
      <c r="S741" t="n">
        <v>46.36</v>
      </c>
      <c r="T741" t="n">
        <v>5906.87</v>
      </c>
      <c r="U741" t="n">
        <v>0.79</v>
      </c>
      <c r="V741" t="n">
        <v>0.9</v>
      </c>
      <c r="W741" t="n">
        <v>9.210000000000001</v>
      </c>
      <c r="X741" t="n">
        <v>0.37</v>
      </c>
      <c r="Y741" t="n">
        <v>1</v>
      </c>
      <c r="Z741" t="n">
        <v>10</v>
      </c>
    </row>
    <row r="742">
      <c r="A742" t="n">
        <v>50</v>
      </c>
      <c r="B742" t="n">
        <v>110</v>
      </c>
      <c r="C742" t="inlineStr">
        <is>
          <t xml:space="preserve">CONCLUIDO	</t>
        </is>
      </c>
      <c r="D742" t="n">
        <v>3.675</v>
      </c>
      <c r="E742" t="n">
        <v>27.21</v>
      </c>
      <c r="F742" t="n">
        <v>23.75</v>
      </c>
      <c r="G742" t="n">
        <v>71.26000000000001</v>
      </c>
      <c r="H742" t="n">
        <v>1.02</v>
      </c>
      <c r="I742" t="n">
        <v>20</v>
      </c>
      <c r="J742" t="n">
        <v>234.22</v>
      </c>
      <c r="K742" t="n">
        <v>56.13</v>
      </c>
      <c r="L742" t="n">
        <v>13.5</v>
      </c>
      <c r="M742" t="n">
        <v>18</v>
      </c>
      <c r="N742" t="n">
        <v>54.6</v>
      </c>
      <c r="O742" t="n">
        <v>29121.64</v>
      </c>
      <c r="P742" t="n">
        <v>341</v>
      </c>
      <c r="Q742" t="n">
        <v>608.79</v>
      </c>
      <c r="R742" t="n">
        <v>59.2</v>
      </c>
      <c r="S742" t="n">
        <v>46.36</v>
      </c>
      <c r="T742" t="n">
        <v>6045.63</v>
      </c>
      <c r="U742" t="n">
        <v>0.78</v>
      </c>
      <c r="V742" t="n">
        <v>0.9</v>
      </c>
      <c r="W742" t="n">
        <v>9.210000000000001</v>
      </c>
      <c r="X742" t="n">
        <v>0.38</v>
      </c>
      <c r="Y742" t="n">
        <v>1</v>
      </c>
      <c r="Z742" t="n">
        <v>10</v>
      </c>
    </row>
    <row r="743">
      <c r="A743" t="n">
        <v>51</v>
      </c>
      <c r="B743" t="n">
        <v>110</v>
      </c>
      <c r="C743" t="inlineStr">
        <is>
          <t xml:space="preserve">CONCLUIDO	</t>
        </is>
      </c>
      <c r="D743" t="n">
        <v>3.684</v>
      </c>
      <c r="E743" t="n">
        <v>27.14</v>
      </c>
      <c r="F743" t="n">
        <v>23.73</v>
      </c>
      <c r="G743" t="n">
        <v>74.93000000000001</v>
      </c>
      <c r="H743" t="n">
        <v>1.04</v>
      </c>
      <c r="I743" t="n">
        <v>19</v>
      </c>
      <c r="J743" t="n">
        <v>234.65</v>
      </c>
      <c r="K743" t="n">
        <v>56.13</v>
      </c>
      <c r="L743" t="n">
        <v>13.75</v>
      </c>
      <c r="M743" t="n">
        <v>17</v>
      </c>
      <c r="N743" t="n">
        <v>54.78</v>
      </c>
      <c r="O743" t="n">
        <v>29174.59</v>
      </c>
      <c r="P743" t="n">
        <v>340.94</v>
      </c>
      <c r="Q743" t="n">
        <v>608.84</v>
      </c>
      <c r="R743" t="n">
        <v>58.37</v>
      </c>
      <c r="S743" t="n">
        <v>46.36</v>
      </c>
      <c r="T743" t="n">
        <v>5637.99</v>
      </c>
      <c r="U743" t="n">
        <v>0.79</v>
      </c>
      <c r="V743" t="n">
        <v>0.9</v>
      </c>
      <c r="W743" t="n">
        <v>9.210000000000001</v>
      </c>
      <c r="X743" t="n">
        <v>0.36</v>
      </c>
      <c r="Y743" t="n">
        <v>1</v>
      </c>
      <c r="Z743" t="n">
        <v>10</v>
      </c>
    </row>
    <row r="744">
      <c r="A744" t="n">
        <v>52</v>
      </c>
      <c r="B744" t="n">
        <v>110</v>
      </c>
      <c r="C744" t="inlineStr">
        <is>
          <t xml:space="preserve">CONCLUIDO	</t>
        </is>
      </c>
      <c r="D744" t="n">
        <v>3.6832</v>
      </c>
      <c r="E744" t="n">
        <v>27.15</v>
      </c>
      <c r="F744" t="n">
        <v>23.74</v>
      </c>
      <c r="G744" t="n">
        <v>74.95</v>
      </c>
      <c r="H744" t="n">
        <v>1.06</v>
      </c>
      <c r="I744" t="n">
        <v>19</v>
      </c>
      <c r="J744" t="n">
        <v>235.08</v>
      </c>
      <c r="K744" t="n">
        <v>56.13</v>
      </c>
      <c r="L744" t="n">
        <v>14</v>
      </c>
      <c r="M744" t="n">
        <v>17</v>
      </c>
      <c r="N744" t="n">
        <v>54.96</v>
      </c>
      <c r="O744" t="n">
        <v>29227.61</v>
      </c>
      <c r="P744" t="n">
        <v>340.49</v>
      </c>
      <c r="Q744" t="n">
        <v>608.78</v>
      </c>
      <c r="R744" t="n">
        <v>58.66</v>
      </c>
      <c r="S744" t="n">
        <v>46.36</v>
      </c>
      <c r="T744" t="n">
        <v>5782.83</v>
      </c>
      <c r="U744" t="n">
        <v>0.79</v>
      </c>
      <c r="V744" t="n">
        <v>0.9</v>
      </c>
      <c r="W744" t="n">
        <v>9.210000000000001</v>
      </c>
      <c r="X744" t="n">
        <v>0.36</v>
      </c>
      <c r="Y744" t="n">
        <v>1</v>
      </c>
      <c r="Z744" t="n">
        <v>10</v>
      </c>
    </row>
    <row r="745">
      <c r="A745" t="n">
        <v>53</v>
      </c>
      <c r="B745" t="n">
        <v>110</v>
      </c>
      <c r="C745" t="inlineStr">
        <is>
          <t xml:space="preserve">CONCLUIDO	</t>
        </is>
      </c>
      <c r="D745" t="n">
        <v>3.6832</v>
      </c>
      <c r="E745" t="n">
        <v>27.15</v>
      </c>
      <c r="F745" t="n">
        <v>23.74</v>
      </c>
      <c r="G745" t="n">
        <v>74.95</v>
      </c>
      <c r="H745" t="n">
        <v>1.08</v>
      </c>
      <c r="I745" t="n">
        <v>19</v>
      </c>
      <c r="J745" t="n">
        <v>235.51</v>
      </c>
      <c r="K745" t="n">
        <v>56.13</v>
      </c>
      <c r="L745" t="n">
        <v>14.25</v>
      </c>
      <c r="M745" t="n">
        <v>17</v>
      </c>
      <c r="N745" t="n">
        <v>55.14</v>
      </c>
      <c r="O745" t="n">
        <v>29280.69</v>
      </c>
      <c r="P745" t="n">
        <v>339.48</v>
      </c>
      <c r="Q745" t="n">
        <v>608.85</v>
      </c>
      <c r="R745" t="n">
        <v>58.54</v>
      </c>
      <c r="S745" t="n">
        <v>46.36</v>
      </c>
      <c r="T745" t="n">
        <v>5720.47</v>
      </c>
      <c r="U745" t="n">
        <v>0.79</v>
      </c>
      <c r="V745" t="n">
        <v>0.9</v>
      </c>
      <c r="W745" t="n">
        <v>9.210000000000001</v>
      </c>
      <c r="X745" t="n">
        <v>0.36</v>
      </c>
      <c r="Y745" t="n">
        <v>1</v>
      </c>
      <c r="Z745" t="n">
        <v>10</v>
      </c>
    </row>
    <row r="746">
      <c r="A746" t="n">
        <v>54</v>
      </c>
      <c r="B746" t="n">
        <v>110</v>
      </c>
      <c r="C746" t="inlineStr">
        <is>
          <t xml:space="preserve">CONCLUIDO	</t>
        </is>
      </c>
      <c r="D746" t="n">
        <v>3.6924</v>
      </c>
      <c r="E746" t="n">
        <v>27.08</v>
      </c>
      <c r="F746" t="n">
        <v>23.71</v>
      </c>
      <c r="G746" t="n">
        <v>79.03</v>
      </c>
      <c r="H746" t="n">
        <v>1.09</v>
      </c>
      <c r="I746" t="n">
        <v>18</v>
      </c>
      <c r="J746" t="n">
        <v>235.94</v>
      </c>
      <c r="K746" t="n">
        <v>56.13</v>
      </c>
      <c r="L746" t="n">
        <v>14.5</v>
      </c>
      <c r="M746" t="n">
        <v>16</v>
      </c>
      <c r="N746" t="n">
        <v>55.32</v>
      </c>
      <c r="O746" t="n">
        <v>29333.84</v>
      </c>
      <c r="P746" t="n">
        <v>339.53</v>
      </c>
      <c r="Q746" t="n">
        <v>608.83</v>
      </c>
      <c r="R746" t="n">
        <v>57.78</v>
      </c>
      <c r="S746" t="n">
        <v>46.36</v>
      </c>
      <c r="T746" t="n">
        <v>5349.76</v>
      </c>
      <c r="U746" t="n">
        <v>0.8</v>
      </c>
      <c r="V746" t="n">
        <v>0.9</v>
      </c>
      <c r="W746" t="n">
        <v>9.210000000000001</v>
      </c>
      <c r="X746" t="n">
        <v>0.34</v>
      </c>
      <c r="Y746" t="n">
        <v>1</v>
      </c>
      <c r="Z746" t="n">
        <v>10</v>
      </c>
    </row>
    <row r="747">
      <c r="A747" t="n">
        <v>55</v>
      </c>
      <c r="B747" t="n">
        <v>110</v>
      </c>
      <c r="C747" t="inlineStr">
        <is>
          <t xml:space="preserve">CONCLUIDO	</t>
        </is>
      </c>
      <c r="D747" t="n">
        <v>3.6952</v>
      </c>
      <c r="E747" t="n">
        <v>27.06</v>
      </c>
      <c r="F747" t="n">
        <v>23.69</v>
      </c>
      <c r="G747" t="n">
        <v>78.95999999999999</v>
      </c>
      <c r="H747" t="n">
        <v>1.11</v>
      </c>
      <c r="I747" t="n">
        <v>18</v>
      </c>
      <c r="J747" t="n">
        <v>236.37</v>
      </c>
      <c r="K747" t="n">
        <v>56.13</v>
      </c>
      <c r="L747" t="n">
        <v>14.75</v>
      </c>
      <c r="M747" t="n">
        <v>16</v>
      </c>
      <c r="N747" t="n">
        <v>55.5</v>
      </c>
      <c r="O747" t="n">
        <v>29387.05</v>
      </c>
      <c r="P747" t="n">
        <v>339.03</v>
      </c>
      <c r="Q747" t="n">
        <v>608.83</v>
      </c>
      <c r="R747" t="n">
        <v>57.17</v>
      </c>
      <c r="S747" t="n">
        <v>46.36</v>
      </c>
      <c r="T747" t="n">
        <v>5040.4</v>
      </c>
      <c r="U747" t="n">
        <v>0.8100000000000001</v>
      </c>
      <c r="V747" t="n">
        <v>0.9</v>
      </c>
      <c r="W747" t="n">
        <v>9.210000000000001</v>
      </c>
      <c r="X747" t="n">
        <v>0.32</v>
      </c>
      <c r="Y747" t="n">
        <v>1</v>
      </c>
      <c r="Z747" t="n">
        <v>10</v>
      </c>
    </row>
    <row r="748">
      <c r="A748" t="n">
        <v>56</v>
      </c>
      <c r="B748" t="n">
        <v>110</v>
      </c>
      <c r="C748" t="inlineStr">
        <is>
          <t xml:space="preserve">CONCLUIDO	</t>
        </is>
      </c>
      <c r="D748" t="n">
        <v>3.6934</v>
      </c>
      <c r="E748" t="n">
        <v>27.08</v>
      </c>
      <c r="F748" t="n">
        <v>23.7</v>
      </c>
      <c r="G748" t="n">
        <v>79.01000000000001</v>
      </c>
      <c r="H748" t="n">
        <v>1.13</v>
      </c>
      <c r="I748" t="n">
        <v>18</v>
      </c>
      <c r="J748" t="n">
        <v>236.81</v>
      </c>
      <c r="K748" t="n">
        <v>56.13</v>
      </c>
      <c r="L748" t="n">
        <v>15</v>
      </c>
      <c r="M748" t="n">
        <v>16</v>
      </c>
      <c r="N748" t="n">
        <v>55.68</v>
      </c>
      <c r="O748" t="n">
        <v>29440.33</v>
      </c>
      <c r="P748" t="n">
        <v>338.13</v>
      </c>
      <c r="Q748" t="n">
        <v>608.8200000000001</v>
      </c>
      <c r="R748" t="n">
        <v>57.77</v>
      </c>
      <c r="S748" t="n">
        <v>46.36</v>
      </c>
      <c r="T748" t="n">
        <v>5340.49</v>
      </c>
      <c r="U748" t="n">
        <v>0.8</v>
      </c>
      <c r="V748" t="n">
        <v>0.9</v>
      </c>
      <c r="W748" t="n">
        <v>9.199999999999999</v>
      </c>
      <c r="X748" t="n">
        <v>0.33</v>
      </c>
      <c r="Y748" t="n">
        <v>1</v>
      </c>
      <c r="Z748" t="n">
        <v>10</v>
      </c>
    </row>
    <row r="749">
      <c r="A749" t="n">
        <v>57</v>
      </c>
      <c r="B749" t="n">
        <v>110</v>
      </c>
      <c r="C749" t="inlineStr">
        <is>
          <t xml:space="preserve">CONCLUIDO	</t>
        </is>
      </c>
      <c r="D749" t="n">
        <v>3.7021</v>
      </c>
      <c r="E749" t="n">
        <v>27.01</v>
      </c>
      <c r="F749" t="n">
        <v>23.68</v>
      </c>
      <c r="G749" t="n">
        <v>83.58</v>
      </c>
      <c r="H749" t="n">
        <v>1.14</v>
      </c>
      <c r="I749" t="n">
        <v>17</v>
      </c>
      <c r="J749" t="n">
        <v>237.24</v>
      </c>
      <c r="K749" t="n">
        <v>56.13</v>
      </c>
      <c r="L749" t="n">
        <v>15.25</v>
      </c>
      <c r="M749" t="n">
        <v>15</v>
      </c>
      <c r="N749" t="n">
        <v>55.86</v>
      </c>
      <c r="O749" t="n">
        <v>29493.67</v>
      </c>
      <c r="P749" t="n">
        <v>337.56</v>
      </c>
      <c r="Q749" t="n">
        <v>608.8</v>
      </c>
      <c r="R749" t="n">
        <v>57</v>
      </c>
      <c r="S749" t="n">
        <v>46.36</v>
      </c>
      <c r="T749" t="n">
        <v>4964.96</v>
      </c>
      <c r="U749" t="n">
        <v>0.8100000000000001</v>
      </c>
      <c r="V749" t="n">
        <v>0.9</v>
      </c>
      <c r="W749" t="n">
        <v>9.199999999999999</v>
      </c>
      <c r="X749" t="n">
        <v>0.31</v>
      </c>
      <c r="Y749" t="n">
        <v>1</v>
      </c>
      <c r="Z749" t="n">
        <v>10</v>
      </c>
    </row>
    <row r="750">
      <c r="A750" t="n">
        <v>58</v>
      </c>
      <c r="B750" t="n">
        <v>110</v>
      </c>
      <c r="C750" t="inlineStr">
        <is>
          <t xml:space="preserve">CONCLUIDO	</t>
        </is>
      </c>
      <c r="D750" t="n">
        <v>3.7012</v>
      </c>
      <c r="E750" t="n">
        <v>27.02</v>
      </c>
      <c r="F750" t="n">
        <v>23.69</v>
      </c>
      <c r="G750" t="n">
        <v>83.59999999999999</v>
      </c>
      <c r="H750" t="n">
        <v>1.16</v>
      </c>
      <c r="I750" t="n">
        <v>17</v>
      </c>
      <c r="J750" t="n">
        <v>237.67</v>
      </c>
      <c r="K750" t="n">
        <v>56.13</v>
      </c>
      <c r="L750" t="n">
        <v>15.5</v>
      </c>
      <c r="M750" t="n">
        <v>15</v>
      </c>
      <c r="N750" t="n">
        <v>56.05</v>
      </c>
      <c r="O750" t="n">
        <v>29547.07</v>
      </c>
      <c r="P750" t="n">
        <v>337.98</v>
      </c>
      <c r="Q750" t="n">
        <v>608.83</v>
      </c>
      <c r="R750" t="n">
        <v>57.26</v>
      </c>
      <c r="S750" t="n">
        <v>46.36</v>
      </c>
      <c r="T750" t="n">
        <v>5093.21</v>
      </c>
      <c r="U750" t="n">
        <v>0.8100000000000001</v>
      </c>
      <c r="V750" t="n">
        <v>0.9</v>
      </c>
      <c r="W750" t="n">
        <v>9.199999999999999</v>
      </c>
      <c r="X750" t="n">
        <v>0.32</v>
      </c>
      <c r="Y750" t="n">
        <v>1</v>
      </c>
      <c r="Z750" t="n">
        <v>10</v>
      </c>
    </row>
    <row r="751">
      <c r="A751" t="n">
        <v>59</v>
      </c>
      <c r="B751" t="n">
        <v>110</v>
      </c>
      <c r="C751" t="inlineStr">
        <is>
          <t xml:space="preserve">CONCLUIDO	</t>
        </is>
      </c>
      <c r="D751" t="n">
        <v>3.7</v>
      </c>
      <c r="E751" t="n">
        <v>27.03</v>
      </c>
      <c r="F751" t="n">
        <v>23.7</v>
      </c>
      <c r="G751" t="n">
        <v>83.64</v>
      </c>
      <c r="H751" t="n">
        <v>1.18</v>
      </c>
      <c r="I751" t="n">
        <v>17</v>
      </c>
      <c r="J751" t="n">
        <v>238.11</v>
      </c>
      <c r="K751" t="n">
        <v>56.13</v>
      </c>
      <c r="L751" t="n">
        <v>15.75</v>
      </c>
      <c r="M751" t="n">
        <v>15</v>
      </c>
      <c r="N751" t="n">
        <v>56.23</v>
      </c>
      <c r="O751" t="n">
        <v>29600.54</v>
      </c>
      <c r="P751" t="n">
        <v>337.65</v>
      </c>
      <c r="Q751" t="n">
        <v>608.78</v>
      </c>
      <c r="R751" t="n">
        <v>57.5</v>
      </c>
      <c r="S751" t="n">
        <v>46.36</v>
      </c>
      <c r="T751" t="n">
        <v>5214.06</v>
      </c>
      <c r="U751" t="n">
        <v>0.8100000000000001</v>
      </c>
      <c r="V751" t="n">
        <v>0.9</v>
      </c>
      <c r="W751" t="n">
        <v>9.210000000000001</v>
      </c>
      <c r="X751" t="n">
        <v>0.33</v>
      </c>
      <c r="Y751" t="n">
        <v>1</v>
      </c>
      <c r="Z751" t="n">
        <v>10</v>
      </c>
    </row>
    <row r="752">
      <c r="A752" t="n">
        <v>60</v>
      </c>
      <c r="B752" t="n">
        <v>110</v>
      </c>
      <c r="C752" t="inlineStr">
        <is>
          <t xml:space="preserve">CONCLUIDO	</t>
        </is>
      </c>
      <c r="D752" t="n">
        <v>3.6994</v>
      </c>
      <c r="E752" t="n">
        <v>27.03</v>
      </c>
      <c r="F752" t="n">
        <v>23.7</v>
      </c>
      <c r="G752" t="n">
        <v>83.65000000000001</v>
      </c>
      <c r="H752" t="n">
        <v>1.19</v>
      </c>
      <c r="I752" t="n">
        <v>17</v>
      </c>
      <c r="J752" t="n">
        <v>238.54</v>
      </c>
      <c r="K752" t="n">
        <v>56.13</v>
      </c>
      <c r="L752" t="n">
        <v>16</v>
      </c>
      <c r="M752" t="n">
        <v>15</v>
      </c>
      <c r="N752" t="n">
        <v>56.41</v>
      </c>
      <c r="O752" t="n">
        <v>29654.08</v>
      </c>
      <c r="P752" t="n">
        <v>336.91</v>
      </c>
      <c r="Q752" t="n">
        <v>608.77</v>
      </c>
      <c r="R752" t="n">
        <v>57.57</v>
      </c>
      <c r="S752" t="n">
        <v>46.36</v>
      </c>
      <c r="T752" t="n">
        <v>5248.39</v>
      </c>
      <c r="U752" t="n">
        <v>0.8100000000000001</v>
      </c>
      <c r="V752" t="n">
        <v>0.9</v>
      </c>
      <c r="W752" t="n">
        <v>9.210000000000001</v>
      </c>
      <c r="X752" t="n">
        <v>0.33</v>
      </c>
      <c r="Y752" t="n">
        <v>1</v>
      </c>
      <c r="Z752" t="n">
        <v>10</v>
      </c>
    </row>
    <row r="753">
      <c r="A753" t="n">
        <v>61</v>
      </c>
      <c r="B753" t="n">
        <v>110</v>
      </c>
      <c r="C753" t="inlineStr">
        <is>
          <t xml:space="preserve">CONCLUIDO	</t>
        </is>
      </c>
      <c r="D753" t="n">
        <v>3.7095</v>
      </c>
      <c r="E753" t="n">
        <v>26.96</v>
      </c>
      <c r="F753" t="n">
        <v>23.67</v>
      </c>
      <c r="G753" t="n">
        <v>88.76000000000001</v>
      </c>
      <c r="H753" t="n">
        <v>1.21</v>
      </c>
      <c r="I753" t="n">
        <v>16</v>
      </c>
      <c r="J753" t="n">
        <v>238.97</v>
      </c>
      <c r="K753" t="n">
        <v>56.13</v>
      </c>
      <c r="L753" t="n">
        <v>16.25</v>
      </c>
      <c r="M753" t="n">
        <v>14</v>
      </c>
      <c r="N753" t="n">
        <v>56.6</v>
      </c>
      <c r="O753" t="n">
        <v>29707.68</v>
      </c>
      <c r="P753" t="n">
        <v>336.61</v>
      </c>
      <c r="Q753" t="n">
        <v>608.79</v>
      </c>
      <c r="R753" t="n">
        <v>56.55</v>
      </c>
      <c r="S753" t="n">
        <v>46.36</v>
      </c>
      <c r="T753" t="n">
        <v>4744.58</v>
      </c>
      <c r="U753" t="n">
        <v>0.82</v>
      </c>
      <c r="V753" t="n">
        <v>0.9</v>
      </c>
      <c r="W753" t="n">
        <v>9.210000000000001</v>
      </c>
      <c r="X753" t="n">
        <v>0.3</v>
      </c>
      <c r="Y753" t="n">
        <v>1</v>
      </c>
      <c r="Z753" t="n">
        <v>10</v>
      </c>
    </row>
    <row r="754">
      <c r="A754" t="n">
        <v>62</v>
      </c>
      <c r="B754" t="n">
        <v>110</v>
      </c>
      <c r="C754" t="inlineStr">
        <is>
          <t xml:space="preserve">CONCLUIDO	</t>
        </is>
      </c>
      <c r="D754" t="n">
        <v>3.7078</v>
      </c>
      <c r="E754" t="n">
        <v>26.97</v>
      </c>
      <c r="F754" t="n">
        <v>23.68</v>
      </c>
      <c r="G754" t="n">
        <v>88.81</v>
      </c>
      <c r="H754" t="n">
        <v>1.23</v>
      </c>
      <c r="I754" t="n">
        <v>16</v>
      </c>
      <c r="J754" t="n">
        <v>239.41</v>
      </c>
      <c r="K754" t="n">
        <v>56.13</v>
      </c>
      <c r="L754" t="n">
        <v>16.5</v>
      </c>
      <c r="M754" t="n">
        <v>14</v>
      </c>
      <c r="N754" t="n">
        <v>56.78</v>
      </c>
      <c r="O754" t="n">
        <v>29761.35</v>
      </c>
      <c r="P754" t="n">
        <v>336.79</v>
      </c>
      <c r="Q754" t="n">
        <v>608.91</v>
      </c>
      <c r="R754" t="n">
        <v>56.97</v>
      </c>
      <c r="S754" t="n">
        <v>46.36</v>
      </c>
      <c r="T754" t="n">
        <v>4954.87</v>
      </c>
      <c r="U754" t="n">
        <v>0.8100000000000001</v>
      </c>
      <c r="V754" t="n">
        <v>0.9</v>
      </c>
      <c r="W754" t="n">
        <v>9.210000000000001</v>
      </c>
      <c r="X754" t="n">
        <v>0.31</v>
      </c>
      <c r="Y754" t="n">
        <v>1</v>
      </c>
      <c r="Z754" t="n">
        <v>10</v>
      </c>
    </row>
    <row r="755">
      <c r="A755" t="n">
        <v>63</v>
      </c>
      <c r="B755" t="n">
        <v>110</v>
      </c>
      <c r="C755" t="inlineStr">
        <is>
          <t xml:space="preserve">CONCLUIDO	</t>
        </is>
      </c>
      <c r="D755" t="n">
        <v>3.7072</v>
      </c>
      <c r="E755" t="n">
        <v>26.97</v>
      </c>
      <c r="F755" t="n">
        <v>23.69</v>
      </c>
      <c r="G755" t="n">
        <v>88.81999999999999</v>
      </c>
      <c r="H755" t="n">
        <v>1.24</v>
      </c>
      <c r="I755" t="n">
        <v>16</v>
      </c>
      <c r="J755" t="n">
        <v>239.85</v>
      </c>
      <c r="K755" t="n">
        <v>56.13</v>
      </c>
      <c r="L755" t="n">
        <v>16.75</v>
      </c>
      <c r="M755" t="n">
        <v>14</v>
      </c>
      <c r="N755" t="n">
        <v>56.97</v>
      </c>
      <c r="O755" t="n">
        <v>29815.09</v>
      </c>
      <c r="P755" t="n">
        <v>336.25</v>
      </c>
      <c r="Q755" t="n">
        <v>608.83</v>
      </c>
      <c r="R755" t="n">
        <v>57.19</v>
      </c>
      <c r="S755" t="n">
        <v>46.36</v>
      </c>
      <c r="T755" t="n">
        <v>5064.56</v>
      </c>
      <c r="U755" t="n">
        <v>0.8100000000000001</v>
      </c>
      <c r="V755" t="n">
        <v>0.9</v>
      </c>
      <c r="W755" t="n">
        <v>9.199999999999999</v>
      </c>
      <c r="X755" t="n">
        <v>0.31</v>
      </c>
      <c r="Y755" t="n">
        <v>1</v>
      </c>
      <c r="Z755" t="n">
        <v>10</v>
      </c>
    </row>
    <row r="756">
      <c r="A756" t="n">
        <v>64</v>
      </c>
      <c r="B756" t="n">
        <v>110</v>
      </c>
      <c r="C756" t="inlineStr">
        <is>
          <t xml:space="preserve">CONCLUIDO	</t>
        </is>
      </c>
      <c r="D756" t="n">
        <v>3.7064</v>
      </c>
      <c r="E756" t="n">
        <v>26.98</v>
      </c>
      <c r="F756" t="n">
        <v>23.69</v>
      </c>
      <c r="G756" t="n">
        <v>88.84</v>
      </c>
      <c r="H756" t="n">
        <v>1.26</v>
      </c>
      <c r="I756" t="n">
        <v>16</v>
      </c>
      <c r="J756" t="n">
        <v>240.28</v>
      </c>
      <c r="K756" t="n">
        <v>56.13</v>
      </c>
      <c r="L756" t="n">
        <v>17</v>
      </c>
      <c r="M756" t="n">
        <v>14</v>
      </c>
      <c r="N756" t="n">
        <v>57.16</v>
      </c>
      <c r="O756" t="n">
        <v>29869.01</v>
      </c>
      <c r="P756" t="n">
        <v>335.38</v>
      </c>
      <c r="Q756" t="n">
        <v>608.8</v>
      </c>
      <c r="R756" t="n">
        <v>57.42</v>
      </c>
      <c r="S756" t="n">
        <v>46.36</v>
      </c>
      <c r="T756" t="n">
        <v>5177.37</v>
      </c>
      <c r="U756" t="n">
        <v>0.8100000000000001</v>
      </c>
      <c r="V756" t="n">
        <v>0.9</v>
      </c>
      <c r="W756" t="n">
        <v>9.199999999999999</v>
      </c>
      <c r="X756" t="n">
        <v>0.32</v>
      </c>
      <c r="Y756" t="n">
        <v>1</v>
      </c>
      <c r="Z756" t="n">
        <v>10</v>
      </c>
    </row>
    <row r="757">
      <c r="A757" t="n">
        <v>65</v>
      </c>
      <c r="B757" t="n">
        <v>110</v>
      </c>
      <c r="C757" t="inlineStr">
        <is>
          <t xml:space="preserve">CONCLUIDO	</t>
        </is>
      </c>
      <c r="D757" t="n">
        <v>3.7172</v>
      </c>
      <c r="E757" t="n">
        <v>26.9</v>
      </c>
      <c r="F757" t="n">
        <v>23.66</v>
      </c>
      <c r="G757" t="n">
        <v>94.62</v>
      </c>
      <c r="H757" t="n">
        <v>1.27</v>
      </c>
      <c r="I757" t="n">
        <v>15</v>
      </c>
      <c r="J757" t="n">
        <v>240.72</v>
      </c>
      <c r="K757" t="n">
        <v>56.13</v>
      </c>
      <c r="L757" t="n">
        <v>17.25</v>
      </c>
      <c r="M757" t="n">
        <v>13</v>
      </c>
      <c r="N757" t="n">
        <v>57.34</v>
      </c>
      <c r="O757" t="n">
        <v>29922.88</v>
      </c>
      <c r="P757" t="n">
        <v>335.04</v>
      </c>
      <c r="Q757" t="n">
        <v>608.84</v>
      </c>
      <c r="R757" t="n">
        <v>56.22</v>
      </c>
      <c r="S757" t="n">
        <v>46.36</v>
      </c>
      <c r="T757" t="n">
        <v>4581.4</v>
      </c>
      <c r="U757" t="n">
        <v>0.82</v>
      </c>
      <c r="V757" t="n">
        <v>0.9</v>
      </c>
      <c r="W757" t="n">
        <v>9.199999999999999</v>
      </c>
      <c r="X757" t="n">
        <v>0.28</v>
      </c>
      <c r="Y757" t="n">
        <v>1</v>
      </c>
      <c r="Z757" t="n">
        <v>10</v>
      </c>
    </row>
    <row r="758">
      <c r="A758" t="n">
        <v>66</v>
      </c>
      <c r="B758" t="n">
        <v>110</v>
      </c>
      <c r="C758" t="inlineStr">
        <is>
          <t xml:space="preserve">CONCLUIDO	</t>
        </is>
      </c>
      <c r="D758" t="n">
        <v>3.7185</v>
      </c>
      <c r="E758" t="n">
        <v>26.89</v>
      </c>
      <c r="F758" t="n">
        <v>23.65</v>
      </c>
      <c r="G758" t="n">
        <v>94.58</v>
      </c>
      <c r="H758" t="n">
        <v>1.29</v>
      </c>
      <c r="I758" t="n">
        <v>15</v>
      </c>
      <c r="J758" t="n">
        <v>241.16</v>
      </c>
      <c r="K758" t="n">
        <v>56.13</v>
      </c>
      <c r="L758" t="n">
        <v>17.5</v>
      </c>
      <c r="M758" t="n">
        <v>13</v>
      </c>
      <c r="N758" t="n">
        <v>57.53</v>
      </c>
      <c r="O758" t="n">
        <v>29976.82</v>
      </c>
      <c r="P758" t="n">
        <v>335.03</v>
      </c>
      <c r="Q758" t="n">
        <v>608.83</v>
      </c>
      <c r="R758" t="n">
        <v>55.83</v>
      </c>
      <c r="S758" t="n">
        <v>46.36</v>
      </c>
      <c r="T758" t="n">
        <v>4389.44</v>
      </c>
      <c r="U758" t="n">
        <v>0.83</v>
      </c>
      <c r="V758" t="n">
        <v>0.9</v>
      </c>
      <c r="W758" t="n">
        <v>9.199999999999999</v>
      </c>
      <c r="X758" t="n">
        <v>0.27</v>
      </c>
      <c r="Y758" t="n">
        <v>1</v>
      </c>
      <c r="Z758" t="n">
        <v>10</v>
      </c>
    </row>
    <row r="759">
      <c r="A759" t="n">
        <v>67</v>
      </c>
      <c r="B759" t="n">
        <v>110</v>
      </c>
      <c r="C759" t="inlineStr">
        <is>
          <t xml:space="preserve">CONCLUIDO	</t>
        </is>
      </c>
      <c r="D759" t="n">
        <v>3.7174</v>
      </c>
      <c r="E759" t="n">
        <v>26.9</v>
      </c>
      <c r="F759" t="n">
        <v>23.65</v>
      </c>
      <c r="G759" t="n">
        <v>94.62</v>
      </c>
      <c r="H759" t="n">
        <v>1.31</v>
      </c>
      <c r="I759" t="n">
        <v>15</v>
      </c>
      <c r="J759" t="n">
        <v>241.59</v>
      </c>
      <c r="K759" t="n">
        <v>56.13</v>
      </c>
      <c r="L759" t="n">
        <v>17.75</v>
      </c>
      <c r="M759" t="n">
        <v>13</v>
      </c>
      <c r="N759" t="n">
        <v>57.72</v>
      </c>
      <c r="O759" t="n">
        <v>30030.83</v>
      </c>
      <c r="P759" t="n">
        <v>335.07</v>
      </c>
      <c r="Q759" t="n">
        <v>608.79</v>
      </c>
      <c r="R759" t="n">
        <v>56.17</v>
      </c>
      <c r="S759" t="n">
        <v>46.36</v>
      </c>
      <c r="T759" t="n">
        <v>4557.29</v>
      </c>
      <c r="U759" t="n">
        <v>0.83</v>
      </c>
      <c r="V759" t="n">
        <v>0.9</v>
      </c>
      <c r="W759" t="n">
        <v>9.199999999999999</v>
      </c>
      <c r="X759" t="n">
        <v>0.28</v>
      </c>
      <c r="Y759" t="n">
        <v>1</v>
      </c>
      <c r="Z759" t="n">
        <v>10</v>
      </c>
    </row>
    <row r="760">
      <c r="A760" t="n">
        <v>68</v>
      </c>
      <c r="B760" t="n">
        <v>110</v>
      </c>
      <c r="C760" t="inlineStr">
        <is>
          <t xml:space="preserve">CONCLUIDO	</t>
        </is>
      </c>
      <c r="D760" t="n">
        <v>3.7166</v>
      </c>
      <c r="E760" t="n">
        <v>26.91</v>
      </c>
      <c r="F760" t="n">
        <v>23.66</v>
      </c>
      <c r="G760" t="n">
        <v>94.64</v>
      </c>
      <c r="H760" t="n">
        <v>1.32</v>
      </c>
      <c r="I760" t="n">
        <v>15</v>
      </c>
      <c r="J760" t="n">
        <v>242.03</v>
      </c>
      <c r="K760" t="n">
        <v>56.13</v>
      </c>
      <c r="L760" t="n">
        <v>18</v>
      </c>
      <c r="M760" t="n">
        <v>13</v>
      </c>
      <c r="N760" t="n">
        <v>57.91</v>
      </c>
      <c r="O760" t="n">
        <v>30084.9</v>
      </c>
      <c r="P760" t="n">
        <v>334.31</v>
      </c>
      <c r="Q760" t="n">
        <v>608.8200000000001</v>
      </c>
      <c r="R760" t="n">
        <v>56.33</v>
      </c>
      <c r="S760" t="n">
        <v>46.36</v>
      </c>
      <c r="T760" t="n">
        <v>4635.88</v>
      </c>
      <c r="U760" t="n">
        <v>0.82</v>
      </c>
      <c r="V760" t="n">
        <v>0.9</v>
      </c>
      <c r="W760" t="n">
        <v>9.199999999999999</v>
      </c>
      <c r="X760" t="n">
        <v>0.29</v>
      </c>
      <c r="Y760" t="n">
        <v>1</v>
      </c>
      <c r="Z760" t="n">
        <v>10</v>
      </c>
    </row>
    <row r="761">
      <c r="A761" t="n">
        <v>69</v>
      </c>
      <c r="B761" t="n">
        <v>110</v>
      </c>
      <c r="C761" t="inlineStr">
        <is>
          <t xml:space="preserve">CONCLUIDO	</t>
        </is>
      </c>
      <c r="D761" t="n">
        <v>3.7182</v>
      </c>
      <c r="E761" t="n">
        <v>26.9</v>
      </c>
      <c r="F761" t="n">
        <v>23.65</v>
      </c>
      <c r="G761" t="n">
        <v>94.59999999999999</v>
      </c>
      <c r="H761" t="n">
        <v>1.34</v>
      </c>
      <c r="I761" t="n">
        <v>15</v>
      </c>
      <c r="J761" t="n">
        <v>242.47</v>
      </c>
      <c r="K761" t="n">
        <v>56.13</v>
      </c>
      <c r="L761" t="n">
        <v>18.25</v>
      </c>
      <c r="M761" t="n">
        <v>13</v>
      </c>
      <c r="N761" t="n">
        <v>58.1</v>
      </c>
      <c r="O761" t="n">
        <v>30139.04</v>
      </c>
      <c r="P761" t="n">
        <v>333.15</v>
      </c>
      <c r="Q761" t="n">
        <v>608.8099999999999</v>
      </c>
      <c r="R761" t="n">
        <v>56.1</v>
      </c>
      <c r="S761" t="n">
        <v>46.36</v>
      </c>
      <c r="T761" t="n">
        <v>4521.31</v>
      </c>
      <c r="U761" t="n">
        <v>0.83</v>
      </c>
      <c r="V761" t="n">
        <v>0.9</v>
      </c>
      <c r="W761" t="n">
        <v>9.199999999999999</v>
      </c>
      <c r="X761" t="n">
        <v>0.28</v>
      </c>
      <c r="Y761" t="n">
        <v>1</v>
      </c>
      <c r="Z761" t="n">
        <v>10</v>
      </c>
    </row>
    <row r="762">
      <c r="A762" t="n">
        <v>70</v>
      </c>
      <c r="B762" t="n">
        <v>110</v>
      </c>
      <c r="C762" t="inlineStr">
        <is>
          <t xml:space="preserve">CONCLUIDO	</t>
        </is>
      </c>
      <c r="D762" t="n">
        <v>3.7267</v>
      </c>
      <c r="E762" t="n">
        <v>26.83</v>
      </c>
      <c r="F762" t="n">
        <v>23.63</v>
      </c>
      <c r="G762" t="n">
        <v>101.27</v>
      </c>
      <c r="H762" t="n">
        <v>1.35</v>
      </c>
      <c r="I762" t="n">
        <v>14</v>
      </c>
      <c r="J762" t="n">
        <v>242.91</v>
      </c>
      <c r="K762" t="n">
        <v>56.13</v>
      </c>
      <c r="L762" t="n">
        <v>18.5</v>
      </c>
      <c r="M762" t="n">
        <v>12</v>
      </c>
      <c r="N762" t="n">
        <v>58.28</v>
      </c>
      <c r="O762" t="n">
        <v>30193.25</v>
      </c>
      <c r="P762" t="n">
        <v>333</v>
      </c>
      <c r="Q762" t="n">
        <v>608.8</v>
      </c>
      <c r="R762" t="n">
        <v>55.28</v>
      </c>
      <c r="S762" t="n">
        <v>46.36</v>
      </c>
      <c r="T762" t="n">
        <v>4120.03</v>
      </c>
      <c r="U762" t="n">
        <v>0.84</v>
      </c>
      <c r="V762" t="n">
        <v>0.9</v>
      </c>
      <c r="W762" t="n">
        <v>9.199999999999999</v>
      </c>
      <c r="X762" t="n">
        <v>0.26</v>
      </c>
      <c r="Y762" t="n">
        <v>1</v>
      </c>
      <c r="Z762" t="n">
        <v>10</v>
      </c>
    </row>
    <row r="763">
      <c r="A763" t="n">
        <v>71</v>
      </c>
      <c r="B763" t="n">
        <v>110</v>
      </c>
      <c r="C763" t="inlineStr">
        <is>
          <t xml:space="preserve">CONCLUIDO	</t>
        </is>
      </c>
      <c r="D763" t="n">
        <v>3.7272</v>
      </c>
      <c r="E763" t="n">
        <v>26.83</v>
      </c>
      <c r="F763" t="n">
        <v>23.63</v>
      </c>
      <c r="G763" t="n">
        <v>101.25</v>
      </c>
      <c r="H763" t="n">
        <v>1.37</v>
      </c>
      <c r="I763" t="n">
        <v>14</v>
      </c>
      <c r="J763" t="n">
        <v>243.35</v>
      </c>
      <c r="K763" t="n">
        <v>56.13</v>
      </c>
      <c r="L763" t="n">
        <v>18.75</v>
      </c>
      <c r="M763" t="n">
        <v>12</v>
      </c>
      <c r="N763" t="n">
        <v>58.47</v>
      </c>
      <c r="O763" t="n">
        <v>30247.53</v>
      </c>
      <c r="P763" t="n">
        <v>333.28</v>
      </c>
      <c r="Q763" t="n">
        <v>608.8</v>
      </c>
      <c r="R763" t="n">
        <v>55.26</v>
      </c>
      <c r="S763" t="n">
        <v>46.36</v>
      </c>
      <c r="T763" t="n">
        <v>4109.04</v>
      </c>
      <c r="U763" t="n">
        <v>0.84</v>
      </c>
      <c r="V763" t="n">
        <v>0.9</v>
      </c>
      <c r="W763" t="n">
        <v>9.199999999999999</v>
      </c>
      <c r="X763" t="n">
        <v>0.25</v>
      </c>
      <c r="Y763" t="n">
        <v>1</v>
      </c>
      <c r="Z763" t="n">
        <v>10</v>
      </c>
    </row>
    <row r="764">
      <c r="A764" t="n">
        <v>72</v>
      </c>
      <c r="B764" t="n">
        <v>110</v>
      </c>
      <c r="C764" t="inlineStr">
        <is>
          <t xml:space="preserve">CONCLUIDO	</t>
        </is>
      </c>
      <c r="D764" t="n">
        <v>3.7288</v>
      </c>
      <c r="E764" t="n">
        <v>26.82</v>
      </c>
      <c r="F764" t="n">
        <v>23.61</v>
      </c>
      <c r="G764" t="n">
        <v>101.21</v>
      </c>
      <c r="H764" t="n">
        <v>1.39</v>
      </c>
      <c r="I764" t="n">
        <v>14</v>
      </c>
      <c r="J764" t="n">
        <v>243.79</v>
      </c>
      <c r="K764" t="n">
        <v>56.13</v>
      </c>
      <c r="L764" t="n">
        <v>19</v>
      </c>
      <c r="M764" t="n">
        <v>12</v>
      </c>
      <c r="N764" t="n">
        <v>58.67</v>
      </c>
      <c r="O764" t="n">
        <v>30301.87</v>
      </c>
      <c r="P764" t="n">
        <v>332.94</v>
      </c>
      <c r="Q764" t="n">
        <v>608.75</v>
      </c>
      <c r="R764" t="n">
        <v>54.88</v>
      </c>
      <c r="S764" t="n">
        <v>46.36</v>
      </c>
      <c r="T764" t="n">
        <v>3919.63</v>
      </c>
      <c r="U764" t="n">
        <v>0.84</v>
      </c>
      <c r="V764" t="n">
        <v>0.9</v>
      </c>
      <c r="W764" t="n">
        <v>9.199999999999999</v>
      </c>
      <c r="X764" t="n">
        <v>0.24</v>
      </c>
      <c r="Y764" t="n">
        <v>1</v>
      </c>
      <c r="Z764" t="n">
        <v>10</v>
      </c>
    </row>
    <row r="765">
      <c r="A765" t="n">
        <v>73</v>
      </c>
      <c r="B765" t="n">
        <v>110</v>
      </c>
      <c r="C765" t="inlineStr">
        <is>
          <t xml:space="preserve">CONCLUIDO	</t>
        </is>
      </c>
      <c r="D765" t="n">
        <v>3.7281</v>
      </c>
      <c r="E765" t="n">
        <v>26.82</v>
      </c>
      <c r="F765" t="n">
        <v>23.62</v>
      </c>
      <c r="G765" t="n">
        <v>101.23</v>
      </c>
      <c r="H765" t="n">
        <v>1.4</v>
      </c>
      <c r="I765" t="n">
        <v>14</v>
      </c>
      <c r="J765" t="n">
        <v>244.23</v>
      </c>
      <c r="K765" t="n">
        <v>56.13</v>
      </c>
      <c r="L765" t="n">
        <v>19.25</v>
      </c>
      <c r="M765" t="n">
        <v>12</v>
      </c>
      <c r="N765" t="n">
        <v>58.86</v>
      </c>
      <c r="O765" t="n">
        <v>30356.29</v>
      </c>
      <c r="P765" t="n">
        <v>332.33</v>
      </c>
      <c r="Q765" t="n">
        <v>608.83</v>
      </c>
      <c r="R765" t="n">
        <v>55.01</v>
      </c>
      <c r="S765" t="n">
        <v>46.36</v>
      </c>
      <c r="T765" t="n">
        <v>3981.83</v>
      </c>
      <c r="U765" t="n">
        <v>0.84</v>
      </c>
      <c r="V765" t="n">
        <v>0.9</v>
      </c>
      <c r="W765" t="n">
        <v>9.199999999999999</v>
      </c>
      <c r="X765" t="n">
        <v>0.25</v>
      </c>
      <c r="Y765" t="n">
        <v>1</v>
      </c>
      <c r="Z765" t="n">
        <v>10</v>
      </c>
    </row>
    <row r="766">
      <c r="A766" t="n">
        <v>74</v>
      </c>
      <c r="B766" t="n">
        <v>110</v>
      </c>
      <c r="C766" t="inlineStr">
        <is>
          <t xml:space="preserve">CONCLUIDO	</t>
        </is>
      </c>
      <c r="D766" t="n">
        <v>3.7255</v>
      </c>
      <c r="E766" t="n">
        <v>26.84</v>
      </c>
      <c r="F766" t="n">
        <v>23.64</v>
      </c>
      <c r="G766" t="n">
        <v>101.31</v>
      </c>
      <c r="H766" t="n">
        <v>1.42</v>
      </c>
      <c r="I766" t="n">
        <v>14</v>
      </c>
      <c r="J766" t="n">
        <v>244.68</v>
      </c>
      <c r="K766" t="n">
        <v>56.13</v>
      </c>
      <c r="L766" t="n">
        <v>19.5</v>
      </c>
      <c r="M766" t="n">
        <v>12</v>
      </c>
      <c r="N766" t="n">
        <v>59.05</v>
      </c>
      <c r="O766" t="n">
        <v>30410.77</v>
      </c>
      <c r="P766" t="n">
        <v>331.98</v>
      </c>
      <c r="Q766" t="n">
        <v>608.79</v>
      </c>
      <c r="R766" t="n">
        <v>55.59</v>
      </c>
      <c r="S766" t="n">
        <v>46.36</v>
      </c>
      <c r="T766" t="n">
        <v>4275.01</v>
      </c>
      <c r="U766" t="n">
        <v>0.83</v>
      </c>
      <c r="V766" t="n">
        <v>0.9</v>
      </c>
      <c r="W766" t="n">
        <v>9.199999999999999</v>
      </c>
      <c r="X766" t="n">
        <v>0.27</v>
      </c>
      <c r="Y766" t="n">
        <v>1</v>
      </c>
      <c r="Z766" t="n">
        <v>10</v>
      </c>
    </row>
    <row r="767">
      <c r="A767" t="n">
        <v>75</v>
      </c>
      <c r="B767" t="n">
        <v>110</v>
      </c>
      <c r="C767" t="inlineStr">
        <is>
          <t xml:space="preserve">CONCLUIDO	</t>
        </is>
      </c>
      <c r="D767" t="n">
        <v>3.7356</v>
      </c>
      <c r="E767" t="n">
        <v>26.77</v>
      </c>
      <c r="F767" t="n">
        <v>23.61</v>
      </c>
      <c r="G767" t="n">
        <v>108.96</v>
      </c>
      <c r="H767" t="n">
        <v>1.43</v>
      </c>
      <c r="I767" t="n">
        <v>13</v>
      </c>
      <c r="J767" t="n">
        <v>245.12</v>
      </c>
      <c r="K767" t="n">
        <v>56.13</v>
      </c>
      <c r="L767" t="n">
        <v>19.75</v>
      </c>
      <c r="M767" t="n">
        <v>11</v>
      </c>
      <c r="N767" t="n">
        <v>59.24</v>
      </c>
      <c r="O767" t="n">
        <v>30465.32</v>
      </c>
      <c r="P767" t="n">
        <v>330.89</v>
      </c>
      <c r="Q767" t="n">
        <v>608.8099999999999</v>
      </c>
      <c r="R767" t="n">
        <v>54.71</v>
      </c>
      <c r="S767" t="n">
        <v>46.36</v>
      </c>
      <c r="T767" t="n">
        <v>3836.22</v>
      </c>
      <c r="U767" t="n">
        <v>0.85</v>
      </c>
      <c r="V767" t="n">
        <v>0.9</v>
      </c>
      <c r="W767" t="n">
        <v>9.199999999999999</v>
      </c>
      <c r="X767" t="n">
        <v>0.24</v>
      </c>
      <c r="Y767" t="n">
        <v>1</v>
      </c>
      <c r="Z767" t="n">
        <v>10</v>
      </c>
    </row>
    <row r="768">
      <c r="A768" t="n">
        <v>76</v>
      </c>
      <c r="B768" t="n">
        <v>110</v>
      </c>
      <c r="C768" t="inlineStr">
        <is>
          <t xml:space="preserve">CONCLUIDO	</t>
        </is>
      </c>
      <c r="D768" t="n">
        <v>3.7351</v>
      </c>
      <c r="E768" t="n">
        <v>26.77</v>
      </c>
      <c r="F768" t="n">
        <v>23.61</v>
      </c>
      <c r="G768" t="n">
        <v>108.97</v>
      </c>
      <c r="H768" t="n">
        <v>1.45</v>
      </c>
      <c r="I768" t="n">
        <v>13</v>
      </c>
      <c r="J768" t="n">
        <v>245.56</v>
      </c>
      <c r="K768" t="n">
        <v>56.13</v>
      </c>
      <c r="L768" t="n">
        <v>20</v>
      </c>
      <c r="M768" t="n">
        <v>11</v>
      </c>
      <c r="N768" t="n">
        <v>59.43</v>
      </c>
      <c r="O768" t="n">
        <v>30519.94</v>
      </c>
      <c r="P768" t="n">
        <v>331.46</v>
      </c>
      <c r="Q768" t="n">
        <v>608.8200000000001</v>
      </c>
      <c r="R768" t="n">
        <v>54.86</v>
      </c>
      <c r="S768" t="n">
        <v>46.36</v>
      </c>
      <c r="T768" t="n">
        <v>3914.79</v>
      </c>
      <c r="U768" t="n">
        <v>0.84</v>
      </c>
      <c r="V768" t="n">
        <v>0.9</v>
      </c>
      <c r="W768" t="n">
        <v>9.199999999999999</v>
      </c>
      <c r="X768" t="n">
        <v>0.24</v>
      </c>
      <c r="Y768" t="n">
        <v>1</v>
      </c>
      <c r="Z768" t="n">
        <v>10</v>
      </c>
    </row>
    <row r="769">
      <c r="A769" t="n">
        <v>77</v>
      </c>
      <c r="B769" t="n">
        <v>110</v>
      </c>
      <c r="C769" t="inlineStr">
        <is>
          <t xml:space="preserve">CONCLUIDO	</t>
        </is>
      </c>
      <c r="D769" t="n">
        <v>3.7346</v>
      </c>
      <c r="E769" t="n">
        <v>26.78</v>
      </c>
      <c r="F769" t="n">
        <v>23.61</v>
      </c>
      <c r="G769" t="n">
        <v>108.99</v>
      </c>
      <c r="H769" t="n">
        <v>1.46</v>
      </c>
      <c r="I769" t="n">
        <v>13</v>
      </c>
      <c r="J769" t="n">
        <v>246</v>
      </c>
      <c r="K769" t="n">
        <v>56.13</v>
      </c>
      <c r="L769" t="n">
        <v>20.25</v>
      </c>
      <c r="M769" t="n">
        <v>11</v>
      </c>
      <c r="N769" t="n">
        <v>59.63</v>
      </c>
      <c r="O769" t="n">
        <v>30574.64</v>
      </c>
      <c r="P769" t="n">
        <v>331.25</v>
      </c>
      <c r="Q769" t="n">
        <v>608.8200000000001</v>
      </c>
      <c r="R769" t="n">
        <v>54.91</v>
      </c>
      <c r="S769" t="n">
        <v>46.36</v>
      </c>
      <c r="T769" t="n">
        <v>3937.48</v>
      </c>
      <c r="U769" t="n">
        <v>0.84</v>
      </c>
      <c r="V769" t="n">
        <v>0.9</v>
      </c>
      <c r="W769" t="n">
        <v>9.199999999999999</v>
      </c>
      <c r="X769" t="n">
        <v>0.24</v>
      </c>
      <c r="Y769" t="n">
        <v>1</v>
      </c>
      <c r="Z769" t="n">
        <v>10</v>
      </c>
    </row>
    <row r="770">
      <c r="A770" t="n">
        <v>78</v>
      </c>
      <c r="B770" t="n">
        <v>110</v>
      </c>
      <c r="C770" t="inlineStr">
        <is>
          <t xml:space="preserve">CONCLUIDO	</t>
        </is>
      </c>
      <c r="D770" t="n">
        <v>3.7351</v>
      </c>
      <c r="E770" t="n">
        <v>26.77</v>
      </c>
      <c r="F770" t="n">
        <v>23.61</v>
      </c>
      <c r="G770" t="n">
        <v>108.98</v>
      </c>
      <c r="H770" t="n">
        <v>1.48</v>
      </c>
      <c r="I770" t="n">
        <v>13</v>
      </c>
      <c r="J770" t="n">
        <v>246.45</v>
      </c>
      <c r="K770" t="n">
        <v>56.13</v>
      </c>
      <c r="L770" t="n">
        <v>20.5</v>
      </c>
      <c r="M770" t="n">
        <v>11</v>
      </c>
      <c r="N770" t="n">
        <v>59.82</v>
      </c>
      <c r="O770" t="n">
        <v>30629.4</v>
      </c>
      <c r="P770" t="n">
        <v>330.84</v>
      </c>
      <c r="Q770" t="n">
        <v>608.84</v>
      </c>
      <c r="R770" t="n">
        <v>54.75</v>
      </c>
      <c r="S770" t="n">
        <v>46.36</v>
      </c>
      <c r="T770" t="n">
        <v>3858.75</v>
      </c>
      <c r="U770" t="n">
        <v>0.85</v>
      </c>
      <c r="V770" t="n">
        <v>0.9</v>
      </c>
      <c r="W770" t="n">
        <v>9.199999999999999</v>
      </c>
      <c r="X770" t="n">
        <v>0.24</v>
      </c>
      <c r="Y770" t="n">
        <v>1</v>
      </c>
      <c r="Z770" t="n">
        <v>10</v>
      </c>
    </row>
    <row r="771">
      <c r="A771" t="n">
        <v>79</v>
      </c>
      <c r="B771" t="n">
        <v>110</v>
      </c>
      <c r="C771" t="inlineStr">
        <is>
          <t xml:space="preserve">CONCLUIDO	</t>
        </is>
      </c>
      <c r="D771" t="n">
        <v>3.7355</v>
      </c>
      <c r="E771" t="n">
        <v>26.77</v>
      </c>
      <c r="F771" t="n">
        <v>23.61</v>
      </c>
      <c r="G771" t="n">
        <v>108.96</v>
      </c>
      <c r="H771" t="n">
        <v>1.49</v>
      </c>
      <c r="I771" t="n">
        <v>13</v>
      </c>
      <c r="J771" t="n">
        <v>246.89</v>
      </c>
      <c r="K771" t="n">
        <v>56.13</v>
      </c>
      <c r="L771" t="n">
        <v>20.75</v>
      </c>
      <c r="M771" t="n">
        <v>11</v>
      </c>
      <c r="N771" t="n">
        <v>60.02</v>
      </c>
      <c r="O771" t="n">
        <v>30684.23</v>
      </c>
      <c r="P771" t="n">
        <v>330.67</v>
      </c>
      <c r="Q771" t="n">
        <v>608.75</v>
      </c>
      <c r="R771" t="n">
        <v>54.7</v>
      </c>
      <c r="S771" t="n">
        <v>46.36</v>
      </c>
      <c r="T771" t="n">
        <v>3832.12</v>
      </c>
      <c r="U771" t="n">
        <v>0.85</v>
      </c>
      <c r="V771" t="n">
        <v>0.9</v>
      </c>
      <c r="W771" t="n">
        <v>9.199999999999999</v>
      </c>
      <c r="X771" t="n">
        <v>0.24</v>
      </c>
      <c r="Y771" t="n">
        <v>1</v>
      </c>
      <c r="Z771" t="n">
        <v>10</v>
      </c>
    </row>
    <row r="772">
      <c r="A772" t="n">
        <v>80</v>
      </c>
      <c r="B772" t="n">
        <v>110</v>
      </c>
      <c r="C772" t="inlineStr">
        <is>
          <t xml:space="preserve">CONCLUIDO	</t>
        </is>
      </c>
      <c r="D772" t="n">
        <v>3.7349</v>
      </c>
      <c r="E772" t="n">
        <v>26.77</v>
      </c>
      <c r="F772" t="n">
        <v>23.61</v>
      </c>
      <c r="G772" t="n">
        <v>108.98</v>
      </c>
      <c r="H772" t="n">
        <v>1.51</v>
      </c>
      <c r="I772" t="n">
        <v>13</v>
      </c>
      <c r="J772" t="n">
        <v>247.34</v>
      </c>
      <c r="K772" t="n">
        <v>56.13</v>
      </c>
      <c r="L772" t="n">
        <v>21</v>
      </c>
      <c r="M772" t="n">
        <v>11</v>
      </c>
      <c r="N772" t="n">
        <v>60.21</v>
      </c>
      <c r="O772" t="n">
        <v>30739.14</v>
      </c>
      <c r="P772" t="n">
        <v>329.78</v>
      </c>
      <c r="Q772" t="n">
        <v>608.76</v>
      </c>
      <c r="R772" t="n">
        <v>54.96</v>
      </c>
      <c r="S772" t="n">
        <v>46.36</v>
      </c>
      <c r="T772" t="n">
        <v>3963.04</v>
      </c>
      <c r="U772" t="n">
        <v>0.84</v>
      </c>
      <c r="V772" t="n">
        <v>0.9</v>
      </c>
      <c r="W772" t="n">
        <v>9.199999999999999</v>
      </c>
      <c r="X772" t="n">
        <v>0.24</v>
      </c>
      <c r="Y772" t="n">
        <v>1</v>
      </c>
      <c r="Z772" t="n">
        <v>10</v>
      </c>
    </row>
    <row r="773">
      <c r="A773" t="n">
        <v>81</v>
      </c>
      <c r="B773" t="n">
        <v>110</v>
      </c>
      <c r="C773" t="inlineStr">
        <is>
          <t xml:space="preserve">CONCLUIDO	</t>
        </is>
      </c>
      <c r="D773" t="n">
        <v>3.7354</v>
      </c>
      <c r="E773" t="n">
        <v>26.77</v>
      </c>
      <c r="F773" t="n">
        <v>23.61</v>
      </c>
      <c r="G773" t="n">
        <v>108.97</v>
      </c>
      <c r="H773" t="n">
        <v>1.53</v>
      </c>
      <c r="I773" t="n">
        <v>13</v>
      </c>
      <c r="J773" t="n">
        <v>247.78</v>
      </c>
      <c r="K773" t="n">
        <v>56.13</v>
      </c>
      <c r="L773" t="n">
        <v>21.25</v>
      </c>
      <c r="M773" t="n">
        <v>11</v>
      </c>
      <c r="N773" t="n">
        <v>60.41</v>
      </c>
      <c r="O773" t="n">
        <v>30794.11</v>
      </c>
      <c r="P773" t="n">
        <v>329.03</v>
      </c>
      <c r="Q773" t="n">
        <v>608.84</v>
      </c>
      <c r="R773" t="n">
        <v>54.83</v>
      </c>
      <c r="S773" t="n">
        <v>46.36</v>
      </c>
      <c r="T773" t="n">
        <v>3897.99</v>
      </c>
      <c r="U773" t="n">
        <v>0.85</v>
      </c>
      <c r="V773" t="n">
        <v>0.9</v>
      </c>
      <c r="W773" t="n">
        <v>9.199999999999999</v>
      </c>
      <c r="X773" t="n">
        <v>0.24</v>
      </c>
      <c r="Y773" t="n">
        <v>1</v>
      </c>
      <c r="Z773" t="n">
        <v>10</v>
      </c>
    </row>
    <row r="774">
      <c r="A774" t="n">
        <v>82</v>
      </c>
      <c r="B774" t="n">
        <v>110</v>
      </c>
      <c r="C774" t="inlineStr">
        <is>
          <t xml:space="preserve">CONCLUIDO	</t>
        </is>
      </c>
      <c r="D774" t="n">
        <v>3.7448</v>
      </c>
      <c r="E774" t="n">
        <v>26.7</v>
      </c>
      <c r="F774" t="n">
        <v>23.58</v>
      </c>
      <c r="G774" t="n">
        <v>117.92</v>
      </c>
      <c r="H774" t="n">
        <v>1.54</v>
      </c>
      <c r="I774" t="n">
        <v>12</v>
      </c>
      <c r="J774" t="n">
        <v>248.23</v>
      </c>
      <c r="K774" t="n">
        <v>56.13</v>
      </c>
      <c r="L774" t="n">
        <v>21.5</v>
      </c>
      <c r="M774" t="n">
        <v>10</v>
      </c>
      <c r="N774" t="n">
        <v>60.6</v>
      </c>
      <c r="O774" t="n">
        <v>30849.16</v>
      </c>
      <c r="P774" t="n">
        <v>328.24</v>
      </c>
      <c r="Q774" t="n">
        <v>608.75</v>
      </c>
      <c r="R774" t="n">
        <v>53.89</v>
      </c>
      <c r="S774" t="n">
        <v>46.36</v>
      </c>
      <c r="T774" t="n">
        <v>3433.76</v>
      </c>
      <c r="U774" t="n">
        <v>0.86</v>
      </c>
      <c r="V774" t="n">
        <v>0.9</v>
      </c>
      <c r="W774" t="n">
        <v>9.199999999999999</v>
      </c>
      <c r="X774" t="n">
        <v>0.21</v>
      </c>
      <c r="Y774" t="n">
        <v>1</v>
      </c>
      <c r="Z774" t="n">
        <v>10</v>
      </c>
    </row>
    <row r="775">
      <c r="A775" t="n">
        <v>83</v>
      </c>
      <c r="B775" t="n">
        <v>110</v>
      </c>
      <c r="C775" t="inlineStr">
        <is>
          <t xml:space="preserve">CONCLUIDO	</t>
        </is>
      </c>
      <c r="D775" t="n">
        <v>3.7441</v>
      </c>
      <c r="E775" t="n">
        <v>26.71</v>
      </c>
      <c r="F775" t="n">
        <v>23.59</v>
      </c>
      <c r="G775" t="n">
        <v>117.95</v>
      </c>
      <c r="H775" t="n">
        <v>1.56</v>
      </c>
      <c r="I775" t="n">
        <v>12</v>
      </c>
      <c r="J775" t="n">
        <v>248.68</v>
      </c>
      <c r="K775" t="n">
        <v>56.13</v>
      </c>
      <c r="L775" t="n">
        <v>21.75</v>
      </c>
      <c r="M775" t="n">
        <v>10</v>
      </c>
      <c r="N775" t="n">
        <v>60.8</v>
      </c>
      <c r="O775" t="n">
        <v>30904.28</v>
      </c>
      <c r="P775" t="n">
        <v>328.68</v>
      </c>
      <c r="Q775" t="n">
        <v>608.84</v>
      </c>
      <c r="R775" t="n">
        <v>54.19</v>
      </c>
      <c r="S775" t="n">
        <v>46.36</v>
      </c>
      <c r="T775" t="n">
        <v>3583.68</v>
      </c>
      <c r="U775" t="n">
        <v>0.86</v>
      </c>
      <c r="V775" t="n">
        <v>0.9</v>
      </c>
      <c r="W775" t="n">
        <v>9.199999999999999</v>
      </c>
      <c r="X775" t="n">
        <v>0.22</v>
      </c>
      <c r="Y775" t="n">
        <v>1</v>
      </c>
      <c r="Z775" t="n">
        <v>10</v>
      </c>
    </row>
    <row r="776">
      <c r="A776" t="n">
        <v>84</v>
      </c>
      <c r="B776" t="n">
        <v>110</v>
      </c>
      <c r="C776" t="inlineStr">
        <is>
          <t xml:space="preserve">CONCLUIDO	</t>
        </is>
      </c>
      <c r="D776" t="n">
        <v>3.7436</v>
      </c>
      <c r="E776" t="n">
        <v>26.71</v>
      </c>
      <c r="F776" t="n">
        <v>23.59</v>
      </c>
      <c r="G776" t="n">
        <v>117.96</v>
      </c>
      <c r="H776" t="n">
        <v>1.57</v>
      </c>
      <c r="I776" t="n">
        <v>12</v>
      </c>
      <c r="J776" t="n">
        <v>249.12</v>
      </c>
      <c r="K776" t="n">
        <v>56.13</v>
      </c>
      <c r="L776" t="n">
        <v>22</v>
      </c>
      <c r="M776" t="n">
        <v>10</v>
      </c>
      <c r="N776" t="n">
        <v>61</v>
      </c>
      <c r="O776" t="n">
        <v>30959.46</v>
      </c>
      <c r="P776" t="n">
        <v>328.59</v>
      </c>
      <c r="Q776" t="n">
        <v>608.77</v>
      </c>
      <c r="R776" t="n">
        <v>54.32</v>
      </c>
      <c r="S776" t="n">
        <v>46.36</v>
      </c>
      <c r="T776" t="n">
        <v>3646.2</v>
      </c>
      <c r="U776" t="n">
        <v>0.85</v>
      </c>
      <c r="V776" t="n">
        <v>0.9</v>
      </c>
      <c r="W776" t="n">
        <v>9.199999999999999</v>
      </c>
      <c r="X776" t="n">
        <v>0.22</v>
      </c>
      <c r="Y776" t="n">
        <v>1</v>
      </c>
      <c r="Z776" t="n">
        <v>10</v>
      </c>
    </row>
    <row r="777">
      <c r="A777" t="n">
        <v>85</v>
      </c>
      <c r="B777" t="n">
        <v>110</v>
      </c>
      <c r="C777" t="inlineStr">
        <is>
          <t xml:space="preserve">CONCLUIDO	</t>
        </is>
      </c>
      <c r="D777" t="n">
        <v>3.7441</v>
      </c>
      <c r="E777" t="n">
        <v>26.71</v>
      </c>
      <c r="F777" t="n">
        <v>23.59</v>
      </c>
      <c r="G777" t="n">
        <v>117.95</v>
      </c>
      <c r="H777" t="n">
        <v>1.59</v>
      </c>
      <c r="I777" t="n">
        <v>12</v>
      </c>
      <c r="J777" t="n">
        <v>249.57</v>
      </c>
      <c r="K777" t="n">
        <v>56.13</v>
      </c>
      <c r="L777" t="n">
        <v>22.25</v>
      </c>
      <c r="M777" t="n">
        <v>10</v>
      </c>
      <c r="N777" t="n">
        <v>61.2</v>
      </c>
      <c r="O777" t="n">
        <v>31014.73</v>
      </c>
      <c r="P777" t="n">
        <v>328.37</v>
      </c>
      <c r="Q777" t="n">
        <v>608.8099999999999</v>
      </c>
      <c r="R777" t="n">
        <v>54.24</v>
      </c>
      <c r="S777" t="n">
        <v>46.36</v>
      </c>
      <c r="T777" t="n">
        <v>3608.48</v>
      </c>
      <c r="U777" t="n">
        <v>0.85</v>
      </c>
      <c r="V777" t="n">
        <v>0.9</v>
      </c>
      <c r="W777" t="n">
        <v>9.19</v>
      </c>
      <c r="X777" t="n">
        <v>0.22</v>
      </c>
      <c r="Y777" t="n">
        <v>1</v>
      </c>
      <c r="Z777" t="n">
        <v>10</v>
      </c>
    </row>
    <row r="778">
      <c r="A778" t="n">
        <v>86</v>
      </c>
      <c r="B778" t="n">
        <v>110</v>
      </c>
      <c r="C778" t="inlineStr">
        <is>
          <t xml:space="preserve">CONCLUIDO	</t>
        </is>
      </c>
      <c r="D778" t="n">
        <v>3.7425</v>
      </c>
      <c r="E778" t="n">
        <v>26.72</v>
      </c>
      <c r="F778" t="n">
        <v>23.6</v>
      </c>
      <c r="G778" t="n">
        <v>118</v>
      </c>
      <c r="H778" t="n">
        <v>1.6</v>
      </c>
      <c r="I778" t="n">
        <v>12</v>
      </c>
      <c r="J778" t="n">
        <v>250.02</v>
      </c>
      <c r="K778" t="n">
        <v>56.13</v>
      </c>
      <c r="L778" t="n">
        <v>22.5</v>
      </c>
      <c r="M778" t="n">
        <v>10</v>
      </c>
      <c r="N778" t="n">
        <v>61.39</v>
      </c>
      <c r="O778" t="n">
        <v>31070.06</v>
      </c>
      <c r="P778" t="n">
        <v>328.53</v>
      </c>
      <c r="Q778" t="n">
        <v>608.78</v>
      </c>
      <c r="R778" t="n">
        <v>54.51</v>
      </c>
      <c r="S778" t="n">
        <v>46.36</v>
      </c>
      <c r="T778" t="n">
        <v>3741.37</v>
      </c>
      <c r="U778" t="n">
        <v>0.85</v>
      </c>
      <c r="V778" t="n">
        <v>0.9</v>
      </c>
      <c r="W778" t="n">
        <v>9.199999999999999</v>
      </c>
      <c r="X778" t="n">
        <v>0.23</v>
      </c>
      <c r="Y778" t="n">
        <v>1</v>
      </c>
      <c r="Z778" t="n">
        <v>10</v>
      </c>
    </row>
    <row r="779">
      <c r="A779" t="n">
        <v>87</v>
      </c>
      <c r="B779" t="n">
        <v>110</v>
      </c>
      <c r="C779" t="inlineStr">
        <is>
          <t xml:space="preserve">CONCLUIDO	</t>
        </is>
      </c>
      <c r="D779" t="n">
        <v>3.7426</v>
      </c>
      <c r="E779" t="n">
        <v>26.72</v>
      </c>
      <c r="F779" t="n">
        <v>23.6</v>
      </c>
      <c r="G779" t="n">
        <v>118</v>
      </c>
      <c r="H779" t="n">
        <v>1.62</v>
      </c>
      <c r="I779" t="n">
        <v>12</v>
      </c>
      <c r="J779" t="n">
        <v>250.47</v>
      </c>
      <c r="K779" t="n">
        <v>56.13</v>
      </c>
      <c r="L779" t="n">
        <v>22.75</v>
      </c>
      <c r="M779" t="n">
        <v>10</v>
      </c>
      <c r="N779" t="n">
        <v>61.59</v>
      </c>
      <c r="O779" t="n">
        <v>31125.47</v>
      </c>
      <c r="P779" t="n">
        <v>327.94</v>
      </c>
      <c r="Q779" t="n">
        <v>608.8200000000001</v>
      </c>
      <c r="R779" t="n">
        <v>54.42</v>
      </c>
      <c r="S779" t="n">
        <v>46.36</v>
      </c>
      <c r="T779" t="n">
        <v>3695.57</v>
      </c>
      <c r="U779" t="n">
        <v>0.85</v>
      </c>
      <c r="V779" t="n">
        <v>0.9</v>
      </c>
      <c r="W779" t="n">
        <v>9.199999999999999</v>
      </c>
      <c r="X779" t="n">
        <v>0.23</v>
      </c>
      <c r="Y779" t="n">
        <v>1</v>
      </c>
      <c r="Z779" t="n">
        <v>10</v>
      </c>
    </row>
    <row r="780">
      <c r="A780" t="n">
        <v>88</v>
      </c>
      <c r="B780" t="n">
        <v>110</v>
      </c>
      <c r="C780" t="inlineStr">
        <is>
          <t xml:space="preserve">CONCLUIDO	</t>
        </is>
      </c>
      <c r="D780" t="n">
        <v>3.7425</v>
      </c>
      <c r="E780" t="n">
        <v>26.72</v>
      </c>
      <c r="F780" t="n">
        <v>23.6</v>
      </c>
      <c r="G780" t="n">
        <v>118</v>
      </c>
      <c r="H780" t="n">
        <v>1.63</v>
      </c>
      <c r="I780" t="n">
        <v>12</v>
      </c>
      <c r="J780" t="n">
        <v>250.92</v>
      </c>
      <c r="K780" t="n">
        <v>56.13</v>
      </c>
      <c r="L780" t="n">
        <v>23</v>
      </c>
      <c r="M780" t="n">
        <v>10</v>
      </c>
      <c r="N780" t="n">
        <v>61.79</v>
      </c>
      <c r="O780" t="n">
        <v>31180.95</v>
      </c>
      <c r="P780" t="n">
        <v>327.23</v>
      </c>
      <c r="Q780" t="n">
        <v>608.77</v>
      </c>
      <c r="R780" t="n">
        <v>54.63</v>
      </c>
      <c r="S780" t="n">
        <v>46.36</v>
      </c>
      <c r="T780" t="n">
        <v>3804.19</v>
      </c>
      <c r="U780" t="n">
        <v>0.85</v>
      </c>
      <c r="V780" t="n">
        <v>0.9</v>
      </c>
      <c r="W780" t="n">
        <v>9.199999999999999</v>
      </c>
      <c r="X780" t="n">
        <v>0.23</v>
      </c>
      <c r="Y780" t="n">
        <v>1</v>
      </c>
      <c r="Z780" t="n">
        <v>10</v>
      </c>
    </row>
    <row r="781">
      <c r="A781" t="n">
        <v>89</v>
      </c>
      <c r="B781" t="n">
        <v>110</v>
      </c>
      <c r="C781" t="inlineStr">
        <is>
          <t xml:space="preserve">CONCLUIDO	</t>
        </is>
      </c>
      <c r="D781" t="n">
        <v>3.7414</v>
      </c>
      <c r="E781" t="n">
        <v>26.73</v>
      </c>
      <c r="F781" t="n">
        <v>23.61</v>
      </c>
      <c r="G781" t="n">
        <v>118.04</v>
      </c>
      <c r="H781" t="n">
        <v>1.65</v>
      </c>
      <c r="I781" t="n">
        <v>12</v>
      </c>
      <c r="J781" t="n">
        <v>251.37</v>
      </c>
      <c r="K781" t="n">
        <v>56.13</v>
      </c>
      <c r="L781" t="n">
        <v>23.25</v>
      </c>
      <c r="M781" t="n">
        <v>10</v>
      </c>
      <c r="N781" t="n">
        <v>61.99</v>
      </c>
      <c r="O781" t="n">
        <v>31236.5</v>
      </c>
      <c r="P781" t="n">
        <v>326.35</v>
      </c>
      <c r="Q781" t="n">
        <v>608.8099999999999</v>
      </c>
      <c r="R781" t="n">
        <v>54.53</v>
      </c>
      <c r="S781" t="n">
        <v>46.36</v>
      </c>
      <c r="T781" t="n">
        <v>3752.57</v>
      </c>
      <c r="U781" t="n">
        <v>0.85</v>
      </c>
      <c r="V781" t="n">
        <v>0.9</v>
      </c>
      <c r="W781" t="n">
        <v>9.210000000000001</v>
      </c>
      <c r="X781" t="n">
        <v>0.24</v>
      </c>
      <c r="Y781" t="n">
        <v>1</v>
      </c>
      <c r="Z781" t="n">
        <v>10</v>
      </c>
    </row>
    <row r="782">
      <c r="A782" t="n">
        <v>90</v>
      </c>
      <c r="B782" t="n">
        <v>110</v>
      </c>
      <c r="C782" t="inlineStr">
        <is>
          <t xml:space="preserve">CONCLUIDO	</t>
        </is>
      </c>
      <c r="D782" t="n">
        <v>3.7538</v>
      </c>
      <c r="E782" t="n">
        <v>26.64</v>
      </c>
      <c r="F782" t="n">
        <v>23.56</v>
      </c>
      <c r="G782" t="n">
        <v>128.52</v>
      </c>
      <c r="H782" t="n">
        <v>1.66</v>
      </c>
      <c r="I782" t="n">
        <v>11</v>
      </c>
      <c r="J782" t="n">
        <v>251.82</v>
      </c>
      <c r="K782" t="n">
        <v>56.13</v>
      </c>
      <c r="L782" t="n">
        <v>23.5</v>
      </c>
      <c r="M782" t="n">
        <v>9</v>
      </c>
      <c r="N782" t="n">
        <v>62.19</v>
      </c>
      <c r="O782" t="n">
        <v>31292.13</v>
      </c>
      <c r="P782" t="n">
        <v>325.81</v>
      </c>
      <c r="Q782" t="n">
        <v>608.77</v>
      </c>
      <c r="R782" t="n">
        <v>53.39</v>
      </c>
      <c r="S782" t="n">
        <v>46.36</v>
      </c>
      <c r="T782" t="n">
        <v>3185.67</v>
      </c>
      <c r="U782" t="n">
        <v>0.87</v>
      </c>
      <c r="V782" t="n">
        <v>0.9</v>
      </c>
      <c r="W782" t="n">
        <v>9.19</v>
      </c>
      <c r="X782" t="n">
        <v>0.19</v>
      </c>
      <c r="Y782" t="n">
        <v>1</v>
      </c>
      <c r="Z782" t="n">
        <v>10</v>
      </c>
    </row>
    <row r="783">
      <c r="A783" t="n">
        <v>91</v>
      </c>
      <c r="B783" t="n">
        <v>110</v>
      </c>
      <c r="C783" t="inlineStr">
        <is>
          <t xml:space="preserve">CONCLUIDO	</t>
        </is>
      </c>
      <c r="D783" t="n">
        <v>3.7518</v>
      </c>
      <c r="E783" t="n">
        <v>26.65</v>
      </c>
      <c r="F783" t="n">
        <v>23.58</v>
      </c>
      <c r="G783" t="n">
        <v>128.6</v>
      </c>
      <c r="H783" t="n">
        <v>1.67</v>
      </c>
      <c r="I783" t="n">
        <v>11</v>
      </c>
      <c r="J783" t="n">
        <v>252.27</v>
      </c>
      <c r="K783" t="n">
        <v>56.13</v>
      </c>
      <c r="L783" t="n">
        <v>23.75</v>
      </c>
      <c r="M783" t="n">
        <v>9</v>
      </c>
      <c r="N783" t="n">
        <v>62.4</v>
      </c>
      <c r="O783" t="n">
        <v>31347.83</v>
      </c>
      <c r="P783" t="n">
        <v>326.24</v>
      </c>
      <c r="Q783" t="n">
        <v>608.85</v>
      </c>
      <c r="R783" t="n">
        <v>53.64</v>
      </c>
      <c r="S783" t="n">
        <v>46.36</v>
      </c>
      <c r="T783" t="n">
        <v>3312.86</v>
      </c>
      <c r="U783" t="n">
        <v>0.86</v>
      </c>
      <c r="V783" t="n">
        <v>0.9</v>
      </c>
      <c r="W783" t="n">
        <v>9.199999999999999</v>
      </c>
      <c r="X783" t="n">
        <v>0.21</v>
      </c>
      <c r="Y783" t="n">
        <v>1</v>
      </c>
      <c r="Z783" t="n">
        <v>10</v>
      </c>
    </row>
    <row r="784">
      <c r="A784" t="n">
        <v>92</v>
      </c>
      <c r="B784" t="n">
        <v>110</v>
      </c>
      <c r="C784" t="inlineStr">
        <is>
          <t xml:space="preserve">CONCLUIDO	</t>
        </is>
      </c>
      <c r="D784" t="n">
        <v>3.7523</v>
      </c>
      <c r="E784" t="n">
        <v>26.65</v>
      </c>
      <c r="F784" t="n">
        <v>23.57</v>
      </c>
      <c r="G784" t="n">
        <v>128.58</v>
      </c>
      <c r="H784" t="n">
        <v>1.69</v>
      </c>
      <c r="I784" t="n">
        <v>11</v>
      </c>
      <c r="J784" t="n">
        <v>252.73</v>
      </c>
      <c r="K784" t="n">
        <v>56.13</v>
      </c>
      <c r="L784" t="n">
        <v>24</v>
      </c>
      <c r="M784" t="n">
        <v>9</v>
      </c>
      <c r="N784" t="n">
        <v>62.6</v>
      </c>
      <c r="O784" t="n">
        <v>31403.6</v>
      </c>
      <c r="P784" t="n">
        <v>326.29</v>
      </c>
      <c r="Q784" t="n">
        <v>608.79</v>
      </c>
      <c r="R784" t="n">
        <v>53.7</v>
      </c>
      <c r="S784" t="n">
        <v>46.36</v>
      </c>
      <c r="T784" t="n">
        <v>3340.12</v>
      </c>
      <c r="U784" t="n">
        <v>0.86</v>
      </c>
      <c r="V784" t="n">
        <v>0.9</v>
      </c>
      <c r="W784" t="n">
        <v>9.199999999999999</v>
      </c>
      <c r="X784" t="n">
        <v>0.2</v>
      </c>
      <c r="Y784" t="n">
        <v>1</v>
      </c>
      <c r="Z784" t="n">
        <v>10</v>
      </c>
    </row>
    <row r="785">
      <c r="A785" t="n">
        <v>93</v>
      </c>
      <c r="B785" t="n">
        <v>110</v>
      </c>
      <c r="C785" t="inlineStr">
        <is>
          <t xml:space="preserve">CONCLUIDO	</t>
        </is>
      </c>
      <c r="D785" t="n">
        <v>3.7533</v>
      </c>
      <c r="E785" t="n">
        <v>26.64</v>
      </c>
      <c r="F785" t="n">
        <v>23.57</v>
      </c>
      <c r="G785" t="n">
        <v>128.54</v>
      </c>
      <c r="H785" t="n">
        <v>1.7</v>
      </c>
      <c r="I785" t="n">
        <v>11</v>
      </c>
      <c r="J785" t="n">
        <v>253.18</v>
      </c>
      <c r="K785" t="n">
        <v>56.13</v>
      </c>
      <c r="L785" t="n">
        <v>24.25</v>
      </c>
      <c r="M785" t="n">
        <v>9</v>
      </c>
      <c r="N785" t="n">
        <v>62.8</v>
      </c>
      <c r="O785" t="n">
        <v>31459.45</v>
      </c>
      <c r="P785" t="n">
        <v>326</v>
      </c>
      <c r="Q785" t="n">
        <v>608.8200000000001</v>
      </c>
      <c r="R785" t="n">
        <v>53.42</v>
      </c>
      <c r="S785" t="n">
        <v>46.36</v>
      </c>
      <c r="T785" t="n">
        <v>3203.92</v>
      </c>
      <c r="U785" t="n">
        <v>0.87</v>
      </c>
      <c r="V785" t="n">
        <v>0.9</v>
      </c>
      <c r="W785" t="n">
        <v>9.199999999999999</v>
      </c>
      <c r="X785" t="n">
        <v>0.19</v>
      </c>
      <c r="Y785" t="n">
        <v>1</v>
      </c>
      <c r="Z785" t="n">
        <v>10</v>
      </c>
    </row>
    <row r="786">
      <c r="A786" t="n">
        <v>94</v>
      </c>
      <c r="B786" t="n">
        <v>110</v>
      </c>
      <c r="C786" t="inlineStr">
        <is>
          <t xml:space="preserve">CONCLUIDO	</t>
        </is>
      </c>
      <c r="D786" t="n">
        <v>3.7533</v>
      </c>
      <c r="E786" t="n">
        <v>26.64</v>
      </c>
      <c r="F786" t="n">
        <v>23.57</v>
      </c>
      <c r="G786" t="n">
        <v>128.54</v>
      </c>
      <c r="H786" t="n">
        <v>1.72</v>
      </c>
      <c r="I786" t="n">
        <v>11</v>
      </c>
      <c r="J786" t="n">
        <v>253.63</v>
      </c>
      <c r="K786" t="n">
        <v>56.13</v>
      </c>
      <c r="L786" t="n">
        <v>24.5</v>
      </c>
      <c r="M786" t="n">
        <v>9</v>
      </c>
      <c r="N786" t="n">
        <v>63</v>
      </c>
      <c r="O786" t="n">
        <v>31515.37</v>
      </c>
      <c r="P786" t="n">
        <v>325.64</v>
      </c>
      <c r="Q786" t="n">
        <v>608.76</v>
      </c>
      <c r="R786" t="n">
        <v>53.46</v>
      </c>
      <c r="S786" t="n">
        <v>46.36</v>
      </c>
      <c r="T786" t="n">
        <v>3224.16</v>
      </c>
      <c r="U786" t="n">
        <v>0.87</v>
      </c>
      <c r="V786" t="n">
        <v>0.9</v>
      </c>
      <c r="W786" t="n">
        <v>9.199999999999999</v>
      </c>
      <c r="X786" t="n">
        <v>0.2</v>
      </c>
      <c r="Y786" t="n">
        <v>1</v>
      </c>
      <c r="Z786" t="n">
        <v>10</v>
      </c>
    </row>
    <row r="787">
      <c r="A787" t="n">
        <v>95</v>
      </c>
      <c r="B787" t="n">
        <v>110</v>
      </c>
      <c r="C787" t="inlineStr">
        <is>
          <t xml:space="preserve">CONCLUIDO	</t>
        </is>
      </c>
      <c r="D787" t="n">
        <v>3.753</v>
      </c>
      <c r="E787" t="n">
        <v>26.65</v>
      </c>
      <c r="F787" t="n">
        <v>23.57</v>
      </c>
      <c r="G787" t="n">
        <v>128.55</v>
      </c>
      <c r="H787" t="n">
        <v>1.73</v>
      </c>
      <c r="I787" t="n">
        <v>11</v>
      </c>
      <c r="J787" t="n">
        <v>254.09</v>
      </c>
      <c r="K787" t="n">
        <v>56.13</v>
      </c>
      <c r="L787" t="n">
        <v>24.75</v>
      </c>
      <c r="M787" t="n">
        <v>9</v>
      </c>
      <c r="N787" t="n">
        <v>63.21</v>
      </c>
      <c r="O787" t="n">
        <v>31571.37</v>
      </c>
      <c r="P787" t="n">
        <v>324.82</v>
      </c>
      <c r="Q787" t="n">
        <v>608.78</v>
      </c>
      <c r="R787" t="n">
        <v>53.54</v>
      </c>
      <c r="S787" t="n">
        <v>46.36</v>
      </c>
      <c r="T787" t="n">
        <v>3260.38</v>
      </c>
      <c r="U787" t="n">
        <v>0.87</v>
      </c>
      <c r="V787" t="n">
        <v>0.9</v>
      </c>
      <c r="W787" t="n">
        <v>9.19</v>
      </c>
      <c r="X787" t="n">
        <v>0.2</v>
      </c>
      <c r="Y787" t="n">
        <v>1</v>
      </c>
      <c r="Z787" t="n">
        <v>10</v>
      </c>
    </row>
    <row r="788">
      <c r="A788" t="n">
        <v>96</v>
      </c>
      <c r="B788" t="n">
        <v>110</v>
      </c>
      <c r="C788" t="inlineStr">
        <is>
          <t xml:space="preserve">CONCLUIDO	</t>
        </is>
      </c>
      <c r="D788" t="n">
        <v>3.7524</v>
      </c>
      <c r="E788" t="n">
        <v>26.65</v>
      </c>
      <c r="F788" t="n">
        <v>23.57</v>
      </c>
      <c r="G788" t="n">
        <v>128.58</v>
      </c>
      <c r="H788" t="n">
        <v>1.75</v>
      </c>
      <c r="I788" t="n">
        <v>11</v>
      </c>
      <c r="J788" t="n">
        <v>254.54</v>
      </c>
      <c r="K788" t="n">
        <v>56.13</v>
      </c>
      <c r="L788" t="n">
        <v>25</v>
      </c>
      <c r="M788" t="n">
        <v>9</v>
      </c>
      <c r="N788" t="n">
        <v>63.41</v>
      </c>
      <c r="O788" t="n">
        <v>31627.44</v>
      </c>
      <c r="P788" t="n">
        <v>324.47</v>
      </c>
      <c r="Q788" t="n">
        <v>608.8200000000001</v>
      </c>
      <c r="R788" t="n">
        <v>53.64</v>
      </c>
      <c r="S788" t="n">
        <v>46.36</v>
      </c>
      <c r="T788" t="n">
        <v>3314</v>
      </c>
      <c r="U788" t="n">
        <v>0.86</v>
      </c>
      <c r="V788" t="n">
        <v>0.9</v>
      </c>
      <c r="W788" t="n">
        <v>9.199999999999999</v>
      </c>
      <c r="X788" t="n">
        <v>0.2</v>
      </c>
      <c r="Y788" t="n">
        <v>1</v>
      </c>
      <c r="Z788" t="n">
        <v>10</v>
      </c>
    </row>
    <row r="789">
      <c r="A789" t="n">
        <v>97</v>
      </c>
      <c r="B789" t="n">
        <v>110</v>
      </c>
      <c r="C789" t="inlineStr">
        <is>
          <t xml:space="preserve">CONCLUIDO	</t>
        </is>
      </c>
      <c r="D789" t="n">
        <v>3.7534</v>
      </c>
      <c r="E789" t="n">
        <v>26.64</v>
      </c>
      <c r="F789" t="n">
        <v>23.57</v>
      </c>
      <c r="G789" t="n">
        <v>128.54</v>
      </c>
      <c r="H789" t="n">
        <v>1.76</v>
      </c>
      <c r="I789" t="n">
        <v>11</v>
      </c>
      <c r="J789" t="n">
        <v>255</v>
      </c>
      <c r="K789" t="n">
        <v>56.13</v>
      </c>
      <c r="L789" t="n">
        <v>25.25</v>
      </c>
      <c r="M789" t="n">
        <v>9</v>
      </c>
      <c r="N789" t="n">
        <v>63.62</v>
      </c>
      <c r="O789" t="n">
        <v>31683.59</v>
      </c>
      <c r="P789" t="n">
        <v>323.41</v>
      </c>
      <c r="Q789" t="n">
        <v>608.8200000000001</v>
      </c>
      <c r="R789" t="n">
        <v>53.34</v>
      </c>
      <c r="S789" t="n">
        <v>46.36</v>
      </c>
      <c r="T789" t="n">
        <v>3160.83</v>
      </c>
      <c r="U789" t="n">
        <v>0.87</v>
      </c>
      <c r="V789" t="n">
        <v>0.9</v>
      </c>
      <c r="W789" t="n">
        <v>9.199999999999999</v>
      </c>
      <c r="X789" t="n">
        <v>0.19</v>
      </c>
      <c r="Y789" t="n">
        <v>1</v>
      </c>
      <c r="Z789" t="n">
        <v>10</v>
      </c>
    </row>
    <row r="790">
      <c r="A790" t="n">
        <v>98</v>
      </c>
      <c r="B790" t="n">
        <v>110</v>
      </c>
      <c r="C790" t="inlineStr">
        <is>
          <t xml:space="preserve">CONCLUIDO	</t>
        </is>
      </c>
      <c r="D790" t="n">
        <v>3.753</v>
      </c>
      <c r="E790" t="n">
        <v>26.64</v>
      </c>
      <c r="F790" t="n">
        <v>23.57</v>
      </c>
      <c r="G790" t="n">
        <v>128.55</v>
      </c>
      <c r="H790" t="n">
        <v>1.78</v>
      </c>
      <c r="I790" t="n">
        <v>11</v>
      </c>
      <c r="J790" t="n">
        <v>255.45</v>
      </c>
      <c r="K790" t="n">
        <v>56.13</v>
      </c>
      <c r="L790" t="n">
        <v>25.5</v>
      </c>
      <c r="M790" t="n">
        <v>9</v>
      </c>
      <c r="N790" t="n">
        <v>63.82</v>
      </c>
      <c r="O790" t="n">
        <v>31739.82</v>
      </c>
      <c r="P790" t="n">
        <v>322.76</v>
      </c>
      <c r="Q790" t="n">
        <v>608.8</v>
      </c>
      <c r="R790" t="n">
        <v>53.55</v>
      </c>
      <c r="S790" t="n">
        <v>46.36</v>
      </c>
      <c r="T790" t="n">
        <v>3268.17</v>
      </c>
      <c r="U790" t="n">
        <v>0.87</v>
      </c>
      <c r="V790" t="n">
        <v>0.9</v>
      </c>
      <c r="W790" t="n">
        <v>9.19</v>
      </c>
      <c r="X790" t="n">
        <v>0.2</v>
      </c>
      <c r="Y790" t="n">
        <v>1</v>
      </c>
      <c r="Z790" t="n">
        <v>10</v>
      </c>
    </row>
    <row r="791">
      <c r="A791" t="n">
        <v>99</v>
      </c>
      <c r="B791" t="n">
        <v>110</v>
      </c>
      <c r="C791" t="inlineStr">
        <is>
          <t xml:space="preserve">CONCLUIDO	</t>
        </is>
      </c>
      <c r="D791" t="n">
        <v>3.7616</v>
      </c>
      <c r="E791" t="n">
        <v>26.58</v>
      </c>
      <c r="F791" t="n">
        <v>23.55</v>
      </c>
      <c r="G791" t="n">
        <v>141.3</v>
      </c>
      <c r="H791" t="n">
        <v>1.79</v>
      </c>
      <c r="I791" t="n">
        <v>10</v>
      </c>
      <c r="J791" t="n">
        <v>255.91</v>
      </c>
      <c r="K791" t="n">
        <v>56.13</v>
      </c>
      <c r="L791" t="n">
        <v>25.75</v>
      </c>
      <c r="M791" t="n">
        <v>8</v>
      </c>
      <c r="N791" t="n">
        <v>64.03</v>
      </c>
      <c r="O791" t="n">
        <v>31796.12</v>
      </c>
      <c r="P791" t="n">
        <v>322.64</v>
      </c>
      <c r="Q791" t="n">
        <v>608.8200000000001</v>
      </c>
      <c r="R791" t="n">
        <v>52.95</v>
      </c>
      <c r="S791" t="n">
        <v>46.36</v>
      </c>
      <c r="T791" t="n">
        <v>2974.38</v>
      </c>
      <c r="U791" t="n">
        <v>0.88</v>
      </c>
      <c r="V791" t="n">
        <v>0.9</v>
      </c>
      <c r="W791" t="n">
        <v>9.19</v>
      </c>
      <c r="X791" t="n">
        <v>0.18</v>
      </c>
      <c r="Y791" t="n">
        <v>1</v>
      </c>
      <c r="Z791" t="n">
        <v>10</v>
      </c>
    </row>
    <row r="792">
      <c r="A792" t="n">
        <v>100</v>
      </c>
      <c r="B792" t="n">
        <v>110</v>
      </c>
      <c r="C792" t="inlineStr">
        <is>
          <t xml:space="preserve">CONCLUIDO	</t>
        </is>
      </c>
      <c r="D792" t="n">
        <v>3.762</v>
      </c>
      <c r="E792" t="n">
        <v>26.58</v>
      </c>
      <c r="F792" t="n">
        <v>23.55</v>
      </c>
      <c r="G792" t="n">
        <v>141.28</v>
      </c>
      <c r="H792" t="n">
        <v>1.8</v>
      </c>
      <c r="I792" t="n">
        <v>10</v>
      </c>
      <c r="J792" t="n">
        <v>256.36</v>
      </c>
      <c r="K792" t="n">
        <v>56.13</v>
      </c>
      <c r="L792" t="n">
        <v>26</v>
      </c>
      <c r="M792" t="n">
        <v>8</v>
      </c>
      <c r="N792" t="n">
        <v>64.23999999999999</v>
      </c>
      <c r="O792" t="n">
        <v>31852.5</v>
      </c>
      <c r="P792" t="n">
        <v>323.2</v>
      </c>
      <c r="Q792" t="n">
        <v>608.78</v>
      </c>
      <c r="R792" t="n">
        <v>52.9</v>
      </c>
      <c r="S792" t="n">
        <v>46.36</v>
      </c>
      <c r="T792" t="n">
        <v>2945.11</v>
      </c>
      <c r="U792" t="n">
        <v>0.88</v>
      </c>
      <c r="V792" t="n">
        <v>0.9</v>
      </c>
      <c r="W792" t="n">
        <v>9.19</v>
      </c>
      <c r="X792" t="n">
        <v>0.18</v>
      </c>
      <c r="Y792" t="n">
        <v>1</v>
      </c>
      <c r="Z792" t="n">
        <v>10</v>
      </c>
    </row>
    <row r="793">
      <c r="A793" t="n">
        <v>101</v>
      </c>
      <c r="B793" t="n">
        <v>110</v>
      </c>
      <c r="C793" t="inlineStr">
        <is>
          <t xml:space="preserve">CONCLUIDO	</t>
        </is>
      </c>
      <c r="D793" t="n">
        <v>3.7615</v>
      </c>
      <c r="E793" t="n">
        <v>26.59</v>
      </c>
      <c r="F793" t="n">
        <v>23.55</v>
      </c>
      <c r="G793" t="n">
        <v>141.3</v>
      </c>
      <c r="H793" t="n">
        <v>1.82</v>
      </c>
      <c r="I793" t="n">
        <v>10</v>
      </c>
      <c r="J793" t="n">
        <v>256.82</v>
      </c>
      <c r="K793" t="n">
        <v>56.13</v>
      </c>
      <c r="L793" t="n">
        <v>26.25</v>
      </c>
      <c r="M793" t="n">
        <v>8</v>
      </c>
      <c r="N793" t="n">
        <v>64.45</v>
      </c>
      <c r="O793" t="n">
        <v>31909.08</v>
      </c>
      <c r="P793" t="n">
        <v>323.22</v>
      </c>
      <c r="Q793" t="n">
        <v>608.79</v>
      </c>
      <c r="R793" t="n">
        <v>52.84</v>
      </c>
      <c r="S793" t="n">
        <v>46.36</v>
      </c>
      <c r="T793" t="n">
        <v>2915.11</v>
      </c>
      <c r="U793" t="n">
        <v>0.88</v>
      </c>
      <c r="V793" t="n">
        <v>0.9</v>
      </c>
      <c r="W793" t="n">
        <v>9.199999999999999</v>
      </c>
      <c r="X793" t="n">
        <v>0.18</v>
      </c>
      <c r="Y793" t="n">
        <v>1</v>
      </c>
      <c r="Z793" t="n">
        <v>10</v>
      </c>
    </row>
    <row r="794">
      <c r="A794" t="n">
        <v>102</v>
      </c>
      <c r="B794" t="n">
        <v>110</v>
      </c>
      <c r="C794" t="inlineStr">
        <is>
          <t xml:space="preserve">CONCLUIDO	</t>
        </is>
      </c>
      <c r="D794" t="n">
        <v>3.7621</v>
      </c>
      <c r="E794" t="n">
        <v>26.58</v>
      </c>
      <c r="F794" t="n">
        <v>23.55</v>
      </c>
      <c r="G794" t="n">
        <v>141.28</v>
      </c>
      <c r="H794" t="n">
        <v>1.83</v>
      </c>
      <c r="I794" t="n">
        <v>10</v>
      </c>
      <c r="J794" t="n">
        <v>257.28</v>
      </c>
      <c r="K794" t="n">
        <v>56.13</v>
      </c>
      <c r="L794" t="n">
        <v>26.5</v>
      </c>
      <c r="M794" t="n">
        <v>8</v>
      </c>
      <c r="N794" t="n">
        <v>64.66</v>
      </c>
      <c r="O794" t="n">
        <v>31965.61</v>
      </c>
      <c r="P794" t="n">
        <v>323.21</v>
      </c>
      <c r="Q794" t="n">
        <v>608.8</v>
      </c>
      <c r="R794" t="n">
        <v>52.88</v>
      </c>
      <c r="S794" t="n">
        <v>46.36</v>
      </c>
      <c r="T794" t="n">
        <v>2936.13</v>
      </c>
      <c r="U794" t="n">
        <v>0.88</v>
      </c>
      <c r="V794" t="n">
        <v>0.9</v>
      </c>
      <c r="W794" t="n">
        <v>9.19</v>
      </c>
      <c r="X794" t="n">
        <v>0.17</v>
      </c>
      <c r="Y794" t="n">
        <v>1</v>
      </c>
      <c r="Z794" t="n">
        <v>10</v>
      </c>
    </row>
    <row r="795">
      <c r="A795" t="n">
        <v>103</v>
      </c>
      <c r="B795" t="n">
        <v>110</v>
      </c>
      <c r="C795" t="inlineStr">
        <is>
          <t xml:space="preserve">CONCLUIDO	</t>
        </is>
      </c>
      <c r="D795" t="n">
        <v>3.7618</v>
      </c>
      <c r="E795" t="n">
        <v>26.58</v>
      </c>
      <c r="F795" t="n">
        <v>23.55</v>
      </c>
      <c r="G795" t="n">
        <v>141.29</v>
      </c>
      <c r="H795" t="n">
        <v>1.85</v>
      </c>
      <c r="I795" t="n">
        <v>10</v>
      </c>
      <c r="J795" t="n">
        <v>257.74</v>
      </c>
      <c r="K795" t="n">
        <v>56.13</v>
      </c>
      <c r="L795" t="n">
        <v>26.75</v>
      </c>
      <c r="M795" t="n">
        <v>8</v>
      </c>
      <c r="N795" t="n">
        <v>64.86</v>
      </c>
      <c r="O795" t="n">
        <v>32022.22</v>
      </c>
      <c r="P795" t="n">
        <v>323.49</v>
      </c>
      <c r="Q795" t="n">
        <v>608.78</v>
      </c>
      <c r="R795" t="n">
        <v>52.78</v>
      </c>
      <c r="S795" t="n">
        <v>46.36</v>
      </c>
      <c r="T795" t="n">
        <v>2888.96</v>
      </c>
      <c r="U795" t="n">
        <v>0.88</v>
      </c>
      <c r="V795" t="n">
        <v>0.9</v>
      </c>
      <c r="W795" t="n">
        <v>9.199999999999999</v>
      </c>
      <c r="X795" t="n">
        <v>0.18</v>
      </c>
      <c r="Y795" t="n">
        <v>1</v>
      </c>
      <c r="Z795" t="n">
        <v>10</v>
      </c>
    </row>
    <row r="796">
      <c r="A796" t="n">
        <v>104</v>
      </c>
      <c r="B796" t="n">
        <v>110</v>
      </c>
      <c r="C796" t="inlineStr">
        <is>
          <t xml:space="preserve">CONCLUIDO	</t>
        </is>
      </c>
      <c r="D796" t="n">
        <v>3.7621</v>
      </c>
      <c r="E796" t="n">
        <v>26.58</v>
      </c>
      <c r="F796" t="n">
        <v>23.55</v>
      </c>
      <c r="G796" t="n">
        <v>141.27</v>
      </c>
      <c r="H796" t="n">
        <v>1.86</v>
      </c>
      <c r="I796" t="n">
        <v>10</v>
      </c>
      <c r="J796" t="n">
        <v>258.2</v>
      </c>
      <c r="K796" t="n">
        <v>56.13</v>
      </c>
      <c r="L796" t="n">
        <v>27</v>
      </c>
      <c r="M796" t="n">
        <v>8</v>
      </c>
      <c r="N796" t="n">
        <v>65.06999999999999</v>
      </c>
      <c r="O796" t="n">
        <v>32078.91</v>
      </c>
      <c r="P796" t="n">
        <v>323.33</v>
      </c>
      <c r="Q796" t="n">
        <v>608.78</v>
      </c>
      <c r="R796" t="n">
        <v>52.71</v>
      </c>
      <c r="S796" t="n">
        <v>46.36</v>
      </c>
      <c r="T796" t="n">
        <v>2850.33</v>
      </c>
      <c r="U796" t="n">
        <v>0.88</v>
      </c>
      <c r="V796" t="n">
        <v>0.9</v>
      </c>
      <c r="W796" t="n">
        <v>9.199999999999999</v>
      </c>
      <c r="X796" t="n">
        <v>0.17</v>
      </c>
      <c r="Y796" t="n">
        <v>1</v>
      </c>
      <c r="Z796" t="n">
        <v>10</v>
      </c>
    </row>
    <row r="797">
      <c r="A797" t="n">
        <v>105</v>
      </c>
      <c r="B797" t="n">
        <v>110</v>
      </c>
      <c r="C797" t="inlineStr">
        <is>
          <t xml:space="preserve">CONCLUIDO	</t>
        </is>
      </c>
      <c r="D797" t="n">
        <v>3.7625</v>
      </c>
      <c r="E797" t="n">
        <v>26.58</v>
      </c>
      <c r="F797" t="n">
        <v>23.54</v>
      </c>
      <c r="G797" t="n">
        <v>141.26</v>
      </c>
      <c r="H797" t="n">
        <v>1.87</v>
      </c>
      <c r="I797" t="n">
        <v>10</v>
      </c>
      <c r="J797" t="n">
        <v>258.66</v>
      </c>
      <c r="K797" t="n">
        <v>56.13</v>
      </c>
      <c r="L797" t="n">
        <v>27.25</v>
      </c>
      <c r="M797" t="n">
        <v>8</v>
      </c>
      <c r="N797" t="n">
        <v>65.28</v>
      </c>
      <c r="O797" t="n">
        <v>32135.68</v>
      </c>
      <c r="P797" t="n">
        <v>323.45</v>
      </c>
      <c r="Q797" t="n">
        <v>608.8</v>
      </c>
      <c r="R797" t="n">
        <v>52.76</v>
      </c>
      <c r="S797" t="n">
        <v>46.36</v>
      </c>
      <c r="T797" t="n">
        <v>2878.73</v>
      </c>
      <c r="U797" t="n">
        <v>0.88</v>
      </c>
      <c r="V797" t="n">
        <v>0.91</v>
      </c>
      <c r="W797" t="n">
        <v>9.19</v>
      </c>
      <c r="X797" t="n">
        <v>0.17</v>
      </c>
      <c r="Y797" t="n">
        <v>1</v>
      </c>
      <c r="Z797" t="n">
        <v>10</v>
      </c>
    </row>
    <row r="798">
      <c r="A798" t="n">
        <v>106</v>
      </c>
      <c r="B798" t="n">
        <v>110</v>
      </c>
      <c r="C798" t="inlineStr">
        <is>
          <t xml:space="preserve">CONCLUIDO	</t>
        </is>
      </c>
      <c r="D798" t="n">
        <v>3.7631</v>
      </c>
      <c r="E798" t="n">
        <v>26.57</v>
      </c>
      <c r="F798" t="n">
        <v>23.54</v>
      </c>
      <c r="G798" t="n">
        <v>141.24</v>
      </c>
      <c r="H798" t="n">
        <v>1.89</v>
      </c>
      <c r="I798" t="n">
        <v>10</v>
      </c>
      <c r="J798" t="n">
        <v>259.12</v>
      </c>
      <c r="K798" t="n">
        <v>56.13</v>
      </c>
      <c r="L798" t="n">
        <v>27.5</v>
      </c>
      <c r="M798" t="n">
        <v>8</v>
      </c>
      <c r="N798" t="n">
        <v>65.48999999999999</v>
      </c>
      <c r="O798" t="n">
        <v>32192.53</v>
      </c>
      <c r="P798" t="n">
        <v>323.2</v>
      </c>
      <c r="Q798" t="n">
        <v>608.75</v>
      </c>
      <c r="R798" t="n">
        <v>52.63</v>
      </c>
      <c r="S798" t="n">
        <v>46.36</v>
      </c>
      <c r="T798" t="n">
        <v>2814.72</v>
      </c>
      <c r="U798" t="n">
        <v>0.88</v>
      </c>
      <c r="V798" t="n">
        <v>0.91</v>
      </c>
      <c r="W798" t="n">
        <v>9.19</v>
      </c>
      <c r="X798" t="n">
        <v>0.17</v>
      </c>
      <c r="Y798" t="n">
        <v>1</v>
      </c>
      <c r="Z798" t="n">
        <v>10</v>
      </c>
    </row>
    <row r="799">
      <c r="A799" t="n">
        <v>107</v>
      </c>
      <c r="B799" t="n">
        <v>110</v>
      </c>
      <c r="C799" t="inlineStr">
        <is>
          <t xml:space="preserve">CONCLUIDO	</t>
        </is>
      </c>
      <c r="D799" t="n">
        <v>3.7629</v>
      </c>
      <c r="E799" t="n">
        <v>26.58</v>
      </c>
      <c r="F799" t="n">
        <v>23.54</v>
      </c>
      <c r="G799" t="n">
        <v>141.24</v>
      </c>
      <c r="H799" t="n">
        <v>1.9</v>
      </c>
      <c r="I799" t="n">
        <v>10</v>
      </c>
      <c r="J799" t="n">
        <v>259.58</v>
      </c>
      <c r="K799" t="n">
        <v>56.13</v>
      </c>
      <c r="L799" t="n">
        <v>27.75</v>
      </c>
      <c r="M799" t="n">
        <v>8</v>
      </c>
      <c r="N799" t="n">
        <v>65.70999999999999</v>
      </c>
      <c r="O799" t="n">
        <v>32249.46</v>
      </c>
      <c r="P799" t="n">
        <v>322.44</v>
      </c>
      <c r="Q799" t="n">
        <v>608.77</v>
      </c>
      <c r="R799" t="n">
        <v>52.62</v>
      </c>
      <c r="S799" t="n">
        <v>46.36</v>
      </c>
      <c r="T799" t="n">
        <v>2806.26</v>
      </c>
      <c r="U799" t="n">
        <v>0.88</v>
      </c>
      <c r="V799" t="n">
        <v>0.91</v>
      </c>
      <c r="W799" t="n">
        <v>9.19</v>
      </c>
      <c r="X799" t="n">
        <v>0.17</v>
      </c>
      <c r="Y799" t="n">
        <v>1</v>
      </c>
      <c r="Z799" t="n">
        <v>10</v>
      </c>
    </row>
    <row r="800">
      <c r="A800" t="n">
        <v>108</v>
      </c>
      <c r="B800" t="n">
        <v>110</v>
      </c>
      <c r="C800" t="inlineStr">
        <is>
          <t xml:space="preserve">CONCLUIDO	</t>
        </is>
      </c>
      <c r="D800" t="n">
        <v>3.7609</v>
      </c>
      <c r="E800" t="n">
        <v>26.59</v>
      </c>
      <c r="F800" t="n">
        <v>23.55</v>
      </c>
      <c r="G800" t="n">
        <v>141.32</v>
      </c>
      <c r="H800" t="n">
        <v>1.92</v>
      </c>
      <c r="I800" t="n">
        <v>10</v>
      </c>
      <c r="J800" t="n">
        <v>260.05</v>
      </c>
      <c r="K800" t="n">
        <v>56.13</v>
      </c>
      <c r="L800" t="n">
        <v>28</v>
      </c>
      <c r="M800" t="n">
        <v>8</v>
      </c>
      <c r="N800" t="n">
        <v>65.92</v>
      </c>
      <c r="O800" t="n">
        <v>32306.46</v>
      </c>
      <c r="P800" t="n">
        <v>321.27</v>
      </c>
      <c r="Q800" t="n">
        <v>608.8</v>
      </c>
      <c r="R800" t="n">
        <v>52.89</v>
      </c>
      <c r="S800" t="n">
        <v>46.36</v>
      </c>
      <c r="T800" t="n">
        <v>2944.31</v>
      </c>
      <c r="U800" t="n">
        <v>0.88</v>
      </c>
      <c r="V800" t="n">
        <v>0.9</v>
      </c>
      <c r="W800" t="n">
        <v>9.199999999999999</v>
      </c>
      <c r="X800" t="n">
        <v>0.18</v>
      </c>
      <c r="Y800" t="n">
        <v>1</v>
      </c>
      <c r="Z800" t="n">
        <v>10</v>
      </c>
    </row>
    <row r="801">
      <c r="A801" t="n">
        <v>109</v>
      </c>
      <c r="B801" t="n">
        <v>110</v>
      </c>
      <c r="C801" t="inlineStr">
        <is>
          <t xml:space="preserve">CONCLUIDO	</t>
        </is>
      </c>
      <c r="D801" t="n">
        <v>3.7614</v>
      </c>
      <c r="E801" t="n">
        <v>26.59</v>
      </c>
      <c r="F801" t="n">
        <v>23.55</v>
      </c>
      <c r="G801" t="n">
        <v>141.3</v>
      </c>
      <c r="H801" t="n">
        <v>1.93</v>
      </c>
      <c r="I801" t="n">
        <v>10</v>
      </c>
      <c r="J801" t="n">
        <v>260.51</v>
      </c>
      <c r="K801" t="n">
        <v>56.13</v>
      </c>
      <c r="L801" t="n">
        <v>28.25</v>
      </c>
      <c r="M801" t="n">
        <v>8</v>
      </c>
      <c r="N801" t="n">
        <v>66.13</v>
      </c>
      <c r="O801" t="n">
        <v>32363.54</v>
      </c>
      <c r="P801" t="n">
        <v>320.11</v>
      </c>
      <c r="Q801" t="n">
        <v>608.8</v>
      </c>
      <c r="R801" t="n">
        <v>53.03</v>
      </c>
      <c r="S801" t="n">
        <v>46.36</v>
      </c>
      <c r="T801" t="n">
        <v>3011.23</v>
      </c>
      <c r="U801" t="n">
        <v>0.87</v>
      </c>
      <c r="V801" t="n">
        <v>0.9</v>
      </c>
      <c r="W801" t="n">
        <v>9.19</v>
      </c>
      <c r="X801" t="n">
        <v>0.18</v>
      </c>
      <c r="Y801" t="n">
        <v>1</v>
      </c>
      <c r="Z801" t="n">
        <v>10</v>
      </c>
    </row>
    <row r="802">
      <c r="A802" t="n">
        <v>110</v>
      </c>
      <c r="B802" t="n">
        <v>110</v>
      </c>
      <c r="C802" t="inlineStr">
        <is>
          <t xml:space="preserve">CONCLUIDO	</t>
        </is>
      </c>
      <c r="D802" t="n">
        <v>3.7699</v>
      </c>
      <c r="E802" t="n">
        <v>26.53</v>
      </c>
      <c r="F802" t="n">
        <v>23.53</v>
      </c>
      <c r="G802" t="n">
        <v>156.89</v>
      </c>
      <c r="H802" t="n">
        <v>1.94</v>
      </c>
      <c r="I802" t="n">
        <v>9</v>
      </c>
      <c r="J802" t="n">
        <v>260.97</v>
      </c>
      <c r="K802" t="n">
        <v>56.13</v>
      </c>
      <c r="L802" t="n">
        <v>28.5</v>
      </c>
      <c r="M802" t="n">
        <v>7</v>
      </c>
      <c r="N802" t="n">
        <v>66.34999999999999</v>
      </c>
      <c r="O802" t="n">
        <v>32420.71</v>
      </c>
      <c r="P802" t="n">
        <v>318.28</v>
      </c>
      <c r="Q802" t="n">
        <v>608.77</v>
      </c>
      <c r="R802" t="n">
        <v>52.34</v>
      </c>
      <c r="S802" t="n">
        <v>46.36</v>
      </c>
      <c r="T802" t="n">
        <v>2672.74</v>
      </c>
      <c r="U802" t="n">
        <v>0.89</v>
      </c>
      <c r="V802" t="n">
        <v>0.91</v>
      </c>
      <c r="W802" t="n">
        <v>9.19</v>
      </c>
      <c r="X802" t="n">
        <v>0.16</v>
      </c>
      <c r="Y802" t="n">
        <v>1</v>
      </c>
      <c r="Z802" t="n">
        <v>10</v>
      </c>
    </row>
    <row r="803">
      <c r="A803" t="n">
        <v>111</v>
      </c>
      <c r="B803" t="n">
        <v>110</v>
      </c>
      <c r="C803" t="inlineStr">
        <is>
          <t xml:space="preserve">CONCLUIDO	</t>
        </is>
      </c>
      <c r="D803" t="n">
        <v>3.7706</v>
      </c>
      <c r="E803" t="n">
        <v>26.52</v>
      </c>
      <c r="F803" t="n">
        <v>23.53</v>
      </c>
      <c r="G803" t="n">
        <v>156.85</v>
      </c>
      <c r="H803" t="n">
        <v>1.96</v>
      </c>
      <c r="I803" t="n">
        <v>9</v>
      </c>
      <c r="J803" t="n">
        <v>261.44</v>
      </c>
      <c r="K803" t="n">
        <v>56.13</v>
      </c>
      <c r="L803" t="n">
        <v>28.75</v>
      </c>
      <c r="M803" t="n">
        <v>7</v>
      </c>
      <c r="N803" t="n">
        <v>66.56</v>
      </c>
      <c r="O803" t="n">
        <v>32477.95</v>
      </c>
      <c r="P803" t="n">
        <v>318.66</v>
      </c>
      <c r="Q803" t="n">
        <v>608.76</v>
      </c>
      <c r="R803" t="n">
        <v>52.27</v>
      </c>
      <c r="S803" t="n">
        <v>46.36</v>
      </c>
      <c r="T803" t="n">
        <v>2640.05</v>
      </c>
      <c r="U803" t="n">
        <v>0.89</v>
      </c>
      <c r="V803" t="n">
        <v>0.91</v>
      </c>
      <c r="W803" t="n">
        <v>9.19</v>
      </c>
      <c r="X803" t="n">
        <v>0.16</v>
      </c>
      <c r="Y803" t="n">
        <v>1</v>
      </c>
      <c r="Z803" t="n">
        <v>10</v>
      </c>
    </row>
    <row r="804">
      <c r="A804" t="n">
        <v>112</v>
      </c>
      <c r="B804" t="n">
        <v>110</v>
      </c>
      <c r="C804" t="inlineStr">
        <is>
          <t xml:space="preserve">CONCLUIDO	</t>
        </is>
      </c>
      <c r="D804" t="n">
        <v>3.7706</v>
      </c>
      <c r="E804" t="n">
        <v>26.52</v>
      </c>
      <c r="F804" t="n">
        <v>23.53</v>
      </c>
      <c r="G804" t="n">
        <v>156.86</v>
      </c>
      <c r="H804" t="n">
        <v>1.97</v>
      </c>
      <c r="I804" t="n">
        <v>9</v>
      </c>
      <c r="J804" t="n">
        <v>261.9</v>
      </c>
      <c r="K804" t="n">
        <v>56.13</v>
      </c>
      <c r="L804" t="n">
        <v>29</v>
      </c>
      <c r="M804" t="n">
        <v>7</v>
      </c>
      <c r="N804" t="n">
        <v>66.77</v>
      </c>
      <c r="O804" t="n">
        <v>32535.28</v>
      </c>
      <c r="P804" t="n">
        <v>319.01</v>
      </c>
      <c r="Q804" t="n">
        <v>608.77</v>
      </c>
      <c r="R804" t="n">
        <v>52.29</v>
      </c>
      <c r="S804" t="n">
        <v>46.36</v>
      </c>
      <c r="T804" t="n">
        <v>2645.06</v>
      </c>
      <c r="U804" t="n">
        <v>0.89</v>
      </c>
      <c r="V804" t="n">
        <v>0.91</v>
      </c>
      <c r="W804" t="n">
        <v>9.19</v>
      </c>
      <c r="X804" t="n">
        <v>0.16</v>
      </c>
      <c r="Y804" t="n">
        <v>1</v>
      </c>
      <c r="Z804" t="n">
        <v>10</v>
      </c>
    </row>
    <row r="805">
      <c r="A805" t="n">
        <v>113</v>
      </c>
      <c r="B805" t="n">
        <v>110</v>
      </c>
      <c r="C805" t="inlineStr">
        <is>
          <t xml:space="preserve">CONCLUIDO	</t>
        </is>
      </c>
      <c r="D805" t="n">
        <v>3.7698</v>
      </c>
      <c r="E805" t="n">
        <v>26.53</v>
      </c>
      <c r="F805" t="n">
        <v>23.53</v>
      </c>
      <c r="G805" t="n">
        <v>156.89</v>
      </c>
      <c r="H805" t="n">
        <v>1.98</v>
      </c>
      <c r="I805" t="n">
        <v>9</v>
      </c>
      <c r="J805" t="n">
        <v>262.37</v>
      </c>
      <c r="K805" t="n">
        <v>56.13</v>
      </c>
      <c r="L805" t="n">
        <v>29.25</v>
      </c>
      <c r="M805" t="n">
        <v>7</v>
      </c>
      <c r="N805" t="n">
        <v>66.98999999999999</v>
      </c>
      <c r="O805" t="n">
        <v>32592.68</v>
      </c>
      <c r="P805" t="n">
        <v>319.23</v>
      </c>
      <c r="Q805" t="n">
        <v>608.77</v>
      </c>
      <c r="R805" t="n">
        <v>52.53</v>
      </c>
      <c r="S805" t="n">
        <v>46.36</v>
      </c>
      <c r="T805" t="n">
        <v>2768.67</v>
      </c>
      <c r="U805" t="n">
        <v>0.88</v>
      </c>
      <c r="V805" t="n">
        <v>0.91</v>
      </c>
      <c r="W805" t="n">
        <v>9.19</v>
      </c>
      <c r="X805" t="n">
        <v>0.16</v>
      </c>
      <c r="Y805" t="n">
        <v>1</v>
      </c>
      <c r="Z805" t="n">
        <v>10</v>
      </c>
    </row>
    <row r="806">
      <c r="A806" t="n">
        <v>114</v>
      </c>
      <c r="B806" t="n">
        <v>110</v>
      </c>
      <c r="C806" t="inlineStr">
        <is>
          <t xml:space="preserve">CONCLUIDO	</t>
        </is>
      </c>
      <c r="D806" t="n">
        <v>3.7693</v>
      </c>
      <c r="E806" t="n">
        <v>26.53</v>
      </c>
      <c r="F806" t="n">
        <v>23.54</v>
      </c>
      <c r="G806" t="n">
        <v>156.92</v>
      </c>
      <c r="H806" t="n">
        <v>2</v>
      </c>
      <c r="I806" t="n">
        <v>9</v>
      </c>
      <c r="J806" t="n">
        <v>262.83</v>
      </c>
      <c r="K806" t="n">
        <v>56.13</v>
      </c>
      <c r="L806" t="n">
        <v>29.5</v>
      </c>
      <c r="M806" t="n">
        <v>7</v>
      </c>
      <c r="N806" t="n">
        <v>67.20999999999999</v>
      </c>
      <c r="O806" t="n">
        <v>32650.17</v>
      </c>
      <c r="P806" t="n">
        <v>319.3</v>
      </c>
      <c r="Q806" t="n">
        <v>608.77</v>
      </c>
      <c r="R806" t="n">
        <v>52.54</v>
      </c>
      <c r="S806" t="n">
        <v>46.36</v>
      </c>
      <c r="T806" t="n">
        <v>2774.5</v>
      </c>
      <c r="U806" t="n">
        <v>0.88</v>
      </c>
      <c r="V806" t="n">
        <v>0.91</v>
      </c>
      <c r="W806" t="n">
        <v>9.19</v>
      </c>
      <c r="X806" t="n">
        <v>0.17</v>
      </c>
      <c r="Y806" t="n">
        <v>1</v>
      </c>
      <c r="Z806" t="n">
        <v>10</v>
      </c>
    </row>
    <row r="807">
      <c r="A807" t="n">
        <v>115</v>
      </c>
      <c r="B807" t="n">
        <v>110</v>
      </c>
      <c r="C807" t="inlineStr">
        <is>
          <t xml:space="preserve">CONCLUIDO	</t>
        </is>
      </c>
      <c r="D807" t="n">
        <v>3.7693</v>
      </c>
      <c r="E807" t="n">
        <v>26.53</v>
      </c>
      <c r="F807" t="n">
        <v>23.54</v>
      </c>
      <c r="G807" t="n">
        <v>156.92</v>
      </c>
      <c r="H807" t="n">
        <v>2.01</v>
      </c>
      <c r="I807" t="n">
        <v>9</v>
      </c>
      <c r="J807" t="n">
        <v>263.3</v>
      </c>
      <c r="K807" t="n">
        <v>56.13</v>
      </c>
      <c r="L807" t="n">
        <v>29.75</v>
      </c>
      <c r="M807" t="n">
        <v>7</v>
      </c>
      <c r="N807" t="n">
        <v>67.42</v>
      </c>
      <c r="O807" t="n">
        <v>32707.74</v>
      </c>
      <c r="P807" t="n">
        <v>319.2</v>
      </c>
      <c r="Q807" t="n">
        <v>608.77</v>
      </c>
      <c r="R807" t="n">
        <v>52.48</v>
      </c>
      <c r="S807" t="n">
        <v>46.36</v>
      </c>
      <c r="T807" t="n">
        <v>2740.59</v>
      </c>
      <c r="U807" t="n">
        <v>0.88</v>
      </c>
      <c r="V807" t="n">
        <v>0.91</v>
      </c>
      <c r="W807" t="n">
        <v>9.199999999999999</v>
      </c>
      <c r="X807" t="n">
        <v>0.17</v>
      </c>
      <c r="Y807" t="n">
        <v>1</v>
      </c>
      <c r="Z807" t="n">
        <v>10</v>
      </c>
    </row>
    <row r="808">
      <c r="A808" t="n">
        <v>116</v>
      </c>
      <c r="B808" t="n">
        <v>110</v>
      </c>
      <c r="C808" t="inlineStr">
        <is>
          <t xml:space="preserve">CONCLUIDO	</t>
        </is>
      </c>
      <c r="D808" t="n">
        <v>3.7699</v>
      </c>
      <c r="E808" t="n">
        <v>26.53</v>
      </c>
      <c r="F808" t="n">
        <v>23.53</v>
      </c>
      <c r="G808" t="n">
        <v>156.89</v>
      </c>
      <c r="H808" t="n">
        <v>2.02</v>
      </c>
      <c r="I808" t="n">
        <v>9</v>
      </c>
      <c r="J808" t="n">
        <v>263.77</v>
      </c>
      <c r="K808" t="n">
        <v>56.13</v>
      </c>
      <c r="L808" t="n">
        <v>30</v>
      </c>
      <c r="M808" t="n">
        <v>7</v>
      </c>
      <c r="N808" t="n">
        <v>67.64</v>
      </c>
      <c r="O808" t="n">
        <v>32765.39</v>
      </c>
      <c r="P808" t="n">
        <v>318.83</v>
      </c>
      <c r="Q808" t="n">
        <v>608.8200000000001</v>
      </c>
      <c r="R808" t="n">
        <v>52.35</v>
      </c>
      <c r="S808" t="n">
        <v>46.36</v>
      </c>
      <c r="T808" t="n">
        <v>2677</v>
      </c>
      <c r="U808" t="n">
        <v>0.89</v>
      </c>
      <c r="V808" t="n">
        <v>0.91</v>
      </c>
      <c r="W808" t="n">
        <v>9.19</v>
      </c>
      <c r="X808" t="n">
        <v>0.16</v>
      </c>
      <c r="Y808" t="n">
        <v>1</v>
      </c>
      <c r="Z808" t="n">
        <v>10</v>
      </c>
    </row>
    <row r="809">
      <c r="A809" t="n">
        <v>117</v>
      </c>
      <c r="B809" t="n">
        <v>110</v>
      </c>
      <c r="C809" t="inlineStr">
        <is>
          <t xml:space="preserve">CONCLUIDO	</t>
        </is>
      </c>
      <c r="D809" t="n">
        <v>3.7699</v>
      </c>
      <c r="E809" t="n">
        <v>26.53</v>
      </c>
      <c r="F809" t="n">
        <v>23.53</v>
      </c>
      <c r="G809" t="n">
        <v>156.89</v>
      </c>
      <c r="H809" t="n">
        <v>2.04</v>
      </c>
      <c r="I809" t="n">
        <v>9</v>
      </c>
      <c r="J809" t="n">
        <v>264.23</v>
      </c>
      <c r="K809" t="n">
        <v>56.13</v>
      </c>
      <c r="L809" t="n">
        <v>30.25</v>
      </c>
      <c r="M809" t="n">
        <v>7</v>
      </c>
      <c r="N809" t="n">
        <v>67.86</v>
      </c>
      <c r="O809" t="n">
        <v>32823.12</v>
      </c>
      <c r="P809" t="n">
        <v>318.91</v>
      </c>
      <c r="Q809" t="n">
        <v>608.77</v>
      </c>
      <c r="R809" t="n">
        <v>52.36</v>
      </c>
      <c r="S809" t="n">
        <v>46.36</v>
      </c>
      <c r="T809" t="n">
        <v>2683.89</v>
      </c>
      <c r="U809" t="n">
        <v>0.89</v>
      </c>
      <c r="V809" t="n">
        <v>0.91</v>
      </c>
      <c r="W809" t="n">
        <v>9.19</v>
      </c>
      <c r="X809" t="n">
        <v>0.16</v>
      </c>
      <c r="Y809" t="n">
        <v>1</v>
      </c>
      <c r="Z809" t="n">
        <v>10</v>
      </c>
    </row>
    <row r="810">
      <c r="A810" t="n">
        <v>118</v>
      </c>
      <c r="B810" t="n">
        <v>110</v>
      </c>
      <c r="C810" t="inlineStr">
        <is>
          <t xml:space="preserve">CONCLUIDO	</t>
        </is>
      </c>
      <c r="D810" t="n">
        <v>3.7702</v>
      </c>
      <c r="E810" t="n">
        <v>26.52</v>
      </c>
      <c r="F810" t="n">
        <v>23.53</v>
      </c>
      <c r="G810" t="n">
        <v>156.87</v>
      </c>
      <c r="H810" t="n">
        <v>2.05</v>
      </c>
      <c r="I810" t="n">
        <v>9</v>
      </c>
      <c r="J810" t="n">
        <v>264.7</v>
      </c>
      <c r="K810" t="n">
        <v>56.13</v>
      </c>
      <c r="L810" t="n">
        <v>30.5</v>
      </c>
      <c r="M810" t="n">
        <v>7</v>
      </c>
      <c r="N810" t="n">
        <v>68.08</v>
      </c>
      <c r="O810" t="n">
        <v>32880.94</v>
      </c>
      <c r="P810" t="n">
        <v>318.66</v>
      </c>
      <c r="Q810" t="n">
        <v>608.76</v>
      </c>
      <c r="R810" t="n">
        <v>52.34</v>
      </c>
      <c r="S810" t="n">
        <v>46.36</v>
      </c>
      <c r="T810" t="n">
        <v>2671.87</v>
      </c>
      <c r="U810" t="n">
        <v>0.89</v>
      </c>
      <c r="V810" t="n">
        <v>0.91</v>
      </c>
      <c r="W810" t="n">
        <v>9.19</v>
      </c>
      <c r="X810" t="n">
        <v>0.16</v>
      </c>
      <c r="Y810" t="n">
        <v>1</v>
      </c>
      <c r="Z810" t="n">
        <v>10</v>
      </c>
    </row>
    <row r="811">
      <c r="A811" t="n">
        <v>119</v>
      </c>
      <c r="B811" t="n">
        <v>110</v>
      </c>
      <c r="C811" t="inlineStr">
        <is>
          <t xml:space="preserve">CONCLUIDO	</t>
        </is>
      </c>
      <c r="D811" t="n">
        <v>3.7711</v>
      </c>
      <c r="E811" t="n">
        <v>26.52</v>
      </c>
      <c r="F811" t="n">
        <v>23.52</v>
      </c>
      <c r="G811" t="n">
        <v>156.83</v>
      </c>
      <c r="H811" t="n">
        <v>2.06</v>
      </c>
      <c r="I811" t="n">
        <v>9</v>
      </c>
      <c r="J811" t="n">
        <v>265.17</v>
      </c>
      <c r="K811" t="n">
        <v>56.13</v>
      </c>
      <c r="L811" t="n">
        <v>30.75</v>
      </c>
      <c r="M811" t="n">
        <v>7</v>
      </c>
      <c r="N811" t="n">
        <v>68.3</v>
      </c>
      <c r="O811" t="n">
        <v>32938.83</v>
      </c>
      <c r="P811" t="n">
        <v>318.66</v>
      </c>
      <c r="Q811" t="n">
        <v>608.78</v>
      </c>
      <c r="R811" t="n">
        <v>52.27</v>
      </c>
      <c r="S811" t="n">
        <v>46.36</v>
      </c>
      <c r="T811" t="n">
        <v>2638.06</v>
      </c>
      <c r="U811" t="n">
        <v>0.89</v>
      </c>
      <c r="V811" t="n">
        <v>0.91</v>
      </c>
      <c r="W811" t="n">
        <v>9.19</v>
      </c>
      <c r="X811" t="n">
        <v>0.15</v>
      </c>
      <c r="Y811" t="n">
        <v>1</v>
      </c>
      <c r="Z811" t="n">
        <v>10</v>
      </c>
    </row>
    <row r="812">
      <c r="A812" t="n">
        <v>120</v>
      </c>
      <c r="B812" t="n">
        <v>110</v>
      </c>
      <c r="C812" t="inlineStr">
        <is>
          <t xml:space="preserve">CONCLUIDO	</t>
        </is>
      </c>
      <c r="D812" t="n">
        <v>3.7698</v>
      </c>
      <c r="E812" t="n">
        <v>26.53</v>
      </c>
      <c r="F812" t="n">
        <v>23.53</v>
      </c>
      <c r="G812" t="n">
        <v>156.89</v>
      </c>
      <c r="H812" t="n">
        <v>2.08</v>
      </c>
      <c r="I812" t="n">
        <v>9</v>
      </c>
      <c r="J812" t="n">
        <v>265.64</v>
      </c>
      <c r="K812" t="n">
        <v>56.13</v>
      </c>
      <c r="L812" t="n">
        <v>31</v>
      </c>
      <c r="M812" t="n">
        <v>7</v>
      </c>
      <c r="N812" t="n">
        <v>68.52</v>
      </c>
      <c r="O812" t="n">
        <v>32996.81</v>
      </c>
      <c r="P812" t="n">
        <v>318.21</v>
      </c>
      <c r="Q812" t="n">
        <v>608.75</v>
      </c>
      <c r="R812" t="n">
        <v>52.5</v>
      </c>
      <c r="S812" t="n">
        <v>46.36</v>
      </c>
      <c r="T812" t="n">
        <v>2751.57</v>
      </c>
      <c r="U812" t="n">
        <v>0.88</v>
      </c>
      <c r="V812" t="n">
        <v>0.91</v>
      </c>
      <c r="W812" t="n">
        <v>9.19</v>
      </c>
      <c r="X812" t="n">
        <v>0.16</v>
      </c>
      <c r="Y812" t="n">
        <v>1</v>
      </c>
      <c r="Z812" t="n">
        <v>10</v>
      </c>
    </row>
    <row r="813">
      <c r="A813" t="n">
        <v>121</v>
      </c>
      <c r="B813" t="n">
        <v>110</v>
      </c>
      <c r="C813" t="inlineStr">
        <is>
          <t xml:space="preserve">CONCLUIDO	</t>
        </is>
      </c>
      <c r="D813" t="n">
        <v>3.7687</v>
      </c>
      <c r="E813" t="n">
        <v>26.53</v>
      </c>
      <c r="F813" t="n">
        <v>23.54</v>
      </c>
      <c r="G813" t="n">
        <v>156.94</v>
      </c>
      <c r="H813" t="n">
        <v>2.09</v>
      </c>
      <c r="I813" t="n">
        <v>9</v>
      </c>
      <c r="J813" t="n">
        <v>266.11</v>
      </c>
      <c r="K813" t="n">
        <v>56.13</v>
      </c>
      <c r="L813" t="n">
        <v>31.25</v>
      </c>
      <c r="M813" t="n">
        <v>7</v>
      </c>
      <c r="N813" t="n">
        <v>68.73999999999999</v>
      </c>
      <c r="O813" t="n">
        <v>33054.88</v>
      </c>
      <c r="P813" t="n">
        <v>317.62</v>
      </c>
      <c r="Q813" t="n">
        <v>608.79</v>
      </c>
      <c r="R813" t="n">
        <v>52.71</v>
      </c>
      <c r="S813" t="n">
        <v>46.36</v>
      </c>
      <c r="T813" t="n">
        <v>2859.68</v>
      </c>
      <c r="U813" t="n">
        <v>0.88</v>
      </c>
      <c r="V813" t="n">
        <v>0.91</v>
      </c>
      <c r="W813" t="n">
        <v>9.19</v>
      </c>
      <c r="X813" t="n">
        <v>0.17</v>
      </c>
      <c r="Y813" t="n">
        <v>1</v>
      </c>
      <c r="Z813" t="n">
        <v>10</v>
      </c>
    </row>
    <row r="814">
      <c r="A814" t="n">
        <v>122</v>
      </c>
      <c r="B814" t="n">
        <v>110</v>
      </c>
      <c r="C814" t="inlineStr">
        <is>
          <t xml:space="preserve">CONCLUIDO	</t>
        </is>
      </c>
      <c r="D814" t="n">
        <v>3.7692</v>
      </c>
      <c r="E814" t="n">
        <v>26.53</v>
      </c>
      <c r="F814" t="n">
        <v>23.54</v>
      </c>
      <c r="G814" t="n">
        <v>156.92</v>
      </c>
      <c r="H814" t="n">
        <v>2.1</v>
      </c>
      <c r="I814" t="n">
        <v>9</v>
      </c>
      <c r="J814" t="n">
        <v>266.59</v>
      </c>
      <c r="K814" t="n">
        <v>56.13</v>
      </c>
      <c r="L814" t="n">
        <v>31.5</v>
      </c>
      <c r="M814" t="n">
        <v>7</v>
      </c>
      <c r="N814" t="n">
        <v>68.95999999999999</v>
      </c>
      <c r="O814" t="n">
        <v>33113.03</v>
      </c>
      <c r="P814" t="n">
        <v>316.79</v>
      </c>
      <c r="Q814" t="n">
        <v>608.8099999999999</v>
      </c>
      <c r="R814" t="n">
        <v>52.55</v>
      </c>
      <c r="S814" t="n">
        <v>46.36</v>
      </c>
      <c r="T814" t="n">
        <v>2775.93</v>
      </c>
      <c r="U814" t="n">
        <v>0.88</v>
      </c>
      <c r="V814" t="n">
        <v>0.91</v>
      </c>
      <c r="W814" t="n">
        <v>9.19</v>
      </c>
      <c r="X814" t="n">
        <v>0.17</v>
      </c>
      <c r="Y814" t="n">
        <v>1</v>
      </c>
      <c r="Z814" t="n">
        <v>10</v>
      </c>
    </row>
    <row r="815">
      <c r="A815" t="n">
        <v>123</v>
      </c>
      <c r="B815" t="n">
        <v>110</v>
      </c>
      <c r="C815" t="inlineStr">
        <is>
          <t xml:space="preserve">CONCLUIDO	</t>
        </is>
      </c>
      <c r="D815" t="n">
        <v>3.7695</v>
      </c>
      <c r="E815" t="n">
        <v>26.53</v>
      </c>
      <c r="F815" t="n">
        <v>23.54</v>
      </c>
      <c r="G815" t="n">
        <v>156.91</v>
      </c>
      <c r="H815" t="n">
        <v>2.12</v>
      </c>
      <c r="I815" t="n">
        <v>9</v>
      </c>
      <c r="J815" t="n">
        <v>267.06</v>
      </c>
      <c r="K815" t="n">
        <v>56.13</v>
      </c>
      <c r="L815" t="n">
        <v>31.75</v>
      </c>
      <c r="M815" t="n">
        <v>7</v>
      </c>
      <c r="N815" t="n">
        <v>69.18000000000001</v>
      </c>
      <c r="O815" t="n">
        <v>33171.26</v>
      </c>
      <c r="P815" t="n">
        <v>316.21</v>
      </c>
      <c r="Q815" t="n">
        <v>608.78</v>
      </c>
      <c r="R815" t="n">
        <v>52.65</v>
      </c>
      <c r="S815" t="n">
        <v>46.36</v>
      </c>
      <c r="T815" t="n">
        <v>2826.9</v>
      </c>
      <c r="U815" t="n">
        <v>0.88</v>
      </c>
      <c r="V815" t="n">
        <v>0.91</v>
      </c>
      <c r="W815" t="n">
        <v>9.19</v>
      </c>
      <c r="X815" t="n">
        <v>0.17</v>
      </c>
      <c r="Y815" t="n">
        <v>1</v>
      </c>
      <c r="Z815" t="n">
        <v>10</v>
      </c>
    </row>
    <row r="816">
      <c r="A816" t="n">
        <v>124</v>
      </c>
      <c r="B816" t="n">
        <v>110</v>
      </c>
      <c r="C816" t="inlineStr">
        <is>
          <t xml:space="preserve">CONCLUIDO	</t>
        </is>
      </c>
      <c r="D816" t="n">
        <v>3.7684</v>
      </c>
      <c r="E816" t="n">
        <v>26.54</v>
      </c>
      <c r="F816" t="n">
        <v>23.54</v>
      </c>
      <c r="G816" t="n">
        <v>156.96</v>
      </c>
      <c r="H816" t="n">
        <v>2.13</v>
      </c>
      <c r="I816" t="n">
        <v>9</v>
      </c>
      <c r="J816" t="n">
        <v>267.53</v>
      </c>
      <c r="K816" t="n">
        <v>56.13</v>
      </c>
      <c r="L816" t="n">
        <v>32</v>
      </c>
      <c r="M816" t="n">
        <v>7</v>
      </c>
      <c r="N816" t="n">
        <v>69.40000000000001</v>
      </c>
      <c r="O816" t="n">
        <v>33229.58</v>
      </c>
      <c r="P816" t="n">
        <v>315.23</v>
      </c>
      <c r="Q816" t="n">
        <v>608.79</v>
      </c>
      <c r="R816" t="n">
        <v>52.82</v>
      </c>
      <c r="S816" t="n">
        <v>46.36</v>
      </c>
      <c r="T816" t="n">
        <v>2913.1</v>
      </c>
      <c r="U816" t="n">
        <v>0.88</v>
      </c>
      <c r="V816" t="n">
        <v>0.91</v>
      </c>
      <c r="W816" t="n">
        <v>9.19</v>
      </c>
      <c r="X816" t="n">
        <v>0.17</v>
      </c>
      <c r="Y816" t="n">
        <v>1</v>
      </c>
      <c r="Z816" t="n">
        <v>10</v>
      </c>
    </row>
    <row r="817">
      <c r="A817" t="n">
        <v>125</v>
      </c>
      <c r="B817" t="n">
        <v>110</v>
      </c>
      <c r="C817" t="inlineStr">
        <is>
          <t xml:space="preserve">CONCLUIDO	</t>
        </is>
      </c>
      <c r="D817" t="n">
        <v>3.7792</v>
      </c>
      <c r="E817" t="n">
        <v>26.46</v>
      </c>
      <c r="F817" t="n">
        <v>23.51</v>
      </c>
      <c r="G817" t="n">
        <v>176.32</v>
      </c>
      <c r="H817" t="n">
        <v>2.14</v>
      </c>
      <c r="I817" t="n">
        <v>8</v>
      </c>
      <c r="J817" t="n">
        <v>268</v>
      </c>
      <c r="K817" t="n">
        <v>56.13</v>
      </c>
      <c r="L817" t="n">
        <v>32.25</v>
      </c>
      <c r="M817" t="n">
        <v>6</v>
      </c>
      <c r="N817" t="n">
        <v>69.63</v>
      </c>
      <c r="O817" t="n">
        <v>33287.98</v>
      </c>
      <c r="P817" t="n">
        <v>314.44</v>
      </c>
      <c r="Q817" t="n">
        <v>608.77</v>
      </c>
      <c r="R817" t="n">
        <v>51.73</v>
      </c>
      <c r="S817" t="n">
        <v>46.36</v>
      </c>
      <c r="T817" t="n">
        <v>2373.73</v>
      </c>
      <c r="U817" t="n">
        <v>0.9</v>
      </c>
      <c r="V817" t="n">
        <v>0.91</v>
      </c>
      <c r="W817" t="n">
        <v>9.19</v>
      </c>
      <c r="X817" t="n">
        <v>0.14</v>
      </c>
      <c r="Y817" t="n">
        <v>1</v>
      </c>
      <c r="Z817" t="n">
        <v>10</v>
      </c>
    </row>
    <row r="818">
      <c r="A818" t="n">
        <v>126</v>
      </c>
      <c r="B818" t="n">
        <v>110</v>
      </c>
      <c r="C818" t="inlineStr">
        <is>
          <t xml:space="preserve">CONCLUIDO	</t>
        </is>
      </c>
      <c r="D818" t="n">
        <v>3.7798</v>
      </c>
      <c r="E818" t="n">
        <v>26.46</v>
      </c>
      <c r="F818" t="n">
        <v>23.51</v>
      </c>
      <c r="G818" t="n">
        <v>176.29</v>
      </c>
      <c r="H818" t="n">
        <v>2.15</v>
      </c>
      <c r="I818" t="n">
        <v>8</v>
      </c>
      <c r="J818" t="n">
        <v>268.48</v>
      </c>
      <c r="K818" t="n">
        <v>56.13</v>
      </c>
      <c r="L818" t="n">
        <v>32.5</v>
      </c>
      <c r="M818" t="n">
        <v>6</v>
      </c>
      <c r="N818" t="n">
        <v>69.84999999999999</v>
      </c>
      <c r="O818" t="n">
        <v>33346.47</v>
      </c>
      <c r="P818" t="n">
        <v>314.86</v>
      </c>
      <c r="Q818" t="n">
        <v>608.75</v>
      </c>
      <c r="R818" t="n">
        <v>51.61</v>
      </c>
      <c r="S818" t="n">
        <v>46.36</v>
      </c>
      <c r="T818" t="n">
        <v>2314.96</v>
      </c>
      <c r="U818" t="n">
        <v>0.9</v>
      </c>
      <c r="V818" t="n">
        <v>0.91</v>
      </c>
      <c r="W818" t="n">
        <v>9.19</v>
      </c>
      <c r="X818" t="n">
        <v>0.14</v>
      </c>
      <c r="Y818" t="n">
        <v>1</v>
      </c>
      <c r="Z818" t="n">
        <v>10</v>
      </c>
    </row>
    <row r="819">
      <c r="A819" t="n">
        <v>127</v>
      </c>
      <c r="B819" t="n">
        <v>110</v>
      </c>
      <c r="C819" t="inlineStr">
        <is>
          <t xml:space="preserve">CONCLUIDO	</t>
        </is>
      </c>
      <c r="D819" t="n">
        <v>3.78</v>
      </c>
      <c r="E819" t="n">
        <v>26.46</v>
      </c>
      <c r="F819" t="n">
        <v>23.5</v>
      </c>
      <c r="G819" t="n">
        <v>176.29</v>
      </c>
      <c r="H819" t="n">
        <v>2.17</v>
      </c>
      <c r="I819" t="n">
        <v>8</v>
      </c>
      <c r="J819" t="n">
        <v>268.95</v>
      </c>
      <c r="K819" t="n">
        <v>56.13</v>
      </c>
      <c r="L819" t="n">
        <v>32.75</v>
      </c>
      <c r="M819" t="n">
        <v>6</v>
      </c>
      <c r="N819" t="n">
        <v>70.08</v>
      </c>
      <c r="O819" t="n">
        <v>33405.04</v>
      </c>
      <c r="P819" t="n">
        <v>315.34</v>
      </c>
      <c r="Q819" t="n">
        <v>608.77</v>
      </c>
      <c r="R819" t="n">
        <v>51.47</v>
      </c>
      <c r="S819" t="n">
        <v>46.36</v>
      </c>
      <c r="T819" t="n">
        <v>2241.16</v>
      </c>
      <c r="U819" t="n">
        <v>0.9</v>
      </c>
      <c r="V819" t="n">
        <v>0.91</v>
      </c>
      <c r="W819" t="n">
        <v>9.19</v>
      </c>
      <c r="X819" t="n">
        <v>0.13</v>
      </c>
      <c r="Y819" t="n">
        <v>1</v>
      </c>
      <c r="Z819" t="n">
        <v>10</v>
      </c>
    </row>
    <row r="820">
      <c r="A820" t="n">
        <v>128</v>
      </c>
      <c r="B820" t="n">
        <v>110</v>
      </c>
      <c r="C820" t="inlineStr">
        <is>
          <t xml:space="preserve">CONCLUIDO	</t>
        </is>
      </c>
      <c r="D820" t="n">
        <v>3.7797</v>
      </c>
      <c r="E820" t="n">
        <v>26.46</v>
      </c>
      <c r="F820" t="n">
        <v>23.51</v>
      </c>
      <c r="G820" t="n">
        <v>176.3</v>
      </c>
      <c r="H820" t="n">
        <v>2.18</v>
      </c>
      <c r="I820" t="n">
        <v>8</v>
      </c>
      <c r="J820" t="n">
        <v>269.43</v>
      </c>
      <c r="K820" t="n">
        <v>56.13</v>
      </c>
      <c r="L820" t="n">
        <v>33</v>
      </c>
      <c r="M820" t="n">
        <v>6</v>
      </c>
      <c r="N820" t="n">
        <v>70.3</v>
      </c>
      <c r="O820" t="n">
        <v>33463.7</v>
      </c>
      <c r="P820" t="n">
        <v>315.61</v>
      </c>
      <c r="Q820" t="n">
        <v>608.76</v>
      </c>
      <c r="R820" t="n">
        <v>51.6</v>
      </c>
      <c r="S820" t="n">
        <v>46.36</v>
      </c>
      <c r="T820" t="n">
        <v>2306.21</v>
      </c>
      <c r="U820" t="n">
        <v>0.9</v>
      </c>
      <c r="V820" t="n">
        <v>0.91</v>
      </c>
      <c r="W820" t="n">
        <v>9.19</v>
      </c>
      <c r="X820" t="n">
        <v>0.14</v>
      </c>
      <c r="Y820" t="n">
        <v>1</v>
      </c>
      <c r="Z820" t="n">
        <v>10</v>
      </c>
    </row>
    <row r="821">
      <c r="A821" t="n">
        <v>129</v>
      </c>
      <c r="B821" t="n">
        <v>110</v>
      </c>
      <c r="C821" t="inlineStr">
        <is>
          <t xml:space="preserve">CONCLUIDO	</t>
        </is>
      </c>
      <c r="D821" t="n">
        <v>3.7788</v>
      </c>
      <c r="E821" t="n">
        <v>26.46</v>
      </c>
      <c r="F821" t="n">
        <v>23.51</v>
      </c>
      <c r="G821" t="n">
        <v>176.35</v>
      </c>
      <c r="H821" t="n">
        <v>2.19</v>
      </c>
      <c r="I821" t="n">
        <v>8</v>
      </c>
      <c r="J821" t="n">
        <v>269.9</v>
      </c>
      <c r="K821" t="n">
        <v>56.13</v>
      </c>
      <c r="L821" t="n">
        <v>33.25</v>
      </c>
      <c r="M821" t="n">
        <v>6</v>
      </c>
      <c r="N821" t="n">
        <v>70.53</v>
      </c>
      <c r="O821" t="n">
        <v>33522.45</v>
      </c>
      <c r="P821" t="n">
        <v>315.58</v>
      </c>
      <c r="Q821" t="n">
        <v>608.75</v>
      </c>
      <c r="R821" t="n">
        <v>51.86</v>
      </c>
      <c r="S821" t="n">
        <v>46.36</v>
      </c>
      <c r="T821" t="n">
        <v>2439.84</v>
      </c>
      <c r="U821" t="n">
        <v>0.89</v>
      </c>
      <c r="V821" t="n">
        <v>0.91</v>
      </c>
      <c r="W821" t="n">
        <v>9.19</v>
      </c>
      <c r="X821" t="n">
        <v>0.14</v>
      </c>
      <c r="Y821" t="n">
        <v>1</v>
      </c>
      <c r="Z821" t="n">
        <v>10</v>
      </c>
    </row>
    <row r="822">
      <c r="A822" t="n">
        <v>130</v>
      </c>
      <c r="B822" t="n">
        <v>110</v>
      </c>
      <c r="C822" t="inlineStr">
        <is>
          <t xml:space="preserve">CONCLUIDO	</t>
        </is>
      </c>
      <c r="D822" t="n">
        <v>3.7781</v>
      </c>
      <c r="E822" t="n">
        <v>26.47</v>
      </c>
      <c r="F822" t="n">
        <v>23.52</v>
      </c>
      <c r="G822" t="n">
        <v>176.38</v>
      </c>
      <c r="H822" t="n">
        <v>2.21</v>
      </c>
      <c r="I822" t="n">
        <v>8</v>
      </c>
      <c r="J822" t="n">
        <v>270.38</v>
      </c>
      <c r="K822" t="n">
        <v>56.13</v>
      </c>
      <c r="L822" t="n">
        <v>33.5</v>
      </c>
      <c r="M822" t="n">
        <v>6</v>
      </c>
      <c r="N822" t="n">
        <v>70.76000000000001</v>
      </c>
      <c r="O822" t="n">
        <v>33581.28</v>
      </c>
      <c r="P822" t="n">
        <v>315.35</v>
      </c>
      <c r="Q822" t="n">
        <v>608.77</v>
      </c>
      <c r="R822" t="n">
        <v>51.94</v>
      </c>
      <c r="S822" t="n">
        <v>46.36</v>
      </c>
      <c r="T822" t="n">
        <v>2479.62</v>
      </c>
      <c r="U822" t="n">
        <v>0.89</v>
      </c>
      <c r="V822" t="n">
        <v>0.91</v>
      </c>
      <c r="W822" t="n">
        <v>9.19</v>
      </c>
      <c r="X822" t="n">
        <v>0.15</v>
      </c>
      <c r="Y822" t="n">
        <v>1</v>
      </c>
      <c r="Z822" t="n">
        <v>10</v>
      </c>
    </row>
    <row r="823">
      <c r="A823" t="n">
        <v>131</v>
      </c>
      <c r="B823" t="n">
        <v>110</v>
      </c>
      <c r="C823" t="inlineStr">
        <is>
          <t xml:space="preserve">CONCLUIDO	</t>
        </is>
      </c>
      <c r="D823" t="n">
        <v>3.7798</v>
      </c>
      <c r="E823" t="n">
        <v>26.46</v>
      </c>
      <c r="F823" t="n">
        <v>23.51</v>
      </c>
      <c r="G823" t="n">
        <v>176.29</v>
      </c>
      <c r="H823" t="n">
        <v>2.22</v>
      </c>
      <c r="I823" t="n">
        <v>8</v>
      </c>
      <c r="J823" t="n">
        <v>270.86</v>
      </c>
      <c r="K823" t="n">
        <v>56.13</v>
      </c>
      <c r="L823" t="n">
        <v>33.75</v>
      </c>
      <c r="M823" t="n">
        <v>6</v>
      </c>
      <c r="N823" t="n">
        <v>70.98</v>
      </c>
      <c r="O823" t="n">
        <v>33640.21</v>
      </c>
      <c r="P823" t="n">
        <v>314.99</v>
      </c>
      <c r="Q823" t="n">
        <v>608.79</v>
      </c>
      <c r="R823" t="n">
        <v>51.57</v>
      </c>
      <c r="S823" t="n">
        <v>46.36</v>
      </c>
      <c r="T823" t="n">
        <v>2293.9</v>
      </c>
      <c r="U823" t="n">
        <v>0.9</v>
      </c>
      <c r="V823" t="n">
        <v>0.91</v>
      </c>
      <c r="W823" t="n">
        <v>9.19</v>
      </c>
      <c r="X823" t="n">
        <v>0.13</v>
      </c>
      <c r="Y823" t="n">
        <v>1</v>
      </c>
      <c r="Z823" t="n">
        <v>10</v>
      </c>
    </row>
    <row r="824">
      <c r="A824" t="n">
        <v>132</v>
      </c>
      <c r="B824" t="n">
        <v>110</v>
      </c>
      <c r="C824" t="inlineStr">
        <is>
          <t xml:space="preserve">CONCLUIDO	</t>
        </is>
      </c>
      <c r="D824" t="n">
        <v>3.7792</v>
      </c>
      <c r="E824" t="n">
        <v>26.46</v>
      </c>
      <c r="F824" t="n">
        <v>23.51</v>
      </c>
      <c r="G824" t="n">
        <v>176.32</v>
      </c>
      <c r="H824" t="n">
        <v>2.23</v>
      </c>
      <c r="I824" t="n">
        <v>8</v>
      </c>
      <c r="J824" t="n">
        <v>271.34</v>
      </c>
      <c r="K824" t="n">
        <v>56.13</v>
      </c>
      <c r="L824" t="n">
        <v>34</v>
      </c>
      <c r="M824" t="n">
        <v>6</v>
      </c>
      <c r="N824" t="n">
        <v>71.20999999999999</v>
      </c>
      <c r="O824" t="n">
        <v>33699.21</v>
      </c>
      <c r="P824" t="n">
        <v>314.73</v>
      </c>
      <c r="Q824" t="n">
        <v>608.83</v>
      </c>
      <c r="R824" t="n">
        <v>51.59</v>
      </c>
      <c r="S824" t="n">
        <v>46.36</v>
      </c>
      <c r="T824" t="n">
        <v>2300.42</v>
      </c>
      <c r="U824" t="n">
        <v>0.9</v>
      </c>
      <c r="V824" t="n">
        <v>0.91</v>
      </c>
      <c r="W824" t="n">
        <v>9.19</v>
      </c>
      <c r="X824" t="n">
        <v>0.14</v>
      </c>
      <c r="Y824" t="n">
        <v>1</v>
      </c>
      <c r="Z824" t="n">
        <v>10</v>
      </c>
    </row>
    <row r="825">
      <c r="A825" t="n">
        <v>133</v>
      </c>
      <c r="B825" t="n">
        <v>110</v>
      </c>
      <c r="C825" t="inlineStr">
        <is>
          <t xml:space="preserve">CONCLUIDO	</t>
        </is>
      </c>
      <c r="D825" t="n">
        <v>3.7798</v>
      </c>
      <c r="E825" t="n">
        <v>26.46</v>
      </c>
      <c r="F825" t="n">
        <v>23.51</v>
      </c>
      <c r="G825" t="n">
        <v>176.3</v>
      </c>
      <c r="H825" t="n">
        <v>2.24</v>
      </c>
      <c r="I825" t="n">
        <v>8</v>
      </c>
      <c r="J825" t="n">
        <v>271.82</v>
      </c>
      <c r="K825" t="n">
        <v>56.13</v>
      </c>
      <c r="L825" t="n">
        <v>34.25</v>
      </c>
      <c r="M825" t="n">
        <v>6</v>
      </c>
      <c r="N825" t="n">
        <v>71.44</v>
      </c>
      <c r="O825" t="n">
        <v>33758.31</v>
      </c>
      <c r="P825" t="n">
        <v>314.33</v>
      </c>
      <c r="Q825" t="n">
        <v>608.75</v>
      </c>
      <c r="R825" t="n">
        <v>51.62</v>
      </c>
      <c r="S825" t="n">
        <v>46.36</v>
      </c>
      <c r="T825" t="n">
        <v>2317.8</v>
      </c>
      <c r="U825" t="n">
        <v>0.9</v>
      </c>
      <c r="V825" t="n">
        <v>0.91</v>
      </c>
      <c r="W825" t="n">
        <v>9.19</v>
      </c>
      <c r="X825" t="n">
        <v>0.14</v>
      </c>
      <c r="Y825" t="n">
        <v>1</v>
      </c>
      <c r="Z825" t="n">
        <v>10</v>
      </c>
    </row>
    <row r="826">
      <c r="A826" t="n">
        <v>134</v>
      </c>
      <c r="B826" t="n">
        <v>110</v>
      </c>
      <c r="C826" t="inlineStr">
        <is>
          <t xml:space="preserve">CONCLUIDO	</t>
        </is>
      </c>
      <c r="D826" t="n">
        <v>3.7794</v>
      </c>
      <c r="E826" t="n">
        <v>26.46</v>
      </c>
      <c r="F826" t="n">
        <v>23.51</v>
      </c>
      <c r="G826" t="n">
        <v>176.31</v>
      </c>
      <c r="H826" t="n">
        <v>2.26</v>
      </c>
      <c r="I826" t="n">
        <v>8</v>
      </c>
      <c r="J826" t="n">
        <v>272.3</v>
      </c>
      <c r="K826" t="n">
        <v>56.13</v>
      </c>
      <c r="L826" t="n">
        <v>34.5</v>
      </c>
      <c r="M826" t="n">
        <v>6</v>
      </c>
      <c r="N826" t="n">
        <v>71.67</v>
      </c>
      <c r="O826" t="n">
        <v>33817.62</v>
      </c>
      <c r="P826" t="n">
        <v>313.71</v>
      </c>
      <c r="Q826" t="n">
        <v>608.77</v>
      </c>
      <c r="R826" t="n">
        <v>51.59</v>
      </c>
      <c r="S826" t="n">
        <v>46.36</v>
      </c>
      <c r="T826" t="n">
        <v>2304.62</v>
      </c>
      <c r="U826" t="n">
        <v>0.9</v>
      </c>
      <c r="V826" t="n">
        <v>0.91</v>
      </c>
      <c r="W826" t="n">
        <v>9.19</v>
      </c>
      <c r="X826" t="n">
        <v>0.14</v>
      </c>
      <c r="Y826" t="n">
        <v>1</v>
      </c>
      <c r="Z826" t="n">
        <v>10</v>
      </c>
    </row>
    <row r="827">
      <c r="A827" t="n">
        <v>135</v>
      </c>
      <c r="B827" t="n">
        <v>110</v>
      </c>
      <c r="C827" t="inlineStr">
        <is>
          <t xml:space="preserve">CONCLUIDO	</t>
        </is>
      </c>
      <c r="D827" t="n">
        <v>3.7806</v>
      </c>
      <c r="E827" t="n">
        <v>26.45</v>
      </c>
      <c r="F827" t="n">
        <v>23.5</v>
      </c>
      <c r="G827" t="n">
        <v>176.25</v>
      </c>
      <c r="H827" t="n">
        <v>2.27</v>
      </c>
      <c r="I827" t="n">
        <v>8</v>
      </c>
      <c r="J827" t="n">
        <v>272.78</v>
      </c>
      <c r="K827" t="n">
        <v>56.13</v>
      </c>
      <c r="L827" t="n">
        <v>34.75</v>
      </c>
      <c r="M827" t="n">
        <v>6</v>
      </c>
      <c r="N827" t="n">
        <v>71.90000000000001</v>
      </c>
      <c r="O827" t="n">
        <v>33876.9</v>
      </c>
      <c r="P827" t="n">
        <v>313.42</v>
      </c>
      <c r="Q827" t="n">
        <v>608.77</v>
      </c>
      <c r="R827" t="n">
        <v>51.4</v>
      </c>
      <c r="S827" t="n">
        <v>46.36</v>
      </c>
      <c r="T827" t="n">
        <v>2208.46</v>
      </c>
      <c r="U827" t="n">
        <v>0.9</v>
      </c>
      <c r="V827" t="n">
        <v>0.91</v>
      </c>
      <c r="W827" t="n">
        <v>9.19</v>
      </c>
      <c r="X827" t="n">
        <v>0.13</v>
      </c>
      <c r="Y827" t="n">
        <v>1</v>
      </c>
      <c r="Z827" t="n">
        <v>10</v>
      </c>
    </row>
    <row r="828">
      <c r="A828" t="n">
        <v>136</v>
      </c>
      <c r="B828" t="n">
        <v>110</v>
      </c>
      <c r="C828" t="inlineStr">
        <is>
          <t xml:space="preserve">CONCLUIDO	</t>
        </is>
      </c>
      <c r="D828" t="n">
        <v>3.7807</v>
      </c>
      <c r="E828" t="n">
        <v>26.45</v>
      </c>
      <c r="F828" t="n">
        <v>23.5</v>
      </c>
      <c r="G828" t="n">
        <v>176.25</v>
      </c>
      <c r="H828" t="n">
        <v>2.28</v>
      </c>
      <c r="I828" t="n">
        <v>8</v>
      </c>
      <c r="J828" t="n">
        <v>273.26</v>
      </c>
      <c r="K828" t="n">
        <v>56.13</v>
      </c>
      <c r="L828" t="n">
        <v>35</v>
      </c>
      <c r="M828" t="n">
        <v>6</v>
      </c>
      <c r="N828" t="n">
        <v>72.13</v>
      </c>
      <c r="O828" t="n">
        <v>33936.26</v>
      </c>
      <c r="P828" t="n">
        <v>313.04</v>
      </c>
      <c r="Q828" t="n">
        <v>608.8</v>
      </c>
      <c r="R828" t="n">
        <v>51.31</v>
      </c>
      <c r="S828" t="n">
        <v>46.36</v>
      </c>
      <c r="T828" t="n">
        <v>2160.21</v>
      </c>
      <c r="U828" t="n">
        <v>0.9</v>
      </c>
      <c r="V828" t="n">
        <v>0.91</v>
      </c>
      <c r="W828" t="n">
        <v>9.19</v>
      </c>
      <c r="X828" t="n">
        <v>0.13</v>
      </c>
      <c r="Y828" t="n">
        <v>1</v>
      </c>
      <c r="Z828" t="n">
        <v>10</v>
      </c>
    </row>
    <row r="829">
      <c r="A829" t="n">
        <v>137</v>
      </c>
      <c r="B829" t="n">
        <v>110</v>
      </c>
      <c r="C829" t="inlineStr">
        <is>
          <t xml:space="preserve">CONCLUIDO	</t>
        </is>
      </c>
      <c r="D829" t="n">
        <v>3.7808</v>
      </c>
      <c r="E829" t="n">
        <v>26.45</v>
      </c>
      <c r="F829" t="n">
        <v>23.5</v>
      </c>
      <c r="G829" t="n">
        <v>176.24</v>
      </c>
      <c r="H829" t="n">
        <v>2.29</v>
      </c>
      <c r="I829" t="n">
        <v>8</v>
      </c>
      <c r="J829" t="n">
        <v>273.74</v>
      </c>
      <c r="K829" t="n">
        <v>56.13</v>
      </c>
      <c r="L829" t="n">
        <v>35.25</v>
      </c>
      <c r="M829" t="n">
        <v>6</v>
      </c>
      <c r="N829" t="n">
        <v>72.37</v>
      </c>
      <c r="O829" t="n">
        <v>33995.72</v>
      </c>
      <c r="P829" t="n">
        <v>312.13</v>
      </c>
      <c r="Q829" t="n">
        <v>608.77</v>
      </c>
      <c r="R829" t="n">
        <v>51.23</v>
      </c>
      <c r="S829" t="n">
        <v>46.36</v>
      </c>
      <c r="T829" t="n">
        <v>2123.06</v>
      </c>
      <c r="U829" t="n">
        <v>0.9</v>
      </c>
      <c r="V829" t="n">
        <v>0.91</v>
      </c>
      <c r="W829" t="n">
        <v>9.19</v>
      </c>
      <c r="X829" t="n">
        <v>0.13</v>
      </c>
      <c r="Y829" t="n">
        <v>1</v>
      </c>
      <c r="Z829" t="n">
        <v>10</v>
      </c>
    </row>
    <row r="830">
      <c r="A830" t="n">
        <v>138</v>
      </c>
      <c r="B830" t="n">
        <v>110</v>
      </c>
      <c r="C830" t="inlineStr">
        <is>
          <t xml:space="preserve">CONCLUIDO	</t>
        </is>
      </c>
      <c r="D830" t="n">
        <v>3.7808</v>
      </c>
      <c r="E830" t="n">
        <v>26.45</v>
      </c>
      <c r="F830" t="n">
        <v>23.5</v>
      </c>
      <c r="G830" t="n">
        <v>176.24</v>
      </c>
      <c r="H830" t="n">
        <v>2.3</v>
      </c>
      <c r="I830" t="n">
        <v>8</v>
      </c>
      <c r="J830" t="n">
        <v>274.22</v>
      </c>
      <c r="K830" t="n">
        <v>56.13</v>
      </c>
      <c r="L830" t="n">
        <v>35.5</v>
      </c>
      <c r="M830" t="n">
        <v>6</v>
      </c>
      <c r="N830" t="n">
        <v>72.59999999999999</v>
      </c>
      <c r="O830" t="n">
        <v>34055.27</v>
      </c>
      <c r="P830" t="n">
        <v>311.46</v>
      </c>
      <c r="Q830" t="n">
        <v>608.77</v>
      </c>
      <c r="R830" t="n">
        <v>51.41</v>
      </c>
      <c r="S830" t="n">
        <v>46.36</v>
      </c>
      <c r="T830" t="n">
        <v>2214.32</v>
      </c>
      <c r="U830" t="n">
        <v>0.9</v>
      </c>
      <c r="V830" t="n">
        <v>0.91</v>
      </c>
      <c r="W830" t="n">
        <v>9.19</v>
      </c>
      <c r="X830" t="n">
        <v>0.13</v>
      </c>
      <c r="Y830" t="n">
        <v>1</v>
      </c>
      <c r="Z830" t="n">
        <v>10</v>
      </c>
    </row>
    <row r="831">
      <c r="A831" t="n">
        <v>139</v>
      </c>
      <c r="B831" t="n">
        <v>110</v>
      </c>
      <c r="C831" t="inlineStr">
        <is>
          <t xml:space="preserve">CONCLUIDO	</t>
        </is>
      </c>
      <c r="D831" t="n">
        <v>3.78</v>
      </c>
      <c r="E831" t="n">
        <v>26.46</v>
      </c>
      <c r="F831" t="n">
        <v>23.5</v>
      </c>
      <c r="G831" t="n">
        <v>176.29</v>
      </c>
      <c r="H831" t="n">
        <v>2.32</v>
      </c>
      <c r="I831" t="n">
        <v>8</v>
      </c>
      <c r="J831" t="n">
        <v>274.71</v>
      </c>
      <c r="K831" t="n">
        <v>56.13</v>
      </c>
      <c r="L831" t="n">
        <v>35.75</v>
      </c>
      <c r="M831" t="n">
        <v>6</v>
      </c>
      <c r="N831" t="n">
        <v>72.83</v>
      </c>
      <c r="O831" t="n">
        <v>34114.91</v>
      </c>
      <c r="P831" t="n">
        <v>310.63</v>
      </c>
      <c r="Q831" t="n">
        <v>608.77</v>
      </c>
      <c r="R831" t="n">
        <v>51.5</v>
      </c>
      <c r="S831" t="n">
        <v>46.36</v>
      </c>
      <c r="T831" t="n">
        <v>2258.73</v>
      </c>
      <c r="U831" t="n">
        <v>0.9</v>
      </c>
      <c r="V831" t="n">
        <v>0.91</v>
      </c>
      <c r="W831" t="n">
        <v>9.19</v>
      </c>
      <c r="X831" t="n">
        <v>0.13</v>
      </c>
      <c r="Y831" t="n">
        <v>1</v>
      </c>
      <c r="Z831" t="n">
        <v>10</v>
      </c>
    </row>
    <row r="832">
      <c r="A832" t="n">
        <v>140</v>
      </c>
      <c r="B832" t="n">
        <v>110</v>
      </c>
      <c r="C832" t="inlineStr">
        <is>
          <t xml:space="preserve">CONCLUIDO	</t>
        </is>
      </c>
      <c r="D832" t="n">
        <v>3.7798</v>
      </c>
      <c r="E832" t="n">
        <v>26.46</v>
      </c>
      <c r="F832" t="n">
        <v>23.51</v>
      </c>
      <c r="G832" t="n">
        <v>176.29</v>
      </c>
      <c r="H832" t="n">
        <v>2.33</v>
      </c>
      <c r="I832" t="n">
        <v>8</v>
      </c>
      <c r="J832" t="n">
        <v>275.19</v>
      </c>
      <c r="K832" t="n">
        <v>56.13</v>
      </c>
      <c r="L832" t="n">
        <v>36</v>
      </c>
      <c r="M832" t="n">
        <v>6</v>
      </c>
      <c r="N832" t="n">
        <v>73.06999999999999</v>
      </c>
      <c r="O832" t="n">
        <v>34174.63</v>
      </c>
      <c r="P832" t="n">
        <v>309.95</v>
      </c>
      <c r="Q832" t="n">
        <v>608.75</v>
      </c>
      <c r="R832" t="n">
        <v>51.57</v>
      </c>
      <c r="S832" t="n">
        <v>46.36</v>
      </c>
      <c r="T832" t="n">
        <v>2290.94</v>
      </c>
      <c r="U832" t="n">
        <v>0.9</v>
      </c>
      <c r="V832" t="n">
        <v>0.91</v>
      </c>
      <c r="W832" t="n">
        <v>9.19</v>
      </c>
      <c r="X832" t="n">
        <v>0.14</v>
      </c>
      <c r="Y832" t="n">
        <v>1</v>
      </c>
      <c r="Z832" t="n">
        <v>10</v>
      </c>
    </row>
    <row r="833">
      <c r="A833" t="n">
        <v>141</v>
      </c>
      <c r="B833" t="n">
        <v>110</v>
      </c>
      <c r="C833" t="inlineStr">
        <is>
          <t xml:space="preserve">CONCLUIDO	</t>
        </is>
      </c>
      <c r="D833" t="n">
        <v>3.7784</v>
      </c>
      <c r="E833" t="n">
        <v>26.47</v>
      </c>
      <c r="F833" t="n">
        <v>23.52</v>
      </c>
      <c r="G833" t="n">
        <v>176.37</v>
      </c>
      <c r="H833" t="n">
        <v>2.34</v>
      </c>
      <c r="I833" t="n">
        <v>8</v>
      </c>
      <c r="J833" t="n">
        <v>275.68</v>
      </c>
      <c r="K833" t="n">
        <v>56.13</v>
      </c>
      <c r="L833" t="n">
        <v>36.25</v>
      </c>
      <c r="M833" t="n">
        <v>6</v>
      </c>
      <c r="N833" t="n">
        <v>73.3</v>
      </c>
      <c r="O833" t="n">
        <v>34234.45</v>
      </c>
      <c r="P833" t="n">
        <v>309.1</v>
      </c>
      <c r="Q833" t="n">
        <v>608.78</v>
      </c>
      <c r="R833" t="n">
        <v>51.84</v>
      </c>
      <c r="S833" t="n">
        <v>46.36</v>
      </c>
      <c r="T833" t="n">
        <v>2426.68</v>
      </c>
      <c r="U833" t="n">
        <v>0.89</v>
      </c>
      <c r="V833" t="n">
        <v>0.91</v>
      </c>
      <c r="W833" t="n">
        <v>9.19</v>
      </c>
      <c r="X833" t="n">
        <v>0.14</v>
      </c>
      <c r="Y833" t="n">
        <v>1</v>
      </c>
      <c r="Z833" t="n">
        <v>10</v>
      </c>
    </row>
    <row r="834">
      <c r="A834" t="n">
        <v>142</v>
      </c>
      <c r="B834" t="n">
        <v>110</v>
      </c>
      <c r="C834" t="inlineStr">
        <is>
          <t xml:space="preserve">CONCLUIDO	</t>
        </is>
      </c>
      <c r="D834" t="n">
        <v>3.7787</v>
      </c>
      <c r="E834" t="n">
        <v>26.46</v>
      </c>
      <c r="F834" t="n">
        <v>23.51</v>
      </c>
      <c r="G834" t="n">
        <v>176.35</v>
      </c>
      <c r="H834" t="n">
        <v>2.35</v>
      </c>
      <c r="I834" t="n">
        <v>8</v>
      </c>
      <c r="J834" t="n">
        <v>276.16</v>
      </c>
      <c r="K834" t="n">
        <v>56.13</v>
      </c>
      <c r="L834" t="n">
        <v>36.5</v>
      </c>
      <c r="M834" t="n">
        <v>6</v>
      </c>
      <c r="N834" t="n">
        <v>73.54000000000001</v>
      </c>
      <c r="O834" t="n">
        <v>34294.37</v>
      </c>
      <c r="P834" t="n">
        <v>308.19</v>
      </c>
      <c r="Q834" t="n">
        <v>608.76</v>
      </c>
      <c r="R834" t="n">
        <v>51.77</v>
      </c>
      <c r="S834" t="n">
        <v>46.36</v>
      </c>
      <c r="T834" t="n">
        <v>2393.12</v>
      </c>
      <c r="U834" t="n">
        <v>0.9</v>
      </c>
      <c r="V834" t="n">
        <v>0.91</v>
      </c>
      <c r="W834" t="n">
        <v>9.19</v>
      </c>
      <c r="X834" t="n">
        <v>0.14</v>
      </c>
      <c r="Y834" t="n">
        <v>1</v>
      </c>
      <c r="Z834" t="n">
        <v>10</v>
      </c>
    </row>
    <row r="835">
      <c r="A835" t="n">
        <v>143</v>
      </c>
      <c r="B835" t="n">
        <v>110</v>
      </c>
      <c r="C835" t="inlineStr">
        <is>
          <t xml:space="preserve">CONCLUIDO	</t>
        </is>
      </c>
      <c r="D835" t="n">
        <v>3.7886</v>
      </c>
      <c r="E835" t="n">
        <v>26.39</v>
      </c>
      <c r="F835" t="n">
        <v>23.49</v>
      </c>
      <c r="G835" t="n">
        <v>201.31</v>
      </c>
      <c r="H835" t="n">
        <v>2.36</v>
      </c>
      <c r="I835" t="n">
        <v>7</v>
      </c>
      <c r="J835" t="n">
        <v>276.65</v>
      </c>
      <c r="K835" t="n">
        <v>56.13</v>
      </c>
      <c r="L835" t="n">
        <v>36.75</v>
      </c>
      <c r="M835" t="n">
        <v>5</v>
      </c>
      <c r="N835" t="n">
        <v>73.77</v>
      </c>
      <c r="O835" t="n">
        <v>34354.37</v>
      </c>
      <c r="P835" t="n">
        <v>307.81</v>
      </c>
      <c r="Q835" t="n">
        <v>608.76</v>
      </c>
      <c r="R835" t="n">
        <v>50.93</v>
      </c>
      <c r="S835" t="n">
        <v>46.36</v>
      </c>
      <c r="T835" t="n">
        <v>1976.53</v>
      </c>
      <c r="U835" t="n">
        <v>0.91</v>
      </c>
      <c r="V835" t="n">
        <v>0.91</v>
      </c>
      <c r="W835" t="n">
        <v>9.19</v>
      </c>
      <c r="X835" t="n">
        <v>0.12</v>
      </c>
      <c r="Y835" t="n">
        <v>1</v>
      </c>
      <c r="Z835" t="n">
        <v>10</v>
      </c>
    </row>
    <row r="836">
      <c r="A836" t="n">
        <v>144</v>
      </c>
      <c r="B836" t="n">
        <v>110</v>
      </c>
      <c r="C836" t="inlineStr">
        <is>
          <t xml:space="preserve">CONCLUIDO	</t>
        </is>
      </c>
      <c r="D836" t="n">
        <v>3.7876</v>
      </c>
      <c r="E836" t="n">
        <v>26.4</v>
      </c>
      <c r="F836" t="n">
        <v>23.49</v>
      </c>
      <c r="G836" t="n">
        <v>201.37</v>
      </c>
      <c r="H836" t="n">
        <v>2.38</v>
      </c>
      <c r="I836" t="n">
        <v>7</v>
      </c>
      <c r="J836" t="n">
        <v>277.14</v>
      </c>
      <c r="K836" t="n">
        <v>56.13</v>
      </c>
      <c r="L836" t="n">
        <v>37</v>
      </c>
      <c r="M836" t="n">
        <v>5</v>
      </c>
      <c r="N836" t="n">
        <v>74.01000000000001</v>
      </c>
      <c r="O836" t="n">
        <v>34414.47</v>
      </c>
      <c r="P836" t="n">
        <v>308.48</v>
      </c>
      <c r="Q836" t="n">
        <v>608.79</v>
      </c>
      <c r="R836" t="n">
        <v>51.06</v>
      </c>
      <c r="S836" t="n">
        <v>46.36</v>
      </c>
      <c r="T836" t="n">
        <v>2044.79</v>
      </c>
      <c r="U836" t="n">
        <v>0.91</v>
      </c>
      <c r="V836" t="n">
        <v>0.91</v>
      </c>
      <c r="W836" t="n">
        <v>9.19</v>
      </c>
      <c r="X836" t="n">
        <v>0.12</v>
      </c>
      <c r="Y836" t="n">
        <v>1</v>
      </c>
      <c r="Z836" t="n">
        <v>10</v>
      </c>
    </row>
    <row r="837">
      <c r="A837" t="n">
        <v>145</v>
      </c>
      <c r="B837" t="n">
        <v>110</v>
      </c>
      <c r="C837" t="inlineStr">
        <is>
          <t xml:space="preserve">CONCLUIDO	</t>
        </is>
      </c>
      <c r="D837" t="n">
        <v>3.7889</v>
      </c>
      <c r="E837" t="n">
        <v>26.39</v>
      </c>
      <c r="F837" t="n">
        <v>23.48</v>
      </c>
      <c r="G837" t="n">
        <v>201.3</v>
      </c>
      <c r="H837" t="n">
        <v>2.39</v>
      </c>
      <c r="I837" t="n">
        <v>7</v>
      </c>
      <c r="J837" t="n">
        <v>277.63</v>
      </c>
      <c r="K837" t="n">
        <v>56.13</v>
      </c>
      <c r="L837" t="n">
        <v>37.25</v>
      </c>
      <c r="M837" t="n">
        <v>5</v>
      </c>
      <c r="N837" t="n">
        <v>74.25</v>
      </c>
      <c r="O837" t="n">
        <v>34474.66</v>
      </c>
      <c r="P837" t="n">
        <v>309.09</v>
      </c>
      <c r="Q837" t="n">
        <v>608.8200000000001</v>
      </c>
      <c r="R837" t="n">
        <v>50.85</v>
      </c>
      <c r="S837" t="n">
        <v>46.36</v>
      </c>
      <c r="T837" t="n">
        <v>1938.15</v>
      </c>
      <c r="U837" t="n">
        <v>0.91</v>
      </c>
      <c r="V837" t="n">
        <v>0.91</v>
      </c>
      <c r="W837" t="n">
        <v>9.19</v>
      </c>
      <c r="X837" t="n">
        <v>0.11</v>
      </c>
      <c r="Y837" t="n">
        <v>1</v>
      </c>
      <c r="Z837" t="n">
        <v>10</v>
      </c>
    </row>
    <row r="838">
      <c r="A838" t="n">
        <v>146</v>
      </c>
      <c r="B838" t="n">
        <v>110</v>
      </c>
      <c r="C838" t="inlineStr">
        <is>
          <t xml:space="preserve">CONCLUIDO	</t>
        </is>
      </c>
      <c r="D838" t="n">
        <v>3.7886</v>
      </c>
      <c r="E838" t="n">
        <v>26.4</v>
      </c>
      <c r="F838" t="n">
        <v>23.49</v>
      </c>
      <c r="G838" t="n">
        <v>201.31</v>
      </c>
      <c r="H838" t="n">
        <v>2.4</v>
      </c>
      <c r="I838" t="n">
        <v>7</v>
      </c>
      <c r="J838" t="n">
        <v>278.11</v>
      </c>
      <c r="K838" t="n">
        <v>56.13</v>
      </c>
      <c r="L838" t="n">
        <v>37.5</v>
      </c>
      <c r="M838" t="n">
        <v>5</v>
      </c>
      <c r="N838" t="n">
        <v>74.48999999999999</v>
      </c>
      <c r="O838" t="n">
        <v>34534.94</v>
      </c>
      <c r="P838" t="n">
        <v>309.64</v>
      </c>
      <c r="Q838" t="n">
        <v>608.77</v>
      </c>
      <c r="R838" t="n">
        <v>50.98</v>
      </c>
      <c r="S838" t="n">
        <v>46.36</v>
      </c>
      <c r="T838" t="n">
        <v>2000.43</v>
      </c>
      <c r="U838" t="n">
        <v>0.91</v>
      </c>
      <c r="V838" t="n">
        <v>0.91</v>
      </c>
      <c r="W838" t="n">
        <v>9.19</v>
      </c>
      <c r="X838" t="n">
        <v>0.12</v>
      </c>
      <c r="Y838" t="n">
        <v>1</v>
      </c>
      <c r="Z838" t="n">
        <v>10</v>
      </c>
    </row>
    <row r="839">
      <c r="A839" t="n">
        <v>147</v>
      </c>
      <c r="B839" t="n">
        <v>110</v>
      </c>
      <c r="C839" t="inlineStr">
        <is>
          <t xml:space="preserve">CONCLUIDO	</t>
        </is>
      </c>
      <c r="D839" t="n">
        <v>3.7875</v>
      </c>
      <c r="E839" t="n">
        <v>26.4</v>
      </c>
      <c r="F839" t="n">
        <v>23.49</v>
      </c>
      <c r="G839" t="n">
        <v>201.38</v>
      </c>
      <c r="H839" t="n">
        <v>2.41</v>
      </c>
      <c r="I839" t="n">
        <v>7</v>
      </c>
      <c r="J839" t="n">
        <v>278.6</v>
      </c>
      <c r="K839" t="n">
        <v>56.13</v>
      </c>
      <c r="L839" t="n">
        <v>37.75</v>
      </c>
      <c r="M839" t="n">
        <v>5</v>
      </c>
      <c r="N839" t="n">
        <v>74.73</v>
      </c>
      <c r="O839" t="n">
        <v>34595.32</v>
      </c>
      <c r="P839" t="n">
        <v>309.53</v>
      </c>
      <c r="Q839" t="n">
        <v>608.78</v>
      </c>
      <c r="R839" t="n">
        <v>51.16</v>
      </c>
      <c r="S839" t="n">
        <v>46.36</v>
      </c>
      <c r="T839" t="n">
        <v>2091.88</v>
      </c>
      <c r="U839" t="n">
        <v>0.91</v>
      </c>
      <c r="V839" t="n">
        <v>0.91</v>
      </c>
      <c r="W839" t="n">
        <v>9.19</v>
      </c>
      <c r="X839" t="n">
        <v>0.12</v>
      </c>
      <c r="Y839" t="n">
        <v>1</v>
      </c>
      <c r="Z839" t="n">
        <v>10</v>
      </c>
    </row>
    <row r="840">
      <c r="A840" t="n">
        <v>148</v>
      </c>
      <c r="B840" t="n">
        <v>110</v>
      </c>
      <c r="C840" t="inlineStr">
        <is>
          <t xml:space="preserve">CONCLUIDO	</t>
        </is>
      </c>
      <c r="D840" t="n">
        <v>3.7873</v>
      </c>
      <c r="E840" t="n">
        <v>26.4</v>
      </c>
      <c r="F840" t="n">
        <v>23.5</v>
      </c>
      <c r="G840" t="n">
        <v>201.39</v>
      </c>
      <c r="H840" t="n">
        <v>2.42</v>
      </c>
      <c r="I840" t="n">
        <v>7</v>
      </c>
      <c r="J840" t="n">
        <v>279.09</v>
      </c>
      <c r="K840" t="n">
        <v>56.13</v>
      </c>
      <c r="L840" t="n">
        <v>38</v>
      </c>
      <c r="M840" t="n">
        <v>5</v>
      </c>
      <c r="N840" t="n">
        <v>74.97</v>
      </c>
      <c r="O840" t="n">
        <v>34655.79</v>
      </c>
      <c r="P840" t="n">
        <v>309.68</v>
      </c>
      <c r="Q840" t="n">
        <v>608.75</v>
      </c>
      <c r="R840" t="n">
        <v>51.35</v>
      </c>
      <c r="S840" t="n">
        <v>46.36</v>
      </c>
      <c r="T840" t="n">
        <v>2189.78</v>
      </c>
      <c r="U840" t="n">
        <v>0.9</v>
      </c>
      <c r="V840" t="n">
        <v>0.91</v>
      </c>
      <c r="W840" t="n">
        <v>9.19</v>
      </c>
      <c r="X840" t="n">
        <v>0.12</v>
      </c>
      <c r="Y840" t="n">
        <v>1</v>
      </c>
      <c r="Z840" t="n">
        <v>10</v>
      </c>
    </row>
    <row r="841">
      <c r="A841" t="n">
        <v>149</v>
      </c>
      <c r="B841" t="n">
        <v>110</v>
      </c>
      <c r="C841" t="inlineStr">
        <is>
          <t xml:space="preserve">CONCLUIDO	</t>
        </is>
      </c>
      <c r="D841" t="n">
        <v>3.7884</v>
      </c>
      <c r="E841" t="n">
        <v>26.4</v>
      </c>
      <c r="F841" t="n">
        <v>23.49</v>
      </c>
      <c r="G841" t="n">
        <v>201.33</v>
      </c>
      <c r="H841" t="n">
        <v>2.44</v>
      </c>
      <c r="I841" t="n">
        <v>7</v>
      </c>
      <c r="J841" t="n">
        <v>279.58</v>
      </c>
      <c r="K841" t="n">
        <v>56.13</v>
      </c>
      <c r="L841" t="n">
        <v>38.25</v>
      </c>
      <c r="M841" t="n">
        <v>5</v>
      </c>
      <c r="N841" t="n">
        <v>75.20999999999999</v>
      </c>
      <c r="O841" t="n">
        <v>34716.36</v>
      </c>
      <c r="P841" t="n">
        <v>309.6</v>
      </c>
      <c r="Q841" t="n">
        <v>608.78</v>
      </c>
      <c r="R841" t="n">
        <v>50.97</v>
      </c>
      <c r="S841" t="n">
        <v>46.36</v>
      </c>
      <c r="T841" t="n">
        <v>1998.16</v>
      </c>
      <c r="U841" t="n">
        <v>0.91</v>
      </c>
      <c r="V841" t="n">
        <v>0.91</v>
      </c>
      <c r="W841" t="n">
        <v>9.19</v>
      </c>
      <c r="X841" t="n">
        <v>0.12</v>
      </c>
      <c r="Y841" t="n">
        <v>1</v>
      </c>
      <c r="Z841" t="n">
        <v>10</v>
      </c>
    </row>
    <row r="842">
      <c r="A842" t="n">
        <v>150</v>
      </c>
      <c r="B842" t="n">
        <v>110</v>
      </c>
      <c r="C842" t="inlineStr">
        <is>
          <t xml:space="preserve">CONCLUIDO	</t>
        </is>
      </c>
      <c r="D842" t="n">
        <v>3.7876</v>
      </c>
      <c r="E842" t="n">
        <v>26.4</v>
      </c>
      <c r="F842" t="n">
        <v>23.49</v>
      </c>
      <c r="G842" t="n">
        <v>201.37</v>
      </c>
      <c r="H842" t="n">
        <v>2.45</v>
      </c>
      <c r="I842" t="n">
        <v>7</v>
      </c>
      <c r="J842" t="n">
        <v>280.08</v>
      </c>
      <c r="K842" t="n">
        <v>56.13</v>
      </c>
      <c r="L842" t="n">
        <v>38.5</v>
      </c>
      <c r="M842" t="n">
        <v>3</v>
      </c>
      <c r="N842" t="n">
        <v>75.45</v>
      </c>
      <c r="O842" t="n">
        <v>34777.02</v>
      </c>
      <c r="P842" t="n">
        <v>309.85</v>
      </c>
      <c r="Q842" t="n">
        <v>608.75</v>
      </c>
      <c r="R842" t="n">
        <v>51.05</v>
      </c>
      <c r="S842" t="n">
        <v>46.36</v>
      </c>
      <c r="T842" t="n">
        <v>2035.28</v>
      </c>
      <c r="U842" t="n">
        <v>0.91</v>
      </c>
      <c r="V842" t="n">
        <v>0.91</v>
      </c>
      <c r="W842" t="n">
        <v>9.19</v>
      </c>
      <c r="X842" t="n">
        <v>0.12</v>
      </c>
      <c r="Y842" t="n">
        <v>1</v>
      </c>
      <c r="Z842" t="n">
        <v>10</v>
      </c>
    </row>
    <row r="843">
      <c r="A843" t="n">
        <v>151</v>
      </c>
      <c r="B843" t="n">
        <v>110</v>
      </c>
      <c r="C843" t="inlineStr">
        <is>
          <t xml:space="preserve">CONCLUIDO	</t>
        </is>
      </c>
      <c r="D843" t="n">
        <v>3.7879</v>
      </c>
      <c r="E843" t="n">
        <v>26.4</v>
      </c>
      <c r="F843" t="n">
        <v>23.49</v>
      </c>
      <c r="G843" t="n">
        <v>201.36</v>
      </c>
      <c r="H843" t="n">
        <v>2.46</v>
      </c>
      <c r="I843" t="n">
        <v>7</v>
      </c>
      <c r="J843" t="n">
        <v>280.57</v>
      </c>
      <c r="K843" t="n">
        <v>56.13</v>
      </c>
      <c r="L843" t="n">
        <v>38.75</v>
      </c>
      <c r="M843" t="n">
        <v>3</v>
      </c>
      <c r="N843" t="n">
        <v>75.69</v>
      </c>
      <c r="O843" t="n">
        <v>34837.77</v>
      </c>
      <c r="P843" t="n">
        <v>310.02</v>
      </c>
      <c r="Q843" t="n">
        <v>608.78</v>
      </c>
      <c r="R843" t="n">
        <v>51.07</v>
      </c>
      <c r="S843" t="n">
        <v>46.36</v>
      </c>
      <c r="T843" t="n">
        <v>2048.48</v>
      </c>
      <c r="U843" t="n">
        <v>0.91</v>
      </c>
      <c r="V843" t="n">
        <v>0.91</v>
      </c>
      <c r="W843" t="n">
        <v>9.19</v>
      </c>
      <c r="X843" t="n">
        <v>0.12</v>
      </c>
      <c r="Y843" t="n">
        <v>1</v>
      </c>
      <c r="Z843" t="n">
        <v>10</v>
      </c>
    </row>
    <row r="844">
      <c r="A844" t="n">
        <v>152</v>
      </c>
      <c r="B844" t="n">
        <v>110</v>
      </c>
      <c r="C844" t="inlineStr">
        <is>
          <t xml:space="preserve">CONCLUIDO	</t>
        </is>
      </c>
      <c r="D844" t="n">
        <v>3.788</v>
      </c>
      <c r="E844" t="n">
        <v>26.4</v>
      </c>
      <c r="F844" t="n">
        <v>23.49</v>
      </c>
      <c r="G844" t="n">
        <v>201.35</v>
      </c>
      <c r="H844" t="n">
        <v>2.47</v>
      </c>
      <c r="I844" t="n">
        <v>7</v>
      </c>
      <c r="J844" t="n">
        <v>281.06</v>
      </c>
      <c r="K844" t="n">
        <v>56.13</v>
      </c>
      <c r="L844" t="n">
        <v>39</v>
      </c>
      <c r="M844" t="n">
        <v>3</v>
      </c>
      <c r="N844" t="n">
        <v>75.94</v>
      </c>
      <c r="O844" t="n">
        <v>34898.63</v>
      </c>
      <c r="P844" t="n">
        <v>310.27</v>
      </c>
      <c r="Q844" t="n">
        <v>608.75</v>
      </c>
      <c r="R844" t="n">
        <v>51.12</v>
      </c>
      <c r="S844" t="n">
        <v>46.36</v>
      </c>
      <c r="T844" t="n">
        <v>2071.18</v>
      </c>
      <c r="U844" t="n">
        <v>0.91</v>
      </c>
      <c r="V844" t="n">
        <v>0.91</v>
      </c>
      <c r="W844" t="n">
        <v>9.19</v>
      </c>
      <c r="X844" t="n">
        <v>0.12</v>
      </c>
      <c r="Y844" t="n">
        <v>1</v>
      </c>
      <c r="Z844" t="n">
        <v>10</v>
      </c>
    </row>
    <row r="845">
      <c r="A845" t="n">
        <v>153</v>
      </c>
      <c r="B845" t="n">
        <v>110</v>
      </c>
      <c r="C845" t="inlineStr">
        <is>
          <t xml:space="preserve">CONCLUIDO	</t>
        </is>
      </c>
      <c r="D845" t="n">
        <v>3.7878</v>
      </c>
      <c r="E845" t="n">
        <v>26.4</v>
      </c>
      <c r="F845" t="n">
        <v>23.49</v>
      </c>
      <c r="G845" t="n">
        <v>201.36</v>
      </c>
      <c r="H845" t="n">
        <v>2.48</v>
      </c>
      <c r="I845" t="n">
        <v>7</v>
      </c>
      <c r="J845" t="n">
        <v>281.56</v>
      </c>
      <c r="K845" t="n">
        <v>56.13</v>
      </c>
      <c r="L845" t="n">
        <v>39.25</v>
      </c>
      <c r="M845" t="n">
        <v>2</v>
      </c>
      <c r="N845" t="n">
        <v>76.18000000000001</v>
      </c>
      <c r="O845" t="n">
        <v>34959.58</v>
      </c>
      <c r="P845" t="n">
        <v>310.54</v>
      </c>
      <c r="Q845" t="n">
        <v>608.75</v>
      </c>
      <c r="R845" t="n">
        <v>51.13</v>
      </c>
      <c r="S845" t="n">
        <v>46.36</v>
      </c>
      <c r="T845" t="n">
        <v>2078.93</v>
      </c>
      <c r="U845" t="n">
        <v>0.91</v>
      </c>
      <c r="V845" t="n">
        <v>0.91</v>
      </c>
      <c r="W845" t="n">
        <v>9.19</v>
      </c>
      <c r="X845" t="n">
        <v>0.12</v>
      </c>
      <c r="Y845" t="n">
        <v>1</v>
      </c>
      <c r="Z845" t="n">
        <v>10</v>
      </c>
    </row>
    <row r="846">
      <c r="A846" t="n">
        <v>154</v>
      </c>
      <c r="B846" t="n">
        <v>110</v>
      </c>
      <c r="C846" t="inlineStr">
        <is>
          <t xml:space="preserve">CONCLUIDO	</t>
        </is>
      </c>
      <c r="D846" t="n">
        <v>3.7873</v>
      </c>
      <c r="E846" t="n">
        <v>26.4</v>
      </c>
      <c r="F846" t="n">
        <v>23.5</v>
      </c>
      <c r="G846" t="n">
        <v>201.39</v>
      </c>
      <c r="H846" t="n">
        <v>2.49</v>
      </c>
      <c r="I846" t="n">
        <v>7</v>
      </c>
      <c r="J846" t="n">
        <v>282.05</v>
      </c>
      <c r="K846" t="n">
        <v>56.13</v>
      </c>
      <c r="L846" t="n">
        <v>39.5</v>
      </c>
      <c r="M846" t="n">
        <v>2</v>
      </c>
      <c r="N846" t="n">
        <v>76.43000000000001</v>
      </c>
      <c r="O846" t="n">
        <v>35020.63</v>
      </c>
      <c r="P846" t="n">
        <v>311</v>
      </c>
      <c r="Q846" t="n">
        <v>608.78</v>
      </c>
      <c r="R846" t="n">
        <v>51.16</v>
      </c>
      <c r="S846" t="n">
        <v>46.36</v>
      </c>
      <c r="T846" t="n">
        <v>2094.13</v>
      </c>
      <c r="U846" t="n">
        <v>0.91</v>
      </c>
      <c r="V846" t="n">
        <v>0.91</v>
      </c>
      <c r="W846" t="n">
        <v>9.19</v>
      </c>
      <c r="X846" t="n">
        <v>0.12</v>
      </c>
      <c r="Y846" t="n">
        <v>1</v>
      </c>
      <c r="Z846" t="n">
        <v>10</v>
      </c>
    </row>
    <row r="847">
      <c r="A847" t="n">
        <v>155</v>
      </c>
      <c r="B847" t="n">
        <v>110</v>
      </c>
      <c r="C847" t="inlineStr">
        <is>
          <t xml:space="preserve">CONCLUIDO	</t>
        </is>
      </c>
      <c r="D847" t="n">
        <v>3.7876</v>
      </c>
      <c r="E847" t="n">
        <v>26.4</v>
      </c>
      <c r="F847" t="n">
        <v>23.49</v>
      </c>
      <c r="G847" t="n">
        <v>201.37</v>
      </c>
      <c r="H847" t="n">
        <v>2.5</v>
      </c>
      <c r="I847" t="n">
        <v>7</v>
      </c>
      <c r="J847" t="n">
        <v>282.55</v>
      </c>
      <c r="K847" t="n">
        <v>56.13</v>
      </c>
      <c r="L847" t="n">
        <v>39.75</v>
      </c>
      <c r="M847" t="n">
        <v>2</v>
      </c>
      <c r="N847" t="n">
        <v>76.67</v>
      </c>
      <c r="O847" t="n">
        <v>35081.77</v>
      </c>
      <c r="P847" t="n">
        <v>311.38</v>
      </c>
      <c r="Q847" t="n">
        <v>608.78</v>
      </c>
      <c r="R847" t="n">
        <v>51.1</v>
      </c>
      <c r="S847" t="n">
        <v>46.36</v>
      </c>
      <c r="T847" t="n">
        <v>2061.33</v>
      </c>
      <c r="U847" t="n">
        <v>0.91</v>
      </c>
      <c r="V847" t="n">
        <v>0.91</v>
      </c>
      <c r="W847" t="n">
        <v>9.19</v>
      </c>
      <c r="X847" t="n">
        <v>0.12</v>
      </c>
      <c r="Y847" t="n">
        <v>1</v>
      </c>
      <c r="Z847" t="n">
        <v>10</v>
      </c>
    </row>
    <row r="848">
      <c r="A848" t="n">
        <v>156</v>
      </c>
      <c r="B848" t="n">
        <v>110</v>
      </c>
      <c r="C848" t="inlineStr">
        <is>
          <t xml:space="preserve">CONCLUIDO	</t>
        </is>
      </c>
      <c r="D848" t="n">
        <v>3.7872</v>
      </c>
      <c r="E848" t="n">
        <v>26.4</v>
      </c>
      <c r="F848" t="n">
        <v>23.5</v>
      </c>
      <c r="G848" t="n">
        <v>201.4</v>
      </c>
      <c r="H848" t="n">
        <v>2.52</v>
      </c>
      <c r="I848" t="n">
        <v>7</v>
      </c>
      <c r="J848" t="n">
        <v>283.04</v>
      </c>
      <c r="K848" t="n">
        <v>56.13</v>
      </c>
      <c r="L848" t="n">
        <v>40</v>
      </c>
      <c r="M848" t="n">
        <v>1</v>
      </c>
      <c r="N848" t="n">
        <v>76.92</v>
      </c>
      <c r="O848" t="n">
        <v>35143.02</v>
      </c>
      <c r="P848" t="n">
        <v>311.68</v>
      </c>
      <c r="Q848" t="n">
        <v>608.76</v>
      </c>
      <c r="R848" t="n">
        <v>51.12</v>
      </c>
      <c r="S848" t="n">
        <v>46.36</v>
      </c>
      <c r="T848" t="n">
        <v>2071.92</v>
      </c>
      <c r="U848" t="n">
        <v>0.91</v>
      </c>
      <c r="V848" t="n">
        <v>0.91</v>
      </c>
      <c r="W848" t="n">
        <v>9.199999999999999</v>
      </c>
      <c r="X848" t="n">
        <v>0.13</v>
      </c>
      <c r="Y848" t="n">
        <v>1</v>
      </c>
      <c r="Z848" t="n">
        <v>10</v>
      </c>
    </row>
    <row r="849">
      <c r="A849" t="n">
        <v>0</v>
      </c>
      <c r="B849" t="n">
        <v>150</v>
      </c>
      <c r="C849" t="inlineStr">
        <is>
          <t xml:space="preserve">CONCLUIDO	</t>
        </is>
      </c>
      <c r="D849" t="n">
        <v>1.7003</v>
      </c>
      <c r="E849" t="n">
        <v>58.81</v>
      </c>
      <c r="F849" t="n">
        <v>32.2</v>
      </c>
      <c r="G849" t="n">
        <v>4.55</v>
      </c>
      <c r="H849" t="n">
        <v>0.06</v>
      </c>
      <c r="I849" t="n">
        <v>425</v>
      </c>
      <c r="J849" t="n">
        <v>296.65</v>
      </c>
      <c r="K849" t="n">
        <v>61.82</v>
      </c>
      <c r="L849" t="n">
        <v>1</v>
      </c>
      <c r="M849" t="n">
        <v>423</v>
      </c>
      <c r="N849" t="n">
        <v>83.83</v>
      </c>
      <c r="O849" t="n">
        <v>36821.52</v>
      </c>
      <c r="P849" t="n">
        <v>592.55</v>
      </c>
      <c r="Q849" t="n">
        <v>610.17</v>
      </c>
      <c r="R849" t="n">
        <v>321.98</v>
      </c>
      <c r="S849" t="n">
        <v>46.36</v>
      </c>
      <c r="T849" t="n">
        <v>135411.79</v>
      </c>
      <c r="U849" t="n">
        <v>0.14</v>
      </c>
      <c r="V849" t="n">
        <v>0.66</v>
      </c>
      <c r="W849" t="n">
        <v>9.869999999999999</v>
      </c>
      <c r="X849" t="n">
        <v>8.789999999999999</v>
      </c>
      <c r="Y849" t="n">
        <v>1</v>
      </c>
      <c r="Z849" t="n">
        <v>10</v>
      </c>
    </row>
    <row r="850">
      <c r="A850" t="n">
        <v>1</v>
      </c>
      <c r="B850" t="n">
        <v>150</v>
      </c>
      <c r="C850" t="inlineStr">
        <is>
          <t xml:space="preserve">CONCLUIDO	</t>
        </is>
      </c>
      <c r="D850" t="n">
        <v>1.9826</v>
      </c>
      <c r="E850" t="n">
        <v>50.44</v>
      </c>
      <c r="F850" t="n">
        <v>29.89</v>
      </c>
      <c r="G850" t="n">
        <v>5.67</v>
      </c>
      <c r="H850" t="n">
        <v>0.07000000000000001</v>
      </c>
      <c r="I850" t="n">
        <v>316</v>
      </c>
      <c r="J850" t="n">
        <v>297.17</v>
      </c>
      <c r="K850" t="n">
        <v>61.82</v>
      </c>
      <c r="L850" t="n">
        <v>1.25</v>
      </c>
      <c r="M850" t="n">
        <v>314</v>
      </c>
      <c r="N850" t="n">
        <v>84.09999999999999</v>
      </c>
      <c r="O850" t="n">
        <v>36885.7</v>
      </c>
      <c r="P850" t="n">
        <v>550.15</v>
      </c>
      <c r="Q850" t="n">
        <v>610.3</v>
      </c>
      <c r="R850" t="n">
        <v>249.09</v>
      </c>
      <c r="S850" t="n">
        <v>46.36</v>
      </c>
      <c r="T850" t="n">
        <v>99510.28</v>
      </c>
      <c r="U850" t="n">
        <v>0.19</v>
      </c>
      <c r="V850" t="n">
        <v>0.71</v>
      </c>
      <c r="W850" t="n">
        <v>9.710000000000001</v>
      </c>
      <c r="X850" t="n">
        <v>6.48</v>
      </c>
      <c r="Y850" t="n">
        <v>1</v>
      </c>
      <c r="Z850" t="n">
        <v>10</v>
      </c>
    </row>
    <row r="851">
      <c r="A851" t="n">
        <v>2</v>
      </c>
      <c r="B851" t="n">
        <v>150</v>
      </c>
      <c r="C851" t="inlineStr">
        <is>
          <t xml:space="preserve">CONCLUIDO	</t>
        </is>
      </c>
      <c r="D851" t="n">
        <v>2.1969</v>
      </c>
      <c r="E851" t="n">
        <v>45.52</v>
      </c>
      <c r="F851" t="n">
        <v>28.52</v>
      </c>
      <c r="G851" t="n">
        <v>6.79</v>
      </c>
      <c r="H851" t="n">
        <v>0.09</v>
      </c>
      <c r="I851" t="n">
        <v>252</v>
      </c>
      <c r="J851" t="n">
        <v>297.7</v>
      </c>
      <c r="K851" t="n">
        <v>61.82</v>
      </c>
      <c r="L851" t="n">
        <v>1.5</v>
      </c>
      <c r="M851" t="n">
        <v>250</v>
      </c>
      <c r="N851" t="n">
        <v>84.37</v>
      </c>
      <c r="O851" t="n">
        <v>36949.99</v>
      </c>
      <c r="P851" t="n">
        <v>525.09</v>
      </c>
      <c r="Q851" t="n">
        <v>609.6799999999999</v>
      </c>
      <c r="R851" t="n">
        <v>207.46</v>
      </c>
      <c r="S851" t="n">
        <v>46.36</v>
      </c>
      <c r="T851" t="n">
        <v>79015.33</v>
      </c>
      <c r="U851" t="n">
        <v>0.22</v>
      </c>
      <c r="V851" t="n">
        <v>0.75</v>
      </c>
      <c r="W851" t="n">
        <v>9.58</v>
      </c>
      <c r="X851" t="n">
        <v>5.13</v>
      </c>
      <c r="Y851" t="n">
        <v>1</v>
      </c>
      <c r="Z851" t="n">
        <v>10</v>
      </c>
    </row>
    <row r="852">
      <c r="A852" t="n">
        <v>3</v>
      </c>
      <c r="B852" t="n">
        <v>150</v>
      </c>
      <c r="C852" t="inlineStr">
        <is>
          <t xml:space="preserve">CONCLUIDO	</t>
        </is>
      </c>
      <c r="D852" t="n">
        <v>2.3676</v>
      </c>
      <c r="E852" t="n">
        <v>42.24</v>
      </c>
      <c r="F852" t="n">
        <v>27.63</v>
      </c>
      <c r="G852" t="n">
        <v>7.93</v>
      </c>
      <c r="H852" t="n">
        <v>0.1</v>
      </c>
      <c r="I852" t="n">
        <v>209</v>
      </c>
      <c r="J852" t="n">
        <v>298.22</v>
      </c>
      <c r="K852" t="n">
        <v>61.82</v>
      </c>
      <c r="L852" t="n">
        <v>1.75</v>
      </c>
      <c r="M852" t="n">
        <v>207</v>
      </c>
      <c r="N852" t="n">
        <v>84.65000000000001</v>
      </c>
      <c r="O852" t="n">
        <v>37014.39</v>
      </c>
      <c r="P852" t="n">
        <v>508.71</v>
      </c>
      <c r="Q852" t="n">
        <v>609.61</v>
      </c>
      <c r="R852" t="n">
        <v>179.39</v>
      </c>
      <c r="S852" t="n">
        <v>46.36</v>
      </c>
      <c r="T852" t="n">
        <v>65199.63</v>
      </c>
      <c r="U852" t="n">
        <v>0.26</v>
      </c>
      <c r="V852" t="n">
        <v>0.77</v>
      </c>
      <c r="W852" t="n">
        <v>9.52</v>
      </c>
      <c r="X852" t="n">
        <v>4.24</v>
      </c>
      <c r="Y852" t="n">
        <v>1</v>
      </c>
      <c r="Z852" t="n">
        <v>10</v>
      </c>
    </row>
    <row r="853">
      <c r="A853" t="n">
        <v>4</v>
      </c>
      <c r="B853" t="n">
        <v>150</v>
      </c>
      <c r="C853" t="inlineStr">
        <is>
          <t xml:space="preserve">CONCLUIDO	</t>
        </is>
      </c>
      <c r="D853" t="n">
        <v>2.5027</v>
      </c>
      <c r="E853" t="n">
        <v>39.96</v>
      </c>
      <c r="F853" t="n">
        <v>27.01</v>
      </c>
      <c r="G853" t="n">
        <v>9.06</v>
      </c>
      <c r="H853" t="n">
        <v>0.12</v>
      </c>
      <c r="I853" t="n">
        <v>179</v>
      </c>
      <c r="J853" t="n">
        <v>298.74</v>
      </c>
      <c r="K853" t="n">
        <v>61.82</v>
      </c>
      <c r="L853" t="n">
        <v>2</v>
      </c>
      <c r="M853" t="n">
        <v>177</v>
      </c>
      <c r="N853" t="n">
        <v>84.92</v>
      </c>
      <c r="O853" t="n">
        <v>37078.91</v>
      </c>
      <c r="P853" t="n">
        <v>497.36</v>
      </c>
      <c r="Q853" t="n">
        <v>609.89</v>
      </c>
      <c r="R853" t="n">
        <v>160.57</v>
      </c>
      <c r="S853" t="n">
        <v>46.36</v>
      </c>
      <c r="T853" t="n">
        <v>55936.82</v>
      </c>
      <c r="U853" t="n">
        <v>0.29</v>
      </c>
      <c r="V853" t="n">
        <v>0.79</v>
      </c>
      <c r="W853" t="n">
        <v>9.460000000000001</v>
      </c>
      <c r="X853" t="n">
        <v>3.62</v>
      </c>
      <c r="Y853" t="n">
        <v>1</v>
      </c>
      <c r="Z853" t="n">
        <v>10</v>
      </c>
    </row>
    <row r="854">
      <c r="A854" t="n">
        <v>5</v>
      </c>
      <c r="B854" t="n">
        <v>150</v>
      </c>
      <c r="C854" t="inlineStr">
        <is>
          <t xml:space="preserve">CONCLUIDO	</t>
        </is>
      </c>
      <c r="D854" t="n">
        <v>2.6139</v>
      </c>
      <c r="E854" t="n">
        <v>38.26</v>
      </c>
      <c r="F854" t="n">
        <v>26.54</v>
      </c>
      <c r="G854" t="n">
        <v>10.14</v>
      </c>
      <c r="H854" t="n">
        <v>0.13</v>
      </c>
      <c r="I854" t="n">
        <v>157</v>
      </c>
      <c r="J854" t="n">
        <v>299.26</v>
      </c>
      <c r="K854" t="n">
        <v>61.82</v>
      </c>
      <c r="L854" t="n">
        <v>2.25</v>
      </c>
      <c r="M854" t="n">
        <v>155</v>
      </c>
      <c r="N854" t="n">
        <v>85.19</v>
      </c>
      <c r="O854" t="n">
        <v>37143.54</v>
      </c>
      <c r="P854" t="n">
        <v>488.6</v>
      </c>
      <c r="Q854" t="n">
        <v>609.46</v>
      </c>
      <c r="R854" t="n">
        <v>145.2</v>
      </c>
      <c r="S854" t="n">
        <v>46.36</v>
      </c>
      <c r="T854" t="n">
        <v>48361.69</v>
      </c>
      <c r="U854" t="n">
        <v>0.32</v>
      </c>
      <c r="V854" t="n">
        <v>0.8</v>
      </c>
      <c r="W854" t="n">
        <v>9.44</v>
      </c>
      <c r="X854" t="n">
        <v>3.15</v>
      </c>
      <c r="Y854" t="n">
        <v>1</v>
      </c>
      <c r="Z854" t="n">
        <v>10</v>
      </c>
    </row>
    <row r="855">
      <c r="A855" t="n">
        <v>6</v>
      </c>
      <c r="B855" t="n">
        <v>150</v>
      </c>
      <c r="C855" t="inlineStr">
        <is>
          <t xml:space="preserve">CONCLUIDO	</t>
        </is>
      </c>
      <c r="D855" t="n">
        <v>2.7117</v>
      </c>
      <c r="E855" t="n">
        <v>36.88</v>
      </c>
      <c r="F855" t="n">
        <v>26.16</v>
      </c>
      <c r="G855" t="n">
        <v>11.29</v>
      </c>
      <c r="H855" t="n">
        <v>0.15</v>
      </c>
      <c r="I855" t="n">
        <v>139</v>
      </c>
      <c r="J855" t="n">
        <v>299.79</v>
      </c>
      <c r="K855" t="n">
        <v>61.82</v>
      </c>
      <c r="L855" t="n">
        <v>2.5</v>
      </c>
      <c r="M855" t="n">
        <v>137</v>
      </c>
      <c r="N855" t="n">
        <v>85.47</v>
      </c>
      <c r="O855" t="n">
        <v>37208.42</v>
      </c>
      <c r="P855" t="n">
        <v>481.51</v>
      </c>
      <c r="Q855" t="n">
        <v>609.6799999999999</v>
      </c>
      <c r="R855" t="n">
        <v>133.76</v>
      </c>
      <c r="S855" t="n">
        <v>46.36</v>
      </c>
      <c r="T855" t="n">
        <v>42734.03</v>
      </c>
      <c r="U855" t="n">
        <v>0.35</v>
      </c>
      <c r="V855" t="n">
        <v>0.82</v>
      </c>
      <c r="W855" t="n">
        <v>9.390000000000001</v>
      </c>
      <c r="X855" t="n">
        <v>2.77</v>
      </c>
      <c r="Y855" t="n">
        <v>1</v>
      </c>
      <c r="Z855" t="n">
        <v>10</v>
      </c>
    </row>
    <row r="856">
      <c r="A856" t="n">
        <v>7</v>
      </c>
      <c r="B856" t="n">
        <v>150</v>
      </c>
      <c r="C856" t="inlineStr">
        <is>
          <t xml:space="preserve">CONCLUIDO	</t>
        </is>
      </c>
      <c r="D856" t="n">
        <v>2.7904</v>
      </c>
      <c r="E856" t="n">
        <v>35.84</v>
      </c>
      <c r="F856" t="n">
        <v>25.9</v>
      </c>
      <c r="G856" t="n">
        <v>12.43</v>
      </c>
      <c r="H856" t="n">
        <v>0.16</v>
      </c>
      <c r="I856" t="n">
        <v>125</v>
      </c>
      <c r="J856" t="n">
        <v>300.32</v>
      </c>
      <c r="K856" t="n">
        <v>61.82</v>
      </c>
      <c r="L856" t="n">
        <v>2.75</v>
      </c>
      <c r="M856" t="n">
        <v>123</v>
      </c>
      <c r="N856" t="n">
        <v>85.73999999999999</v>
      </c>
      <c r="O856" t="n">
        <v>37273.29</v>
      </c>
      <c r="P856" t="n">
        <v>476.66</v>
      </c>
      <c r="Q856" t="n">
        <v>609.26</v>
      </c>
      <c r="R856" t="n">
        <v>125.25</v>
      </c>
      <c r="S856" t="n">
        <v>46.36</v>
      </c>
      <c r="T856" t="n">
        <v>38548.33</v>
      </c>
      <c r="U856" t="n">
        <v>0.37</v>
      </c>
      <c r="V856" t="n">
        <v>0.82</v>
      </c>
      <c r="W856" t="n">
        <v>9.390000000000001</v>
      </c>
      <c r="X856" t="n">
        <v>2.51</v>
      </c>
      <c r="Y856" t="n">
        <v>1</v>
      </c>
      <c r="Z856" t="n">
        <v>10</v>
      </c>
    </row>
    <row r="857">
      <c r="A857" t="n">
        <v>8</v>
      </c>
      <c r="B857" t="n">
        <v>150</v>
      </c>
      <c r="C857" t="inlineStr">
        <is>
          <t xml:space="preserve">CONCLUIDO	</t>
        </is>
      </c>
      <c r="D857" t="n">
        <v>2.8576</v>
      </c>
      <c r="E857" t="n">
        <v>34.99</v>
      </c>
      <c r="F857" t="n">
        <v>25.66</v>
      </c>
      <c r="G857" t="n">
        <v>13.51</v>
      </c>
      <c r="H857" t="n">
        <v>0.18</v>
      </c>
      <c r="I857" t="n">
        <v>114</v>
      </c>
      <c r="J857" t="n">
        <v>300.84</v>
      </c>
      <c r="K857" t="n">
        <v>61.82</v>
      </c>
      <c r="L857" t="n">
        <v>3</v>
      </c>
      <c r="M857" t="n">
        <v>112</v>
      </c>
      <c r="N857" t="n">
        <v>86.02</v>
      </c>
      <c r="O857" t="n">
        <v>37338.27</v>
      </c>
      <c r="P857" t="n">
        <v>472.33</v>
      </c>
      <c r="Q857" t="n">
        <v>609.23</v>
      </c>
      <c r="R857" t="n">
        <v>118.44</v>
      </c>
      <c r="S857" t="n">
        <v>46.36</v>
      </c>
      <c r="T857" t="n">
        <v>35199.92</v>
      </c>
      <c r="U857" t="n">
        <v>0.39</v>
      </c>
      <c r="V857" t="n">
        <v>0.83</v>
      </c>
      <c r="W857" t="n">
        <v>9.369999999999999</v>
      </c>
      <c r="X857" t="n">
        <v>2.28</v>
      </c>
      <c r="Y857" t="n">
        <v>1</v>
      </c>
      <c r="Z857" t="n">
        <v>10</v>
      </c>
    </row>
    <row r="858">
      <c r="A858" t="n">
        <v>9</v>
      </c>
      <c r="B858" t="n">
        <v>150</v>
      </c>
      <c r="C858" t="inlineStr">
        <is>
          <t xml:space="preserve">CONCLUIDO	</t>
        </is>
      </c>
      <c r="D858" t="n">
        <v>2.9148</v>
      </c>
      <c r="E858" t="n">
        <v>34.31</v>
      </c>
      <c r="F858" t="n">
        <v>25.48</v>
      </c>
      <c r="G858" t="n">
        <v>14.56</v>
      </c>
      <c r="H858" t="n">
        <v>0.19</v>
      </c>
      <c r="I858" t="n">
        <v>105</v>
      </c>
      <c r="J858" t="n">
        <v>301.37</v>
      </c>
      <c r="K858" t="n">
        <v>61.82</v>
      </c>
      <c r="L858" t="n">
        <v>3.25</v>
      </c>
      <c r="M858" t="n">
        <v>103</v>
      </c>
      <c r="N858" t="n">
        <v>86.3</v>
      </c>
      <c r="O858" t="n">
        <v>37403.38</v>
      </c>
      <c r="P858" t="n">
        <v>468.77</v>
      </c>
      <c r="Q858" t="n">
        <v>609.21</v>
      </c>
      <c r="R858" t="n">
        <v>112.86</v>
      </c>
      <c r="S858" t="n">
        <v>46.36</v>
      </c>
      <c r="T858" t="n">
        <v>32450.52</v>
      </c>
      <c r="U858" t="n">
        <v>0.41</v>
      </c>
      <c r="V858" t="n">
        <v>0.84</v>
      </c>
      <c r="W858" t="n">
        <v>9.34</v>
      </c>
      <c r="X858" t="n">
        <v>2.1</v>
      </c>
      <c r="Y858" t="n">
        <v>1</v>
      </c>
      <c r="Z858" t="n">
        <v>10</v>
      </c>
    </row>
    <row r="859">
      <c r="A859" t="n">
        <v>10</v>
      </c>
      <c r="B859" t="n">
        <v>150</v>
      </c>
      <c r="C859" t="inlineStr">
        <is>
          <t xml:space="preserve">CONCLUIDO	</t>
        </is>
      </c>
      <c r="D859" t="n">
        <v>2.9672</v>
      </c>
      <c r="E859" t="n">
        <v>33.7</v>
      </c>
      <c r="F859" t="n">
        <v>25.32</v>
      </c>
      <c r="G859" t="n">
        <v>15.66</v>
      </c>
      <c r="H859" t="n">
        <v>0.21</v>
      </c>
      <c r="I859" t="n">
        <v>97</v>
      </c>
      <c r="J859" t="n">
        <v>301.9</v>
      </c>
      <c r="K859" t="n">
        <v>61.82</v>
      </c>
      <c r="L859" t="n">
        <v>3.5</v>
      </c>
      <c r="M859" t="n">
        <v>95</v>
      </c>
      <c r="N859" t="n">
        <v>86.58</v>
      </c>
      <c r="O859" t="n">
        <v>37468.6</v>
      </c>
      <c r="P859" t="n">
        <v>465.77</v>
      </c>
      <c r="Q859" t="n">
        <v>609.1900000000001</v>
      </c>
      <c r="R859" t="n">
        <v>107.46</v>
      </c>
      <c r="S859" t="n">
        <v>46.36</v>
      </c>
      <c r="T859" t="n">
        <v>29792.89</v>
      </c>
      <c r="U859" t="n">
        <v>0.43</v>
      </c>
      <c r="V859" t="n">
        <v>0.84</v>
      </c>
      <c r="W859" t="n">
        <v>9.34</v>
      </c>
      <c r="X859" t="n">
        <v>1.94</v>
      </c>
      <c r="Y859" t="n">
        <v>1</v>
      </c>
      <c r="Z859" t="n">
        <v>10</v>
      </c>
    </row>
    <row r="860">
      <c r="A860" t="n">
        <v>11</v>
      </c>
      <c r="B860" t="n">
        <v>150</v>
      </c>
      <c r="C860" t="inlineStr">
        <is>
          <t xml:space="preserve">CONCLUIDO	</t>
        </is>
      </c>
      <c r="D860" t="n">
        <v>3.0141</v>
      </c>
      <c r="E860" t="n">
        <v>33.18</v>
      </c>
      <c r="F860" t="n">
        <v>25.18</v>
      </c>
      <c r="G860" t="n">
        <v>16.79</v>
      </c>
      <c r="H860" t="n">
        <v>0.22</v>
      </c>
      <c r="I860" t="n">
        <v>90</v>
      </c>
      <c r="J860" t="n">
        <v>302.43</v>
      </c>
      <c r="K860" t="n">
        <v>61.82</v>
      </c>
      <c r="L860" t="n">
        <v>3.75</v>
      </c>
      <c r="M860" t="n">
        <v>88</v>
      </c>
      <c r="N860" t="n">
        <v>86.86</v>
      </c>
      <c r="O860" t="n">
        <v>37533.94</v>
      </c>
      <c r="P860" t="n">
        <v>463.16</v>
      </c>
      <c r="Q860" t="n">
        <v>609.09</v>
      </c>
      <c r="R860" t="n">
        <v>103.47</v>
      </c>
      <c r="S860" t="n">
        <v>46.36</v>
      </c>
      <c r="T860" t="n">
        <v>27834.64</v>
      </c>
      <c r="U860" t="n">
        <v>0.45</v>
      </c>
      <c r="V860" t="n">
        <v>0.85</v>
      </c>
      <c r="W860" t="n">
        <v>9.32</v>
      </c>
      <c r="X860" t="n">
        <v>1.8</v>
      </c>
      <c r="Y860" t="n">
        <v>1</v>
      </c>
      <c r="Z860" t="n">
        <v>10</v>
      </c>
    </row>
    <row r="861">
      <c r="A861" t="n">
        <v>12</v>
      </c>
      <c r="B861" t="n">
        <v>150</v>
      </c>
      <c r="C861" t="inlineStr">
        <is>
          <t xml:space="preserve">CONCLUIDO	</t>
        </is>
      </c>
      <c r="D861" t="n">
        <v>3.0566</v>
      </c>
      <c r="E861" t="n">
        <v>32.72</v>
      </c>
      <c r="F861" t="n">
        <v>25.05</v>
      </c>
      <c r="G861" t="n">
        <v>17.89</v>
      </c>
      <c r="H861" t="n">
        <v>0.24</v>
      </c>
      <c r="I861" t="n">
        <v>84</v>
      </c>
      <c r="J861" t="n">
        <v>302.96</v>
      </c>
      <c r="K861" t="n">
        <v>61.82</v>
      </c>
      <c r="L861" t="n">
        <v>4</v>
      </c>
      <c r="M861" t="n">
        <v>82</v>
      </c>
      <c r="N861" t="n">
        <v>87.14</v>
      </c>
      <c r="O861" t="n">
        <v>37599.4</v>
      </c>
      <c r="P861" t="n">
        <v>460.69</v>
      </c>
      <c r="Q861" t="n">
        <v>609.13</v>
      </c>
      <c r="R861" t="n">
        <v>99.03</v>
      </c>
      <c r="S861" t="n">
        <v>46.36</v>
      </c>
      <c r="T861" t="n">
        <v>25640.2</v>
      </c>
      <c r="U861" t="n">
        <v>0.47</v>
      </c>
      <c r="V861" t="n">
        <v>0.85</v>
      </c>
      <c r="W861" t="n">
        <v>9.33</v>
      </c>
      <c r="X861" t="n">
        <v>1.68</v>
      </c>
      <c r="Y861" t="n">
        <v>1</v>
      </c>
      <c r="Z861" t="n">
        <v>10</v>
      </c>
    </row>
    <row r="862">
      <c r="A862" t="n">
        <v>13</v>
      </c>
      <c r="B862" t="n">
        <v>150</v>
      </c>
      <c r="C862" t="inlineStr">
        <is>
          <t xml:space="preserve">CONCLUIDO	</t>
        </is>
      </c>
      <c r="D862" t="n">
        <v>3.0927</v>
      </c>
      <c r="E862" t="n">
        <v>32.33</v>
      </c>
      <c r="F862" t="n">
        <v>24.95</v>
      </c>
      <c r="G862" t="n">
        <v>18.95</v>
      </c>
      <c r="H862" t="n">
        <v>0.25</v>
      </c>
      <c r="I862" t="n">
        <v>79</v>
      </c>
      <c r="J862" t="n">
        <v>303.49</v>
      </c>
      <c r="K862" t="n">
        <v>61.82</v>
      </c>
      <c r="L862" t="n">
        <v>4.25</v>
      </c>
      <c r="M862" t="n">
        <v>77</v>
      </c>
      <c r="N862" t="n">
        <v>87.42</v>
      </c>
      <c r="O862" t="n">
        <v>37664.98</v>
      </c>
      <c r="P862" t="n">
        <v>458.76</v>
      </c>
      <c r="Q862" t="n">
        <v>609.04</v>
      </c>
      <c r="R862" t="n">
        <v>96.26000000000001</v>
      </c>
      <c r="S862" t="n">
        <v>46.36</v>
      </c>
      <c r="T862" t="n">
        <v>24280.65</v>
      </c>
      <c r="U862" t="n">
        <v>0.48</v>
      </c>
      <c r="V862" t="n">
        <v>0.85</v>
      </c>
      <c r="W862" t="n">
        <v>9.31</v>
      </c>
      <c r="X862" t="n">
        <v>1.57</v>
      </c>
      <c r="Y862" t="n">
        <v>1</v>
      </c>
      <c r="Z862" t="n">
        <v>10</v>
      </c>
    </row>
    <row r="863">
      <c r="A863" t="n">
        <v>14</v>
      </c>
      <c r="B863" t="n">
        <v>150</v>
      </c>
      <c r="C863" t="inlineStr">
        <is>
          <t xml:space="preserve">CONCLUIDO	</t>
        </is>
      </c>
      <c r="D863" t="n">
        <v>3.1302</v>
      </c>
      <c r="E863" t="n">
        <v>31.95</v>
      </c>
      <c r="F863" t="n">
        <v>24.84</v>
      </c>
      <c r="G863" t="n">
        <v>20.14</v>
      </c>
      <c r="H863" t="n">
        <v>0.26</v>
      </c>
      <c r="I863" t="n">
        <v>74</v>
      </c>
      <c r="J863" t="n">
        <v>304.03</v>
      </c>
      <c r="K863" t="n">
        <v>61.82</v>
      </c>
      <c r="L863" t="n">
        <v>4.5</v>
      </c>
      <c r="M863" t="n">
        <v>72</v>
      </c>
      <c r="N863" t="n">
        <v>87.7</v>
      </c>
      <c r="O863" t="n">
        <v>37730.68</v>
      </c>
      <c r="P863" t="n">
        <v>456.68</v>
      </c>
      <c r="Q863" t="n">
        <v>609.1799999999999</v>
      </c>
      <c r="R863" t="n">
        <v>93.05</v>
      </c>
      <c r="S863" t="n">
        <v>46.36</v>
      </c>
      <c r="T863" t="n">
        <v>22704.42</v>
      </c>
      <c r="U863" t="n">
        <v>0.5</v>
      </c>
      <c r="V863" t="n">
        <v>0.86</v>
      </c>
      <c r="W863" t="n">
        <v>9.289999999999999</v>
      </c>
      <c r="X863" t="n">
        <v>1.46</v>
      </c>
      <c r="Y863" t="n">
        <v>1</v>
      </c>
      <c r="Z863" t="n">
        <v>10</v>
      </c>
    </row>
    <row r="864">
      <c r="A864" t="n">
        <v>15</v>
      </c>
      <c r="B864" t="n">
        <v>150</v>
      </c>
      <c r="C864" t="inlineStr">
        <is>
          <t xml:space="preserve">CONCLUIDO	</t>
        </is>
      </c>
      <c r="D864" t="n">
        <v>3.1598</v>
      </c>
      <c r="E864" t="n">
        <v>31.65</v>
      </c>
      <c r="F864" t="n">
        <v>24.76</v>
      </c>
      <c r="G864" t="n">
        <v>21.22</v>
      </c>
      <c r="H864" t="n">
        <v>0.28</v>
      </c>
      <c r="I864" t="n">
        <v>70</v>
      </c>
      <c r="J864" t="n">
        <v>304.56</v>
      </c>
      <c r="K864" t="n">
        <v>61.82</v>
      </c>
      <c r="L864" t="n">
        <v>4.75</v>
      </c>
      <c r="M864" t="n">
        <v>68</v>
      </c>
      <c r="N864" t="n">
        <v>87.98999999999999</v>
      </c>
      <c r="O864" t="n">
        <v>37796.51</v>
      </c>
      <c r="P864" t="n">
        <v>455.22</v>
      </c>
      <c r="Q864" t="n">
        <v>608.97</v>
      </c>
      <c r="R864" t="n">
        <v>90.23999999999999</v>
      </c>
      <c r="S864" t="n">
        <v>46.36</v>
      </c>
      <c r="T864" t="n">
        <v>21316.26</v>
      </c>
      <c r="U864" t="n">
        <v>0.51</v>
      </c>
      <c r="V864" t="n">
        <v>0.86</v>
      </c>
      <c r="W864" t="n">
        <v>9.300000000000001</v>
      </c>
      <c r="X864" t="n">
        <v>1.38</v>
      </c>
      <c r="Y864" t="n">
        <v>1</v>
      </c>
      <c r="Z864" t="n">
        <v>10</v>
      </c>
    </row>
    <row r="865">
      <c r="A865" t="n">
        <v>16</v>
      </c>
      <c r="B865" t="n">
        <v>150</v>
      </c>
      <c r="C865" t="inlineStr">
        <is>
          <t xml:space="preserve">CONCLUIDO	</t>
        </is>
      </c>
      <c r="D865" t="n">
        <v>3.1919</v>
      </c>
      <c r="E865" t="n">
        <v>31.33</v>
      </c>
      <c r="F865" t="n">
        <v>24.67</v>
      </c>
      <c r="G865" t="n">
        <v>22.42</v>
      </c>
      <c r="H865" t="n">
        <v>0.29</v>
      </c>
      <c r="I865" t="n">
        <v>66</v>
      </c>
      <c r="J865" t="n">
        <v>305.09</v>
      </c>
      <c r="K865" t="n">
        <v>61.82</v>
      </c>
      <c r="L865" t="n">
        <v>5</v>
      </c>
      <c r="M865" t="n">
        <v>64</v>
      </c>
      <c r="N865" t="n">
        <v>88.27</v>
      </c>
      <c r="O865" t="n">
        <v>37862.45</v>
      </c>
      <c r="P865" t="n">
        <v>453.35</v>
      </c>
      <c r="Q865" t="n">
        <v>609.0700000000001</v>
      </c>
      <c r="R865" t="n">
        <v>87.81</v>
      </c>
      <c r="S865" t="n">
        <v>46.36</v>
      </c>
      <c r="T865" t="n">
        <v>20123.56</v>
      </c>
      <c r="U865" t="n">
        <v>0.53</v>
      </c>
      <c r="V865" t="n">
        <v>0.86</v>
      </c>
      <c r="W865" t="n">
        <v>9.27</v>
      </c>
      <c r="X865" t="n">
        <v>1.29</v>
      </c>
      <c r="Y865" t="n">
        <v>1</v>
      </c>
      <c r="Z865" t="n">
        <v>10</v>
      </c>
    </row>
    <row r="866">
      <c r="A866" t="n">
        <v>17</v>
      </c>
      <c r="B866" t="n">
        <v>150</v>
      </c>
      <c r="C866" t="inlineStr">
        <is>
          <t xml:space="preserve">CONCLUIDO	</t>
        </is>
      </c>
      <c r="D866" t="n">
        <v>3.2131</v>
      </c>
      <c r="E866" t="n">
        <v>31.12</v>
      </c>
      <c r="F866" t="n">
        <v>24.63</v>
      </c>
      <c r="G866" t="n">
        <v>23.45</v>
      </c>
      <c r="H866" t="n">
        <v>0.31</v>
      </c>
      <c r="I866" t="n">
        <v>63</v>
      </c>
      <c r="J866" t="n">
        <v>305.63</v>
      </c>
      <c r="K866" t="n">
        <v>61.82</v>
      </c>
      <c r="L866" t="n">
        <v>5.25</v>
      </c>
      <c r="M866" t="n">
        <v>61</v>
      </c>
      <c r="N866" t="n">
        <v>88.56</v>
      </c>
      <c r="O866" t="n">
        <v>37928.52</v>
      </c>
      <c r="P866" t="n">
        <v>452.44</v>
      </c>
      <c r="Q866" t="n">
        <v>608.98</v>
      </c>
      <c r="R866" t="n">
        <v>86.23999999999999</v>
      </c>
      <c r="S866" t="n">
        <v>46.36</v>
      </c>
      <c r="T866" t="n">
        <v>19351.04</v>
      </c>
      <c r="U866" t="n">
        <v>0.54</v>
      </c>
      <c r="V866" t="n">
        <v>0.87</v>
      </c>
      <c r="W866" t="n">
        <v>9.279999999999999</v>
      </c>
      <c r="X866" t="n">
        <v>1.25</v>
      </c>
      <c r="Y866" t="n">
        <v>1</v>
      </c>
      <c r="Z866" t="n">
        <v>10</v>
      </c>
    </row>
    <row r="867">
      <c r="A867" t="n">
        <v>18</v>
      </c>
      <c r="B867" t="n">
        <v>150</v>
      </c>
      <c r="C867" t="inlineStr">
        <is>
          <t xml:space="preserve">CONCLUIDO	</t>
        </is>
      </c>
      <c r="D867" t="n">
        <v>3.2388</v>
      </c>
      <c r="E867" t="n">
        <v>30.88</v>
      </c>
      <c r="F867" t="n">
        <v>24.55</v>
      </c>
      <c r="G867" t="n">
        <v>24.55</v>
      </c>
      <c r="H867" t="n">
        <v>0.32</v>
      </c>
      <c r="I867" t="n">
        <v>60</v>
      </c>
      <c r="J867" t="n">
        <v>306.17</v>
      </c>
      <c r="K867" t="n">
        <v>61.82</v>
      </c>
      <c r="L867" t="n">
        <v>5.5</v>
      </c>
      <c r="M867" t="n">
        <v>58</v>
      </c>
      <c r="N867" t="n">
        <v>88.84</v>
      </c>
      <c r="O867" t="n">
        <v>37994.72</v>
      </c>
      <c r="P867" t="n">
        <v>450.93</v>
      </c>
      <c r="Q867" t="n">
        <v>609.04</v>
      </c>
      <c r="R867" t="n">
        <v>83.81999999999999</v>
      </c>
      <c r="S867" t="n">
        <v>46.36</v>
      </c>
      <c r="T867" t="n">
        <v>18159.14</v>
      </c>
      <c r="U867" t="n">
        <v>0.55</v>
      </c>
      <c r="V867" t="n">
        <v>0.87</v>
      </c>
      <c r="W867" t="n">
        <v>9.27</v>
      </c>
      <c r="X867" t="n">
        <v>1.17</v>
      </c>
      <c r="Y867" t="n">
        <v>1</v>
      </c>
      <c r="Z867" t="n">
        <v>10</v>
      </c>
    </row>
    <row r="868">
      <c r="A868" t="n">
        <v>19</v>
      </c>
      <c r="B868" t="n">
        <v>150</v>
      </c>
      <c r="C868" t="inlineStr">
        <is>
          <t xml:space="preserve">CONCLUIDO	</t>
        </is>
      </c>
      <c r="D868" t="n">
        <v>3.2619</v>
      </c>
      <c r="E868" t="n">
        <v>30.66</v>
      </c>
      <c r="F868" t="n">
        <v>24.49</v>
      </c>
      <c r="G868" t="n">
        <v>25.78</v>
      </c>
      <c r="H868" t="n">
        <v>0.33</v>
      </c>
      <c r="I868" t="n">
        <v>57</v>
      </c>
      <c r="J868" t="n">
        <v>306.7</v>
      </c>
      <c r="K868" t="n">
        <v>61.82</v>
      </c>
      <c r="L868" t="n">
        <v>5.75</v>
      </c>
      <c r="M868" t="n">
        <v>55</v>
      </c>
      <c r="N868" t="n">
        <v>89.13</v>
      </c>
      <c r="O868" t="n">
        <v>38061.04</v>
      </c>
      <c r="P868" t="n">
        <v>449.88</v>
      </c>
      <c r="Q868" t="n">
        <v>609.0599999999999</v>
      </c>
      <c r="R868" t="n">
        <v>81.98999999999999</v>
      </c>
      <c r="S868" t="n">
        <v>46.36</v>
      </c>
      <c r="T868" t="n">
        <v>17257.51</v>
      </c>
      <c r="U868" t="n">
        <v>0.57</v>
      </c>
      <c r="V868" t="n">
        <v>0.87</v>
      </c>
      <c r="W868" t="n">
        <v>9.27</v>
      </c>
      <c r="X868" t="n">
        <v>1.12</v>
      </c>
      <c r="Y868" t="n">
        <v>1</v>
      </c>
      <c r="Z868" t="n">
        <v>10</v>
      </c>
    </row>
    <row r="869">
      <c r="A869" t="n">
        <v>20</v>
      </c>
      <c r="B869" t="n">
        <v>150</v>
      </c>
      <c r="C869" t="inlineStr">
        <is>
          <t xml:space="preserve">CONCLUIDO	</t>
        </is>
      </c>
      <c r="D869" t="n">
        <v>3.2777</v>
      </c>
      <c r="E869" t="n">
        <v>30.51</v>
      </c>
      <c r="F869" t="n">
        <v>24.46</v>
      </c>
      <c r="G869" t="n">
        <v>26.68</v>
      </c>
      <c r="H869" t="n">
        <v>0.35</v>
      </c>
      <c r="I869" t="n">
        <v>55</v>
      </c>
      <c r="J869" t="n">
        <v>307.24</v>
      </c>
      <c r="K869" t="n">
        <v>61.82</v>
      </c>
      <c r="L869" t="n">
        <v>6</v>
      </c>
      <c r="M869" t="n">
        <v>53</v>
      </c>
      <c r="N869" t="n">
        <v>89.42</v>
      </c>
      <c r="O869" t="n">
        <v>38127.48</v>
      </c>
      <c r="P869" t="n">
        <v>449.18</v>
      </c>
      <c r="Q869" t="n">
        <v>608.89</v>
      </c>
      <c r="R869" t="n">
        <v>81</v>
      </c>
      <c r="S869" t="n">
        <v>46.36</v>
      </c>
      <c r="T869" t="n">
        <v>16770.19</v>
      </c>
      <c r="U869" t="n">
        <v>0.57</v>
      </c>
      <c r="V869" t="n">
        <v>0.87</v>
      </c>
      <c r="W869" t="n">
        <v>9.27</v>
      </c>
      <c r="X869" t="n">
        <v>1.08</v>
      </c>
      <c r="Y869" t="n">
        <v>1</v>
      </c>
      <c r="Z869" t="n">
        <v>10</v>
      </c>
    </row>
    <row r="870">
      <c r="A870" t="n">
        <v>21</v>
      </c>
      <c r="B870" t="n">
        <v>150</v>
      </c>
      <c r="C870" t="inlineStr">
        <is>
          <t xml:space="preserve">CONCLUIDO	</t>
        </is>
      </c>
      <c r="D870" t="n">
        <v>3.2935</v>
      </c>
      <c r="E870" t="n">
        <v>30.36</v>
      </c>
      <c r="F870" t="n">
        <v>24.42</v>
      </c>
      <c r="G870" t="n">
        <v>27.65</v>
      </c>
      <c r="H870" t="n">
        <v>0.36</v>
      </c>
      <c r="I870" t="n">
        <v>53</v>
      </c>
      <c r="J870" t="n">
        <v>307.78</v>
      </c>
      <c r="K870" t="n">
        <v>61.82</v>
      </c>
      <c r="L870" t="n">
        <v>6.25</v>
      </c>
      <c r="M870" t="n">
        <v>51</v>
      </c>
      <c r="N870" t="n">
        <v>89.70999999999999</v>
      </c>
      <c r="O870" t="n">
        <v>38194.05</v>
      </c>
      <c r="P870" t="n">
        <v>448.41</v>
      </c>
      <c r="Q870" t="n">
        <v>608.9299999999999</v>
      </c>
      <c r="R870" t="n">
        <v>79.72</v>
      </c>
      <c r="S870" t="n">
        <v>46.36</v>
      </c>
      <c r="T870" t="n">
        <v>16142.08</v>
      </c>
      <c r="U870" t="n">
        <v>0.58</v>
      </c>
      <c r="V870" t="n">
        <v>0.87</v>
      </c>
      <c r="W870" t="n">
        <v>9.27</v>
      </c>
      <c r="X870" t="n">
        <v>1.04</v>
      </c>
      <c r="Y870" t="n">
        <v>1</v>
      </c>
      <c r="Z870" t="n">
        <v>10</v>
      </c>
    </row>
    <row r="871">
      <c r="A871" t="n">
        <v>22</v>
      </c>
      <c r="B871" t="n">
        <v>150</v>
      </c>
      <c r="C871" t="inlineStr">
        <is>
          <t xml:space="preserve">CONCLUIDO	</t>
        </is>
      </c>
      <c r="D871" t="n">
        <v>3.311</v>
      </c>
      <c r="E871" t="n">
        <v>30.2</v>
      </c>
      <c r="F871" t="n">
        <v>24.37</v>
      </c>
      <c r="G871" t="n">
        <v>28.67</v>
      </c>
      <c r="H871" t="n">
        <v>0.38</v>
      </c>
      <c r="I871" t="n">
        <v>51</v>
      </c>
      <c r="J871" t="n">
        <v>308.32</v>
      </c>
      <c r="K871" t="n">
        <v>61.82</v>
      </c>
      <c r="L871" t="n">
        <v>6.5</v>
      </c>
      <c r="M871" t="n">
        <v>49</v>
      </c>
      <c r="N871" t="n">
        <v>90</v>
      </c>
      <c r="O871" t="n">
        <v>38260.74</v>
      </c>
      <c r="P871" t="n">
        <v>447.43</v>
      </c>
      <c r="Q871" t="n">
        <v>608.95</v>
      </c>
      <c r="R871" t="n">
        <v>78.19</v>
      </c>
      <c r="S871" t="n">
        <v>46.36</v>
      </c>
      <c r="T871" t="n">
        <v>15388.73</v>
      </c>
      <c r="U871" t="n">
        <v>0.59</v>
      </c>
      <c r="V871" t="n">
        <v>0.87</v>
      </c>
      <c r="W871" t="n">
        <v>9.26</v>
      </c>
      <c r="X871" t="n">
        <v>1</v>
      </c>
      <c r="Y871" t="n">
        <v>1</v>
      </c>
      <c r="Z871" t="n">
        <v>10</v>
      </c>
    </row>
    <row r="872">
      <c r="A872" t="n">
        <v>23</v>
      </c>
      <c r="B872" t="n">
        <v>150</v>
      </c>
      <c r="C872" t="inlineStr">
        <is>
          <t xml:space="preserve">CONCLUIDO	</t>
        </is>
      </c>
      <c r="D872" t="n">
        <v>3.3273</v>
      </c>
      <c r="E872" t="n">
        <v>30.05</v>
      </c>
      <c r="F872" t="n">
        <v>24.33</v>
      </c>
      <c r="G872" t="n">
        <v>29.8</v>
      </c>
      <c r="H872" t="n">
        <v>0.39</v>
      </c>
      <c r="I872" t="n">
        <v>49</v>
      </c>
      <c r="J872" t="n">
        <v>308.86</v>
      </c>
      <c r="K872" t="n">
        <v>61.82</v>
      </c>
      <c r="L872" t="n">
        <v>6.75</v>
      </c>
      <c r="M872" t="n">
        <v>47</v>
      </c>
      <c r="N872" t="n">
        <v>90.29000000000001</v>
      </c>
      <c r="O872" t="n">
        <v>38327.57</v>
      </c>
      <c r="P872" t="n">
        <v>446.78</v>
      </c>
      <c r="Q872" t="n">
        <v>608.99</v>
      </c>
      <c r="R872" t="n">
        <v>77.3</v>
      </c>
      <c r="S872" t="n">
        <v>46.36</v>
      </c>
      <c r="T872" t="n">
        <v>14953.24</v>
      </c>
      <c r="U872" t="n">
        <v>0.6</v>
      </c>
      <c r="V872" t="n">
        <v>0.88</v>
      </c>
      <c r="W872" t="n">
        <v>9.25</v>
      </c>
      <c r="X872" t="n">
        <v>0.96</v>
      </c>
      <c r="Y872" t="n">
        <v>1</v>
      </c>
      <c r="Z872" t="n">
        <v>10</v>
      </c>
    </row>
    <row r="873">
      <c r="A873" t="n">
        <v>24</v>
      </c>
      <c r="B873" t="n">
        <v>150</v>
      </c>
      <c r="C873" t="inlineStr">
        <is>
          <t xml:space="preserve">CONCLUIDO	</t>
        </is>
      </c>
      <c r="D873" t="n">
        <v>3.3463</v>
      </c>
      <c r="E873" t="n">
        <v>29.88</v>
      </c>
      <c r="F873" t="n">
        <v>24.28</v>
      </c>
      <c r="G873" t="n">
        <v>30.99</v>
      </c>
      <c r="H873" t="n">
        <v>0.4</v>
      </c>
      <c r="I873" t="n">
        <v>47</v>
      </c>
      <c r="J873" t="n">
        <v>309.41</v>
      </c>
      <c r="K873" t="n">
        <v>61.82</v>
      </c>
      <c r="L873" t="n">
        <v>7</v>
      </c>
      <c r="M873" t="n">
        <v>45</v>
      </c>
      <c r="N873" t="n">
        <v>90.59</v>
      </c>
      <c r="O873" t="n">
        <v>38394.52</v>
      </c>
      <c r="P873" t="n">
        <v>445.63</v>
      </c>
      <c r="Q873" t="n">
        <v>608.9400000000001</v>
      </c>
      <c r="R873" t="n">
        <v>75.45999999999999</v>
      </c>
      <c r="S873" t="n">
        <v>46.36</v>
      </c>
      <c r="T873" t="n">
        <v>14044.79</v>
      </c>
      <c r="U873" t="n">
        <v>0.61</v>
      </c>
      <c r="V873" t="n">
        <v>0.88</v>
      </c>
      <c r="W873" t="n">
        <v>9.25</v>
      </c>
      <c r="X873" t="n">
        <v>0.9</v>
      </c>
      <c r="Y873" t="n">
        <v>1</v>
      </c>
      <c r="Z873" t="n">
        <v>10</v>
      </c>
    </row>
    <row r="874">
      <c r="A874" t="n">
        <v>25</v>
      </c>
      <c r="B874" t="n">
        <v>150</v>
      </c>
      <c r="C874" t="inlineStr">
        <is>
          <t xml:space="preserve">CONCLUIDO	</t>
        </is>
      </c>
      <c r="D874" t="n">
        <v>3.3583</v>
      </c>
      <c r="E874" t="n">
        <v>29.78</v>
      </c>
      <c r="F874" t="n">
        <v>24.28</v>
      </c>
      <c r="G874" t="n">
        <v>32.37</v>
      </c>
      <c r="H874" t="n">
        <v>0.42</v>
      </c>
      <c r="I874" t="n">
        <v>45</v>
      </c>
      <c r="J874" t="n">
        <v>309.95</v>
      </c>
      <c r="K874" t="n">
        <v>61.82</v>
      </c>
      <c r="L874" t="n">
        <v>7.25</v>
      </c>
      <c r="M874" t="n">
        <v>43</v>
      </c>
      <c r="N874" t="n">
        <v>90.88</v>
      </c>
      <c r="O874" t="n">
        <v>38461.6</v>
      </c>
      <c r="P874" t="n">
        <v>445.43</v>
      </c>
      <c r="Q874" t="n">
        <v>608.88</v>
      </c>
      <c r="R874" t="n">
        <v>75.16</v>
      </c>
      <c r="S874" t="n">
        <v>46.36</v>
      </c>
      <c r="T874" t="n">
        <v>13903.19</v>
      </c>
      <c r="U874" t="n">
        <v>0.62</v>
      </c>
      <c r="V874" t="n">
        <v>0.88</v>
      </c>
      <c r="W874" t="n">
        <v>9.26</v>
      </c>
      <c r="X874" t="n">
        <v>0.91</v>
      </c>
      <c r="Y874" t="n">
        <v>1</v>
      </c>
      <c r="Z874" t="n">
        <v>10</v>
      </c>
    </row>
    <row r="875">
      <c r="A875" t="n">
        <v>26</v>
      </c>
      <c r="B875" t="n">
        <v>150</v>
      </c>
      <c r="C875" t="inlineStr">
        <is>
          <t xml:space="preserve">CONCLUIDO	</t>
        </is>
      </c>
      <c r="D875" t="n">
        <v>3.3697</v>
      </c>
      <c r="E875" t="n">
        <v>29.68</v>
      </c>
      <c r="F875" t="n">
        <v>24.23</v>
      </c>
      <c r="G875" t="n">
        <v>33.05</v>
      </c>
      <c r="H875" t="n">
        <v>0.43</v>
      </c>
      <c r="I875" t="n">
        <v>44</v>
      </c>
      <c r="J875" t="n">
        <v>310.5</v>
      </c>
      <c r="K875" t="n">
        <v>61.82</v>
      </c>
      <c r="L875" t="n">
        <v>7.5</v>
      </c>
      <c r="M875" t="n">
        <v>42</v>
      </c>
      <c r="N875" t="n">
        <v>91.18000000000001</v>
      </c>
      <c r="O875" t="n">
        <v>38528.81</v>
      </c>
      <c r="P875" t="n">
        <v>444.71</v>
      </c>
      <c r="Q875" t="n">
        <v>608.99</v>
      </c>
      <c r="R875" t="n">
        <v>74.12</v>
      </c>
      <c r="S875" t="n">
        <v>46.36</v>
      </c>
      <c r="T875" t="n">
        <v>13386.7</v>
      </c>
      <c r="U875" t="n">
        <v>0.63</v>
      </c>
      <c r="V875" t="n">
        <v>0.88</v>
      </c>
      <c r="W875" t="n">
        <v>9.25</v>
      </c>
      <c r="X875" t="n">
        <v>0.86</v>
      </c>
      <c r="Y875" t="n">
        <v>1</v>
      </c>
      <c r="Z875" t="n">
        <v>10</v>
      </c>
    </row>
    <row r="876">
      <c r="A876" t="n">
        <v>27</v>
      </c>
      <c r="B876" t="n">
        <v>150</v>
      </c>
      <c r="C876" t="inlineStr">
        <is>
          <t xml:space="preserve">CONCLUIDO	</t>
        </is>
      </c>
      <c r="D876" t="n">
        <v>3.3875</v>
      </c>
      <c r="E876" t="n">
        <v>29.52</v>
      </c>
      <c r="F876" t="n">
        <v>24.19</v>
      </c>
      <c r="G876" t="n">
        <v>34.56</v>
      </c>
      <c r="H876" t="n">
        <v>0.44</v>
      </c>
      <c r="I876" t="n">
        <v>42</v>
      </c>
      <c r="J876" t="n">
        <v>311.04</v>
      </c>
      <c r="K876" t="n">
        <v>61.82</v>
      </c>
      <c r="L876" t="n">
        <v>7.75</v>
      </c>
      <c r="M876" t="n">
        <v>40</v>
      </c>
      <c r="N876" t="n">
        <v>91.47</v>
      </c>
      <c r="O876" t="n">
        <v>38596.15</v>
      </c>
      <c r="P876" t="n">
        <v>443.69</v>
      </c>
      <c r="Q876" t="n">
        <v>608.96</v>
      </c>
      <c r="R876" t="n">
        <v>72.91</v>
      </c>
      <c r="S876" t="n">
        <v>46.36</v>
      </c>
      <c r="T876" t="n">
        <v>12790.22</v>
      </c>
      <c r="U876" t="n">
        <v>0.64</v>
      </c>
      <c r="V876" t="n">
        <v>0.88</v>
      </c>
      <c r="W876" t="n">
        <v>9.24</v>
      </c>
      <c r="X876" t="n">
        <v>0.82</v>
      </c>
      <c r="Y876" t="n">
        <v>1</v>
      </c>
      <c r="Z876" t="n">
        <v>10</v>
      </c>
    </row>
    <row r="877">
      <c r="A877" t="n">
        <v>28</v>
      </c>
      <c r="B877" t="n">
        <v>150</v>
      </c>
      <c r="C877" t="inlineStr">
        <is>
          <t xml:space="preserve">CONCLUIDO	</t>
        </is>
      </c>
      <c r="D877" t="n">
        <v>3.3963</v>
      </c>
      <c r="E877" t="n">
        <v>29.44</v>
      </c>
      <c r="F877" t="n">
        <v>24.17</v>
      </c>
      <c r="G877" t="n">
        <v>35.37</v>
      </c>
      <c r="H877" t="n">
        <v>0.46</v>
      </c>
      <c r="I877" t="n">
        <v>41</v>
      </c>
      <c r="J877" t="n">
        <v>311.59</v>
      </c>
      <c r="K877" t="n">
        <v>61.82</v>
      </c>
      <c r="L877" t="n">
        <v>8</v>
      </c>
      <c r="M877" t="n">
        <v>39</v>
      </c>
      <c r="N877" t="n">
        <v>91.77</v>
      </c>
      <c r="O877" t="n">
        <v>38663.62</v>
      </c>
      <c r="P877" t="n">
        <v>443.3</v>
      </c>
      <c r="Q877" t="n">
        <v>609.15</v>
      </c>
      <c r="R877" t="n">
        <v>72.08</v>
      </c>
      <c r="S877" t="n">
        <v>46.36</v>
      </c>
      <c r="T877" t="n">
        <v>12383.31</v>
      </c>
      <c r="U877" t="n">
        <v>0.64</v>
      </c>
      <c r="V877" t="n">
        <v>0.88</v>
      </c>
      <c r="W877" t="n">
        <v>9.24</v>
      </c>
      <c r="X877" t="n">
        <v>0.79</v>
      </c>
      <c r="Y877" t="n">
        <v>1</v>
      </c>
      <c r="Z877" t="n">
        <v>10</v>
      </c>
    </row>
    <row r="878">
      <c r="A878" t="n">
        <v>29</v>
      </c>
      <c r="B878" t="n">
        <v>150</v>
      </c>
      <c r="C878" t="inlineStr">
        <is>
          <t xml:space="preserve">CONCLUIDO	</t>
        </is>
      </c>
      <c r="D878" t="n">
        <v>3.4048</v>
      </c>
      <c r="E878" t="n">
        <v>29.37</v>
      </c>
      <c r="F878" t="n">
        <v>24.15</v>
      </c>
      <c r="G878" t="n">
        <v>36.23</v>
      </c>
      <c r="H878" t="n">
        <v>0.47</v>
      </c>
      <c r="I878" t="n">
        <v>40</v>
      </c>
      <c r="J878" t="n">
        <v>312.14</v>
      </c>
      <c r="K878" t="n">
        <v>61.82</v>
      </c>
      <c r="L878" t="n">
        <v>8.25</v>
      </c>
      <c r="M878" t="n">
        <v>38</v>
      </c>
      <c r="N878" t="n">
        <v>92.06999999999999</v>
      </c>
      <c r="O878" t="n">
        <v>38731.35</v>
      </c>
      <c r="P878" t="n">
        <v>442.91</v>
      </c>
      <c r="Q878" t="n">
        <v>608.9400000000001</v>
      </c>
      <c r="R878" t="n">
        <v>71.56999999999999</v>
      </c>
      <c r="S878" t="n">
        <v>46.36</v>
      </c>
      <c r="T878" t="n">
        <v>12132.59</v>
      </c>
      <c r="U878" t="n">
        <v>0.65</v>
      </c>
      <c r="V878" t="n">
        <v>0.88</v>
      </c>
      <c r="W878" t="n">
        <v>9.24</v>
      </c>
      <c r="X878" t="n">
        <v>0.78</v>
      </c>
      <c r="Y878" t="n">
        <v>1</v>
      </c>
      <c r="Z878" t="n">
        <v>10</v>
      </c>
    </row>
    <row r="879">
      <c r="A879" t="n">
        <v>30</v>
      </c>
      <c r="B879" t="n">
        <v>150</v>
      </c>
      <c r="C879" t="inlineStr">
        <is>
          <t xml:space="preserve">CONCLUIDO	</t>
        </is>
      </c>
      <c r="D879" t="n">
        <v>3.4134</v>
      </c>
      <c r="E879" t="n">
        <v>29.3</v>
      </c>
      <c r="F879" t="n">
        <v>24.13</v>
      </c>
      <c r="G879" t="n">
        <v>37.13</v>
      </c>
      <c r="H879" t="n">
        <v>0.48</v>
      </c>
      <c r="I879" t="n">
        <v>39</v>
      </c>
      <c r="J879" t="n">
        <v>312.69</v>
      </c>
      <c r="K879" t="n">
        <v>61.82</v>
      </c>
      <c r="L879" t="n">
        <v>8.5</v>
      </c>
      <c r="M879" t="n">
        <v>37</v>
      </c>
      <c r="N879" t="n">
        <v>92.37</v>
      </c>
      <c r="O879" t="n">
        <v>38799.09</v>
      </c>
      <c r="P879" t="n">
        <v>442.47</v>
      </c>
      <c r="Q879" t="n">
        <v>608.91</v>
      </c>
      <c r="R879" t="n">
        <v>70.95</v>
      </c>
      <c r="S879" t="n">
        <v>46.36</v>
      </c>
      <c r="T879" t="n">
        <v>11828.2</v>
      </c>
      <c r="U879" t="n">
        <v>0.65</v>
      </c>
      <c r="V879" t="n">
        <v>0.88</v>
      </c>
      <c r="W879" t="n">
        <v>9.24</v>
      </c>
      <c r="X879" t="n">
        <v>0.76</v>
      </c>
      <c r="Y879" t="n">
        <v>1</v>
      </c>
      <c r="Z879" t="n">
        <v>10</v>
      </c>
    </row>
    <row r="880">
      <c r="A880" t="n">
        <v>31</v>
      </c>
      <c r="B880" t="n">
        <v>150</v>
      </c>
      <c r="C880" t="inlineStr">
        <is>
          <t xml:space="preserve">CONCLUIDO	</t>
        </is>
      </c>
      <c r="D880" t="n">
        <v>3.4211</v>
      </c>
      <c r="E880" t="n">
        <v>29.23</v>
      </c>
      <c r="F880" t="n">
        <v>24.12</v>
      </c>
      <c r="G880" t="n">
        <v>38.09</v>
      </c>
      <c r="H880" t="n">
        <v>0.5</v>
      </c>
      <c r="I880" t="n">
        <v>38</v>
      </c>
      <c r="J880" t="n">
        <v>313.24</v>
      </c>
      <c r="K880" t="n">
        <v>61.82</v>
      </c>
      <c r="L880" t="n">
        <v>8.75</v>
      </c>
      <c r="M880" t="n">
        <v>36</v>
      </c>
      <c r="N880" t="n">
        <v>92.67</v>
      </c>
      <c r="O880" t="n">
        <v>38866.96</v>
      </c>
      <c r="P880" t="n">
        <v>442.23</v>
      </c>
      <c r="Q880" t="n">
        <v>608.87</v>
      </c>
      <c r="R880" t="n">
        <v>70.62</v>
      </c>
      <c r="S880" t="n">
        <v>46.36</v>
      </c>
      <c r="T880" t="n">
        <v>11666.52</v>
      </c>
      <c r="U880" t="n">
        <v>0.66</v>
      </c>
      <c r="V880" t="n">
        <v>0.88</v>
      </c>
      <c r="W880" t="n">
        <v>9.24</v>
      </c>
      <c r="X880" t="n">
        <v>0.75</v>
      </c>
      <c r="Y880" t="n">
        <v>1</v>
      </c>
      <c r="Z880" t="n">
        <v>10</v>
      </c>
    </row>
    <row r="881">
      <c r="A881" t="n">
        <v>32</v>
      </c>
      <c r="B881" t="n">
        <v>150</v>
      </c>
      <c r="C881" t="inlineStr">
        <is>
          <t xml:space="preserve">CONCLUIDO	</t>
        </is>
      </c>
      <c r="D881" t="n">
        <v>3.4286</v>
      </c>
      <c r="E881" t="n">
        <v>29.17</v>
      </c>
      <c r="F881" t="n">
        <v>24.11</v>
      </c>
      <c r="G881" t="n">
        <v>39.1</v>
      </c>
      <c r="H881" t="n">
        <v>0.51</v>
      </c>
      <c r="I881" t="n">
        <v>37</v>
      </c>
      <c r="J881" t="n">
        <v>313.79</v>
      </c>
      <c r="K881" t="n">
        <v>61.82</v>
      </c>
      <c r="L881" t="n">
        <v>9</v>
      </c>
      <c r="M881" t="n">
        <v>35</v>
      </c>
      <c r="N881" t="n">
        <v>92.97</v>
      </c>
      <c r="O881" t="n">
        <v>38934.97</v>
      </c>
      <c r="P881" t="n">
        <v>441.95</v>
      </c>
      <c r="Q881" t="n">
        <v>608.9</v>
      </c>
      <c r="R881" t="n">
        <v>70.17</v>
      </c>
      <c r="S881" t="n">
        <v>46.36</v>
      </c>
      <c r="T881" t="n">
        <v>11446.07</v>
      </c>
      <c r="U881" t="n">
        <v>0.66</v>
      </c>
      <c r="V881" t="n">
        <v>0.88</v>
      </c>
      <c r="W881" t="n">
        <v>9.25</v>
      </c>
      <c r="X881" t="n">
        <v>0.74</v>
      </c>
      <c r="Y881" t="n">
        <v>1</v>
      </c>
      <c r="Z881" t="n">
        <v>10</v>
      </c>
    </row>
    <row r="882">
      <c r="A882" t="n">
        <v>33</v>
      </c>
      <c r="B882" t="n">
        <v>150</v>
      </c>
      <c r="C882" t="inlineStr">
        <is>
          <t xml:space="preserve">CONCLUIDO	</t>
        </is>
      </c>
      <c r="D882" t="n">
        <v>3.4392</v>
      </c>
      <c r="E882" t="n">
        <v>29.08</v>
      </c>
      <c r="F882" t="n">
        <v>24.08</v>
      </c>
      <c r="G882" t="n">
        <v>40.13</v>
      </c>
      <c r="H882" t="n">
        <v>0.52</v>
      </c>
      <c r="I882" t="n">
        <v>36</v>
      </c>
      <c r="J882" t="n">
        <v>314.34</v>
      </c>
      <c r="K882" t="n">
        <v>61.82</v>
      </c>
      <c r="L882" t="n">
        <v>9.25</v>
      </c>
      <c r="M882" t="n">
        <v>34</v>
      </c>
      <c r="N882" t="n">
        <v>93.27</v>
      </c>
      <c r="O882" t="n">
        <v>39003.11</v>
      </c>
      <c r="P882" t="n">
        <v>441.33</v>
      </c>
      <c r="Q882" t="n">
        <v>608.96</v>
      </c>
      <c r="R882" t="n">
        <v>69.27</v>
      </c>
      <c r="S882" t="n">
        <v>46.36</v>
      </c>
      <c r="T882" t="n">
        <v>11004.78</v>
      </c>
      <c r="U882" t="n">
        <v>0.67</v>
      </c>
      <c r="V882" t="n">
        <v>0.89</v>
      </c>
      <c r="W882" t="n">
        <v>9.24</v>
      </c>
      <c r="X882" t="n">
        <v>0.7</v>
      </c>
      <c r="Y882" t="n">
        <v>1</v>
      </c>
      <c r="Z882" t="n">
        <v>10</v>
      </c>
    </row>
    <row r="883">
      <c r="A883" t="n">
        <v>34</v>
      </c>
      <c r="B883" t="n">
        <v>150</v>
      </c>
      <c r="C883" t="inlineStr">
        <is>
          <t xml:space="preserve">CONCLUIDO	</t>
        </is>
      </c>
      <c r="D883" t="n">
        <v>3.45</v>
      </c>
      <c r="E883" t="n">
        <v>28.99</v>
      </c>
      <c r="F883" t="n">
        <v>24.04</v>
      </c>
      <c r="G883" t="n">
        <v>41.22</v>
      </c>
      <c r="H883" t="n">
        <v>0.54</v>
      </c>
      <c r="I883" t="n">
        <v>35</v>
      </c>
      <c r="J883" t="n">
        <v>314.9</v>
      </c>
      <c r="K883" t="n">
        <v>61.82</v>
      </c>
      <c r="L883" t="n">
        <v>9.5</v>
      </c>
      <c r="M883" t="n">
        <v>33</v>
      </c>
      <c r="N883" t="n">
        <v>93.56999999999999</v>
      </c>
      <c r="O883" t="n">
        <v>39071.38</v>
      </c>
      <c r="P883" t="n">
        <v>440.55</v>
      </c>
      <c r="Q883" t="n">
        <v>608.96</v>
      </c>
      <c r="R883" t="n">
        <v>68.06</v>
      </c>
      <c r="S883" t="n">
        <v>46.36</v>
      </c>
      <c r="T883" t="n">
        <v>10401.88</v>
      </c>
      <c r="U883" t="n">
        <v>0.68</v>
      </c>
      <c r="V883" t="n">
        <v>0.89</v>
      </c>
      <c r="W883" t="n">
        <v>9.24</v>
      </c>
      <c r="X883" t="n">
        <v>0.67</v>
      </c>
      <c r="Y883" t="n">
        <v>1</v>
      </c>
      <c r="Z883" t="n">
        <v>10</v>
      </c>
    </row>
    <row r="884">
      <c r="A884" t="n">
        <v>35</v>
      </c>
      <c r="B884" t="n">
        <v>150</v>
      </c>
      <c r="C884" t="inlineStr">
        <is>
          <t xml:space="preserve">CONCLUIDO	</t>
        </is>
      </c>
      <c r="D884" t="n">
        <v>3.4568</v>
      </c>
      <c r="E884" t="n">
        <v>28.93</v>
      </c>
      <c r="F884" t="n">
        <v>24.04</v>
      </c>
      <c r="G884" t="n">
        <v>42.43</v>
      </c>
      <c r="H884" t="n">
        <v>0.55</v>
      </c>
      <c r="I884" t="n">
        <v>34</v>
      </c>
      <c r="J884" t="n">
        <v>315.45</v>
      </c>
      <c r="K884" t="n">
        <v>61.82</v>
      </c>
      <c r="L884" t="n">
        <v>9.75</v>
      </c>
      <c r="M884" t="n">
        <v>32</v>
      </c>
      <c r="N884" t="n">
        <v>93.88</v>
      </c>
      <c r="O884" t="n">
        <v>39139.8</v>
      </c>
      <c r="P884" t="n">
        <v>440.41</v>
      </c>
      <c r="Q884" t="n">
        <v>608.9400000000001</v>
      </c>
      <c r="R884" t="n">
        <v>68.26000000000001</v>
      </c>
      <c r="S884" t="n">
        <v>46.36</v>
      </c>
      <c r="T884" t="n">
        <v>10507.06</v>
      </c>
      <c r="U884" t="n">
        <v>0.68</v>
      </c>
      <c r="V884" t="n">
        <v>0.89</v>
      </c>
      <c r="W884" t="n">
        <v>9.23</v>
      </c>
      <c r="X884" t="n">
        <v>0.67</v>
      </c>
      <c r="Y884" t="n">
        <v>1</v>
      </c>
      <c r="Z884" t="n">
        <v>10</v>
      </c>
    </row>
    <row r="885">
      <c r="A885" t="n">
        <v>36</v>
      </c>
      <c r="B885" t="n">
        <v>150</v>
      </c>
      <c r="C885" t="inlineStr">
        <is>
          <t xml:space="preserve">CONCLUIDO	</t>
        </is>
      </c>
      <c r="D885" t="n">
        <v>3.4673</v>
      </c>
      <c r="E885" t="n">
        <v>28.84</v>
      </c>
      <c r="F885" t="n">
        <v>24.01</v>
      </c>
      <c r="G885" t="n">
        <v>43.66</v>
      </c>
      <c r="H885" t="n">
        <v>0.5600000000000001</v>
      </c>
      <c r="I885" t="n">
        <v>33</v>
      </c>
      <c r="J885" t="n">
        <v>316.01</v>
      </c>
      <c r="K885" t="n">
        <v>61.82</v>
      </c>
      <c r="L885" t="n">
        <v>10</v>
      </c>
      <c r="M885" t="n">
        <v>31</v>
      </c>
      <c r="N885" t="n">
        <v>94.18000000000001</v>
      </c>
      <c r="O885" t="n">
        <v>39208.35</v>
      </c>
      <c r="P885" t="n">
        <v>439.89</v>
      </c>
      <c r="Q885" t="n">
        <v>608.8200000000001</v>
      </c>
      <c r="R885" t="n">
        <v>67.19</v>
      </c>
      <c r="S885" t="n">
        <v>46.36</v>
      </c>
      <c r="T885" t="n">
        <v>9979.58</v>
      </c>
      <c r="U885" t="n">
        <v>0.6899999999999999</v>
      </c>
      <c r="V885" t="n">
        <v>0.89</v>
      </c>
      <c r="W885" t="n">
        <v>9.23</v>
      </c>
      <c r="X885" t="n">
        <v>0.64</v>
      </c>
      <c r="Y885" t="n">
        <v>1</v>
      </c>
      <c r="Z885" t="n">
        <v>10</v>
      </c>
    </row>
    <row r="886">
      <c r="A886" t="n">
        <v>37</v>
      </c>
      <c r="B886" t="n">
        <v>150</v>
      </c>
      <c r="C886" t="inlineStr">
        <is>
          <t xml:space="preserve">CONCLUIDO	</t>
        </is>
      </c>
      <c r="D886" t="n">
        <v>3.4742</v>
      </c>
      <c r="E886" t="n">
        <v>28.78</v>
      </c>
      <c r="F886" t="n">
        <v>24.01</v>
      </c>
      <c r="G886" t="n">
        <v>45.02</v>
      </c>
      <c r="H886" t="n">
        <v>0.58</v>
      </c>
      <c r="I886" t="n">
        <v>32</v>
      </c>
      <c r="J886" t="n">
        <v>316.56</v>
      </c>
      <c r="K886" t="n">
        <v>61.82</v>
      </c>
      <c r="L886" t="n">
        <v>10.25</v>
      </c>
      <c r="M886" t="n">
        <v>30</v>
      </c>
      <c r="N886" t="n">
        <v>94.48999999999999</v>
      </c>
      <c r="O886" t="n">
        <v>39277.04</v>
      </c>
      <c r="P886" t="n">
        <v>439.73</v>
      </c>
      <c r="Q886" t="n">
        <v>608.86</v>
      </c>
      <c r="R886" t="n">
        <v>67.14</v>
      </c>
      <c r="S886" t="n">
        <v>46.36</v>
      </c>
      <c r="T886" t="n">
        <v>9955.99</v>
      </c>
      <c r="U886" t="n">
        <v>0.6899999999999999</v>
      </c>
      <c r="V886" t="n">
        <v>0.89</v>
      </c>
      <c r="W886" t="n">
        <v>9.23</v>
      </c>
      <c r="X886" t="n">
        <v>0.64</v>
      </c>
      <c r="Y886" t="n">
        <v>1</v>
      </c>
      <c r="Z886" t="n">
        <v>10</v>
      </c>
    </row>
    <row r="887">
      <c r="A887" t="n">
        <v>38</v>
      </c>
      <c r="B887" t="n">
        <v>150</v>
      </c>
      <c r="C887" t="inlineStr">
        <is>
          <t xml:space="preserve">CONCLUIDO	</t>
        </is>
      </c>
      <c r="D887" t="n">
        <v>3.4854</v>
      </c>
      <c r="E887" t="n">
        <v>28.69</v>
      </c>
      <c r="F887" t="n">
        <v>23.97</v>
      </c>
      <c r="G887" t="n">
        <v>46.4</v>
      </c>
      <c r="H887" t="n">
        <v>0.59</v>
      </c>
      <c r="I887" t="n">
        <v>31</v>
      </c>
      <c r="J887" t="n">
        <v>317.12</v>
      </c>
      <c r="K887" t="n">
        <v>61.82</v>
      </c>
      <c r="L887" t="n">
        <v>10.5</v>
      </c>
      <c r="M887" t="n">
        <v>29</v>
      </c>
      <c r="N887" t="n">
        <v>94.8</v>
      </c>
      <c r="O887" t="n">
        <v>39345.87</v>
      </c>
      <c r="P887" t="n">
        <v>438.9</v>
      </c>
      <c r="Q887" t="n">
        <v>608.83</v>
      </c>
      <c r="R887" t="n">
        <v>65.75</v>
      </c>
      <c r="S887" t="n">
        <v>46.36</v>
      </c>
      <c r="T887" t="n">
        <v>9265.219999999999</v>
      </c>
      <c r="U887" t="n">
        <v>0.71</v>
      </c>
      <c r="V887" t="n">
        <v>0.89</v>
      </c>
      <c r="W887" t="n">
        <v>9.23</v>
      </c>
      <c r="X887" t="n">
        <v>0.6</v>
      </c>
      <c r="Y887" t="n">
        <v>1</v>
      </c>
      <c r="Z887" t="n">
        <v>10</v>
      </c>
    </row>
    <row r="888">
      <c r="A888" t="n">
        <v>39</v>
      </c>
      <c r="B888" t="n">
        <v>150</v>
      </c>
      <c r="C888" t="inlineStr">
        <is>
          <t xml:space="preserve">CONCLUIDO	</t>
        </is>
      </c>
      <c r="D888" t="n">
        <v>3.4847</v>
      </c>
      <c r="E888" t="n">
        <v>28.7</v>
      </c>
      <c r="F888" t="n">
        <v>23.98</v>
      </c>
      <c r="G888" t="n">
        <v>46.41</v>
      </c>
      <c r="H888" t="n">
        <v>0.6</v>
      </c>
      <c r="I888" t="n">
        <v>31</v>
      </c>
      <c r="J888" t="n">
        <v>317.68</v>
      </c>
      <c r="K888" t="n">
        <v>61.82</v>
      </c>
      <c r="L888" t="n">
        <v>10.75</v>
      </c>
      <c r="M888" t="n">
        <v>29</v>
      </c>
      <c r="N888" t="n">
        <v>95.11</v>
      </c>
      <c r="O888" t="n">
        <v>39414.84</v>
      </c>
      <c r="P888" t="n">
        <v>439.15</v>
      </c>
      <c r="Q888" t="n">
        <v>608.84</v>
      </c>
      <c r="R888" t="n">
        <v>66.23</v>
      </c>
      <c r="S888" t="n">
        <v>46.36</v>
      </c>
      <c r="T888" t="n">
        <v>9509.76</v>
      </c>
      <c r="U888" t="n">
        <v>0.7</v>
      </c>
      <c r="V888" t="n">
        <v>0.89</v>
      </c>
      <c r="W888" t="n">
        <v>9.23</v>
      </c>
      <c r="X888" t="n">
        <v>0.6</v>
      </c>
      <c r="Y888" t="n">
        <v>1</v>
      </c>
      <c r="Z888" t="n">
        <v>10</v>
      </c>
    </row>
    <row r="889">
      <c r="A889" t="n">
        <v>40</v>
      </c>
      <c r="B889" t="n">
        <v>150</v>
      </c>
      <c r="C889" t="inlineStr">
        <is>
          <t xml:space="preserve">CONCLUIDO	</t>
        </is>
      </c>
      <c r="D889" t="n">
        <v>3.4936</v>
      </c>
      <c r="E889" t="n">
        <v>28.62</v>
      </c>
      <c r="F889" t="n">
        <v>23.96</v>
      </c>
      <c r="G889" t="n">
        <v>47.92</v>
      </c>
      <c r="H889" t="n">
        <v>0.62</v>
      </c>
      <c r="I889" t="n">
        <v>30</v>
      </c>
      <c r="J889" t="n">
        <v>318.24</v>
      </c>
      <c r="K889" t="n">
        <v>61.82</v>
      </c>
      <c r="L889" t="n">
        <v>11</v>
      </c>
      <c r="M889" t="n">
        <v>28</v>
      </c>
      <c r="N889" t="n">
        <v>95.42</v>
      </c>
      <c r="O889" t="n">
        <v>39483.95</v>
      </c>
      <c r="P889" t="n">
        <v>438.62</v>
      </c>
      <c r="Q889" t="n">
        <v>608.9</v>
      </c>
      <c r="R889" t="n">
        <v>65.59999999999999</v>
      </c>
      <c r="S889" t="n">
        <v>46.36</v>
      </c>
      <c r="T889" t="n">
        <v>9197.51</v>
      </c>
      <c r="U889" t="n">
        <v>0.71</v>
      </c>
      <c r="V889" t="n">
        <v>0.89</v>
      </c>
      <c r="W889" t="n">
        <v>9.23</v>
      </c>
      <c r="X889" t="n">
        <v>0.59</v>
      </c>
      <c r="Y889" t="n">
        <v>1</v>
      </c>
      <c r="Z889" t="n">
        <v>10</v>
      </c>
    </row>
    <row r="890">
      <c r="A890" t="n">
        <v>41</v>
      </c>
      <c r="B890" t="n">
        <v>150</v>
      </c>
      <c r="C890" t="inlineStr">
        <is>
          <t xml:space="preserve">CONCLUIDO	</t>
        </is>
      </c>
      <c r="D890" t="n">
        <v>3.5039</v>
      </c>
      <c r="E890" t="n">
        <v>28.54</v>
      </c>
      <c r="F890" t="n">
        <v>23.93</v>
      </c>
      <c r="G890" t="n">
        <v>49.51</v>
      </c>
      <c r="H890" t="n">
        <v>0.63</v>
      </c>
      <c r="I890" t="n">
        <v>29</v>
      </c>
      <c r="J890" t="n">
        <v>318.8</v>
      </c>
      <c r="K890" t="n">
        <v>61.82</v>
      </c>
      <c r="L890" t="n">
        <v>11.25</v>
      </c>
      <c r="M890" t="n">
        <v>27</v>
      </c>
      <c r="N890" t="n">
        <v>95.73</v>
      </c>
      <c r="O890" t="n">
        <v>39553.2</v>
      </c>
      <c r="P890" t="n">
        <v>438.26</v>
      </c>
      <c r="Q890" t="n">
        <v>608.84</v>
      </c>
      <c r="R890" t="n">
        <v>64.69</v>
      </c>
      <c r="S890" t="n">
        <v>46.36</v>
      </c>
      <c r="T890" t="n">
        <v>8748.950000000001</v>
      </c>
      <c r="U890" t="n">
        <v>0.72</v>
      </c>
      <c r="V890" t="n">
        <v>0.89</v>
      </c>
      <c r="W890" t="n">
        <v>9.23</v>
      </c>
      <c r="X890" t="n">
        <v>0.5600000000000001</v>
      </c>
      <c r="Y890" t="n">
        <v>1</v>
      </c>
      <c r="Z890" t="n">
        <v>10</v>
      </c>
    </row>
    <row r="891">
      <c r="A891" t="n">
        <v>42</v>
      </c>
      <c r="B891" t="n">
        <v>150</v>
      </c>
      <c r="C891" t="inlineStr">
        <is>
          <t xml:space="preserve">CONCLUIDO	</t>
        </is>
      </c>
      <c r="D891" t="n">
        <v>3.5063</v>
      </c>
      <c r="E891" t="n">
        <v>28.52</v>
      </c>
      <c r="F891" t="n">
        <v>23.91</v>
      </c>
      <c r="G891" t="n">
        <v>49.47</v>
      </c>
      <c r="H891" t="n">
        <v>0.64</v>
      </c>
      <c r="I891" t="n">
        <v>29</v>
      </c>
      <c r="J891" t="n">
        <v>319.36</v>
      </c>
      <c r="K891" t="n">
        <v>61.82</v>
      </c>
      <c r="L891" t="n">
        <v>11.5</v>
      </c>
      <c r="M891" t="n">
        <v>27</v>
      </c>
      <c r="N891" t="n">
        <v>96.04000000000001</v>
      </c>
      <c r="O891" t="n">
        <v>39622.59</v>
      </c>
      <c r="P891" t="n">
        <v>437.7</v>
      </c>
      <c r="Q891" t="n">
        <v>608.86</v>
      </c>
      <c r="R891" t="n">
        <v>64.18000000000001</v>
      </c>
      <c r="S891" t="n">
        <v>46.36</v>
      </c>
      <c r="T891" t="n">
        <v>8491.709999999999</v>
      </c>
      <c r="U891" t="n">
        <v>0.72</v>
      </c>
      <c r="V891" t="n">
        <v>0.89</v>
      </c>
      <c r="W891" t="n">
        <v>9.220000000000001</v>
      </c>
      <c r="X891" t="n">
        <v>0.54</v>
      </c>
      <c r="Y891" t="n">
        <v>1</v>
      </c>
      <c r="Z891" t="n">
        <v>10</v>
      </c>
    </row>
    <row r="892">
      <c r="A892" t="n">
        <v>43</v>
      </c>
      <c r="B892" t="n">
        <v>150</v>
      </c>
      <c r="C892" t="inlineStr">
        <is>
          <t xml:space="preserve">CONCLUIDO	</t>
        </is>
      </c>
      <c r="D892" t="n">
        <v>3.5115</v>
      </c>
      <c r="E892" t="n">
        <v>28.48</v>
      </c>
      <c r="F892" t="n">
        <v>23.93</v>
      </c>
      <c r="G892" t="n">
        <v>51.27</v>
      </c>
      <c r="H892" t="n">
        <v>0.65</v>
      </c>
      <c r="I892" t="n">
        <v>28</v>
      </c>
      <c r="J892" t="n">
        <v>319.93</v>
      </c>
      <c r="K892" t="n">
        <v>61.82</v>
      </c>
      <c r="L892" t="n">
        <v>11.75</v>
      </c>
      <c r="M892" t="n">
        <v>26</v>
      </c>
      <c r="N892" t="n">
        <v>96.36</v>
      </c>
      <c r="O892" t="n">
        <v>39692.13</v>
      </c>
      <c r="P892" t="n">
        <v>438</v>
      </c>
      <c r="Q892" t="n">
        <v>608.8200000000001</v>
      </c>
      <c r="R892" t="n">
        <v>64.63</v>
      </c>
      <c r="S892" t="n">
        <v>46.36</v>
      </c>
      <c r="T892" t="n">
        <v>8720.93</v>
      </c>
      <c r="U892" t="n">
        <v>0.72</v>
      </c>
      <c r="V892" t="n">
        <v>0.89</v>
      </c>
      <c r="W892" t="n">
        <v>9.220000000000001</v>
      </c>
      <c r="X892" t="n">
        <v>0.55</v>
      </c>
      <c r="Y892" t="n">
        <v>1</v>
      </c>
      <c r="Z892" t="n">
        <v>10</v>
      </c>
    </row>
    <row r="893">
      <c r="A893" t="n">
        <v>44</v>
      </c>
      <c r="B893" t="n">
        <v>150</v>
      </c>
      <c r="C893" t="inlineStr">
        <is>
          <t xml:space="preserve">CONCLUIDO	</t>
        </is>
      </c>
      <c r="D893" t="n">
        <v>3.5138</v>
      </c>
      <c r="E893" t="n">
        <v>28.46</v>
      </c>
      <c r="F893" t="n">
        <v>23.91</v>
      </c>
      <c r="G893" t="n">
        <v>51.23</v>
      </c>
      <c r="H893" t="n">
        <v>0.67</v>
      </c>
      <c r="I893" t="n">
        <v>28</v>
      </c>
      <c r="J893" t="n">
        <v>320.49</v>
      </c>
      <c r="K893" t="n">
        <v>61.82</v>
      </c>
      <c r="L893" t="n">
        <v>12</v>
      </c>
      <c r="M893" t="n">
        <v>26</v>
      </c>
      <c r="N893" t="n">
        <v>96.67</v>
      </c>
      <c r="O893" t="n">
        <v>39761.81</v>
      </c>
      <c r="P893" t="n">
        <v>437.34</v>
      </c>
      <c r="Q893" t="n">
        <v>608.84</v>
      </c>
      <c r="R893" t="n">
        <v>64.12</v>
      </c>
      <c r="S893" t="n">
        <v>46.36</v>
      </c>
      <c r="T893" t="n">
        <v>8468.43</v>
      </c>
      <c r="U893" t="n">
        <v>0.72</v>
      </c>
      <c r="V893" t="n">
        <v>0.89</v>
      </c>
      <c r="W893" t="n">
        <v>9.220000000000001</v>
      </c>
      <c r="X893" t="n">
        <v>0.53</v>
      </c>
      <c r="Y893" t="n">
        <v>1</v>
      </c>
      <c r="Z893" t="n">
        <v>10</v>
      </c>
    </row>
    <row r="894">
      <c r="A894" t="n">
        <v>45</v>
      </c>
      <c r="B894" t="n">
        <v>150</v>
      </c>
      <c r="C894" t="inlineStr">
        <is>
          <t xml:space="preserve">CONCLUIDO	</t>
        </is>
      </c>
      <c r="D894" t="n">
        <v>3.5236</v>
      </c>
      <c r="E894" t="n">
        <v>28.38</v>
      </c>
      <c r="F894" t="n">
        <v>23.88</v>
      </c>
      <c r="G894" t="n">
        <v>53.07</v>
      </c>
      <c r="H894" t="n">
        <v>0.68</v>
      </c>
      <c r="I894" t="n">
        <v>27</v>
      </c>
      <c r="J894" t="n">
        <v>321.06</v>
      </c>
      <c r="K894" t="n">
        <v>61.82</v>
      </c>
      <c r="L894" t="n">
        <v>12.25</v>
      </c>
      <c r="M894" t="n">
        <v>25</v>
      </c>
      <c r="N894" t="n">
        <v>96.98999999999999</v>
      </c>
      <c r="O894" t="n">
        <v>39831.64</v>
      </c>
      <c r="P894" t="n">
        <v>437.3</v>
      </c>
      <c r="Q894" t="n">
        <v>608.87</v>
      </c>
      <c r="R894" t="n">
        <v>63.26</v>
      </c>
      <c r="S894" t="n">
        <v>46.36</v>
      </c>
      <c r="T894" t="n">
        <v>8040.1</v>
      </c>
      <c r="U894" t="n">
        <v>0.73</v>
      </c>
      <c r="V894" t="n">
        <v>0.89</v>
      </c>
      <c r="W894" t="n">
        <v>9.220000000000001</v>
      </c>
      <c r="X894" t="n">
        <v>0.51</v>
      </c>
      <c r="Y894" t="n">
        <v>1</v>
      </c>
      <c r="Z894" t="n">
        <v>10</v>
      </c>
    </row>
    <row r="895">
      <c r="A895" t="n">
        <v>46</v>
      </c>
      <c r="B895" t="n">
        <v>150</v>
      </c>
      <c r="C895" t="inlineStr">
        <is>
          <t xml:space="preserve">CONCLUIDO	</t>
        </is>
      </c>
      <c r="D895" t="n">
        <v>3.5341</v>
      </c>
      <c r="E895" t="n">
        <v>28.3</v>
      </c>
      <c r="F895" t="n">
        <v>23.85</v>
      </c>
      <c r="G895" t="n">
        <v>55.05</v>
      </c>
      <c r="H895" t="n">
        <v>0.6899999999999999</v>
      </c>
      <c r="I895" t="n">
        <v>26</v>
      </c>
      <c r="J895" t="n">
        <v>321.63</v>
      </c>
      <c r="K895" t="n">
        <v>61.82</v>
      </c>
      <c r="L895" t="n">
        <v>12.5</v>
      </c>
      <c r="M895" t="n">
        <v>24</v>
      </c>
      <c r="N895" t="n">
        <v>97.31</v>
      </c>
      <c r="O895" t="n">
        <v>39901.61</v>
      </c>
      <c r="P895" t="n">
        <v>436.6</v>
      </c>
      <c r="Q895" t="n">
        <v>608.9</v>
      </c>
      <c r="R895" t="n">
        <v>62.13</v>
      </c>
      <c r="S895" t="n">
        <v>46.36</v>
      </c>
      <c r="T895" t="n">
        <v>7483.86</v>
      </c>
      <c r="U895" t="n">
        <v>0.75</v>
      </c>
      <c r="V895" t="n">
        <v>0.89</v>
      </c>
      <c r="W895" t="n">
        <v>9.220000000000001</v>
      </c>
      <c r="X895" t="n">
        <v>0.48</v>
      </c>
      <c r="Y895" t="n">
        <v>1</v>
      </c>
      <c r="Z895" t="n">
        <v>10</v>
      </c>
    </row>
    <row r="896">
      <c r="A896" t="n">
        <v>47</v>
      </c>
      <c r="B896" t="n">
        <v>150</v>
      </c>
      <c r="C896" t="inlineStr">
        <is>
          <t xml:space="preserve">CONCLUIDO	</t>
        </is>
      </c>
      <c r="D896" t="n">
        <v>3.5318</v>
      </c>
      <c r="E896" t="n">
        <v>28.31</v>
      </c>
      <c r="F896" t="n">
        <v>23.87</v>
      </c>
      <c r="G896" t="n">
        <v>55.09</v>
      </c>
      <c r="H896" t="n">
        <v>0.71</v>
      </c>
      <c r="I896" t="n">
        <v>26</v>
      </c>
      <c r="J896" t="n">
        <v>322.2</v>
      </c>
      <c r="K896" t="n">
        <v>61.82</v>
      </c>
      <c r="L896" t="n">
        <v>12.75</v>
      </c>
      <c r="M896" t="n">
        <v>24</v>
      </c>
      <c r="N896" t="n">
        <v>97.62</v>
      </c>
      <c r="O896" t="n">
        <v>39971.73</v>
      </c>
      <c r="P896" t="n">
        <v>436.63</v>
      </c>
      <c r="Q896" t="n">
        <v>608.85</v>
      </c>
      <c r="R896" t="n">
        <v>63.03</v>
      </c>
      <c r="S896" t="n">
        <v>46.36</v>
      </c>
      <c r="T896" t="n">
        <v>7935.04</v>
      </c>
      <c r="U896" t="n">
        <v>0.74</v>
      </c>
      <c r="V896" t="n">
        <v>0.89</v>
      </c>
      <c r="W896" t="n">
        <v>9.220000000000001</v>
      </c>
      <c r="X896" t="n">
        <v>0.5</v>
      </c>
      <c r="Y896" t="n">
        <v>1</v>
      </c>
      <c r="Z896" t="n">
        <v>10</v>
      </c>
    </row>
    <row r="897">
      <c r="A897" t="n">
        <v>48</v>
      </c>
      <c r="B897" t="n">
        <v>150</v>
      </c>
      <c r="C897" t="inlineStr">
        <is>
          <t xml:space="preserve">CONCLUIDO	</t>
        </is>
      </c>
      <c r="D897" t="n">
        <v>3.5417</v>
      </c>
      <c r="E897" t="n">
        <v>28.23</v>
      </c>
      <c r="F897" t="n">
        <v>23.85</v>
      </c>
      <c r="G897" t="n">
        <v>57.24</v>
      </c>
      <c r="H897" t="n">
        <v>0.72</v>
      </c>
      <c r="I897" t="n">
        <v>25</v>
      </c>
      <c r="J897" t="n">
        <v>322.77</v>
      </c>
      <c r="K897" t="n">
        <v>61.82</v>
      </c>
      <c r="L897" t="n">
        <v>13</v>
      </c>
      <c r="M897" t="n">
        <v>23</v>
      </c>
      <c r="N897" t="n">
        <v>97.94</v>
      </c>
      <c r="O897" t="n">
        <v>40042</v>
      </c>
      <c r="P897" t="n">
        <v>436.17</v>
      </c>
      <c r="Q897" t="n">
        <v>608.8099999999999</v>
      </c>
      <c r="R897" t="n">
        <v>62.37</v>
      </c>
      <c r="S897" t="n">
        <v>46.36</v>
      </c>
      <c r="T897" t="n">
        <v>7606.05</v>
      </c>
      <c r="U897" t="n">
        <v>0.74</v>
      </c>
      <c r="V897" t="n">
        <v>0.89</v>
      </c>
      <c r="W897" t="n">
        <v>9.210000000000001</v>
      </c>
      <c r="X897" t="n">
        <v>0.48</v>
      </c>
      <c r="Y897" t="n">
        <v>1</v>
      </c>
      <c r="Z897" t="n">
        <v>10</v>
      </c>
    </row>
    <row r="898">
      <c r="A898" t="n">
        <v>49</v>
      </c>
      <c r="B898" t="n">
        <v>150</v>
      </c>
      <c r="C898" t="inlineStr">
        <is>
          <t xml:space="preserve">CONCLUIDO	</t>
        </is>
      </c>
      <c r="D898" t="n">
        <v>3.5419</v>
      </c>
      <c r="E898" t="n">
        <v>28.23</v>
      </c>
      <c r="F898" t="n">
        <v>23.85</v>
      </c>
      <c r="G898" t="n">
        <v>57.23</v>
      </c>
      <c r="H898" t="n">
        <v>0.73</v>
      </c>
      <c r="I898" t="n">
        <v>25</v>
      </c>
      <c r="J898" t="n">
        <v>323.34</v>
      </c>
      <c r="K898" t="n">
        <v>61.82</v>
      </c>
      <c r="L898" t="n">
        <v>13.25</v>
      </c>
      <c r="M898" t="n">
        <v>23</v>
      </c>
      <c r="N898" t="n">
        <v>98.27</v>
      </c>
      <c r="O898" t="n">
        <v>40112.54</v>
      </c>
      <c r="P898" t="n">
        <v>436.54</v>
      </c>
      <c r="Q898" t="n">
        <v>608.89</v>
      </c>
      <c r="R898" t="n">
        <v>62.35</v>
      </c>
      <c r="S898" t="n">
        <v>46.36</v>
      </c>
      <c r="T898" t="n">
        <v>7595.51</v>
      </c>
      <c r="U898" t="n">
        <v>0.74</v>
      </c>
      <c r="V898" t="n">
        <v>0.89</v>
      </c>
      <c r="W898" t="n">
        <v>9.210000000000001</v>
      </c>
      <c r="X898" t="n">
        <v>0.47</v>
      </c>
      <c r="Y898" t="n">
        <v>1</v>
      </c>
      <c r="Z898" t="n">
        <v>10</v>
      </c>
    </row>
    <row r="899">
      <c r="A899" t="n">
        <v>50</v>
      </c>
      <c r="B899" t="n">
        <v>150</v>
      </c>
      <c r="C899" t="inlineStr">
        <is>
          <t xml:space="preserve">CONCLUIDO	</t>
        </is>
      </c>
      <c r="D899" t="n">
        <v>3.5404</v>
      </c>
      <c r="E899" t="n">
        <v>28.24</v>
      </c>
      <c r="F899" t="n">
        <v>23.86</v>
      </c>
      <c r="G899" t="n">
        <v>57.26</v>
      </c>
      <c r="H899" t="n">
        <v>0.74</v>
      </c>
      <c r="I899" t="n">
        <v>25</v>
      </c>
      <c r="J899" t="n">
        <v>323.91</v>
      </c>
      <c r="K899" t="n">
        <v>61.82</v>
      </c>
      <c r="L899" t="n">
        <v>13.5</v>
      </c>
      <c r="M899" t="n">
        <v>23</v>
      </c>
      <c r="N899" t="n">
        <v>98.59</v>
      </c>
      <c r="O899" t="n">
        <v>40183.11</v>
      </c>
      <c r="P899" t="n">
        <v>436.33</v>
      </c>
      <c r="Q899" t="n">
        <v>608.9</v>
      </c>
      <c r="R899" t="n">
        <v>62.45</v>
      </c>
      <c r="S899" t="n">
        <v>46.36</v>
      </c>
      <c r="T899" t="n">
        <v>7648.96</v>
      </c>
      <c r="U899" t="n">
        <v>0.74</v>
      </c>
      <c r="V899" t="n">
        <v>0.89</v>
      </c>
      <c r="W899" t="n">
        <v>9.220000000000001</v>
      </c>
      <c r="X899" t="n">
        <v>0.49</v>
      </c>
      <c r="Y899" t="n">
        <v>1</v>
      </c>
      <c r="Z899" t="n">
        <v>10</v>
      </c>
    </row>
    <row r="900">
      <c r="A900" t="n">
        <v>51</v>
      </c>
      <c r="B900" t="n">
        <v>150</v>
      </c>
      <c r="C900" t="inlineStr">
        <is>
          <t xml:space="preserve">CONCLUIDO	</t>
        </is>
      </c>
      <c r="D900" t="n">
        <v>3.5518</v>
      </c>
      <c r="E900" t="n">
        <v>28.16</v>
      </c>
      <c r="F900" t="n">
        <v>23.82</v>
      </c>
      <c r="G900" t="n">
        <v>59.56</v>
      </c>
      <c r="H900" t="n">
        <v>0.76</v>
      </c>
      <c r="I900" t="n">
        <v>24</v>
      </c>
      <c r="J900" t="n">
        <v>324.48</v>
      </c>
      <c r="K900" t="n">
        <v>61.82</v>
      </c>
      <c r="L900" t="n">
        <v>13.75</v>
      </c>
      <c r="M900" t="n">
        <v>22</v>
      </c>
      <c r="N900" t="n">
        <v>98.91</v>
      </c>
      <c r="O900" t="n">
        <v>40253.84</v>
      </c>
      <c r="P900" t="n">
        <v>435.81</v>
      </c>
      <c r="Q900" t="n">
        <v>608.8200000000001</v>
      </c>
      <c r="R900" t="n">
        <v>61.38</v>
      </c>
      <c r="S900" t="n">
        <v>46.36</v>
      </c>
      <c r="T900" t="n">
        <v>7118.98</v>
      </c>
      <c r="U900" t="n">
        <v>0.76</v>
      </c>
      <c r="V900" t="n">
        <v>0.89</v>
      </c>
      <c r="W900" t="n">
        <v>9.220000000000001</v>
      </c>
      <c r="X900" t="n">
        <v>0.45</v>
      </c>
      <c r="Y900" t="n">
        <v>1</v>
      </c>
      <c r="Z900" t="n">
        <v>10</v>
      </c>
    </row>
    <row r="901">
      <c r="A901" t="n">
        <v>52</v>
      </c>
      <c r="B901" t="n">
        <v>150</v>
      </c>
      <c r="C901" t="inlineStr">
        <is>
          <t xml:space="preserve">CONCLUIDO	</t>
        </is>
      </c>
      <c r="D901" t="n">
        <v>3.5494</v>
      </c>
      <c r="E901" t="n">
        <v>28.17</v>
      </c>
      <c r="F901" t="n">
        <v>23.84</v>
      </c>
      <c r="G901" t="n">
        <v>59.61</v>
      </c>
      <c r="H901" t="n">
        <v>0.77</v>
      </c>
      <c r="I901" t="n">
        <v>24</v>
      </c>
      <c r="J901" t="n">
        <v>325.06</v>
      </c>
      <c r="K901" t="n">
        <v>61.82</v>
      </c>
      <c r="L901" t="n">
        <v>14</v>
      </c>
      <c r="M901" t="n">
        <v>22</v>
      </c>
      <c r="N901" t="n">
        <v>99.23999999999999</v>
      </c>
      <c r="O901" t="n">
        <v>40324.71</v>
      </c>
      <c r="P901" t="n">
        <v>436.09</v>
      </c>
      <c r="Q901" t="n">
        <v>608.83</v>
      </c>
      <c r="R901" t="n">
        <v>61.94</v>
      </c>
      <c r="S901" t="n">
        <v>46.36</v>
      </c>
      <c r="T901" t="n">
        <v>7398.62</v>
      </c>
      <c r="U901" t="n">
        <v>0.75</v>
      </c>
      <c r="V901" t="n">
        <v>0.89</v>
      </c>
      <c r="W901" t="n">
        <v>9.220000000000001</v>
      </c>
      <c r="X901" t="n">
        <v>0.47</v>
      </c>
      <c r="Y901" t="n">
        <v>1</v>
      </c>
      <c r="Z901" t="n">
        <v>10</v>
      </c>
    </row>
    <row r="902">
      <c r="A902" t="n">
        <v>53</v>
      </c>
      <c r="B902" t="n">
        <v>150</v>
      </c>
      <c r="C902" t="inlineStr">
        <is>
          <t xml:space="preserve">CONCLUIDO	</t>
        </is>
      </c>
      <c r="D902" t="n">
        <v>3.5608</v>
      </c>
      <c r="E902" t="n">
        <v>28.08</v>
      </c>
      <c r="F902" t="n">
        <v>23.81</v>
      </c>
      <c r="G902" t="n">
        <v>62.11</v>
      </c>
      <c r="H902" t="n">
        <v>0.78</v>
      </c>
      <c r="I902" t="n">
        <v>23</v>
      </c>
      <c r="J902" t="n">
        <v>325.63</v>
      </c>
      <c r="K902" t="n">
        <v>61.82</v>
      </c>
      <c r="L902" t="n">
        <v>14.25</v>
      </c>
      <c r="M902" t="n">
        <v>21</v>
      </c>
      <c r="N902" t="n">
        <v>99.56</v>
      </c>
      <c r="O902" t="n">
        <v>40395.74</v>
      </c>
      <c r="P902" t="n">
        <v>435.18</v>
      </c>
      <c r="Q902" t="n">
        <v>608.86</v>
      </c>
      <c r="R902" t="n">
        <v>60.96</v>
      </c>
      <c r="S902" t="n">
        <v>46.36</v>
      </c>
      <c r="T902" t="n">
        <v>6910.86</v>
      </c>
      <c r="U902" t="n">
        <v>0.76</v>
      </c>
      <c r="V902" t="n">
        <v>0.9</v>
      </c>
      <c r="W902" t="n">
        <v>9.210000000000001</v>
      </c>
      <c r="X902" t="n">
        <v>0.44</v>
      </c>
      <c r="Y902" t="n">
        <v>1</v>
      </c>
      <c r="Z902" t="n">
        <v>10</v>
      </c>
    </row>
    <row r="903">
      <c r="A903" t="n">
        <v>54</v>
      </c>
      <c r="B903" t="n">
        <v>150</v>
      </c>
      <c r="C903" t="inlineStr">
        <is>
          <t xml:space="preserve">CONCLUIDO	</t>
        </is>
      </c>
      <c r="D903" t="n">
        <v>3.5594</v>
      </c>
      <c r="E903" t="n">
        <v>28.09</v>
      </c>
      <c r="F903" t="n">
        <v>23.82</v>
      </c>
      <c r="G903" t="n">
        <v>62.14</v>
      </c>
      <c r="H903" t="n">
        <v>0.79</v>
      </c>
      <c r="I903" t="n">
        <v>23</v>
      </c>
      <c r="J903" t="n">
        <v>326.21</v>
      </c>
      <c r="K903" t="n">
        <v>61.82</v>
      </c>
      <c r="L903" t="n">
        <v>14.5</v>
      </c>
      <c r="M903" t="n">
        <v>21</v>
      </c>
      <c r="N903" t="n">
        <v>99.89</v>
      </c>
      <c r="O903" t="n">
        <v>40466.92</v>
      </c>
      <c r="P903" t="n">
        <v>435.62</v>
      </c>
      <c r="Q903" t="n">
        <v>608.91</v>
      </c>
      <c r="R903" t="n">
        <v>61.36</v>
      </c>
      <c r="S903" t="n">
        <v>46.36</v>
      </c>
      <c r="T903" t="n">
        <v>7114.6</v>
      </c>
      <c r="U903" t="n">
        <v>0.76</v>
      </c>
      <c r="V903" t="n">
        <v>0.89</v>
      </c>
      <c r="W903" t="n">
        <v>9.210000000000001</v>
      </c>
      <c r="X903" t="n">
        <v>0.45</v>
      </c>
      <c r="Y903" t="n">
        <v>1</v>
      </c>
      <c r="Z903" t="n">
        <v>10</v>
      </c>
    </row>
    <row r="904">
      <c r="A904" t="n">
        <v>55</v>
      </c>
      <c r="B904" t="n">
        <v>150</v>
      </c>
      <c r="C904" t="inlineStr">
        <is>
          <t xml:space="preserve">CONCLUIDO	</t>
        </is>
      </c>
      <c r="D904" t="n">
        <v>3.5583</v>
      </c>
      <c r="E904" t="n">
        <v>28.1</v>
      </c>
      <c r="F904" t="n">
        <v>23.83</v>
      </c>
      <c r="G904" t="n">
        <v>62.16</v>
      </c>
      <c r="H904" t="n">
        <v>0.8</v>
      </c>
      <c r="I904" t="n">
        <v>23</v>
      </c>
      <c r="J904" t="n">
        <v>326.79</v>
      </c>
      <c r="K904" t="n">
        <v>61.82</v>
      </c>
      <c r="L904" t="n">
        <v>14.75</v>
      </c>
      <c r="M904" t="n">
        <v>21</v>
      </c>
      <c r="N904" t="n">
        <v>100.22</v>
      </c>
      <c r="O904" t="n">
        <v>40538.25</v>
      </c>
      <c r="P904" t="n">
        <v>435.52</v>
      </c>
      <c r="Q904" t="n">
        <v>608.79</v>
      </c>
      <c r="R904" t="n">
        <v>61.48</v>
      </c>
      <c r="S904" t="n">
        <v>46.36</v>
      </c>
      <c r="T904" t="n">
        <v>7173.66</v>
      </c>
      <c r="U904" t="n">
        <v>0.75</v>
      </c>
      <c r="V904" t="n">
        <v>0.89</v>
      </c>
      <c r="W904" t="n">
        <v>9.220000000000001</v>
      </c>
      <c r="X904" t="n">
        <v>0.46</v>
      </c>
      <c r="Y904" t="n">
        <v>1</v>
      </c>
      <c r="Z904" t="n">
        <v>10</v>
      </c>
    </row>
    <row r="905">
      <c r="A905" t="n">
        <v>56</v>
      </c>
      <c r="B905" t="n">
        <v>150</v>
      </c>
      <c r="C905" t="inlineStr">
        <is>
          <t xml:space="preserve">CONCLUIDO	</t>
        </is>
      </c>
      <c r="D905" t="n">
        <v>3.5684</v>
      </c>
      <c r="E905" t="n">
        <v>28.02</v>
      </c>
      <c r="F905" t="n">
        <v>23.8</v>
      </c>
      <c r="G905" t="n">
        <v>64.92</v>
      </c>
      <c r="H905" t="n">
        <v>0.82</v>
      </c>
      <c r="I905" t="n">
        <v>22</v>
      </c>
      <c r="J905" t="n">
        <v>327.37</v>
      </c>
      <c r="K905" t="n">
        <v>61.82</v>
      </c>
      <c r="L905" t="n">
        <v>15</v>
      </c>
      <c r="M905" t="n">
        <v>20</v>
      </c>
      <c r="N905" t="n">
        <v>100.55</v>
      </c>
      <c r="O905" t="n">
        <v>40609.74</v>
      </c>
      <c r="P905" t="n">
        <v>435.16</v>
      </c>
      <c r="Q905" t="n">
        <v>608.85</v>
      </c>
      <c r="R905" t="n">
        <v>60.78</v>
      </c>
      <c r="S905" t="n">
        <v>46.36</v>
      </c>
      <c r="T905" t="n">
        <v>6825.98</v>
      </c>
      <c r="U905" t="n">
        <v>0.76</v>
      </c>
      <c r="V905" t="n">
        <v>0.9</v>
      </c>
      <c r="W905" t="n">
        <v>9.220000000000001</v>
      </c>
      <c r="X905" t="n">
        <v>0.43</v>
      </c>
      <c r="Y905" t="n">
        <v>1</v>
      </c>
      <c r="Z905" t="n">
        <v>10</v>
      </c>
    </row>
    <row r="906">
      <c r="A906" t="n">
        <v>57</v>
      </c>
      <c r="B906" t="n">
        <v>150</v>
      </c>
      <c r="C906" t="inlineStr">
        <is>
          <t xml:space="preserve">CONCLUIDO	</t>
        </is>
      </c>
      <c r="D906" t="n">
        <v>3.5698</v>
      </c>
      <c r="E906" t="n">
        <v>28.01</v>
      </c>
      <c r="F906" t="n">
        <v>23.79</v>
      </c>
      <c r="G906" t="n">
        <v>64.89</v>
      </c>
      <c r="H906" t="n">
        <v>0.83</v>
      </c>
      <c r="I906" t="n">
        <v>22</v>
      </c>
      <c r="J906" t="n">
        <v>327.95</v>
      </c>
      <c r="K906" t="n">
        <v>61.82</v>
      </c>
      <c r="L906" t="n">
        <v>15.25</v>
      </c>
      <c r="M906" t="n">
        <v>20</v>
      </c>
      <c r="N906" t="n">
        <v>100.88</v>
      </c>
      <c r="O906" t="n">
        <v>40681.39</v>
      </c>
      <c r="P906" t="n">
        <v>434.99</v>
      </c>
      <c r="Q906" t="n">
        <v>608.8</v>
      </c>
      <c r="R906" t="n">
        <v>60.57</v>
      </c>
      <c r="S906" t="n">
        <v>46.36</v>
      </c>
      <c r="T906" t="n">
        <v>6722.36</v>
      </c>
      <c r="U906" t="n">
        <v>0.77</v>
      </c>
      <c r="V906" t="n">
        <v>0.9</v>
      </c>
      <c r="W906" t="n">
        <v>9.210000000000001</v>
      </c>
      <c r="X906" t="n">
        <v>0.42</v>
      </c>
      <c r="Y906" t="n">
        <v>1</v>
      </c>
      <c r="Z906" t="n">
        <v>10</v>
      </c>
    </row>
    <row r="907">
      <c r="A907" t="n">
        <v>58</v>
      </c>
      <c r="B907" t="n">
        <v>150</v>
      </c>
      <c r="C907" t="inlineStr">
        <is>
          <t xml:space="preserve">CONCLUIDO	</t>
        </is>
      </c>
      <c r="D907" t="n">
        <v>3.5675</v>
      </c>
      <c r="E907" t="n">
        <v>28.03</v>
      </c>
      <c r="F907" t="n">
        <v>23.81</v>
      </c>
      <c r="G907" t="n">
        <v>64.94</v>
      </c>
      <c r="H907" t="n">
        <v>0.84</v>
      </c>
      <c r="I907" t="n">
        <v>22</v>
      </c>
      <c r="J907" t="n">
        <v>328.53</v>
      </c>
      <c r="K907" t="n">
        <v>61.82</v>
      </c>
      <c r="L907" t="n">
        <v>15.5</v>
      </c>
      <c r="M907" t="n">
        <v>20</v>
      </c>
      <c r="N907" t="n">
        <v>101.21</v>
      </c>
      <c r="O907" t="n">
        <v>40753.2</v>
      </c>
      <c r="P907" t="n">
        <v>435.01</v>
      </c>
      <c r="Q907" t="n">
        <v>608.87</v>
      </c>
      <c r="R907" t="n">
        <v>60.72</v>
      </c>
      <c r="S907" t="n">
        <v>46.36</v>
      </c>
      <c r="T907" t="n">
        <v>6796.04</v>
      </c>
      <c r="U907" t="n">
        <v>0.76</v>
      </c>
      <c r="V907" t="n">
        <v>0.89</v>
      </c>
      <c r="W907" t="n">
        <v>9.220000000000001</v>
      </c>
      <c r="X907" t="n">
        <v>0.44</v>
      </c>
      <c r="Y907" t="n">
        <v>1</v>
      </c>
      <c r="Z907" t="n">
        <v>10</v>
      </c>
    </row>
    <row r="908">
      <c r="A908" t="n">
        <v>59</v>
      </c>
      <c r="B908" t="n">
        <v>150</v>
      </c>
      <c r="C908" t="inlineStr">
        <is>
          <t xml:space="preserve">CONCLUIDO	</t>
        </is>
      </c>
      <c r="D908" t="n">
        <v>3.578</v>
      </c>
      <c r="E908" t="n">
        <v>27.95</v>
      </c>
      <c r="F908" t="n">
        <v>23.79</v>
      </c>
      <c r="G908" t="n">
        <v>67.95999999999999</v>
      </c>
      <c r="H908" t="n">
        <v>0.85</v>
      </c>
      <c r="I908" t="n">
        <v>21</v>
      </c>
      <c r="J908" t="n">
        <v>329.12</v>
      </c>
      <c r="K908" t="n">
        <v>61.82</v>
      </c>
      <c r="L908" t="n">
        <v>15.75</v>
      </c>
      <c r="M908" t="n">
        <v>19</v>
      </c>
      <c r="N908" t="n">
        <v>101.54</v>
      </c>
      <c r="O908" t="n">
        <v>40825.16</v>
      </c>
      <c r="P908" t="n">
        <v>434.69</v>
      </c>
      <c r="Q908" t="n">
        <v>608.84</v>
      </c>
      <c r="R908" t="n">
        <v>60.13</v>
      </c>
      <c r="S908" t="n">
        <v>46.36</v>
      </c>
      <c r="T908" t="n">
        <v>6507.67</v>
      </c>
      <c r="U908" t="n">
        <v>0.77</v>
      </c>
      <c r="V908" t="n">
        <v>0.9</v>
      </c>
      <c r="W908" t="n">
        <v>9.210000000000001</v>
      </c>
      <c r="X908" t="n">
        <v>0.41</v>
      </c>
      <c r="Y908" t="n">
        <v>1</v>
      </c>
      <c r="Z908" t="n">
        <v>10</v>
      </c>
    </row>
    <row r="909">
      <c r="A909" t="n">
        <v>60</v>
      </c>
      <c r="B909" t="n">
        <v>150</v>
      </c>
      <c r="C909" t="inlineStr">
        <is>
          <t xml:space="preserve">CONCLUIDO	</t>
        </is>
      </c>
      <c r="D909" t="n">
        <v>3.5797</v>
      </c>
      <c r="E909" t="n">
        <v>27.94</v>
      </c>
      <c r="F909" t="n">
        <v>23.77</v>
      </c>
      <c r="G909" t="n">
        <v>67.92</v>
      </c>
      <c r="H909" t="n">
        <v>0.86</v>
      </c>
      <c r="I909" t="n">
        <v>21</v>
      </c>
      <c r="J909" t="n">
        <v>329.7</v>
      </c>
      <c r="K909" t="n">
        <v>61.82</v>
      </c>
      <c r="L909" t="n">
        <v>16</v>
      </c>
      <c r="M909" t="n">
        <v>19</v>
      </c>
      <c r="N909" t="n">
        <v>101.88</v>
      </c>
      <c r="O909" t="n">
        <v>40897.29</v>
      </c>
      <c r="P909" t="n">
        <v>434.64</v>
      </c>
      <c r="Q909" t="n">
        <v>608.89</v>
      </c>
      <c r="R909" t="n">
        <v>59.73</v>
      </c>
      <c r="S909" t="n">
        <v>46.36</v>
      </c>
      <c r="T909" t="n">
        <v>6308.13</v>
      </c>
      <c r="U909" t="n">
        <v>0.78</v>
      </c>
      <c r="V909" t="n">
        <v>0.9</v>
      </c>
      <c r="W909" t="n">
        <v>9.210000000000001</v>
      </c>
      <c r="X909" t="n">
        <v>0.4</v>
      </c>
      <c r="Y909" t="n">
        <v>1</v>
      </c>
      <c r="Z909" t="n">
        <v>10</v>
      </c>
    </row>
    <row r="910">
      <c r="A910" t="n">
        <v>61</v>
      </c>
      <c r="B910" t="n">
        <v>150</v>
      </c>
      <c r="C910" t="inlineStr">
        <is>
          <t xml:space="preserve">CONCLUIDO	</t>
        </is>
      </c>
      <c r="D910" t="n">
        <v>3.5805</v>
      </c>
      <c r="E910" t="n">
        <v>27.93</v>
      </c>
      <c r="F910" t="n">
        <v>23.77</v>
      </c>
      <c r="G910" t="n">
        <v>67.90000000000001</v>
      </c>
      <c r="H910" t="n">
        <v>0.88</v>
      </c>
      <c r="I910" t="n">
        <v>21</v>
      </c>
      <c r="J910" t="n">
        <v>330.29</v>
      </c>
      <c r="K910" t="n">
        <v>61.82</v>
      </c>
      <c r="L910" t="n">
        <v>16.25</v>
      </c>
      <c r="M910" t="n">
        <v>19</v>
      </c>
      <c r="N910" t="n">
        <v>102.21</v>
      </c>
      <c r="O910" t="n">
        <v>40969.57</v>
      </c>
      <c r="P910" t="n">
        <v>434.28</v>
      </c>
      <c r="Q910" t="n">
        <v>608.8</v>
      </c>
      <c r="R910" t="n">
        <v>59.45</v>
      </c>
      <c r="S910" t="n">
        <v>46.36</v>
      </c>
      <c r="T910" t="n">
        <v>6165.94</v>
      </c>
      <c r="U910" t="n">
        <v>0.78</v>
      </c>
      <c r="V910" t="n">
        <v>0.9</v>
      </c>
      <c r="W910" t="n">
        <v>9.220000000000001</v>
      </c>
      <c r="X910" t="n">
        <v>0.39</v>
      </c>
      <c r="Y910" t="n">
        <v>1</v>
      </c>
      <c r="Z910" t="n">
        <v>10</v>
      </c>
    </row>
    <row r="911">
      <c r="A911" t="n">
        <v>62</v>
      </c>
      <c r="B911" t="n">
        <v>150</v>
      </c>
      <c r="C911" t="inlineStr">
        <is>
          <t xml:space="preserve">CONCLUIDO	</t>
        </is>
      </c>
      <c r="D911" t="n">
        <v>3.5887</v>
      </c>
      <c r="E911" t="n">
        <v>27.87</v>
      </c>
      <c r="F911" t="n">
        <v>23.76</v>
      </c>
      <c r="G911" t="n">
        <v>71.27</v>
      </c>
      <c r="H911" t="n">
        <v>0.89</v>
      </c>
      <c r="I911" t="n">
        <v>20</v>
      </c>
      <c r="J911" t="n">
        <v>330.87</v>
      </c>
      <c r="K911" t="n">
        <v>61.82</v>
      </c>
      <c r="L911" t="n">
        <v>16.5</v>
      </c>
      <c r="M911" t="n">
        <v>18</v>
      </c>
      <c r="N911" t="n">
        <v>102.55</v>
      </c>
      <c r="O911" t="n">
        <v>41042.02</v>
      </c>
      <c r="P911" t="n">
        <v>434.11</v>
      </c>
      <c r="Q911" t="n">
        <v>608.9</v>
      </c>
      <c r="R911" t="n">
        <v>59.21</v>
      </c>
      <c r="S911" t="n">
        <v>46.36</v>
      </c>
      <c r="T911" t="n">
        <v>6051.64</v>
      </c>
      <c r="U911" t="n">
        <v>0.78</v>
      </c>
      <c r="V911" t="n">
        <v>0.9</v>
      </c>
      <c r="W911" t="n">
        <v>9.210000000000001</v>
      </c>
      <c r="X911" t="n">
        <v>0.38</v>
      </c>
      <c r="Y911" t="n">
        <v>1</v>
      </c>
      <c r="Z911" t="n">
        <v>10</v>
      </c>
    </row>
    <row r="912">
      <c r="A912" t="n">
        <v>63</v>
      </c>
      <c r="B912" t="n">
        <v>150</v>
      </c>
      <c r="C912" t="inlineStr">
        <is>
          <t xml:space="preserve">CONCLUIDO	</t>
        </is>
      </c>
      <c r="D912" t="n">
        <v>3.5906</v>
      </c>
      <c r="E912" t="n">
        <v>27.85</v>
      </c>
      <c r="F912" t="n">
        <v>23.74</v>
      </c>
      <c r="G912" t="n">
        <v>71.23</v>
      </c>
      <c r="H912" t="n">
        <v>0.9</v>
      </c>
      <c r="I912" t="n">
        <v>20</v>
      </c>
      <c r="J912" t="n">
        <v>331.46</v>
      </c>
      <c r="K912" t="n">
        <v>61.82</v>
      </c>
      <c r="L912" t="n">
        <v>16.75</v>
      </c>
      <c r="M912" t="n">
        <v>18</v>
      </c>
      <c r="N912" t="n">
        <v>102.89</v>
      </c>
      <c r="O912" t="n">
        <v>41114.63</v>
      </c>
      <c r="P912" t="n">
        <v>433.84</v>
      </c>
      <c r="Q912" t="n">
        <v>608.85</v>
      </c>
      <c r="R912" t="n">
        <v>59.14</v>
      </c>
      <c r="S912" t="n">
        <v>46.36</v>
      </c>
      <c r="T912" t="n">
        <v>6018.6</v>
      </c>
      <c r="U912" t="n">
        <v>0.78</v>
      </c>
      <c r="V912" t="n">
        <v>0.9</v>
      </c>
      <c r="W912" t="n">
        <v>9.199999999999999</v>
      </c>
      <c r="X912" t="n">
        <v>0.37</v>
      </c>
      <c r="Y912" t="n">
        <v>1</v>
      </c>
      <c r="Z912" t="n">
        <v>10</v>
      </c>
    </row>
    <row r="913">
      <c r="A913" t="n">
        <v>64</v>
      </c>
      <c r="B913" t="n">
        <v>150</v>
      </c>
      <c r="C913" t="inlineStr">
        <is>
          <t xml:space="preserve">CONCLUIDO	</t>
        </is>
      </c>
      <c r="D913" t="n">
        <v>3.5895</v>
      </c>
      <c r="E913" t="n">
        <v>27.86</v>
      </c>
      <c r="F913" t="n">
        <v>23.75</v>
      </c>
      <c r="G913" t="n">
        <v>71.25</v>
      </c>
      <c r="H913" t="n">
        <v>0.91</v>
      </c>
      <c r="I913" t="n">
        <v>20</v>
      </c>
      <c r="J913" t="n">
        <v>332.05</v>
      </c>
      <c r="K913" t="n">
        <v>61.82</v>
      </c>
      <c r="L913" t="n">
        <v>17</v>
      </c>
      <c r="M913" t="n">
        <v>18</v>
      </c>
      <c r="N913" t="n">
        <v>103.23</v>
      </c>
      <c r="O913" t="n">
        <v>41187.41</v>
      </c>
      <c r="P913" t="n">
        <v>433.97</v>
      </c>
      <c r="Q913" t="n">
        <v>608.77</v>
      </c>
      <c r="R913" t="n">
        <v>58.98</v>
      </c>
      <c r="S913" t="n">
        <v>46.36</v>
      </c>
      <c r="T913" t="n">
        <v>5936.7</v>
      </c>
      <c r="U913" t="n">
        <v>0.79</v>
      </c>
      <c r="V913" t="n">
        <v>0.9</v>
      </c>
      <c r="W913" t="n">
        <v>9.210000000000001</v>
      </c>
      <c r="X913" t="n">
        <v>0.38</v>
      </c>
      <c r="Y913" t="n">
        <v>1</v>
      </c>
      <c r="Z913" t="n">
        <v>10</v>
      </c>
    </row>
    <row r="914">
      <c r="A914" t="n">
        <v>65</v>
      </c>
      <c r="B914" t="n">
        <v>150</v>
      </c>
      <c r="C914" t="inlineStr">
        <is>
          <t xml:space="preserve">CONCLUIDO	</t>
        </is>
      </c>
      <c r="D914" t="n">
        <v>3.5992</v>
      </c>
      <c r="E914" t="n">
        <v>27.78</v>
      </c>
      <c r="F914" t="n">
        <v>23.73</v>
      </c>
      <c r="G914" t="n">
        <v>74.94</v>
      </c>
      <c r="H914" t="n">
        <v>0.92</v>
      </c>
      <c r="I914" t="n">
        <v>19</v>
      </c>
      <c r="J914" t="n">
        <v>332.64</v>
      </c>
      <c r="K914" t="n">
        <v>61.82</v>
      </c>
      <c r="L914" t="n">
        <v>17.25</v>
      </c>
      <c r="M914" t="n">
        <v>17</v>
      </c>
      <c r="N914" t="n">
        <v>103.57</v>
      </c>
      <c r="O914" t="n">
        <v>41260.35</v>
      </c>
      <c r="P914" t="n">
        <v>433.6</v>
      </c>
      <c r="Q914" t="n">
        <v>608.8</v>
      </c>
      <c r="R914" t="n">
        <v>58.44</v>
      </c>
      <c r="S914" t="n">
        <v>46.36</v>
      </c>
      <c r="T914" t="n">
        <v>5672.65</v>
      </c>
      <c r="U914" t="n">
        <v>0.79</v>
      </c>
      <c r="V914" t="n">
        <v>0.9</v>
      </c>
      <c r="W914" t="n">
        <v>9.210000000000001</v>
      </c>
      <c r="X914" t="n">
        <v>0.36</v>
      </c>
      <c r="Y914" t="n">
        <v>1</v>
      </c>
      <c r="Z914" t="n">
        <v>10</v>
      </c>
    </row>
    <row r="915">
      <c r="A915" t="n">
        <v>66</v>
      </c>
      <c r="B915" t="n">
        <v>150</v>
      </c>
      <c r="C915" t="inlineStr">
        <is>
          <t xml:space="preserve">CONCLUIDO	</t>
        </is>
      </c>
      <c r="D915" t="n">
        <v>3.5993</v>
      </c>
      <c r="E915" t="n">
        <v>27.78</v>
      </c>
      <c r="F915" t="n">
        <v>23.73</v>
      </c>
      <c r="G915" t="n">
        <v>74.94</v>
      </c>
      <c r="H915" t="n">
        <v>0.9399999999999999</v>
      </c>
      <c r="I915" t="n">
        <v>19</v>
      </c>
      <c r="J915" t="n">
        <v>333.24</v>
      </c>
      <c r="K915" t="n">
        <v>61.82</v>
      </c>
      <c r="L915" t="n">
        <v>17.5</v>
      </c>
      <c r="M915" t="n">
        <v>17</v>
      </c>
      <c r="N915" t="n">
        <v>103.92</v>
      </c>
      <c r="O915" t="n">
        <v>41333.46</v>
      </c>
      <c r="P915" t="n">
        <v>433.98</v>
      </c>
      <c r="Q915" t="n">
        <v>608.79</v>
      </c>
      <c r="R915" t="n">
        <v>58.46</v>
      </c>
      <c r="S915" t="n">
        <v>46.36</v>
      </c>
      <c r="T915" t="n">
        <v>5680.31</v>
      </c>
      <c r="U915" t="n">
        <v>0.79</v>
      </c>
      <c r="V915" t="n">
        <v>0.9</v>
      </c>
      <c r="W915" t="n">
        <v>9.210000000000001</v>
      </c>
      <c r="X915" t="n">
        <v>0.36</v>
      </c>
      <c r="Y915" t="n">
        <v>1</v>
      </c>
      <c r="Z915" t="n">
        <v>10</v>
      </c>
    </row>
    <row r="916">
      <c r="A916" t="n">
        <v>67</v>
      </c>
      <c r="B916" t="n">
        <v>150</v>
      </c>
      <c r="C916" t="inlineStr">
        <is>
          <t xml:space="preserve">CONCLUIDO	</t>
        </is>
      </c>
      <c r="D916" t="n">
        <v>3.5992</v>
      </c>
      <c r="E916" t="n">
        <v>27.78</v>
      </c>
      <c r="F916" t="n">
        <v>23.73</v>
      </c>
      <c r="G916" t="n">
        <v>74.94</v>
      </c>
      <c r="H916" t="n">
        <v>0.95</v>
      </c>
      <c r="I916" t="n">
        <v>19</v>
      </c>
      <c r="J916" t="n">
        <v>333.83</v>
      </c>
      <c r="K916" t="n">
        <v>61.82</v>
      </c>
      <c r="L916" t="n">
        <v>17.75</v>
      </c>
      <c r="M916" t="n">
        <v>17</v>
      </c>
      <c r="N916" t="n">
        <v>104.26</v>
      </c>
      <c r="O916" t="n">
        <v>41406.86</v>
      </c>
      <c r="P916" t="n">
        <v>433.87</v>
      </c>
      <c r="Q916" t="n">
        <v>608.78</v>
      </c>
      <c r="R916" t="n">
        <v>58.6</v>
      </c>
      <c r="S916" t="n">
        <v>46.36</v>
      </c>
      <c r="T916" t="n">
        <v>5750.28</v>
      </c>
      <c r="U916" t="n">
        <v>0.79</v>
      </c>
      <c r="V916" t="n">
        <v>0.9</v>
      </c>
      <c r="W916" t="n">
        <v>9.210000000000001</v>
      </c>
      <c r="X916" t="n">
        <v>0.36</v>
      </c>
      <c r="Y916" t="n">
        <v>1</v>
      </c>
      <c r="Z916" t="n">
        <v>10</v>
      </c>
    </row>
    <row r="917">
      <c r="A917" t="n">
        <v>68</v>
      </c>
      <c r="B917" t="n">
        <v>150</v>
      </c>
      <c r="C917" t="inlineStr">
        <is>
          <t xml:space="preserve">CONCLUIDO	</t>
        </is>
      </c>
      <c r="D917" t="n">
        <v>3.5995</v>
      </c>
      <c r="E917" t="n">
        <v>27.78</v>
      </c>
      <c r="F917" t="n">
        <v>23.73</v>
      </c>
      <c r="G917" t="n">
        <v>74.93000000000001</v>
      </c>
      <c r="H917" t="n">
        <v>0.96</v>
      </c>
      <c r="I917" t="n">
        <v>19</v>
      </c>
      <c r="J917" t="n">
        <v>334.43</v>
      </c>
      <c r="K917" t="n">
        <v>61.82</v>
      </c>
      <c r="L917" t="n">
        <v>18</v>
      </c>
      <c r="M917" t="n">
        <v>17</v>
      </c>
      <c r="N917" t="n">
        <v>104.61</v>
      </c>
      <c r="O917" t="n">
        <v>41480.31</v>
      </c>
      <c r="P917" t="n">
        <v>433.48</v>
      </c>
      <c r="Q917" t="n">
        <v>608.8099999999999</v>
      </c>
      <c r="R917" t="n">
        <v>58.37</v>
      </c>
      <c r="S917" t="n">
        <v>46.36</v>
      </c>
      <c r="T917" t="n">
        <v>5635.93</v>
      </c>
      <c r="U917" t="n">
        <v>0.79</v>
      </c>
      <c r="V917" t="n">
        <v>0.9</v>
      </c>
      <c r="W917" t="n">
        <v>9.210000000000001</v>
      </c>
      <c r="X917" t="n">
        <v>0.36</v>
      </c>
      <c r="Y917" t="n">
        <v>1</v>
      </c>
      <c r="Z917" t="n">
        <v>10</v>
      </c>
    </row>
    <row r="918">
      <c r="A918" t="n">
        <v>69</v>
      </c>
      <c r="B918" t="n">
        <v>150</v>
      </c>
      <c r="C918" t="inlineStr">
        <is>
          <t xml:space="preserve">CONCLUIDO	</t>
        </is>
      </c>
      <c r="D918" t="n">
        <v>3.6094</v>
      </c>
      <c r="E918" t="n">
        <v>27.71</v>
      </c>
      <c r="F918" t="n">
        <v>23.71</v>
      </c>
      <c r="G918" t="n">
        <v>79.03</v>
      </c>
      <c r="H918" t="n">
        <v>0.97</v>
      </c>
      <c r="I918" t="n">
        <v>18</v>
      </c>
      <c r="J918" t="n">
        <v>335.02</v>
      </c>
      <c r="K918" t="n">
        <v>61.82</v>
      </c>
      <c r="L918" t="n">
        <v>18.25</v>
      </c>
      <c r="M918" t="n">
        <v>16</v>
      </c>
      <c r="N918" t="n">
        <v>104.95</v>
      </c>
      <c r="O918" t="n">
        <v>41553.93</v>
      </c>
      <c r="P918" t="n">
        <v>432.77</v>
      </c>
      <c r="Q918" t="n">
        <v>608.8200000000001</v>
      </c>
      <c r="R918" t="n">
        <v>57.83</v>
      </c>
      <c r="S918" t="n">
        <v>46.36</v>
      </c>
      <c r="T918" t="n">
        <v>5373.03</v>
      </c>
      <c r="U918" t="n">
        <v>0.8</v>
      </c>
      <c r="V918" t="n">
        <v>0.9</v>
      </c>
      <c r="W918" t="n">
        <v>9.210000000000001</v>
      </c>
      <c r="X918" t="n">
        <v>0.34</v>
      </c>
      <c r="Y918" t="n">
        <v>1</v>
      </c>
      <c r="Z918" t="n">
        <v>10</v>
      </c>
    </row>
    <row r="919">
      <c r="A919" t="n">
        <v>70</v>
      </c>
      <c r="B919" t="n">
        <v>150</v>
      </c>
      <c r="C919" t="inlineStr">
        <is>
          <t xml:space="preserve">CONCLUIDO	</t>
        </is>
      </c>
      <c r="D919" t="n">
        <v>3.608</v>
      </c>
      <c r="E919" t="n">
        <v>27.72</v>
      </c>
      <c r="F919" t="n">
        <v>23.72</v>
      </c>
      <c r="G919" t="n">
        <v>79.06</v>
      </c>
      <c r="H919" t="n">
        <v>0.98</v>
      </c>
      <c r="I919" t="n">
        <v>18</v>
      </c>
      <c r="J919" t="n">
        <v>335.62</v>
      </c>
      <c r="K919" t="n">
        <v>61.82</v>
      </c>
      <c r="L919" t="n">
        <v>18.5</v>
      </c>
      <c r="M919" t="n">
        <v>16</v>
      </c>
      <c r="N919" t="n">
        <v>105.3</v>
      </c>
      <c r="O919" t="n">
        <v>41627.72</v>
      </c>
      <c r="P919" t="n">
        <v>433.58</v>
      </c>
      <c r="Q919" t="n">
        <v>608.85</v>
      </c>
      <c r="R919" t="n">
        <v>57.94</v>
      </c>
      <c r="S919" t="n">
        <v>46.36</v>
      </c>
      <c r="T919" t="n">
        <v>5427.5</v>
      </c>
      <c r="U919" t="n">
        <v>0.8</v>
      </c>
      <c r="V919" t="n">
        <v>0.9</v>
      </c>
      <c r="W919" t="n">
        <v>9.210000000000001</v>
      </c>
      <c r="X919" t="n">
        <v>0.35</v>
      </c>
      <c r="Y919" t="n">
        <v>1</v>
      </c>
      <c r="Z919" t="n">
        <v>10</v>
      </c>
    </row>
    <row r="920">
      <c r="A920" t="n">
        <v>71</v>
      </c>
      <c r="B920" t="n">
        <v>150</v>
      </c>
      <c r="C920" t="inlineStr">
        <is>
          <t xml:space="preserve">CONCLUIDO	</t>
        </is>
      </c>
      <c r="D920" t="n">
        <v>3.6107</v>
      </c>
      <c r="E920" t="n">
        <v>27.7</v>
      </c>
      <c r="F920" t="n">
        <v>23.7</v>
      </c>
      <c r="G920" t="n">
        <v>78.98999999999999</v>
      </c>
      <c r="H920" t="n">
        <v>0.99</v>
      </c>
      <c r="I920" t="n">
        <v>18</v>
      </c>
      <c r="J920" t="n">
        <v>336.22</v>
      </c>
      <c r="K920" t="n">
        <v>61.82</v>
      </c>
      <c r="L920" t="n">
        <v>18.75</v>
      </c>
      <c r="M920" t="n">
        <v>16</v>
      </c>
      <c r="N920" t="n">
        <v>105.65</v>
      </c>
      <c r="O920" t="n">
        <v>41701.68</v>
      </c>
      <c r="P920" t="n">
        <v>433.33</v>
      </c>
      <c r="Q920" t="n">
        <v>608.85</v>
      </c>
      <c r="R920" t="n">
        <v>57.33</v>
      </c>
      <c r="S920" t="n">
        <v>46.36</v>
      </c>
      <c r="T920" t="n">
        <v>5123.29</v>
      </c>
      <c r="U920" t="n">
        <v>0.8100000000000001</v>
      </c>
      <c r="V920" t="n">
        <v>0.9</v>
      </c>
      <c r="W920" t="n">
        <v>9.210000000000001</v>
      </c>
      <c r="X920" t="n">
        <v>0.33</v>
      </c>
      <c r="Y920" t="n">
        <v>1</v>
      </c>
      <c r="Z920" t="n">
        <v>10</v>
      </c>
    </row>
    <row r="921">
      <c r="A921" t="n">
        <v>72</v>
      </c>
      <c r="B921" t="n">
        <v>150</v>
      </c>
      <c r="C921" t="inlineStr">
        <is>
          <t xml:space="preserve">CONCLUIDO	</t>
        </is>
      </c>
      <c r="D921" t="n">
        <v>3.6105</v>
      </c>
      <c r="E921" t="n">
        <v>27.7</v>
      </c>
      <c r="F921" t="n">
        <v>23.7</v>
      </c>
      <c r="G921" t="n">
        <v>79</v>
      </c>
      <c r="H921" t="n">
        <v>1.01</v>
      </c>
      <c r="I921" t="n">
        <v>18</v>
      </c>
      <c r="J921" t="n">
        <v>336.82</v>
      </c>
      <c r="K921" t="n">
        <v>61.82</v>
      </c>
      <c r="L921" t="n">
        <v>19</v>
      </c>
      <c r="M921" t="n">
        <v>16</v>
      </c>
      <c r="N921" t="n">
        <v>106</v>
      </c>
      <c r="O921" t="n">
        <v>41775.82</v>
      </c>
      <c r="P921" t="n">
        <v>432.99</v>
      </c>
      <c r="Q921" t="n">
        <v>608.84</v>
      </c>
      <c r="R921" t="n">
        <v>57.41</v>
      </c>
      <c r="S921" t="n">
        <v>46.36</v>
      </c>
      <c r="T921" t="n">
        <v>5164.42</v>
      </c>
      <c r="U921" t="n">
        <v>0.8100000000000001</v>
      </c>
      <c r="V921" t="n">
        <v>0.9</v>
      </c>
      <c r="W921" t="n">
        <v>9.210000000000001</v>
      </c>
      <c r="X921" t="n">
        <v>0.33</v>
      </c>
      <c r="Y921" t="n">
        <v>1</v>
      </c>
      <c r="Z921" t="n">
        <v>10</v>
      </c>
    </row>
    <row r="922">
      <c r="A922" t="n">
        <v>73</v>
      </c>
      <c r="B922" t="n">
        <v>150</v>
      </c>
      <c r="C922" t="inlineStr">
        <is>
          <t xml:space="preserve">CONCLUIDO	</t>
        </is>
      </c>
      <c r="D922" t="n">
        <v>3.6089</v>
      </c>
      <c r="E922" t="n">
        <v>27.71</v>
      </c>
      <c r="F922" t="n">
        <v>23.71</v>
      </c>
      <c r="G922" t="n">
        <v>79.04000000000001</v>
      </c>
      <c r="H922" t="n">
        <v>1.02</v>
      </c>
      <c r="I922" t="n">
        <v>18</v>
      </c>
      <c r="J922" t="n">
        <v>337.43</v>
      </c>
      <c r="K922" t="n">
        <v>61.82</v>
      </c>
      <c r="L922" t="n">
        <v>19.25</v>
      </c>
      <c r="M922" t="n">
        <v>16</v>
      </c>
      <c r="N922" t="n">
        <v>106.35</v>
      </c>
      <c r="O922" t="n">
        <v>41850.13</v>
      </c>
      <c r="P922" t="n">
        <v>432.64</v>
      </c>
      <c r="Q922" t="n">
        <v>608.85</v>
      </c>
      <c r="R922" t="n">
        <v>57.95</v>
      </c>
      <c r="S922" t="n">
        <v>46.36</v>
      </c>
      <c r="T922" t="n">
        <v>5434.29</v>
      </c>
      <c r="U922" t="n">
        <v>0.8</v>
      </c>
      <c r="V922" t="n">
        <v>0.9</v>
      </c>
      <c r="W922" t="n">
        <v>9.210000000000001</v>
      </c>
      <c r="X922" t="n">
        <v>0.34</v>
      </c>
      <c r="Y922" t="n">
        <v>1</v>
      </c>
      <c r="Z922" t="n">
        <v>10</v>
      </c>
    </row>
    <row r="923">
      <c r="A923" t="n">
        <v>74</v>
      </c>
      <c r="B923" t="n">
        <v>150</v>
      </c>
      <c r="C923" t="inlineStr">
        <is>
          <t xml:space="preserve">CONCLUIDO	</t>
        </is>
      </c>
      <c r="D923" t="n">
        <v>3.6202</v>
      </c>
      <c r="E923" t="n">
        <v>27.62</v>
      </c>
      <c r="F923" t="n">
        <v>23.68</v>
      </c>
      <c r="G923" t="n">
        <v>83.58</v>
      </c>
      <c r="H923" t="n">
        <v>1.03</v>
      </c>
      <c r="I923" t="n">
        <v>17</v>
      </c>
      <c r="J923" t="n">
        <v>338.03</v>
      </c>
      <c r="K923" t="n">
        <v>61.82</v>
      </c>
      <c r="L923" t="n">
        <v>19.5</v>
      </c>
      <c r="M923" t="n">
        <v>15</v>
      </c>
      <c r="N923" t="n">
        <v>106.71</v>
      </c>
      <c r="O923" t="n">
        <v>41924.62</v>
      </c>
      <c r="P923" t="n">
        <v>432.2</v>
      </c>
      <c r="Q923" t="n">
        <v>608.85</v>
      </c>
      <c r="R923" t="n">
        <v>57.01</v>
      </c>
      <c r="S923" t="n">
        <v>46.36</v>
      </c>
      <c r="T923" t="n">
        <v>4969.73</v>
      </c>
      <c r="U923" t="n">
        <v>0.8100000000000001</v>
      </c>
      <c r="V923" t="n">
        <v>0.9</v>
      </c>
      <c r="W923" t="n">
        <v>9.199999999999999</v>
      </c>
      <c r="X923" t="n">
        <v>0.31</v>
      </c>
      <c r="Y923" t="n">
        <v>1</v>
      </c>
      <c r="Z923" t="n">
        <v>10</v>
      </c>
    </row>
    <row r="924">
      <c r="A924" t="n">
        <v>75</v>
      </c>
      <c r="B924" t="n">
        <v>150</v>
      </c>
      <c r="C924" t="inlineStr">
        <is>
          <t xml:space="preserve">CONCLUIDO	</t>
        </is>
      </c>
      <c r="D924" t="n">
        <v>3.6199</v>
      </c>
      <c r="E924" t="n">
        <v>27.62</v>
      </c>
      <c r="F924" t="n">
        <v>23.68</v>
      </c>
      <c r="G924" t="n">
        <v>83.59</v>
      </c>
      <c r="H924" t="n">
        <v>1.04</v>
      </c>
      <c r="I924" t="n">
        <v>17</v>
      </c>
      <c r="J924" t="n">
        <v>338.63</v>
      </c>
      <c r="K924" t="n">
        <v>61.82</v>
      </c>
      <c r="L924" t="n">
        <v>19.75</v>
      </c>
      <c r="M924" t="n">
        <v>15</v>
      </c>
      <c r="N924" t="n">
        <v>107.06</v>
      </c>
      <c r="O924" t="n">
        <v>41999.28</v>
      </c>
      <c r="P924" t="n">
        <v>432.68</v>
      </c>
      <c r="Q924" t="n">
        <v>608.83</v>
      </c>
      <c r="R924" t="n">
        <v>56.97</v>
      </c>
      <c r="S924" t="n">
        <v>46.36</v>
      </c>
      <c r="T924" t="n">
        <v>4945.18</v>
      </c>
      <c r="U924" t="n">
        <v>0.8100000000000001</v>
      </c>
      <c r="V924" t="n">
        <v>0.9</v>
      </c>
      <c r="W924" t="n">
        <v>9.210000000000001</v>
      </c>
      <c r="X924" t="n">
        <v>0.31</v>
      </c>
      <c r="Y924" t="n">
        <v>1</v>
      </c>
      <c r="Z924" t="n">
        <v>10</v>
      </c>
    </row>
    <row r="925">
      <c r="A925" t="n">
        <v>76</v>
      </c>
      <c r="B925" t="n">
        <v>150</v>
      </c>
      <c r="C925" t="inlineStr">
        <is>
          <t xml:space="preserve">CONCLUIDO	</t>
        </is>
      </c>
      <c r="D925" t="n">
        <v>3.6178</v>
      </c>
      <c r="E925" t="n">
        <v>27.64</v>
      </c>
      <c r="F925" t="n">
        <v>23.7</v>
      </c>
      <c r="G925" t="n">
        <v>83.65000000000001</v>
      </c>
      <c r="H925" t="n">
        <v>1.05</v>
      </c>
      <c r="I925" t="n">
        <v>17</v>
      </c>
      <c r="J925" t="n">
        <v>339.24</v>
      </c>
      <c r="K925" t="n">
        <v>61.82</v>
      </c>
      <c r="L925" t="n">
        <v>20</v>
      </c>
      <c r="M925" t="n">
        <v>15</v>
      </c>
      <c r="N925" t="n">
        <v>107.42</v>
      </c>
      <c r="O925" t="n">
        <v>42074.12</v>
      </c>
      <c r="P925" t="n">
        <v>433.19</v>
      </c>
      <c r="Q925" t="n">
        <v>608.8</v>
      </c>
      <c r="R925" t="n">
        <v>57.58</v>
      </c>
      <c r="S925" t="n">
        <v>46.36</v>
      </c>
      <c r="T925" t="n">
        <v>5250.92</v>
      </c>
      <c r="U925" t="n">
        <v>0.8100000000000001</v>
      </c>
      <c r="V925" t="n">
        <v>0.9</v>
      </c>
      <c r="W925" t="n">
        <v>9.210000000000001</v>
      </c>
      <c r="X925" t="n">
        <v>0.33</v>
      </c>
      <c r="Y925" t="n">
        <v>1</v>
      </c>
      <c r="Z925" t="n">
        <v>10</v>
      </c>
    </row>
    <row r="926">
      <c r="A926" t="n">
        <v>77</v>
      </c>
      <c r="B926" t="n">
        <v>150</v>
      </c>
      <c r="C926" t="inlineStr">
        <is>
          <t xml:space="preserve">CONCLUIDO	</t>
        </is>
      </c>
      <c r="D926" t="n">
        <v>3.6183</v>
      </c>
      <c r="E926" t="n">
        <v>27.64</v>
      </c>
      <c r="F926" t="n">
        <v>23.7</v>
      </c>
      <c r="G926" t="n">
        <v>83.63</v>
      </c>
      <c r="H926" t="n">
        <v>1.06</v>
      </c>
      <c r="I926" t="n">
        <v>17</v>
      </c>
      <c r="J926" t="n">
        <v>339.85</v>
      </c>
      <c r="K926" t="n">
        <v>61.82</v>
      </c>
      <c r="L926" t="n">
        <v>20.25</v>
      </c>
      <c r="M926" t="n">
        <v>15</v>
      </c>
      <c r="N926" t="n">
        <v>107.78</v>
      </c>
      <c r="O926" t="n">
        <v>42149.15</v>
      </c>
      <c r="P926" t="n">
        <v>433</v>
      </c>
      <c r="Q926" t="n">
        <v>608.77</v>
      </c>
      <c r="R926" t="n">
        <v>57.45</v>
      </c>
      <c r="S926" t="n">
        <v>46.36</v>
      </c>
      <c r="T926" t="n">
        <v>5186.97</v>
      </c>
      <c r="U926" t="n">
        <v>0.8100000000000001</v>
      </c>
      <c r="V926" t="n">
        <v>0.9</v>
      </c>
      <c r="W926" t="n">
        <v>9.210000000000001</v>
      </c>
      <c r="X926" t="n">
        <v>0.32</v>
      </c>
      <c r="Y926" t="n">
        <v>1</v>
      </c>
      <c r="Z926" t="n">
        <v>10</v>
      </c>
    </row>
    <row r="927">
      <c r="A927" t="n">
        <v>78</v>
      </c>
      <c r="B927" t="n">
        <v>150</v>
      </c>
      <c r="C927" t="inlineStr">
        <is>
          <t xml:space="preserve">CONCLUIDO	</t>
        </is>
      </c>
      <c r="D927" t="n">
        <v>3.6174</v>
      </c>
      <c r="E927" t="n">
        <v>27.64</v>
      </c>
      <c r="F927" t="n">
        <v>23.7</v>
      </c>
      <c r="G927" t="n">
        <v>83.66</v>
      </c>
      <c r="H927" t="n">
        <v>1.07</v>
      </c>
      <c r="I927" t="n">
        <v>17</v>
      </c>
      <c r="J927" t="n">
        <v>340.46</v>
      </c>
      <c r="K927" t="n">
        <v>61.82</v>
      </c>
      <c r="L927" t="n">
        <v>20.5</v>
      </c>
      <c r="M927" t="n">
        <v>15</v>
      </c>
      <c r="N927" t="n">
        <v>108.14</v>
      </c>
      <c r="O927" t="n">
        <v>42224.35</v>
      </c>
      <c r="P927" t="n">
        <v>432.83</v>
      </c>
      <c r="Q927" t="n">
        <v>608.84</v>
      </c>
      <c r="R927" t="n">
        <v>57.59</v>
      </c>
      <c r="S927" t="n">
        <v>46.36</v>
      </c>
      <c r="T927" t="n">
        <v>5255.92</v>
      </c>
      <c r="U927" t="n">
        <v>0.8</v>
      </c>
      <c r="V927" t="n">
        <v>0.9</v>
      </c>
      <c r="W927" t="n">
        <v>9.210000000000001</v>
      </c>
      <c r="X927" t="n">
        <v>0.33</v>
      </c>
      <c r="Y927" t="n">
        <v>1</v>
      </c>
      <c r="Z927" t="n">
        <v>10</v>
      </c>
    </row>
    <row r="928">
      <c r="A928" t="n">
        <v>79</v>
      </c>
      <c r="B928" t="n">
        <v>150</v>
      </c>
      <c r="C928" t="inlineStr">
        <is>
          <t xml:space="preserve">CONCLUIDO	</t>
        </is>
      </c>
      <c r="D928" t="n">
        <v>3.6295</v>
      </c>
      <c r="E928" t="n">
        <v>27.55</v>
      </c>
      <c r="F928" t="n">
        <v>23.67</v>
      </c>
      <c r="G928" t="n">
        <v>88.75</v>
      </c>
      <c r="H928" t="n">
        <v>1.08</v>
      </c>
      <c r="I928" t="n">
        <v>16</v>
      </c>
      <c r="J928" t="n">
        <v>341.07</v>
      </c>
      <c r="K928" t="n">
        <v>61.82</v>
      </c>
      <c r="L928" t="n">
        <v>20.75</v>
      </c>
      <c r="M928" t="n">
        <v>14</v>
      </c>
      <c r="N928" t="n">
        <v>108.5</v>
      </c>
      <c r="O928" t="n">
        <v>42299.74</v>
      </c>
      <c r="P928" t="n">
        <v>432.29</v>
      </c>
      <c r="Q928" t="n">
        <v>608.88</v>
      </c>
      <c r="R928" t="n">
        <v>56.4</v>
      </c>
      <c r="S928" t="n">
        <v>46.36</v>
      </c>
      <c r="T928" t="n">
        <v>4666.44</v>
      </c>
      <c r="U928" t="n">
        <v>0.82</v>
      </c>
      <c r="V928" t="n">
        <v>0.9</v>
      </c>
      <c r="W928" t="n">
        <v>9.210000000000001</v>
      </c>
      <c r="X928" t="n">
        <v>0.29</v>
      </c>
      <c r="Y928" t="n">
        <v>1</v>
      </c>
      <c r="Z928" t="n">
        <v>10</v>
      </c>
    </row>
    <row r="929">
      <c r="A929" t="n">
        <v>80</v>
      </c>
      <c r="B929" t="n">
        <v>150</v>
      </c>
      <c r="C929" t="inlineStr">
        <is>
          <t xml:space="preserve">CONCLUIDO	</t>
        </is>
      </c>
      <c r="D929" t="n">
        <v>3.6293</v>
      </c>
      <c r="E929" t="n">
        <v>27.55</v>
      </c>
      <c r="F929" t="n">
        <v>23.67</v>
      </c>
      <c r="G929" t="n">
        <v>88.75</v>
      </c>
      <c r="H929" t="n">
        <v>1.1</v>
      </c>
      <c r="I929" t="n">
        <v>16</v>
      </c>
      <c r="J929" t="n">
        <v>341.68</v>
      </c>
      <c r="K929" t="n">
        <v>61.82</v>
      </c>
      <c r="L929" t="n">
        <v>21</v>
      </c>
      <c r="M929" t="n">
        <v>14</v>
      </c>
      <c r="N929" t="n">
        <v>108.86</v>
      </c>
      <c r="O929" t="n">
        <v>42375.31</v>
      </c>
      <c r="P929" t="n">
        <v>432.73</v>
      </c>
      <c r="Q929" t="n">
        <v>608.8099999999999</v>
      </c>
      <c r="R929" t="n">
        <v>56.62</v>
      </c>
      <c r="S929" t="n">
        <v>46.36</v>
      </c>
      <c r="T929" t="n">
        <v>4778.44</v>
      </c>
      <c r="U929" t="n">
        <v>0.82</v>
      </c>
      <c r="V929" t="n">
        <v>0.9</v>
      </c>
      <c r="W929" t="n">
        <v>9.199999999999999</v>
      </c>
      <c r="X929" t="n">
        <v>0.3</v>
      </c>
      <c r="Y929" t="n">
        <v>1</v>
      </c>
      <c r="Z929" t="n">
        <v>10</v>
      </c>
    </row>
    <row r="930">
      <c r="A930" t="n">
        <v>81</v>
      </c>
      <c r="B930" t="n">
        <v>150</v>
      </c>
      <c r="C930" t="inlineStr">
        <is>
          <t xml:space="preserve">CONCLUIDO	</t>
        </is>
      </c>
      <c r="D930" t="n">
        <v>3.6278</v>
      </c>
      <c r="E930" t="n">
        <v>27.56</v>
      </c>
      <c r="F930" t="n">
        <v>23.68</v>
      </c>
      <c r="G930" t="n">
        <v>88.8</v>
      </c>
      <c r="H930" t="n">
        <v>1.11</v>
      </c>
      <c r="I930" t="n">
        <v>16</v>
      </c>
      <c r="J930" t="n">
        <v>342.3</v>
      </c>
      <c r="K930" t="n">
        <v>61.82</v>
      </c>
      <c r="L930" t="n">
        <v>21.25</v>
      </c>
      <c r="M930" t="n">
        <v>14</v>
      </c>
      <c r="N930" t="n">
        <v>109.23</v>
      </c>
      <c r="O930" t="n">
        <v>42451.07</v>
      </c>
      <c r="P930" t="n">
        <v>432.91</v>
      </c>
      <c r="Q930" t="n">
        <v>608.84</v>
      </c>
      <c r="R930" t="n">
        <v>57.01</v>
      </c>
      <c r="S930" t="n">
        <v>46.36</v>
      </c>
      <c r="T930" t="n">
        <v>4972.75</v>
      </c>
      <c r="U930" t="n">
        <v>0.8100000000000001</v>
      </c>
      <c r="V930" t="n">
        <v>0.9</v>
      </c>
      <c r="W930" t="n">
        <v>9.199999999999999</v>
      </c>
      <c r="X930" t="n">
        <v>0.31</v>
      </c>
      <c r="Y930" t="n">
        <v>1</v>
      </c>
      <c r="Z930" t="n">
        <v>10</v>
      </c>
    </row>
    <row r="931">
      <c r="A931" t="n">
        <v>82</v>
      </c>
      <c r="B931" t="n">
        <v>150</v>
      </c>
      <c r="C931" t="inlineStr">
        <is>
          <t xml:space="preserve">CONCLUIDO	</t>
        </is>
      </c>
      <c r="D931" t="n">
        <v>3.6263</v>
      </c>
      <c r="E931" t="n">
        <v>27.58</v>
      </c>
      <c r="F931" t="n">
        <v>23.69</v>
      </c>
      <c r="G931" t="n">
        <v>88.84</v>
      </c>
      <c r="H931" t="n">
        <v>1.12</v>
      </c>
      <c r="I931" t="n">
        <v>16</v>
      </c>
      <c r="J931" t="n">
        <v>342.91</v>
      </c>
      <c r="K931" t="n">
        <v>61.82</v>
      </c>
      <c r="L931" t="n">
        <v>21.5</v>
      </c>
      <c r="M931" t="n">
        <v>14</v>
      </c>
      <c r="N931" t="n">
        <v>109.59</v>
      </c>
      <c r="O931" t="n">
        <v>42527.02</v>
      </c>
      <c r="P931" t="n">
        <v>432.94</v>
      </c>
      <c r="Q931" t="n">
        <v>608.8200000000001</v>
      </c>
      <c r="R931" t="n">
        <v>57.28</v>
      </c>
      <c r="S931" t="n">
        <v>46.36</v>
      </c>
      <c r="T931" t="n">
        <v>5107.47</v>
      </c>
      <c r="U931" t="n">
        <v>0.8100000000000001</v>
      </c>
      <c r="V931" t="n">
        <v>0.9</v>
      </c>
      <c r="W931" t="n">
        <v>9.210000000000001</v>
      </c>
      <c r="X931" t="n">
        <v>0.32</v>
      </c>
      <c r="Y931" t="n">
        <v>1</v>
      </c>
      <c r="Z931" t="n">
        <v>10</v>
      </c>
    </row>
    <row r="932">
      <c r="A932" t="n">
        <v>83</v>
      </c>
      <c r="B932" t="n">
        <v>150</v>
      </c>
      <c r="C932" t="inlineStr">
        <is>
          <t xml:space="preserve">CONCLUIDO	</t>
        </is>
      </c>
      <c r="D932" t="n">
        <v>3.6263</v>
      </c>
      <c r="E932" t="n">
        <v>27.58</v>
      </c>
      <c r="F932" t="n">
        <v>23.69</v>
      </c>
      <c r="G932" t="n">
        <v>88.84</v>
      </c>
      <c r="H932" t="n">
        <v>1.13</v>
      </c>
      <c r="I932" t="n">
        <v>16</v>
      </c>
      <c r="J932" t="n">
        <v>343.53</v>
      </c>
      <c r="K932" t="n">
        <v>61.82</v>
      </c>
      <c r="L932" t="n">
        <v>21.75</v>
      </c>
      <c r="M932" t="n">
        <v>14</v>
      </c>
      <c r="N932" t="n">
        <v>109.96</v>
      </c>
      <c r="O932" t="n">
        <v>42603.15</v>
      </c>
      <c r="P932" t="n">
        <v>432.54</v>
      </c>
      <c r="Q932" t="n">
        <v>608.83</v>
      </c>
      <c r="R932" t="n">
        <v>57.42</v>
      </c>
      <c r="S932" t="n">
        <v>46.36</v>
      </c>
      <c r="T932" t="n">
        <v>5177.57</v>
      </c>
      <c r="U932" t="n">
        <v>0.8100000000000001</v>
      </c>
      <c r="V932" t="n">
        <v>0.9</v>
      </c>
      <c r="W932" t="n">
        <v>9.199999999999999</v>
      </c>
      <c r="X932" t="n">
        <v>0.32</v>
      </c>
      <c r="Y932" t="n">
        <v>1</v>
      </c>
      <c r="Z932" t="n">
        <v>10</v>
      </c>
    </row>
    <row r="933">
      <c r="A933" t="n">
        <v>84</v>
      </c>
      <c r="B933" t="n">
        <v>150</v>
      </c>
      <c r="C933" t="inlineStr">
        <is>
          <t xml:space="preserve">CONCLUIDO	</t>
        </is>
      </c>
      <c r="D933" t="n">
        <v>3.6265</v>
      </c>
      <c r="E933" t="n">
        <v>27.57</v>
      </c>
      <c r="F933" t="n">
        <v>23.69</v>
      </c>
      <c r="G933" t="n">
        <v>88.83</v>
      </c>
      <c r="H933" t="n">
        <v>1.14</v>
      </c>
      <c r="I933" t="n">
        <v>16</v>
      </c>
      <c r="J933" t="n">
        <v>344.15</v>
      </c>
      <c r="K933" t="n">
        <v>61.82</v>
      </c>
      <c r="L933" t="n">
        <v>22</v>
      </c>
      <c r="M933" t="n">
        <v>14</v>
      </c>
      <c r="N933" t="n">
        <v>110.33</v>
      </c>
      <c r="O933" t="n">
        <v>42679.6</v>
      </c>
      <c r="P933" t="n">
        <v>432.1</v>
      </c>
      <c r="Q933" t="n">
        <v>608.87</v>
      </c>
      <c r="R933" t="n">
        <v>57.53</v>
      </c>
      <c r="S933" t="n">
        <v>46.36</v>
      </c>
      <c r="T933" t="n">
        <v>5233.18</v>
      </c>
      <c r="U933" t="n">
        <v>0.8100000000000001</v>
      </c>
      <c r="V933" t="n">
        <v>0.9</v>
      </c>
      <c r="W933" t="n">
        <v>9.199999999999999</v>
      </c>
      <c r="X933" t="n">
        <v>0.32</v>
      </c>
      <c r="Y933" t="n">
        <v>1</v>
      </c>
      <c r="Z933" t="n">
        <v>10</v>
      </c>
    </row>
    <row r="934">
      <c r="A934" t="n">
        <v>85</v>
      </c>
      <c r="B934" t="n">
        <v>150</v>
      </c>
      <c r="C934" t="inlineStr">
        <is>
          <t xml:space="preserve">CONCLUIDO	</t>
        </is>
      </c>
      <c r="D934" t="n">
        <v>3.6383</v>
      </c>
      <c r="E934" t="n">
        <v>27.48</v>
      </c>
      <c r="F934" t="n">
        <v>23.65</v>
      </c>
      <c r="G934" t="n">
        <v>94.62</v>
      </c>
      <c r="H934" t="n">
        <v>1.15</v>
      </c>
      <c r="I934" t="n">
        <v>15</v>
      </c>
      <c r="J934" t="n">
        <v>344.77</v>
      </c>
      <c r="K934" t="n">
        <v>61.82</v>
      </c>
      <c r="L934" t="n">
        <v>22.25</v>
      </c>
      <c r="M934" t="n">
        <v>13</v>
      </c>
      <c r="N934" t="n">
        <v>110.7</v>
      </c>
      <c r="O934" t="n">
        <v>42756.12</v>
      </c>
      <c r="P934" t="n">
        <v>432.05</v>
      </c>
      <c r="Q934" t="n">
        <v>608.8200000000001</v>
      </c>
      <c r="R934" t="n">
        <v>56.26</v>
      </c>
      <c r="S934" t="n">
        <v>46.36</v>
      </c>
      <c r="T934" t="n">
        <v>4601.6</v>
      </c>
      <c r="U934" t="n">
        <v>0.82</v>
      </c>
      <c r="V934" t="n">
        <v>0.9</v>
      </c>
      <c r="W934" t="n">
        <v>9.199999999999999</v>
      </c>
      <c r="X934" t="n">
        <v>0.28</v>
      </c>
      <c r="Y934" t="n">
        <v>1</v>
      </c>
      <c r="Z934" t="n">
        <v>10</v>
      </c>
    </row>
    <row r="935">
      <c r="A935" t="n">
        <v>86</v>
      </c>
      <c r="B935" t="n">
        <v>150</v>
      </c>
      <c r="C935" t="inlineStr">
        <is>
          <t xml:space="preserve">CONCLUIDO	</t>
        </is>
      </c>
      <c r="D935" t="n">
        <v>3.6393</v>
      </c>
      <c r="E935" t="n">
        <v>27.48</v>
      </c>
      <c r="F935" t="n">
        <v>23.65</v>
      </c>
      <c r="G935" t="n">
        <v>94.59</v>
      </c>
      <c r="H935" t="n">
        <v>1.16</v>
      </c>
      <c r="I935" t="n">
        <v>15</v>
      </c>
      <c r="J935" t="n">
        <v>345.39</v>
      </c>
      <c r="K935" t="n">
        <v>61.82</v>
      </c>
      <c r="L935" t="n">
        <v>22.5</v>
      </c>
      <c r="M935" t="n">
        <v>13</v>
      </c>
      <c r="N935" t="n">
        <v>111.07</v>
      </c>
      <c r="O935" t="n">
        <v>42832.82</v>
      </c>
      <c r="P935" t="n">
        <v>432.27</v>
      </c>
      <c r="Q935" t="n">
        <v>608.8200000000001</v>
      </c>
      <c r="R935" t="n">
        <v>55.87</v>
      </c>
      <c r="S935" t="n">
        <v>46.36</v>
      </c>
      <c r="T935" t="n">
        <v>4408.06</v>
      </c>
      <c r="U935" t="n">
        <v>0.83</v>
      </c>
      <c r="V935" t="n">
        <v>0.9</v>
      </c>
      <c r="W935" t="n">
        <v>9.199999999999999</v>
      </c>
      <c r="X935" t="n">
        <v>0.28</v>
      </c>
      <c r="Y935" t="n">
        <v>1</v>
      </c>
      <c r="Z935" t="n">
        <v>10</v>
      </c>
    </row>
    <row r="936">
      <c r="A936" t="n">
        <v>87</v>
      </c>
      <c r="B936" t="n">
        <v>150</v>
      </c>
      <c r="C936" t="inlineStr">
        <is>
          <t xml:space="preserve">CONCLUIDO	</t>
        </is>
      </c>
      <c r="D936" t="n">
        <v>3.6405</v>
      </c>
      <c r="E936" t="n">
        <v>27.47</v>
      </c>
      <c r="F936" t="n">
        <v>23.64</v>
      </c>
      <c r="G936" t="n">
        <v>94.55</v>
      </c>
      <c r="H936" t="n">
        <v>1.17</v>
      </c>
      <c r="I936" t="n">
        <v>15</v>
      </c>
      <c r="J936" t="n">
        <v>346.02</v>
      </c>
      <c r="K936" t="n">
        <v>61.82</v>
      </c>
      <c r="L936" t="n">
        <v>22.75</v>
      </c>
      <c r="M936" t="n">
        <v>13</v>
      </c>
      <c r="N936" t="n">
        <v>111.45</v>
      </c>
      <c r="O936" t="n">
        <v>42909.73</v>
      </c>
      <c r="P936" t="n">
        <v>432.19</v>
      </c>
      <c r="Q936" t="n">
        <v>608.8</v>
      </c>
      <c r="R936" t="n">
        <v>55.74</v>
      </c>
      <c r="S936" t="n">
        <v>46.36</v>
      </c>
      <c r="T936" t="n">
        <v>4343.63</v>
      </c>
      <c r="U936" t="n">
        <v>0.83</v>
      </c>
      <c r="V936" t="n">
        <v>0.9</v>
      </c>
      <c r="W936" t="n">
        <v>9.199999999999999</v>
      </c>
      <c r="X936" t="n">
        <v>0.27</v>
      </c>
      <c r="Y936" t="n">
        <v>1</v>
      </c>
      <c r="Z936" t="n">
        <v>10</v>
      </c>
    </row>
    <row r="937">
      <c r="A937" t="n">
        <v>88</v>
      </c>
      <c r="B937" t="n">
        <v>150</v>
      </c>
      <c r="C937" t="inlineStr">
        <is>
          <t xml:space="preserve">CONCLUIDO	</t>
        </is>
      </c>
      <c r="D937" t="n">
        <v>3.6383</v>
      </c>
      <c r="E937" t="n">
        <v>27.49</v>
      </c>
      <c r="F937" t="n">
        <v>23.66</v>
      </c>
      <c r="G937" t="n">
        <v>94.62</v>
      </c>
      <c r="H937" t="n">
        <v>1.18</v>
      </c>
      <c r="I937" t="n">
        <v>15</v>
      </c>
      <c r="J937" t="n">
        <v>346.64</v>
      </c>
      <c r="K937" t="n">
        <v>61.82</v>
      </c>
      <c r="L937" t="n">
        <v>23</v>
      </c>
      <c r="M937" t="n">
        <v>13</v>
      </c>
      <c r="N937" t="n">
        <v>111.82</v>
      </c>
      <c r="O937" t="n">
        <v>42986.83</v>
      </c>
      <c r="P937" t="n">
        <v>432.78</v>
      </c>
      <c r="Q937" t="n">
        <v>608.8099999999999</v>
      </c>
      <c r="R937" t="n">
        <v>56.31</v>
      </c>
      <c r="S937" t="n">
        <v>46.36</v>
      </c>
      <c r="T937" t="n">
        <v>4625.48</v>
      </c>
      <c r="U937" t="n">
        <v>0.82</v>
      </c>
      <c r="V937" t="n">
        <v>0.9</v>
      </c>
      <c r="W937" t="n">
        <v>9.199999999999999</v>
      </c>
      <c r="X937" t="n">
        <v>0.28</v>
      </c>
      <c r="Y937" t="n">
        <v>1</v>
      </c>
      <c r="Z937" t="n">
        <v>10</v>
      </c>
    </row>
    <row r="938">
      <c r="A938" t="n">
        <v>89</v>
      </c>
      <c r="B938" t="n">
        <v>150</v>
      </c>
      <c r="C938" t="inlineStr">
        <is>
          <t xml:space="preserve">CONCLUIDO	</t>
        </is>
      </c>
      <c r="D938" t="n">
        <v>3.637</v>
      </c>
      <c r="E938" t="n">
        <v>27.5</v>
      </c>
      <c r="F938" t="n">
        <v>23.66</v>
      </c>
      <c r="G938" t="n">
        <v>94.66</v>
      </c>
      <c r="H938" t="n">
        <v>1.19</v>
      </c>
      <c r="I938" t="n">
        <v>15</v>
      </c>
      <c r="J938" t="n">
        <v>347.27</v>
      </c>
      <c r="K938" t="n">
        <v>61.82</v>
      </c>
      <c r="L938" t="n">
        <v>23.25</v>
      </c>
      <c r="M938" t="n">
        <v>13</v>
      </c>
      <c r="N938" t="n">
        <v>112.2</v>
      </c>
      <c r="O938" t="n">
        <v>43064.12</v>
      </c>
      <c r="P938" t="n">
        <v>432.56</v>
      </c>
      <c r="Q938" t="n">
        <v>608.8200000000001</v>
      </c>
      <c r="R938" t="n">
        <v>56.41</v>
      </c>
      <c r="S938" t="n">
        <v>46.36</v>
      </c>
      <c r="T938" t="n">
        <v>4676.05</v>
      </c>
      <c r="U938" t="n">
        <v>0.82</v>
      </c>
      <c r="V938" t="n">
        <v>0.9</v>
      </c>
      <c r="W938" t="n">
        <v>9.210000000000001</v>
      </c>
      <c r="X938" t="n">
        <v>0.29</v>
      </c>
      <c r="Y938" t="n">
        <v>1</v>
      </c>
      <c r="Z938" t="n">
        <v>10</v>
      </c>
    </row>
    <row r="939">
      <c r="A939" t="n">
        <v>90</v>
      </c>
      <c r="B939" t="n">
        <v>150</v>
      </c>
      <c r="C939" t="inlineStr">
        <is>
          <t xml:space="preserve">CONCLUIDO	</t>
        </is>
      </c>
      <c r="D939" t="n">
        <v>3.6382</v>
      </c>
      <c r="E939" t="n">
        <v>27.49</v>
      </c>
      <c r="F939" t="n">
        <v>23.66</v>
      </c>
      <c r="G939" t="n">
        <v>94.62</v>
      </c>
      <c r="H939" t="n">
        <v>1.2</v>
      </c>
      <c r="I939" t="n">
        <v>15</v>
      </c>
      <c r="J939" t="n">
        <v>347.9</v>
      </c>
      <c r="K939" t="n">
        <v>61.82</v>
      </c>
      <c r="L939" t="n">
        <v>23.5</v>
      </c>
      <c r="M939" t="n">
        <v>13</v>
      </c>
      <c r="N939" t="n">
        <v>112.58</v>
      </c>
      <c r="O939" t="n">
        <v>43141.62</v>
      </c>
      <c r="P939" t="n">
        <v>432.01</v>
      </c>
      <c r="Q939" t="n">
        <v>608.77</v>
      </c>
      <c r="R939" t="n">
        <v>56.05</v>
      </c>
      <c r="S939" t="n">
        <v>46.36</v>
      </c>
      <c r="T939" t="n">
        <v>4495.2</v>
      </c>
      <c r="U939" t="n">
        <v>0.83</v>
      </c>
      <c r="V939" t="n">
        <v>0.9</v>
      </c>
      <c r="W939" t="n">
        <v>9.210000000000001</v>
      </c>
      <c r="X939" t="n">
        <v>0.28</v>
      </c>
      <c r="Y939" t="n">
        <v>1</v>
      </c>
      <c r="Z939" t="n">
        <v>10</v>
      </c>
    </row>
    <row r="940">
      <c r="A940" t="n">
        <v>91</v>
      </c>
      <c r="B940" t="n">
        <v>150</v>
      </c>
      <c r="C940" t="inlineStr">
        <is>
          <t xml:space="preserve">CONCLUIDO	</t>
        </is>
      </c>
      <c r="D940" t="n">
        <v>3.649</v>
      </c>
      <c r="E940" t="n">
        <v>27.4</v>
      </c>
      <c r="F940" t="n">
        <v>23.63</v>
      </c>
      <c r="G940" t="n">
        <v>101.27</v>
      </c>
      <c r="H940" t="n">
        <v>1.21</v>
      </c>
      <c r="I940" t="n">
        <v>14</v>
      </c>
      <c r="J940" t="n">
        <v>348.53</v>
      </c>
      <c r="K940" t="n">
        <v>61.82</v>
      </c>
      <c r="L940" t="n">
        <v>23.75</v>
      </c>
      <c r="M940" t="n">
        <v>12</v>
      </c>
      <c r="N940" t="n">
        <v>112.96</v>
      </c>
      <c r="O940" t="n">
        <v>43219.31</v>
      </c>
      <c r="P940" t="n">
        <v>431.23</v>
      </c>
      <c r="Q940" t="n">
        <v>608.77</v>
      </c>
      <c r="R940" t="n">
        <v>55.38</v>
      </c>
      <c r="S940" t="n">
        <v>46.36</v>
      </c>
      <c r="T940" t="n">
        <v>4167.99</v>
      </c>
      <c r="U940" t="n">
        <v>0.84</v>
      </c>
      <c r="V940" t="n">
        <v>0.9</v>
      </c>
      <c r="W940" t="n">
        <v>9.199999999999999</v>
      </c>
      <c r="X940" t="n">
        <v>0.26</v>
      </c>
      <c r="Y940" t="n">
        <v>1</v>
      </c>
      <c r="Z940" t="n">
        <v>10</v>
      </c>
    </row>
    <row r="941">
      <c r="A941" t="n">
        <v>92</v>
      </c>
      <c r="B941" t="n">
        <v>150</v>
      </c>
      <c r="C941" t="inlineStr">
        <is>
          <t xml:space="preserve">CONCLUIDO	</t>
        </is>
      </c>
      <c r="D941" t="n">
        <v>3.6491</v>
      </c>
      <c r="E941" t="n">
        <v>27.4</v>
      </c>
      <c r="F941" t="n">
        <v>23.63</v>
      </c>
      <c r="G941" t="n">
        <v>101.27</v>
      </c>
      <c r="H941" t="n">
        <v>1.23</v>
      </c>
      <c r="I941" t="n">
        <v>14</v>
      </c>
      <c r="J941" t="n">
        <v>349.16</v>
      </c>
      <c r="K941" t="n">
        <v>61.82</v>
      </c>
      <c r="L941" t="n">
        <v>24</v>
      </c>
      <c r="M941" t="n">
        <v>12</v>
      </c>
      <c r="N941" t="n">
        <v>113.34</v>
      </c>
      <c r="O941" t="n">
        <v>43297.21</v>
      </c>
      <c r="P941" t="n">
        <v>431.67</v>
      </c>
      <c r="Q941" t="n">
        <v>608.77</v>
      </c>
      <c r="R941" t="n">
        <v>55.29</v>
      </c>
      <c r="S941" t="n">
        <v>46.36</v>
      </c>
      <c r="T941" t="n">
        <v>4123.56</v>
      </c>
      <c r="U941" t="n">
        <v>0.84</v>
      </c>
      <c r="V941" t="n">
        <v>0.9</v>
      </c>
      <c r="W941" t="n">
        <v>9.199999999999999</v>
      </c>
      <c r="X941" t="n">
        <v>0.26</v>
      </c>
      <c r="Y941" t="n">
        <v>1</v>
      </c>
      <c r="Z941" t="n">
        <v>10</v>
      </c>
    </row>
    <row r="942">
      <c r="A942" t="n">
        <v>93</v>
      </c>
      <c r="B942" t="n">
        <v>150</v>
      </c>
      <c r="C942" t="inlineStr">
        <is>
          <t xml:space="preserve">CONCLUIDO	</t>
        </is>
      </c>
      <c r="D942" t="n">
        <v>3.6494</v>
      </c>
      <c r="E942" t="n">
        <v>27.4</v>
      </c>
      <c r="F942" t="n">
        <v>23.63</v>
      </c>
      <c r="G942" t="n">
        <v>101.26</v>
      </c>
      <c r="H942" t="n">
        <v>1.24</v>
      </c>
      <c r="I942" t="n">
        <v>14</v>
      </c>
      <c r="J942" t="n">
        <v>349.79</v>
      </c>
      <c r="K942" t="n">
        <v>61.82</v>
      </c>
      <c r="L942" t="n">
        <v>24.25</v>
      </c>
      <c r="M942" t="n">
        <v>12</v>
      </c>
      <c r="N942" t="n">
        <v>113.72</v>
      </c>
      <c r="O942" t="n">
        <v>43375.3</v>
      </c>
      <c r="P942" t="n">
        <v>432.2</v>
      </c>
      <c r="Q942" t="n">
        <v>608.79</v>
      </c>
      <c r="R942" t="n">
        <v>55.21</v>
      </c>
      <c r="S942" t="n">
        <v>46.36</v>
      </c>
      <c r="T942" t="n">
        <v>4082.31</v>
      </c>
      <c r="U942" t="n">
        <v>0.84</v>
      </c>
      <c r="V942" t="n">
        <v>0.9</v>
      </c>
      <c r="W942" t="n">
        <v>9.199999999999999</v>
      </c>
      <c r="X942" t="n">
        <v>0.25</v>
      </c>
      <c r="Y942" t="n">
        <v>1</v>
      </c>
      <c r="Z942" t="n">
        <v>10</v>
      </c>
    </row>
    <row r="943">
      <c r="A943" t="n">
        <v>94</v>
      </c>
      <c r="B943" t="n">
        <v>150</v>
      </c>
      <c r="C943" t="inlineStr">
        <is>
          <t xml:space="preserve">CONCLUIDO	</t>
        </is>
      </c>
      <c r="D943" t="n">
        <v>3.6509</v>
      </c>
      <c r="E943" t="n">
        <v>27.39</v>
      </c>
      <c r="F943" t="n">
        <v>23.62</v>
      </c>
      <c r="G943" t="n">
        <v>101.21</v>
      </c>
      <c r="H943" t="n">
        <v>1.25</v>
      </c>
      <c r="I943" t="n">
        <v>14</v>
      </c>
      <c r="J943" t="n">
        <v>350.43</v>
      </c>
      <c r="K943" t="n">
        <v>61.82</v>
      </c>
      <c r="L943" t="n">
        <v>24.5</v>
      </c>
      <c r="M943" t="n">
        <v>12</v>
      </c>
      <c r="N943" t="n">
        <v>114.11</v>
      </c>
      <c r="O943" t="n">
        <v>43453.61</v>
      </c>
      <c r="P943" t="n">
        <v>431.98</v>
      </c>
      <c r="Q943" t="n">
        <v>608.76</v>
      </c>
      <c r="R943" t="n">
        <v>54.85</v>
      </c>
      <c r="S943" t="n">
        <v>46.36</v>
      </c>
      <c r="T943" t="n">
        <v>3903.81</v>
      </c>
      <c r="U943" t="n">
        <v>0.85</v>
      </c>
      <c r="V943" t="n">
        <v>0.9</v>
      </c>
      <c r="W943" t="n">
        <v>9.199999999999999</v>
      </c>
      <c r="X943" t="n">
        <v>0.24</v>
      </c>
      <c r="Y943" t="n">
        <v>1</v>
      </c>
      <c r="Z943" t="n">
        <v>10</v>
      </c>
    </row>
    <row r="944">
      <c r="A944" t="n">
        <v>95</v>
      </c>
      <c r="B944" t="n">
        <v>150</v>
      </c>
      <c r="C944" t="inlineStr">
        <is>
          <t xml:space="preserve">CONCLUIDO	</t>
        </is>
      </c>
      <c r="D944" t="n">
        <v>3.6505</v>
      </c>
      <c r="E944" t="n">
        <v>27.39</v>
      </c>
      <c r="F944" t="n">
        <v>23.62</v>
      </c>
      <c r="G944" t="n">
        <v>101.22</v>
      </c>
      <c r="H944" t="n">
        <v>1.26</v>
      </c>
      <c r="I944" t="n">
        <v>14</v>
      </c>
      <c r="J944" t="n">
        <v>351.06</v>
      </c>
      <c r="K944" t="n">
        <v>61.82</v>
      </c>
      <c r="L944" t="n">
        <v>24.75</v>
      </c>
      <c r="M944" t="n">
        <v>12</v>
      </c>
      <c r="N944" t="n">
        <v>114.49</v>
      </c>
      <c r="O944" t="n">
        <v>43532.12</v>
      </c>
      <c r="P944" t="n">
        <v>432.19</v>
      </c>
      <c r="Q944" t="n">
        <v>608.8099999999999</v>
      </c>
      <c r="R944" t="n">
        <v>54.91</v>
      </c>
      <c r="S944" t="n">
        <v>46.36</v>
      </c>
      <c r="T944" t="n">
        <v>3930.68</v>
      </c>
      <c r="U944" t="n">
        <v>0.84</v>
      </c>
      <c r="V944" t="n">
        <v>0.9</v>
      </c>
      <c r="W944" t="n">
        <v>9.199999999999999</v>
      </c>
      <c r="X944" t="n">
        <v>0.25</v>
      </c>
      <c r="Y944" t="n">
        <v>1</v>
      </c>
      <c r="Z944" t="n">
        <v>10</v>
      </c>
    </row>
    <row r="945">
      <c r="A945" t="n">
        <v>96</v>
      </c>
      <c r="B945" t="n">
        <v>150</v>
      </c>
      <c r="C945" t="inlineStr">
        <is>
          <t xml:space="preserve">CONCLUIDO	</t>
        </is>
      </c>
      <c r="D945" t="n">
        <v>3.6504</v>
      </c>
      <c r="E945" t="n">
        <v>27.39</v>
      </c>
      <c r="F945" t="n">
        <v>23.62</v>
      </c>
      <c r="G945" t="n">
        <v>101.22</v>
      </c>
      <c r="H945" t="n">
        <v>1.27</v>
      </c>
      <c r="I945" t="n">
        <v>14</v>
      </c>
      <c r="J945" t="n">
        <v>351.7</v>
      </c>
      <c r="K945" t="n">
        <v>61.82</v>
      </c>
      <c r="L945" t="n">
        <v>25</v>
      </c>
      <c r="M945" t="n">
        <v>12</v>
      </c>
      <c r="N945" t="n">
        <v>114.88</v>
      </c>
      <c r="O945" t="n">
        <v>43610.83</v>
      </c>
      <c r="P945" t="n">
        <v>431.99</v>
      </c>
      <c r="Q945" t="n">
        <v>608.75</v>
      </c>
      <c r="R945" t="n">
        <v>55.04</v>
      </c>
      <c r="S945" t="n">
        <v>46.36</v>
      </c>
      <c r="T945" t="n">
        <v>3998.35</v>
      </c>
      <c r="U945" t="n">
        <v>0.84</v>
      </c>
      <c r="V945" t="n">
        <v>0.9</v>
      </c>
      <c r="W945" t="n">
        <v>9.199999999999999</v>
      </c>
      <c r="X945" t="n">
        <v>0.25</v>
      </c>
      <c r="Y945" t="n">
        <v>1</v>
      </c>
      <c r="Z945" t="n">
        <v>10</v>
      </c>
    </row>
    <row r="946">
      <c r="A946" t="n">
        <v>97</v>
      </c>
      <c r="B946" t="n">
        <v>150</v>
      </c>
      <c r="C946" t="inlineStr">
        <is>
          <t xml:space="preserve">CONCLUIDO	</t>
        </is>
      </c>
      <c r="D946" t="n">
        <v>3.6489</v>
      </c>
      <c r="E946" t="n">
        <v>27.41</v>
      </c>
      <c r="F946" t="n">
        <v>23.63</v>
      </c>
      <c r="G946" t="n">
        <v>101.27</v>
      </c>
      <c r="H946" t="n">
        <v>1.28</v>
      </c>
      <c r="I946" t="n">
        <v>14</v>
      </c>
      <c r="J946" t="n">
        <v>352.34</v>
      </c>
      <c r="K946" t="n">
        <v>61.82</v>
      </c>
      <c r="L946" t="n">
        <v>25.25</v>
      </c>
      <c r="M946" t="n">
        <v>12</v>
      </c>
      <c r="N946" t="n">
        <v>115.27</v>
      </c>
      <c r="O946" t="n">
        <v>43689.76</v>
      </c>
      <c r="P946" t="n">
        <v>431.9</v>
      </c>
      <c r="Q946" t="n">
        <v>608.8</v>
      </c>
      <c r="R946" t="n">
        <v>55.49</v>
      </c>
      <c r="S946" t="n">
        <v>46.36</v>
      </c>
      <c r="T946" t="n">
        <v>4223.2</v>
      </c>
      <c r="U946" t="n">
        <v>0.84</v>
      </c>
      <c r="V946" t="n">
        <v>0.9</v>
      </c>
      <c r="W946" t="n">
        <v>9.199999999999999</v>
      </c>
      <c r="X946" t="n">
        <v>0.26</v>
      </c>
      <c r="Y946" t="n">
        <v>1</v>
      </c>
      <c r="Z946" t="n">
        <v>10</v>
      </c>
    </row>
    <row r="947">
      <c r="A947" t="n">
        <v>98</v>
      </c>
      <c r="B947" t="n">
        <v>150</v>
      </c>
      <c r="C947" t="inlineStr">
        <is>
          <t xml:space="preserve">CONCLUIDO	</t>
        </is>
      </c>
      <c r="D947" t="n">
        <v>3.6492</v>
      </c>
      <c r="E947" t="n">
        <v>27.4</v>
      </c>
      <c r="F947" t="n">
        <v>23.63</v>
      </c>
      <c r="G947" t="n">
        <v>101.26</v>
      </c>
      <c r="H947" t="n">
        <v>1.29</v>
      </c>
      <c r="I947" t="n">
        <v>14</v>
      </c>
      <c r="J947" t="n">
        <v>352.98</v>
      </c>
      <c r="K947" t="n">
        <v>61.82</v>
      </c>
      <c r="L947" t="n">
        <v>25.5</v>
      </c>
      <c r="M947" t="n">
        <v>12</v>
      </c>
      <c r="N947" t="n">
        <v>115.66</v>
      </c>
      <c r="O947" t="n">
        <v>43769.02</v>
      </c>
      <c r="P947" t="n">
        <v>431.64</v>
      </c>
      <c r="Q947" t="n">
        <v>608.8</v>
      </c>
      <c r="R947" t="n">
        <v>55.52</v>
      </c>
      <c r="S947" t="n">
        <v>46.36</v>
      </c>
      <c r="T947" t="n">
        <v>4236.51</v>
      </c>
      <c r="U947" t="n">
        <v>0.83</v>
      </c>
      <c r="V947" t="n">
        <v>0.9</v>
      </c>
      <c r="W947" t="n">
        <v>9.199999999999999</v>
      </c>
      <c r="X947" t="n">
        <v>0.26</v>
      </c>
      <c r="Y947" t="n">
        <v>1</v>
      </c>
      <c r="Z947" t="n">
        <v>10</v>
      </c>
    </row>
    <row r="948">
      <c r="A948" t="n">
        <v>99</v>
      </c>
      <c r="B948" t="n">
        <v>150</v>
      </c>
      <c r="C948" t="inlineStr">
        <is>
          <t xml:space="preserve">CONCLUIDO	</t>
        </is>
      </c>
      <c r="D948" t="n">
        <v>3.6599</v>
      </c>
      <c r="E948" t="n">
        <v>27.32</v>
      </c>
      <c r="F948" t="n">
        <v>23.6</v>
      </c>
      <c r="G948" t="n">
        <v>108.94</v>
      </c>
      <c r="H948" t="n">
        <v>1.3</v>
      </c>
      <c r="I948" t="n">
        <v>13</v>
      </c>
      <c r="J948" t="n">
        <v>353.63</v>
      </c>
      <c r="K948" t="n">
        <v>61.82</v>
      </c>
      <c r="L948" t="n">
        <v>25.75</v>
      </c>
      <c r="M948" t="n">
        <v>11</v>
      </c>
      <c r="N948" t="n">
        <v>116.06</v>
      </c>
      <c r="O948" t="n">
        <v>43848.38</v>
      </c>
      <c r="P948" t="n">
        <v>431.14</v>
      </c>
      <c r="Q948" t="n">
        <v>608.8</v>
      </c>
      <c r="R948" t="n">
        <v>54.71</v>
      </c>
      <c r="S948" t="n">
        <v>46.36</v>
      </c>
      <c r="T948" t="n">
        <v>3836.26</v>
      </c>
      <c r="U948" t="n">
        <v>0.85</v>
      </c>
      <c r="V948" t="n">
        <v>0.9</v>
      </c>
      <c r="W948" t="n">
        <v>9.199999999999999</v>
      </c>
      <c r="X948" t="n">
        <v>0.23</v>
      </c>
      <c r="Y948" t="n">
        <v>1</v>
      </c>
      <c r="Z948" t="n">
        <v>10</v>
      </c>
    </row>
    <row r="949">
      <c r="A949" t="n">
        <v>100</v>
      </c>
      <c r="B949" t="n">
        <v>150</v>
      </c>
      <c r="C949" t="inlineStr">
        <is>
          <t xml:space="preserve">CONCLUIDO	</t>
        </is>
      </c>
      <c r="D949" t="n">
        <v>3.6586</v>
      </c>
      <c r="E949" t="n">
        <v>27.33</v>
      </c>
      <c r="F949" t="n">
        <v>23.61</v>
      </c>
      <c r="G949" t="n">
        <v>108.98</v>
      </c>
      <c r="H949" t="n">
        <v>1.31</v>
      </c>
      <c r="I949" t="n">
        <v>13</v>
      </c>
      <c r="J949" t="n">
        <v>354.27</v>
      </c>
      <c r="K949" t="n">
        <v>61.82</v>
      </c>
      <c r="L949" t="n">
        <v>26</v>
      </c>
      <c r="M949" t="n">
        <v>11</v>
      </c>
      <c r="N949" t="n">
        <v>116.45</v>
      </c>
      <c r="O949" t="n">
        <v>43927.95</v>
      </c>
      <c r="P949" t="n">
        <v>431.82</v>
      </c>
      <c r="Q949" t="n">
        <v>608.8099999999999</v>
      </c>
      <c r="R949" t="n">
        <v>54.87</v>
      </c>
      <c r="S949" t="n">
        <v>46.36</v>
      </c>
      <c r="T949" t="n">
        <v>3916.41</v>
      </c>
      <c r="U949" t="n">
        <v>0.84</v>
      </c>
      <c r="V949" t="n">
        <v>0.9</v>
      </c>
      <c r="W949" t="n">
        <v>9.199999999999999</v>
      </c>
      <c r="X949" t="n">
        <v>0.24</v>
      </c>
      <c r="Y949" t="n">
        <v>1</v>
      </c>
      <c r="Z949" t="n">
        <v>10</v>
      </c>
    </row>
    <row r="950">
      <c r="A950" t="n">
        <v>101</v>
      </c>
      <c r="B950" t="n">
        <v>150</v>
      </c>
      <c r="C950" t="inlineStr">
        <is>
          <t xml:space="preserve">CONCLUIDO	</t>
        </is>
      </c>
      <c r="D950" t="n">
        <v>3.6587</v>
      </c>
      <c r="E950" t="n">
        <v>27.33</v>
      </c>
      <c r="F950" t="n">
        <v>23.61</v>
      </c>
      <c r="G950" t="n">
        <v>108.98</v>
      </c>
      <c r="H950" t="n">
        <v>1.32</v>
      </c>
      <c r="I950" t="n">
        <v>13</v>
      </c>
      <c r="J950" t="n">
        <v>354.92</v>
      </c>
      <c r="K950" t="n">
        <v>61.82</v>
      </c>
      <c r="L950" t="n">
        <v>26.25</v>
      </c>
      <c r="M950" t="n">
        <v>11</v>
      </c>
      <c r="N950" t="n">
        <v>116.85</v>
      </c>
      <c r="O950" t="n">
        <v>44007.74</v>
      </c>
      <c r="P950" t="n">
        <v>432.28</v>
      </c>
      <c r="Q950" t="n">
        <v>608.76</v>
      </c>
      <c r="R950" t="n">
        <v>54.91</v>
      </c>
      <c r="S950" t="n">
        <v>46.36</v>
      </c>
      <c r="T950" t="n">
        <v>3936.08</v>
      </c>
      <c r="U950" t="n">
        <v>0.84</v>
      </c>
      <c r="V950" t="n">
        <v>0.9</v>
      </c>
      <c r="W950" t="n">
        <v>9.199999999999999</v>
      </c>
      <c r="X950" t="n">
        <v>0.24</v>
      </c>
      <c r="Y950" t="n">
        <v>1</v>
      </c>
      <c r="Z950" t="n">
        <v>10</v>
      </c>
    </row>
    <row r="951">
      <c r="A951" t="n">
        <v>102</v>
      </c>
      <c r="B951" t="n">
        <v>150</v>
      </c>
      <c r="C951" t="inlineStr">
        <is>
          <t xml:space="preserve">CONCLUIDO	</t>
        </is>
      </c>
      <c r="D951" t="n">
        <v>3.6589</v>
      </c>
      <c r="E951" t="n">
        <v>27.33</v>
      </c>
      <c r="F951" t="n">
        <v>23.61</v>
      </c>
      <c r="G951" t="n">
        <v>108.98</v>
      </c>
      <c r="H951" t="n">
        <v>1.33</v>
      </c>
      <c r="I951" t="n">
        <v>13</v>
      </c>
      <c r="J951" t="n">
        <v>355.57</v>
      </c>
      <c r="K951" t="n">
        <v>61.82</v>
      </c>
      <c r="L951" t="n">
        <v>26.5</v>
      </c>
      <c r="M951" t="n">
        <v>11</v>
      </c>
      <c r="N951" t="n">
        <v>117.25</v>
      </c>
      <c r="O951" t="n">
        <v>44087.74</v>
      </c>
      <c r="P951" t="n">
        <v>432.19</v>
      </c>
      <c r="Q951" t="n">
        <v>608.8</v>
      </c>
      <c r="R951" t="n">
        <v>54.84</v>
      </c>
      <c r="S951" t="n">
        <v>46.36</v>
      </c>
      <c r="T951" t="n">
        <v>3904.19</v>
      </c>
      <c r="U951" t="n">
        <v>0.85</v>
      </c>
      <c r="V951" t="n">
        <v>0.9</v>
      </c>
      <c r="W951" t="n">
        <v>9.199999999999999</v>
      </c>
      <c r="X951" t="n">
        <v>0.24</v>
      </c>
      <c r="Y951" t="n">
        <v>1</v>
      </c>
      <c r="Z951" t="n">
        <v>10</v>
      </c>
    </row>
    <row r="952">
      <c r="A952" t="n">
        <v>103</v>
      </c>
      <c r="B952" t="n">
        <v>150</v>
      </c>
      <c r="C952" t="inlineStr">
        <is>
          <t xml:space="preserve">CONCLUIDO	</t>
        </is>
      </c>
      <c r="D952" t="n">
        <v>3.6579</v>
      </c>
      <c r="E952" t="n">
        <v>27.34</v>
      </c>
      <c r="F952" t="n">
        <v>23.62</v>
      </c>
      <c r="G952" t="n">
        <v>109.01</v>
      </c>
      <c r="H952" t="n">
        <v>1.34</v>
      </c>
      <c r="I952" t="n">
        <v>13</v>
      </c>
      <c r="J952" t="n">
        <v>356.22</v>
      </c>
      <c r="K952" t="n">
        <v>61.82</v>
      </c>
      <c r="L952" t="n">
        <v>26.75</v>
      </c>
      <c r="M952" t="n">
        <v>11</v>
      </c>
      <c r="N952" t="n">
        <v>117.65</v>
      </c>
      <c r="O952" t="n">
        <v>44167.96</v>
      </c>
      <c r="P952" t="n">
        <v>432.5</v>
      </c>
      <c r="Q952" t="n">
        <v>608.79</v>
      </c>
      <c r="R952" t="n">
        <v>55.08</v>
      </c>
      <c r="S952" t="n">
        <v>46.36</v>
      </c>
      <c r="T952" t="n">
        <v>4021.28</v>
      </c>
      <c r="U952" t="n">
        <v>0.84</v>
      </c>
      <c r="V952" t="n">
        <v>0.9</v>
      </c>
      <c r="W952" t="n">
        <v>9.199999999999999</v>
      </c>
      <c r="X952" t="n">
        <v>0.25</v>
      </c>
      <c r="Y952" t="n">
        <v>1</v>
      </c>
      <c r="Z952" t="n">
        <v>10</v>
      </c>
    </row>
    <row r="953">
      <c r="A953" t="n">
        <v>104</v>
      </c>
      <c r="B953" t="n">
        <v>150</v>
      </c>
      <c r="C953" t="inlineStr">
        <is>
          <t xml:space="preserve">CONCLUIDO	</t>
        </is>
      </c>
      <c r="D953" t="n">
        <v>3.6595</v>
      </c>
      <c r="E953" t="n">
        <v>27.33</v>
      </c>
      <c r="F953" t="n">
        <v>23.61</v>
      </c>
      <c r="G953" t="n">
        <v>108.95</v>
      </c>
      <c r="H953" t="n">
        <v>1.35</v>
      </c>
      <c r="I953" t="n">
        <v>13</v>
      </c>
      <c r="J953" t="n">
        <v>356.87</v>
      </c>
      <c r="K953" t="n">
        <v>61.82</v>
      </c>
      <c r="L953" t="n">
        <v>27</v>
      </c>
      <c r="M953" t="n">
        <v>11</v>
      </c>
      <c r="N953" t="n">
        <v>118.05</v>
      </c>
      <c r="O953" t="n">
        <v>44248.41</v>
      </c>
      <c r="P953" t="n">
        <v>432.24</v>
      </c>
      <c r="Q953" t="n">
        <v>608.79</v>
      </c>
      <c r="R953" t="n">
        <v>54.65</v>
      </c>
      <c r="S953" t="n">
        <v>46.36</v>
      </c>
      <c r="T953" t="n">
        <v>3807.75</v>
      </c>
      <c r="U953" t="n">
        <v>0.85</v>
      </c>
      <c r="V953" t="n">
        <v>0.9</v>
      </c>
      <c r="W953" t="n">
        <v>9.199999999999999</v>
      </c>
      <c r="X953" t="n">
        <v>0.23</v>
      </c>
      <c r="Y953" t="n">
        <v>1</v>
      </c>
      <c r="Z953" t="n">
        <v>10</v>
      </c>
    </row>
    <row r="954">
      <c r="A954" t="n">
        <v>105</v>
      </c>
      <c r="B954" t="n">
        <v>150</v>
      </c>
      <c r="C954" t="inlineStr">
        <is>
          <t xml:space="preserve">CONCLUIDO	</t>
        </is>
      </c>
      <c r="D954" t="n">
        <v>3.6597</v>
      </c>
      <c r="E954" t="n">
        <v>27.32</v>
      </c>
      <c r="F954" t="n">
        <v>23.61</v>
      </c>
      <c r="G954" t="n">
        <v>108.95</v>
      </c>
      <c r="H954" t="n">
        <v>1.36</v>
      </c>
      <c r="I954" t="n">
        <v>13</v>
      </c>
      <c r="J954" t="n">
        <v>357.52</v>
      </c>
      <c r="K954" t="n">
        <v>61.82</v>
      </c>
      <c r="L954" t="n">
        <v>27.25</v>
      </c>
      <c r="M954" t="n">
        <v>11</v>
      </c>
      <c r="N954" t="n">
        <v>118.45</v>
      </c>
      <c r="O954" t="n">
        <v>44329.08</v>
      </c>
      <c r="P954" t="n">
        <v>432.16</v>
      </c>
      <c r="Q954" t="n">
        <v>608.8099999999999</v>
      </c>
      <c r="R954" t="n">
        <v>54.79</v>
      </c>
      <c r="S954" t="n">
        <v>46.36</v>
      </c>
      <c r="T954" t="n">
        <v>3877.86</v>
      </c>
      <c r="U954" t="n">
        <v>0.85</v>
      </c>
      <c r="V954" t="n">
        <v>0.9</v>
      </c>
      <c r="W954" t="n">
        <v>9.199999999999999</v>
      </c>
      <c r="X954" t="n">
        <v>0.23</v>
      </c>
      <c r="Y954" t="n">
        <v>1</v>
      </c>
      <c r="Z954" t="n">
        <v>10</v>
      </c>
    </row>
    <row r="955">
      <c r="A955" t="n">
        <v>106</v>
      </c>
      <c r="B955" t="n">
        <v>150</v>
      </c>
      <c r="C955" t="inlineStr">
        <is>
          <t xml:space="preserve">CONCLUIDO	</t>
        </is>
      </c>
      <c r="D955" t="n">
        <v>3.6581</v>
      </c>
      <c r="E955" t="n">
        <v>27.34</v>
      </c>
      <c r="F955" t="n">
        <v>23.62</v>
      </c>
      <c r="G955" t="n">
        <v>109</v>
      </c>
      <c r="H955" t="n">
        <v>1.37</v>
      </c>
      <c r="I955" t="n">
        <v>13</v>
      </c>
      <c r="J955" t="n">
        <v>358.18</v>
      </c>
      <c r="K955" t="n">
        <v>61.82</v>
      </c>
      <c r="L955" t="n">
        <v>27.5</v>
      </c>
      <c r="M955" t="n">
        <v>11</v>
      </c>
      <c r="N955" t="n">
        <v>118.86</v>
      </c>
      <c r="O955" t="n">
        <v>44409.98</v>
      </c>
      <c r="P955" t="n">
        <v>432.11</v>
      </c>
      <c r="Q955" t="n">
        <v>608.8099999999999</v>
      </c>
      <c r="R955" t="n">
        <v>55.03</v>
      </c>
      <c r="S955" t="n">
        <v>46.36</v>
      </c>
      <c r="T955" t="n">
        <v>3996.13</v>
      </c>
      <c r="U955" t="n">
        <v>0.84</v>
      </c>
      <c r="V955" t="n">
        <v>0.9</v>
      </c>
      <c r="W955" t="n">
        <v>9.199999999999999</v>
      </c>
      <c r="X955" t="n">
        <v>0.25</v>
      </c>
      <c r="Y955" t="n">
        <v>1</v>
      </c>
      <c r="Z955" t="n">
        <v>10</v>
      </c>
    </row>
    <row r="956">
      <c r="A956" t="n">
        <v>107</v>
      </c>
      <c r="B956" t="n">
        <v>150</v>
      </c>
      <c r="C956" t="inlineStr">
        <is>
          <t xml:space="preserve">CONCLUIDO	</t>
        </is>
      </c>
      <c r="D956" t="n">
        <v>3.6584</v>
      </c>
      <c r="E956" t="n">
        <v>27.33</v>
      </c>
      <c r="F956" t="n">
        <v>23.61</v>
      </c>
      <c r="G956" t="n">
        <v>108.99</v>
      </c>
      <c r="H956" t="n">
        <v>1.38</v>
      </c>
      <c r="I956" t="n">
        <v>13</v>
      </c>
      <c r="J956" t="n">
        <v>358.84</v>
      </c>
      <c r="K956" t="n">
        <v>61.82</v>
      </c>
      <c r="L956" t="n">
        <v>27.75</v>
      </c>
      <c r="M956" t="n">
        <v>11</v>
      </c>
      <c r="N956" t="n">
        <v>119.27</v>
      </c>
      <c r="O956" t="n">
        <v>44491.1</v>
      </c>
      <c r="P956" t="n">
        <v>431.79</v>
      </c>
      <c r="Q956" t="n">
        <v>608.78</v>
      </c>
      <c r="R956" t="n">
        <v>54.91</v>
      </c>
      <c r="S956" t="n">
        <v>46.36</v>
      </c>
      <c r="T956" t="n">
        <v>3936.42</v>
      </c>
      <c r="U956" t="n">
        <v>0.84</v>
      </c>
      <c r="V956" t="n">
        <v>0.9</v>
      </c>
      <c r="W956" t="n">
        <v>9.199999999999999</v>
      </c>
      <c r="X956" t="n">
        <v>0.24</v>
      </c>
      <c r="Y956" t="n">
        <v>1</v>
      </c>
      <c r="Z956" t="n">
        <v>10</v>
      </c>
    </row>
    <row r="957">
      <c r="A957" t="n">
        <v>108</v>
      </c>
      <c r="B957" t="n">
        <v>150</v>
      </c>
      <c r="C957" t="inlineStr">
        <is>
          <t xml:space="preserve">CONCLUIDO	</t>
        </is>
      </c>
      <c r="D957" t="n">
        <v>3.6701</v>
      </c>
      <c r="E957" t="n">
        <v>27.25</v>
      </c>
      <c r="F957" t="n">
        <v>23.58</v>
      </c>
      <c r="G957" t="n">
        <v>117.92</v>
      </c>
      <c r="H957" t="n">
        <v>1.39</v>
      </c>
      <c r="I957" t="n">
        <v>12</v>
      </c>
      <c r="J957" t="n">
        <v>359.5</v>
      </c>
      <c r="K957" t="n">
        <v>61.82</v>
      </c>
      <c r="L957" t="n">
        <v>28</v>
      </c>
      <c r="M957" t="n">
        <v>10</v>
      </c>
      <c r="N957" t="n">
        <v>119.68</v>
      </c>
      <c r="O957" t="n">
        <v>44572.45</v>
      </c>
      <c r="P957" t="n">
        <v>430.76</v>
      </c>
      <c r="Q957" t="n">
        <v>608.8200000000001</v>
      </c>
      <c r="R957" t="n">
        <v>53.84</v>
      </c>
      <c r="S957" t="n">
        <v>46.36</v>
      </c>
      <c r="T957" t="n">
        <v>3408.12</v>
      </c>
      <c r="U957" t="n">
        <v>0.86</v>
      </c>
      <c r="V957" t="n">
        <v>0.9</v>
      </c>
      <c r="W957" t="n">
        <v>9.199999999999999</v>
      </c>
      <c r="X957" t="n">
        <v>0.21</v>
      </c>
      <c r="Y957" t="n">
        <v>1</v>
      </c>
      <c r="Z957" t="n">
        <v>10</v>
      </c>
    </row>
    <row r="958">
      <c r="A958" t="n">
        <v>109</v>
      </c>
      <c r="B958" t="n">
        <v>150</v>
      </c>
      <c r="C958" t="inlineStr">
        <is>
          <t xml:space="preserve">CONCLUIDO	</t>
        </is>
      </c>
      <c r="D958" t="n">
        <v>3.6708</v>
      </c>
      <c r="E958" t="n">
        <v>27.24</v>
      </c>
      <c r="F958" t="n">
        <v>23.58</v>
      </c>
      <c r="G958" t="n">
        <v>117.89</v>
      </c>
      <c r="H958" t="n">
        <v>1.4</v>
      </c>
      <c r="I958" t="n">
        <v>12</v>
      </c>
      <c r="J958" t="n">
        <v>360.16</v>
      </c>
      <c r="K958" t="n">
        <v>61.82</v>
      </c>
      <c r="L958" t="n">
        <v>28.25</v>
      </c>
      <c r="M958" t="n">
        <v>10</v>
      </c>
      <c r="N958" t="n">
        <v>120.09</v>
      </c>
      <c r="O958" t="n">
        <v>44654.04</v>
      </c>
      <c r="P958" t="n">
        <v>431.06</v>
      </c>
      <c r="Q958" t="n">
        <v>608.79</v>
      </c>
      <c r="R958" t="n">
        <v>53.84</v>
      </c>
      <c r="S958" t="n">
        <v>46.36</v>
      </c>
      <c r="T958" t="n">
        <v>3407.84</v>
      </c>
      <c r="U958" t="n">
        <v>0.86</v>
      </c>
      <c r="V958" t="n">
        <v>0.9</v>
      </c>
      <c r="W958" t="n">
        <v>9.19</v>
      </c>
      <c r="X958" t="n">
        <v>0.21</v>
      </c>
      <c r="Y958" t="n">
        <v>1</v>
      </c>
      <c r="Z958" t="n">
        <v>10</v>
      </c>
    </row>
    <row r="959">
      <c r="A959" t="n">
        <v>110</v>
      </c>
      <c r="B959" t="n">
        <v>150</v>
      </c>
      <c r="C959" t="inlineStr">
        <is>
          <t xml:space="preserve">CONCLUIDO	</t>
        </is>
      </c>
      <c r="D959" t="n">
        <v>3.6697</v>
      </c>
      <c r="E959" t="n">
        <v>27.25</v>
      </c>
      <c r="F959" t="n">
        <v>23.59</v>
      </c>
      <c r="G959" t="n">
        <v>117.93</v>
      </c>
      <c r="H959" t="n">
        <v>1.41</v>
      </c>
      <c r="I959" t="n">
        <v>12</v>
      </c>
      <c r="J959" t="n">
        <v>360.82</v>
      </c>
      <c r="K959" t="n">
        <v>61.82</v>
      </c>
      <c r="L959" t="n">
        <v>28.5</v>
      </c>
      <c r="M959" t="n">
        <v>10</v>
      </c>
      <c r="N959" t="n">
        <v>120.5</v>
      </c>
      <c r="O959" t="n">
        <v>44735.86</v>
      </c>
      <c r="P959" t="n">
        <v>431.69</v>
      </c>
      <c r="Q959" t="n">
        <v>608.79</v>
      </c>
      <c r="R959" t="n">
        <v>54.04</v>
      </c>
      <c r="S959" t="n">
        <v>46.36</v>
      </c>
      <c r="T959" t="n">
        <v>3505.61</v>
      </c>
      <c r="U959" t="n">
        <v>0.86</v>
      </c>
      <c r="V959" t="n">
        <v>0.9</v>
      </c>
      <c r="W959" t="n">
        <v>9.199999999999999</v>
      </c>
      <c r="X959" t="n">
        <v>0.22</v>
      </c>
      <c r="Y959" t="n">
        <v>1</v>
      </c>
      <c r="Z959" t="n">
        <v>10</v>
      </c>
    </row>
    <row r="960">
      <c r="A960" t="n">
        <v>111</v>
      </c>
      <c r="B960" t="n">
        <v>150</v>
      </c>
      <c r="C960" t="inlineStr">
        <is>
          <t xml:space="preserve">CONCLUIDO	</t>
        </is>
      </c>
      <c r="D960" t="n">
        <v>3.6679</v>
      </c>
      <c r="E960" t="n">
        <v>27.26</v>
      </c>
      <c r="F960" t="n">
        <v>23.6</v>
      </c>
      <c r="G960" t="n">
        <v>118</v>
      </c>
      <c r="H960" t="n">
        <v>1.42</v>
      </c>
      <c r="I960" t="n">
        <v>12</v>
      </c>
      <c r="J960" t="n">
        <v>361.49</v>
      </c>
      <c r="K960" t="n">
        <v>61.82</v>
      </c>
      <c r="L960" t="n">
        <v>28.75</v>
      </c>
      <c r="M960" t="n">
        <v>10</v>
      </c>
      <c r="N960" t="n">
        <v>120.92</v>
      </c>
      <c r="O960" t="n">
        <v>44817.91</v>
      </c>
      <c r="P960" t="n">
        <v>432.21</v>
      </c>
      <c r="Q960" t="n">
        <v>608.78</v>
      </c>
      <c r="R960" t="n">
        <v>54.42</v>
      </c>
      <c r="S960" t="n">
        <v>46.36</v>
      </c>
      <c r="T960" t="n">
        <v>3695.39</v>
      </c>
      <c r="U960" t="n">
        <v>0.85</v>
      </c>
      <c r="V960" t="n">
        <v>0.9</v>
      </c>
      <c r="W960" t="n">
        <v>9.199999999999999</v>
      </c>
      <c r="X960" t="n">
        <v>0.23</v>
      </c>
      <c r="Y960" t="n">
        <v>1</v>
      </c>
      <c r="Z960" t="n">
        <v>10</v>
      </c>
    </row>
    <row r="961">
      <c r="A961" t="n">
        <v>112</v>
      </c>
      <c r="B961" t="n">
        <v>150</v>
      </c>
      <c r="C961" t="inlineStr">
        <is>
          <t xml:space="preserve">CONCLUIDO	</t>
        </is>
      </c>
      <c r="D961" t="n">
        <v>3.6687</v>
      </c>
      <c r="E961" t="n">
        <v>27.26</v>
      </c>
      <c r="F961" t="n">
        <v>23.59</v>
      </c>
      <c r="G961" t="n">
        <v>117.97</v>
      </c>
      <c r="H961" t="n">
        <v>1.43</v>
      </c>
      <c r="I961" t="n">
        <v>12</v>
      </c>
      <c r="J961" t="n">
        <v>362.16</v>
      </c>
      <c r="K961" t="n">
        <v>61.82</v>
      </c>
      <c r="L961" t="n">
        <v>29</v>
      </c>
      <c r="M961" t="n">
        <v>10</v>
      </c>
      <c r="N961" t="n">
        <v>121.34</v>
      </c>
      <c r="O961" t="n">
        <v>44900.33</v>
      </c>
      <c r="P961" t="n">
        <v>432.35</v>
      </c>
      <c r="Q961" t="n">
        <v>608.75</v>
      </c>
      <c r="R961" t="n">
        <v>54.25</v>
      </c>
      <c r="S961" t="n">
        <v>46.36</v>
      </c>
      <c r="T961" t="n">
        <v>3611.52</v>
      </c>
      <c r="U961" t="n">
        <v>0.85</v>
      </c>
      <c r="V961" t="n">
        <v>0.9</v>
      </c>
      <c r="W961" t="n">
        <v>9.199999999999999</v>
      </c>
      <c r="X961" t="n">
        <v>0.22</v>
      </c>
      <c r="Y961" t="n">
        <v>1</v>
      </c>
      <c r="Z961" t="n">
        <v>10</v>
      </c>
    </row>
    <row r="962">
      <c r="A962" t="n">
        <v>113</v>
      </c>
      <c r="B962" t="n">
        <v>150</v>
      </c>
      <c r="C962" t="inlineStr">
        <is>
          <t xml:space="preserve">CONCLUIDO	</t>
        </is>
      </c>
      <c r="D962" t="n">
        <v>3.6697</v>
      </c>
      <c r="E962" t="n">
        <v>27.25</v>
      </c>
      <c r="F962" t="n">
        <v>23.59</v>
      </c>
      <c r="G962" t="n">
        <v>117.93</v>
      </c>
      <c r="H962" t="n">
        <v>1.44</v>
      </c>
      <c r="I962" t="n">
        <v>12</v>
      </c>
      <c r="J962" t="n">
        <v>362.83</v>
      </c>
      <c r="K962" t="n">
        <v>61.82</v>
      </c>
      <c r="L962" t="n">
        <v>29.25</v>
      </c>
      <c r="M962" t="n">
        <v>10</v>
      </c>
      <c r="N962" t="n">
        <v>121.75</v>
      </c>
      <c r="O962" t="n">
        <v>44982.86</v>
      </c>
      <c r="P962" t="n">
        <v>432.31</v>
      </c>
      <c r="Q962" t="n">
        <v>608.79</v>
      </c>
      <c r="R962" t="n">
        <v>54.23</v>
      </c>
      <c r="S962" t="n">
        <v>46.36</v>
      </c>
      <c r="T962" t="n">
        <v>3601.72</v>
      </c>
      <c r="U962" t="n">
        <v>0.85</v>
      </c>
      <c r="V962" t="n">
        <v>0.9</v>
      </c>
      <c r="W962" t="n">
        <v>9.19</v>
      </c>
      <c r="X962" t="n">
        <v>0.21</v>
      </c>
      <c r="Y962" t="n">
        <v>1</v>
      </c>
      <c r="Z962" t="n">
        <v>10</v>
      </c>
    </row>
    <row r="963">
      <c r="A963" t="n">
        <v>114</v>
      </c>
      <c r="B963" t="n">
        <v>150</v>
      </c>
      <c r="C963" t="inlineStr">
        <is>
          <t xml:space="preserve">CONCLUIDO	</t>
        </is>
      </c>
      <c r="D963" t="n">
        <v>3.6691</v>
      </c>
      <c r="E963" t="n">
        <v>27.25</v>
      </c>
      <c r="F963" t="n">
        <v>23.59</v>
      </c>
      <c r="G963" t="n">
        <v>117.95</v>
      </c>
      <c r="H963" t="n">
        <v>1.45</v>
      </c>
      <c r="I963" t="n">
        <v>12</v>
      </c>
      <c r="J963" t="n">
        <v>363.5</v>
      </c>
      <c r="K963" t="n">
        <v>61.82</v>
      </c>
      <c r="L963" t="n">
        <v>29.5</v>
      </c>
      <c r="M963" t="n">
        <v>10</v>
      </c>
      <c r="N963" t="n">
        <v>122.18</v>
      </c>
      <c r="O963" t="n">
        <v>45065.64</v>
      </c>
      <c r="P963" t="n">
        <v>432.58</v>
      </c>
      <c r="Q963" t="n">
        <v>608.8099999999999</v>
      </c>
      <c r="R963" t="n">
        <v>54.25</v>
      </c>
      <c r="S963" t="n">
        <v>46.36</v>
      </c>
      <c r="T963" t="n">
        <v>3613.13</v>
      </c>
      <c r="U963" t="n">
        <v>0.85</v>
      </c>
      <c r="V963" t="n">
        <v>0.9</v>
      </c>
      <c r="W963" t="n">
        <v>9.199999999999999</v>
      </c>
      <c r="X963" t="n">
        <v>0.22</v>
      </c>
      <c r="Y963" t="n">
        <v>1</v>
      </c>
      <c r="Z963" t="n">
        <v>10</v>
      </c>
    </row>
    <row r="964">
      <c r="A964" t="n">
        <v>115</v>
      </c>
      <c r="B964" t="n">
        <v>150</v>
      </c>
      <c r="C964" t="inlineStr">
        <is>
          <t xml:space="preserve">CONCLUIDO	</t>
        </is>
      </c>
      <c r="D964" t="n">
        <v>3.6684</v>
      </c>
      <c r="E964" t="n">
        <v>27.26</v>
      </c>
      <c r="F964" t="n">
        <v>23.6</v>
      </c>
      <c r="G964" t="n">
        <v>117.98</v>
      </c>
      <c r="H964" t="n">
        <v>1.46</v>
      </c>
      <c r="I964" t="n">
        <v>12</v>
      </c>
      <c r="J964" t="n">
        <v>364.17</v>
      </c>
      <c r="K964" t="n">
        <v>61.82</v>
      </c>
      <c r="L964" t="n">
        <v>29.75</v>
      </c>
      <c r="M964" t="n">
        <v>10</v>
      </c>
      <c r="N964" t="n">
        <v>122.6</v>
      </c>
      <c r="O964" t="n">
        <v>45148.66</v>
      </c>
      <c r="P964" t="n">
        <v>432.89</v>
      </c>
      <c r="Q964" t="n">
        <v>608.77</v>
      </c>
      <c r="R964" t="n">
        <v>54.53</v>
      </c>
      <c r="S964" t="n">
        <v>46.36</v>
      </c>
      <c r="T964" t="n">
        <v>3753.98</v>
      </c>
      <c r="U964" t="n">
        <v>0.85</v>
      </c>
      <c r="V964" t="n">
        <v>0.9</v>
      </c>
      <c r="W964" t="n">
        <v>9.19</v>
      </c>
      <c r="X964" t="n">
        <v>0.23</v>
      </c>
      <c r="Y964" t="n">
        <v>1</v>
      </c>
      <c r="Z964" t="n">
        <v>10</v>
      </c>
    </row>
    <row r="965">
      <c r="A965" t="n">
        <v>116</v>
      </c>
      <c r="B965" t="n">
        <v>150</v>
      </c>
      <c r="C965" t="inlineStr">
        <is>
          <t xml:space="preserve">CONCLUIDO	</t>
        </is>
      </c>
      <c r="D965" t="n">
        <v>3.6682</v>
      </c>
      <c r="E965" t="n">
        <v>27.26</v>
      </c>
      <c r="F965" t="n">
        <v>23.6</v>
      </c>
      <c r="G965" t="n">
        <v>117.99</v>
      </c>
      <c r="H965" t="n">
        <v>1.47</v>
      </c>
      <c r="I965" t="n">
        <v>12</v>
      </c>
      <c r="J965" t="n">
        <v>364.85</v>
      </c>
      <c r="K965" t="n">
        <v>61.82</v>
      </c>
      <c r="L965" t="n">
        <v>30</v>
      </c>
      <c r="M965" t="n">
        <v>10</v>
      </c>
      <c r="N965" t="n">
        <v>123.02</v>
      </c>
      <c r="O965" t="n">
        <v>45231.92</v>
      </c>
      <c r="P965" t="n">
        <v>432.74</v>
      </c>
      <c r="Q965" t="n">
        <v>608.75</v>
      </c>
      <c r="R965" t="n">
        <v>54.44</v>
      </c>
      <c r="S965" t="n">
        <v>46.36</v>
      </c>
      <c r="T965" t="n">
        <v>3709.7</v>
      </c>
      <c r="U965" t="n">
        <v>0.85</v>
      </c>
      <c r="V965" t="n">
        <v>0.9</v>
      </c>
      <c r="W965" t="n">
        <v>9.199999999999999</v>
      </c>
      <c r="X965" t="n">
        <v>0.23</v>
      </c>
      <c r="Y965" t="n">
        <v>1</v>
      </c>
      <c r="Z965" t="n">
        <v>10</v>
      </c>
    </row>
    <row r="966">
      <c r="A966" t="n">
        <v>117</v>
      </c>
      <c r="B966" t="n">
        <v>150</v>
      </c>
      <c r="C966" t="inlineStr">
        <is>
          <t xml:space="preserve">CONCLUIDO	</t>
        </is>
      </c>
      <c r="D966" t="n">
        <v>3.668</v>
      </c>
      <c r="E966" t="n">
        <v>27.26</v>
      </c>
      <c r="F966" t="n">
        <v>23.6</v>
      </c>
      <c r="G966" t="n">
        <v>118</v>
      </c>
      <c r="H966" t="n">
        <v>1.48</v>
      </c>
      <c r="I966" t="n">
        <v>12</v>
      </c>
      <c r="J966" t="n">
        <v>365.52</v>
      </c>
      <c r="K966" t="n">
        <v>61.82</v>
      </c>
      <c r="L966" t="n">
        <v>30.25</v>
      </c>
      <c r="M966" t="n">
        <v>10</v>
      </c>
      <c r="N966" t="n">
        <v>123.45</v>
      </c>
      <c r="O966" t="n">
        <v>45315.43</v>
      </c>
      <c r="P966" t="n">
        <v>432.61</v>
      </c>
      <c r="Q966" t="n">
        <v>608.76</v>
      </c>
      <c r="R966" t="n">
        <v>54.57</v>
      </c>
      <c r="S966" t="n">
        <v>46.36</v>
      </c>
      <c r="T966" t="n">
        <v>3772.16</v>
      </c>
      <c r="U966" t="n">
        <v>0.85</v>
      </c>
      <c r="V966" t="n">
        <v>0.9</v>
      </c>
      <c r="W966" t="n">
        <v>9.199999999999999</v>
      </c>
      <c r="X966" t="n">
        <v>0.23</v>
      </c>
      <c r="Y966" t="n">
        <v>1</v>
      </c>
      <c r="Z966" t="n">
        <v>10</v>
      </c>
    </row>
    <row r="967">
      <c r="A967" t="n">
        <v>118</v>
      </c>
      <c r="B967" t="n">
        <v>150</v>
      </c>
      <c r="C967" t="inlineStr">
        <is>
          <t xml:space="preserve">CONCLUIDO	</t>
        </is>
      </c>
      <c r="D967" t="n">
        <v>3.6676</v>
      </c>
      <c r="E967" t="n">
        <v>27.27</v>
      </c>
      <c r="F967" t="n">
        <v>23.6</v>
      </c>
      <c r="G967" t="n">
        <v>118.01</v>
      </c>
      <c r="H967" t="n">
        <v>1.49</v>
      </c>
      <c r="I967" t="n">
        <v>12</v>
      </c>
      <c r="J967" t="n">
        <v>366.2</v>
      </c>
      <c r="K967" t="n">
        <v>61.82</v>
      </c>
      <c r="L967" t="n">
        <v>30.5</v>
      </c>
      <c r="M967" t="n">
        <v>10</v>
      </c>
      <c r="N967" t="n">
        <v>123.88</v>
      </c>
      <c r="O967" t="n">
        <v>45399.2</v>
      </c>
      <c r="P967" t="n">
        <v>432.59</v>
      </c>
      <c r="Q967" t="n">
        <v>608.78</v>
      </c>
      <c r="R967" t="n">
        <v>54.64</v>
      </c>
      <c r="S967" t="n">
        <v>46.36</v>
      </c>
      <c r="T967" t="n">
        <v>3808.82</v>
      </c>
      <c r="U967" t="n">
        <v>0.85</v>
      </c>
      <c r="V967" t="n">
        <v>0.9</v>
      </c>
      <c r="W967" t="n">
        <v>9.199999999999999</v>
      </c>
      <c r="X967" t="n">
        <v>0.23</v>
      </c>
      <c r="Y967" t="n">
        <v>1</v>
      </c>
      <c r="Z967" t="n">
        <v>10</v>
      </c>
    </row>
    <row r="968">
      <c r="A968" t="n">
        <v>119</v>
      </c>
      <c r="B968" t="n">
        <v>150</v>
      </c>
      <c r="C968" t="inlineStr">
        <is>
          <t xml:space="preserve">CONCLUIDO	</t>
        </is>
      </c>
      <c r="D968" t="n">
        <v>3.6675</v>
      </c>
      <c r="E968" t="n">
        <v>27.27</v>
      </c>
      <c r="F968" t="n">
        <v>23.6</v>
      </c>
      <c r="G968" t="n">
        <v>118.01</v>
      </c>
      <c r="H968" t="n">
        <v>1.49</v>
      </c>
      <c r="I968" t="n">
        <v>12</v>
      </c>
      <c r="J968" t="n">
        <v>366.88</v>
      </c>
      <c r="K968" t="n">
        <v>61.82</v>
      </c>
      <c r="L968" t="n">
        <v>30.75</v>
      </c>
      <c r="M968" t="n">
        <v>10</v>
      </c>
      <c r="N968" t="n">
        <v>124.31</v>
      </c>
      <c r="O968" t="n">
        <v>45483.22</v>
      </c>
      <c r="P968" t="n">
        <v>432.17</v>
      </c>
      <c r="Q968" t="n">
        <v>608.79</v>
      </c>
      <c r="R968" t="n">
        <v>54.51</v>
      </c>
      <c r="S968" t="n">
        <v>46.36</v>
      </c>
      <c r="T968" t="n">
        <v>3740.49</v>
      </c>
      <c r="U968" t="n">
        <v>0.85</v>
      </c>
      <c r="V968" t="n">
        <v>0.9</v>
      </c>
      <c r="W968" t="n">
        <v>9.199999999999999</v>
      </c>
      <c r="X968" t="n">
        <v>0.23</v>
      </c>
      <c r="Y968" t="n">
        <v>1</v>
      </c>
      <c r="Z968" t="n">
        <v>10</v>
      </c>
    </row>
    <row r="969">
      <c r="A969" t="n">
        <v>120</v>
      </c>
      <c r="B969" t="n">
        <v>150</v>
      </c>
      <c r="C969" t="inlineStr">
        <is>
          <t xml:space="preserve">CONCLUIDO	</t>
        </is>
      </c>
      <c r="D969" t="n">
        <v>3.6786</v>
      </c>
      <c r="E969" t="n">
        <v>27.18</v>
      </c>
      <c r="F969" t="n">
        <v>23.58</v>
      </c>
      <c r="G969" t="n">
        <v>128.6</v>
      </c>
      <c r="H969" t="n">
        <v>1.5</v>
      </c>
      <c r="I969" t="n">
        <v>11</v>
      </c>
      <c r="J969" t="n">
        <v>367.57</v>
      </c>
      <c r="K969" t="n">
        <v>61.82</v>
      </c>
      <c r="L969" t="n">
        <v>31</v>
      </c>
      <c r="M969" t="n">
        <v>9</v>
      </c>
      <c r="N969" t="n">
        <v>124.74</v>
      </c>
      <c r="O969" t="n">
        <v>45567.49</v>
      </c>
      <c r="P969" t="n">
        <v>431.8</v>
      </c>
      <c r="Q969" t="n">
        <v>608.8099999999999</v>
      </c>
      <c r="R969" t="n">
        <v>53.73</v>
      </c>
      <c r="S969" t="n">
        <v>46.36</v>
      </c>
      <c r="T969" t="n">
        <v>3355.48</v>
      </c>
      <c r="U969" t="n">
        <v>0.86</v>
      </c>
      <c r="V969" t="n">
        <v>0.9</v>
      </c>
      <c r="W969" t="n">
        <v>9.199999999999999</v>
      </c>
      <c r="X969" t="n">
        <v>0.2</v>
      </c>
      <c r="Y969" t="n">
        <v>1</v>
      </c>
      <c r="Z969" t="n">
        <v>10</v>
      </c>
    </row>
    <row r="970">
      <c r="A970" t="n">
        <v>121</v>
      </c>
      <c r="B970" t="n">
        <v>150</v>
      </c>
      <c r="C970" t="inlineStr">
        <is>
          <t xml:space="preserve">CONCLUIDO	</t>
        </is>
      </c>
      <c r="D970" t="n">
        <v>3.6799</v>
      </c>
      <c r="E970" t="n">
        <v>27.17</v>
      </c>
      <c r="F970" t="n">
        <v>23.57</v>
      </c>
      <c r="G970" t="n">
        <v>128.54</v>
      </c>
      <c r="H970" t="n">
        <v>1.51</v>
      </c>
      <c r="I970" t="n">
        <v>11</v>
      </c>
      <c r="J970" t="n">
        <v>368.25</v>
      </c>
      <c r="K970" t="n">
        <v>61.82</v>
      </c>
      <c r="L970" t="n">
        <v>31.25</v>
      </c>
      <c r="M970" t="n">
        <v>9</v>
      </c>
      <c r="N970" t="n">
        <v>125.18</v>
      </c>
      <c r="O970" t="n">
        <v>45652.02</v>
      </c>
      <c r="P970" t="n">
        <v>432.1</v>
      </c>
      <c r="Q970" t="n">
        <v>608.8099999999999</v>
      </c>
      <c r="R970" t="n">
        <v>53.4</v>
      </c>
      <c r="S970" t="n">
        <v>46.36</v>
      </c>
      <c r="T970" t="n">
        <v>3190.15</v>
      </c>
      <c r="U970" t="n">
        <v>0.87</v>
      </c>
      <c r="V970" t="n">
        <v>0.9</v>
      </c>
      <c r="W970" t="n">
        <v>9.199999999999999</v>
      </c>
      <c r="X970" t="n">
        <v>0.19</v>
      </c>
      <c r="Y970" t="n">
        <v>1</v>
      </c>
      <c r="Z970" t="n">
        <v>10</v>
      </c>
    </row>
    <row r="971">
      <c r="A971" t="n">
        <v>122</v>
      </c>
      <c r="B971" t="n">
        <v>150</v>
      </c>
      <c r="C971" t="inlineStr">
        <is>
          <t xml:space="preserve">CONCLUIDO	</t>
        </is>
      </c>
      <c r="D971" t="n">
        <v>3.6792</v>
      </c>
      <c r="E971" t="n">
        <v>27.18</v>
      </c>
      <c r="F971" t="n">
        <v>23.57</v>
      </c>
      <c r="G971" t="n">
        <v>128.57</v>
      </c>
      <c r="H971" t="n">
        <v>1.52</v>
      </c>
      <c r="I971" t="n">
        <v>11</v>
      </c>
      <c r="J971" t="n">
        <v>368.94</v>
      </c>
      <c r="K971" t="n">
        <v>61.82</v>
      </c>
      <c r="L971" t="n">
        <v>31.5</v>
      </c>
      <c r="M971" t="n">
        <v>9</v>
      </c>
      <c r="N971" t="n">
        <v>125.62</v>
      </c>
      <c r="O971" t="n">
        <v>45736.8</v>
      </c>
      <c r="P971" t="n">
        <v>432.6</v>
      </c>
      <c r="Q971" t="n">
        <v>608.76</v>
      </c>
      <c r="R971" t="n">
        <v>53.56</v>
      </c>
      <c r="S971" t="n">
        <v>46.36</v>
      </c>
      <c r="T971" t="n">
        <v>3272.33</v>
      </c>
      <c r="U971" t="n">
        <v>0.87</v>
      </c>
      <c r="V971" t="n">
        <v>0.9</v>
      </c>
      <c r="W971" t="n">
        <v>9.199999999999999</v>
      </c>
      <c r="X971" t="n">
        <v>0.2</v>
      </c>
      <c r="Y971" t="n">
        <v>1</v>
      </c>
      <c r="Z971" t="n">
        <v>10</v>
      </c>
    </row>
    <row r="972">
      <c r="A972" t="n">
        <v>123</v>
      </c>
      <c r="B972" t="n">
        <v>150</v>
      </c>
      <c r="C972" t="inlineStr">
        <is>
          <t xml:space="preserve">CONCLUIDO	</t>
        </is>
      </c>
      <c r="D972" t="n">
        <v>3.6794</v>
      </c>
      <c r="E972" t="n">
        <v>27.18</v>
      </c>
      <c r="F972" t="n">
        <v>23.57</v>
      </c>
      <c r="G972" t="n">
        <v>128.57</v>
      </c>
      <c r="H972" t="n">
        <v>1.53</v>
      </c>
      <c r="I972" t="n">
        <v>11</v>
      </c>
      <c r="J972" t="n">
        <v>369.63</v>
      </c>
      <c r="K972" t="n">
        <v>61.82</v>
      </c>
      <c r="L972" t="n">
        <v>31.75</v>
      </c>
      <c r="M972" t="n">
        <v>9</v>
      </c>
      <c r="N972" t="n">
        <v>126.06</v>
      </c>
      <c r="O972" t="n">
        <v>45821.85</v>
      </c>
      <c r="P972" t="n">
        <v>432.92</v>
      </c>
      <c r="Q972" t="n">
        <v>608.75</v>
      </c>
      <c r="R972" t="n">
        <v>53.66</v>
      </c>
      <c r="S972" t="n">
        <v>46.36</v>
      </c>
      <c r="T972" t="n">
        <v>3322.74</v>
      </c>
      <c r="U972" t="n">
        <v>0.86</v>
      </c>
      <c r="V972" t="n">
        <v>0.9</v>
      </c>
      <c r="W972" t="n">
        <v>9.19</v>
      </c>
      <c r="X972" t="n">
        <v>0.2</v>
      </c>
      <c r="Y972" t="n">
        <v>1</v>
      </c>
      <c r="Z972" t="n">
        <v>10</v>
      </c>
    </row>
    <row r="973">
      <c r="A973" t="n">
        <v>124</v>
      </c>
      <c r="B973" t="n">
        <v>150</v>
      </c>
      <c r="C973" t="inlineStr">
        <is>
          <t xml:space="preserve">CONCLUIDO	</t>
        </is>
      </c>
      <c r="D973" t="n">
        <v>3.6788</v>
      </c>
      <c r="E973" t="n">
        <v>27.18</v>
      </c>
      <c r="F973" t="n">
        <v>23.57</v>
      </c>
      <c r="G973" t="n">
        <v>128.59</v>
      </c>
      <c r="H973" t="n">
        <v>1.54</v>
      </c>
      <c r="I973" t="n">
        <v>11</v>
      </c>
      <c r="J973" t="n">
        <v>370.32</v>
      </c>
      <c r="K973" t="n">
        <v>61.82</v>
      </c>
      <c r="L973" t="n">
        <v>32</v>
      </c>
      <c r="M973" t="n">
        <v>9</v>
      </c>
      <c r="N973" t="n">
        <v>126.5</v>
      </c>
      <c r="O973" t="n">
        <v>45907.3</v>
      </c>
      <c r="P973" t="n">
        <v>433.32</v>
      </c>
      <c r="Q973" t="n">
        <v>608.8200000000001</v>
      </c>
      <c r="R973" t="n">
        <v>53.69</v>
      </c>
      <c r="S973" t="n">
        <v>46.36</v>
      </c>
      <c r="T973" t="n">
        <v>3335.55</v>
      </c>
      <c r="U973" t="n">
        <v>0.86</v>
      </c>
      <c r="V973" t="n">
        <v>0.9</v>
      </c>
      <c r="W973" t="n">
        <v>9.199999999999999</v>
      </c>
      <c r="X973" t="n">
        <v>0.2</v>
      </c>
      <c r="Y973" t="n">
        <v>1</v>
      </c>
      <c r="Z973" t="n">
        <v>10</v>
      </c>
    </row>
    <row r="974">
      <c r="A974" t="n">
        <v>125</v>
      </c>
      <c r="B974" t="n">
        <v>150</v>
      </c>
      <c r="C974" t="inlineStr">
        <is>
          <t xml:space="preserve">CONCLUIDO	</t>
        </is>
      </c>
      <c r="D974" t="n">
        <v>3.6797</v>
      </c>
      <c r="E974" t="n">
        <v>27.18</v>
      </c>
      <c r="F974" t="n">
        <v>23.57</v>
      </c>
      <c r="G974" t="n">
        <v>128.55</v>
      </c>
      <c r="H974" t="n">
        <v>1.55</v>
      </c>
      <c r="I974" t="n">
        <v>11</v>
      </c>
      <c r="J974" t="n">
        <v>371.02</v>
      </c>
      <c r="K974" t="n">
        <v>61.82</v>
      </c>
      <c r="L974" t="n">
        <v>32.25</v>
      </c>
      <c r="M974" t="n">
        <v>9</v>
      </c>
      <c r="N974" t="n">
        <v>126.94</v>
      </c>
      <c r="O974" t="n">
        <v>45992.88</v>
      </c>
      <c r="P974" t="n">
        <v>433.36</v>
      </c>
      <c r="Q974" t="n">
        <v>608.8</v>
      </c>
      <c r="R974" t="n">
        <v>53.39</v>
      </c>
      <c r="S974" t="n">
        <v>46.36</v>
      </c>
      <c r="T974" t="n">
        <v>3186.39</v>
      </c>
      <c r="U974" t="n">
        <v>0.87</v>
      </c>
      <c r="V974" t="n">
        <v>0.9</v>
      </c>
      <c r="W974" t="n">
        <v>9.199999999999999</v>
      </c>
      <c r="X974" t="n">
        <v>0.2</v>
      </c>
      <c r="Y974" t="n">
        <v>1</v>
      </c>
      <c r="Z974" t="n">
        <v>10</v>
      </c>
    </row>
    <row r="975">
      <c r="A975" t="n">
        <v>126</v>
      </c>
      <c r="B975" t="n">
        <v>150</v>
      </c>
      <c r="C975" t="inlineStr">
        <is>
          <t xml:space="preserve">CONCLUIDO	</t>
        </is>
      </c>
      <c r="D975" t="n">
        <v>3.679</v>
      </c>
      <c r="E975" t="n">
        <v>27.18</v>
      </c>
      <c r="F975" t="n">
        <v>23.57</v>
      </c>
      <c r="G975" t="n">
        <v>128.58</v>
      </c>
      <c r="H975" t="n">
        <v>1.56</v>
      </c>
      <c r="I975" t="n">
        <v>11</v>
      </c>
      <c r="J975" t="n">
        <v>371.71</v>
      </c>
      <c r="K975" t="n">
        <v>61.82</v>
      </c>
      <c r="L975" t="n">
        <v>32.5</v>
      </c>
      <c r="M975" t="n">
        <v>9</v>
      </c>
      <c r="N975" t="n">
        <v>127.39</v>
      </c>
      <c r="O975" t="n">
        <v>46078.74</v>
      </c>
      <c r="P975" t="n">
        <v>433.59</v>
      </c>
      <c r="Q975" t="n">
        <v>608.75</v>
      </c>
      <c r="R975" t="n">
        <v>53.59</v>
      </c>
      <c r="S975" t="n">
        <v>46.36</v>
      </c>
      <c r="T975" t="n">
        <v>3289.33</v>
      </c>
      <c r="U975" t="n">
        <v>0.86</v>
      </c>
      <c r="V975" t="n">
        <v>0.9</v>
      </c>
      <c r="W975" t="n">
        <v>9.199999999999999</v>
      </c>
      <c r="X975" t="n">
        <v>0.2</v>
      </c>
      <c r="Y975" t="n">
        <v>1</v>
      </c>
      <c r="Z975" t="n">
        <v>10</v>
      </c>
    </row>
    <row r="976">
      <c r="A976" t="n">
        <v>127</v>
      </c>
      <c r="B976" t="n">
        <v>150</v>
      </c>
      <c r="C976" t="inlineStr">
        <is>
          <t xml:space="preserve">CONCLUIDO	</t>
        </is>
      </c>
      <c r="D976" t="n">
        <v>3.6802</v>
      </c>
      <c r="E976" t="n">
        <v>27.17</v>
      </c>
      <c r="F976" t="n">
        <v>23.56</v>
      </c>
      <c r="G976" t="n">
        <v>128.53</v>
      </c>
      <c r="H976" t="n">
        <v>1.57</v>
      </c>
      <c r="I976" t="n">
        <v>11</v>
      </c>
      <c r="J976" t="n">
        <v>372.41</v>
      </c>
      <c r="K976" t="n">
        <v>61.82</v>
      </c>
      <c r="L976" t="n">
        <v>32.75</v>
      </c>
      <c r="M976" t="n">
        <v>9</v>
      </c>
      <c r="N976" t="n">
        <v>127.84</v>
      </c>
      <c r="O976" t="n">
        <v>46164.87</v>
      </c>
      <c r="P976" t="n">
        <v>433.34</v>
      </c>
      <c r="Q976" t="n">
        <v>608.78</v>
      </c>
      <c r="R976" t="n">
        <v>53.45</v>
      </c>
      <c r="S976" t="n">
        <v>46.36</v>
      </c>
      <c r="T976" t="n">
        <v>3219.1</v>
      </c>
      <c r="U976" t="n">
        <v>0.87</v>
      </c>
      <c r="V976" t="n">
        <v>0.9</v>
      </c>
      <c r="W976" t="n">
        <v>9.19</v>
      </c>
      <c r="X976" t="n">
        <v>0.19</v>
      </c>
      <c r="Y976" t="n">
        <v>1</v>
      </c>
      <c r="Z976" t="n">
        <v>10</v>
      </c>
    </row>
    <row r="977">
      <c r="A977" t="n">
        <v>128</v>
      </c>
      <c r="B977" t="n">
        <v>150</v>
      </c>
      <c r="C977" t="inlineStr">
        <is>
          <t xml:space="preserve">CONCLUIDO	</t>
        </is>
      </c>
      <c r="D977" t="n">
        <v>3.68</v>
      </c>
      <c r="E977" t="n">
        <v>27.17</v>
      </c>
      <c r="F977" t="n">
        <v>23.57</v>
      </c>
      <c r="G977" t="n">
        <v>128.54</v>
      </c>
      <c r="H977" t="n">
        <v>1.58</v>
      </c>
      <c r="I977" t="n">
        <v>11</v>
      </c>
      <c r="J977" t="n">
        <v>373.11</v>
      </c>
      <c r="K977" t="n">
        <v>61.82</v>
      </c>
      <c r="L977" t="n">
        <v>33</v>
      </c>
      <c r="M977" t="n">
        <v>9</v>
      </c>
      <c r="N977" t="n">
        <v>128.29</v>
      </c>
      <c r="O977" t="n">
        <v>46251.27</v>
      </c>
      <c r="P977" t="n">
        <v>433.26</v>
      </c>
      <c r="Q977" t="n">
        <v>608.78</v>
      </c>
      <c r="R977" t="n">
        <v>53.48</v>
      </c>
      <c r="S977" t="n">
        <v>46.36</v>
      </c>
      <c r="T977" t="n">
        <v>3233.99</v>
      </c>
      <c r="U977" t="n">
        <v>0.87</v>
      </c>
      <c r="V977" t="n">
        <v>0.9</v>
      </c>
      <c r="W977" t="n">
        <v>9.19</v>
      </c>
      <c r="X977" t="n">
        <v>0.19</v>
      </c>
      <c r="Y977" t="n">
        <v>1</v>
      </c>
      <c r="Z977" t="n">
        <v>10</v>
      </c>
    </row>
    <row r="978">
      <c r="A978" t="n">
        <v>129</v>
      </c>
      <c r="B978" t="n">
        <v>150</v>
      </c>
      <c r="C978" t="inlineStr">
        <is>
          <t xml:space="preserve">CONCLUIDO	</t>
        </is>
      </c>
      <c r="D978" t="n">
        <v>3.68</v>
      </c>
      <c r="E978" t="n">
        <v>27.17</v>
      </c>
      <c r="F978" t="n">
        <v>23.57</v>
      </c>
      <c r="G978" t="n">
        <v>128.54</v>
      </c>
      <c r="H978" t="n">
        <v>1.59</v>
      </c>
      <c r="I978" t="n">
        <v>11</v>
      </c>
      <c r="J978" t="n">
        <v>373.81</v>
      </c>
      <c r="K978" t="n">
        <v>61.82</v>
      </c>
      <c r="L978" t="n">
        <v>33.25</v>
      </c>
      <c r="M978" t="n">
        <v>9</v>
      </c>
      <c r="N978" t="n">
        <v>128.74</v>
      </c>
      <c r="O978" t="n">
        <v>46337.95</v>
      </c>
      <c r="P978" t="n">
        <v>433.16</v>
      </c>
      <c r="Q978" t="n">
        <v>608.8</v>
      </c>
      <c r="R978" t="n">
        <v>53.51</v>
      </c>
      <c r="S978" t="n">
        <v>46.36</v>
      </c>
      <c r="T978" t="n">
        <v>3249.78</v>
      </c>
      <c r="U978" t="n">
        <v>0.87</v>
      </c>
      <c r="V978" t="n">
        <v>0.9</v>
      </c>
      <c r="W978" t="n">
        <v>9.19</v>
      </c>
      <c r="X978" t="n">
        <v>0.19</v>
      </c>
      <c r="Y978" t="n">
        <v>1</v>
      </c>
      <c r="Z978" t="n">
        <v>10</v>
      </c>
    </row>
    <row r="979">
      <c r="A979" t="n">
        <v>130</v>
      </c>
      <c r="B979" t="n">
        <v>150</v>
      </c>
      <c r="C979" t="inlineStr">
        <is>
          <t xml:space="preserve">CONCLUIDO	</t>
        </is>
      </c>
      <c r="D979" t="n">
        <v>3.6799</v>
      </c>
      <c r="E979" t="n">
        <v>27.17</v>
      </c>
      <c r="F979" t="n">
        <v>23.57</v>
      </c>
      <c r="G979" t="n">
        <v>128.54</v>
      </c>
      <c r="H979" t="n">
        <v>1.6</v>
      </c>
      <c r="I979" t="n">
        <v>11</v>
      </c>
      <c r="J979" t="n">
        <v>374.52</v>
      </c>
      <c r="K979" t="n">
        <v>61.82</v>
      </c>
      <c r="L979" t="n">
        <v>33.5</v>
      </c>
      <c r="M979" t="n">
        <v>9</v>
      </c>
      <c r="N979" t="n">
        <v>129.2</v>
      </c>
      <c r="O979" t="n">
        <v>46424.91</v>
      </c>
      <c r="P979" t="n">
        <v>433</v>
      </c>
      <c r="Q979" t="n">
        <v>608.78</v>
      </c>
      <c r="R979" t="n">
        <v>53.49</v>
      </c>
      <c r="S979" t="n">
        <v>46.36</v>
      </c>
      <c r="T979" t="n">
        <v>3235.68</v>
      </c>
      <c r="U979" t="n">
        <v>0.87</v>
      </c>
      <c r="V979" t="n">
        <v>0.9</v>
      </c>
      <c r="W979" t="n">
        <v>9.19</v>
      </c>
      <c r="X979" t="n">
        <v>0.2</v>
      </c>
      <c r="Y979" t="n">
        <v>1</v>
      </c>
      <c r="Z979" t="n">
        <v>10</v>
      </c>
    </row>
    <row r="980">
      <c r="A980" t="n">
        <v>131</v>
      </c>
      <c r="B980" t="n">
        <v>150</v>
      </c>
      <c r="C980" t="inlineStr">
        <is>
          <t xml:space="preserve">CONCLUIDO	</t>
        </is>
      </c>
      <c r="D980" t="n">
        <v>3.6806</v>
      </c>
      <c r="E980" t="n">
        <v>27.17</v>
      </c>
      <c r="F980" t="n">
        <v>23.56</v>
      </c>
      <c r="G980" t="n">
        <v>128.51</v>
      </c>
      <c r="H980" t="n">
        <v>1.6</v>
      </c>
      <c r="I980" t="n">
        <v>11</v>
      </c>
      <c r="J980" t="n">
        <v>375.23</v>
      </c>
      <c r="K980" t="n">
        <v>61.82</v>
      </c>
      <c r="L980" t="n">
        <v>33.75</v>
      </c>
      <c r="M980" t="n">
        <v>9</v>
      </c>
      <c r="N980" t="n">
        <v>129.65</v>
      </c>
      <c r="O980" t="n">
        <v>46512.15</v>
      </c>
      <c r="P980" t="n">
        <v>432.67</v>
      </c>
      <c r="Q980" t="n">
        <v>608.79</v>
      </c>
      <c r="R980" t="n">
        <v>53.24</v>
      </c>
      <c r="S980" t="n">
        <v>46.36</v>
      </c>
      <c r="T980" t="n">
        <v>3111.75</v>
      </c>
      <c r="U980" t="n">
        <v>0.87</v>
      </c>
      <c r="V980" t="n">
        <v>0.9</v>
      </c>
      <c r="W980" t="n">
        <v>9.199999999999999</v>
      </c>
      <c r="X980" t="n">
        <v>0.19</v>
      </c>
      <c r="Y980" t="n">
        <v>1</v>
      </c>
      <c r="Z980" t="n">
        <v>10</v>
      </c>
    </row>
    <row r="981">
      <c r="A981" t="n">
        <v>132</v>
      </c>
      <c r="B981" t="n">
        <v>150</v>
      </c>
      <c r="C981" t="inlineStr">
        <is>
          <t xml:space="preserve">CONCLUIDO	</t>
        </is>
      </c>
      <c r="D981" t="n">
        <v>3.6803</v>
      </c>
      <c r="E981" t="n">
        <v>27.17</v>
      </c>
      <c r="F981" t="n">
        <v>23.56</v>
      </c>
      <c r="G981" t="n">
        <v>128.53</v>
      </c>
      <c r="H981" t="n">
        <v>1.61</v>
      </c>
      <c r="I981" t="n">
        <v>11</v>
      </c>
      <c r="J981" t="n">
        <v>375.93</v>
      </c>
      <c r="K981" t="n">
        <v>61.82</v>
      </c>
      <c r="L981" t="n">
        <v>34</v>
      </c>
      <c r="M981" t="n">
        <v>9</v>
      </c>
      <c r="N981" t="n">
        <v>130.11</v>
      </c>
      <c r="O981" t="n">
        <v>46599.68</v>
      </c>
      <c r="P981" t="n">
        <v>432.64</v>
      </c>
      <c r="Q981" t="n">
        <v>608.8</v>
      </c>
      <c r="R981" t="n">
        <v>53.33</v>
      </c>
      <c r="S981" t="n">
        <v>46.36</v>
      </c>
      <c r="T981" t="n">
        <v>3155.56</v>
      </c>
      <c r="U981" t="n">
        <v>0.87</v>
      </c>
      <c r="V981" t="n">
        <v>0.9</v>
      </c>
      <c r="W981" t="n">
        <v>9.199999999999999</v>
      </c>
      <c r="X981" t="n">
        <v>0.19</v>
      </c>
      <c r="Y981" t="n">
        <v>1</v>
      </c>
      <c r="Z981" t="n">
        <v>10</v>
      </c>
    </row>
    <row r="982">
      <c r="A982" t="n">
        <v>133</v>
      </c>
      <c r="B982" t="n">
        <v>150</v>
      </c>
      <c r="C982" t="inlineStr">
        <is>
          <t xml:space="preserve">CONCLUIDO	</t>
        </is>
      </c>
      <c r="D982" t="n">
        <v>3.6791</v>
      </c>
      <c r="E982" t="n">
        <v>27.18</v>
      </c>
      <c r="F982" t="n">
        <v>23.57</v>
      </c>
      <c r="G982" t="n">
        <v>128.58</v>
      </c>
      <c r="H982" t="n">
        <v>1.62</v>
      </c>
      <c r="I982" t="n">
        <v>11</v>
      </c>
      <c r="J982" t="n">
        <v>376.65</v>
      </c>
      <c r="K982" t="n">
        <v>61.82</v>
      </c>
      <c r="L982" t="n">
        <v>34.25</v>
      </c>
      <c r="M982" t="n">
        <v>9</v>
      </c>
      <c r="N982" t="n">
        <v>130.58</v>
      </c>
      <c r="O982" t="n">
        <v>46687.5</v>
      </c>
      <c r="P982" t="n">
        <v>432.6</v>
      </c>
      <c r="Q982" t="n">
        <v>608.84</v>
      </c>
      <c r="R982" t="n">
        <v>53.6</v>
      </c>
      <c r="S982" t="n">
        <v>46.36</v>
      </c>
      <c r="T982" t="n">
        <v>3290.2</v>
      </c>
      <c r="U982" t="n">
        <v>0.86</v>
      </c>
      <c r="V982" t="n">
        <v>0.9</v>
      </c>
      <c r="W982" t="n">
        <v>9.199999999999999</v>
      </c>
      <c r="X982" t="n">
        <v>0.2</v>
      </c>
      <c r="Y982" t="n">
        <v>1</v>
      </c>
      <c r="Z982" t="n">
        <v>10</v>
      </c>
    </row>
    <row r="983">
      <c r="A983" t="n">
        <v>134</v>
      </c>
      <c r="B983" t="n">
        <v>150</v>
      </c>
      <c r="C983" t="inlineStr">
        <is>
          <t xml:space="preserve">CONCLUIDO	</t>
        </is>
      </c>
      <c r="D983" t="n">
        <v>3.6892</v>
      </c>
      <c r="E983" t="n">
        <v>27.11</v>
      </c>
      <c r="F983" t="n">
        <v>23.55</v>
      </c>
      <c r="G983" t="n">
        <v>141.32</v>
      </c>
      <c r="H983" t="n">
        <v>1.63</v>
      </c>
      <c r="I983" t="n">
        <v>10</v>
      </c>
      <c r="J983" t="n">
        <v>377.36</v>
      </c>
      <c r="K983" t="n">
        <v>61.82</v>
      </c>
      <c r="L983" t="n">
        <v>34.5</v>
      </c>
      <c r="M983" t="n">
        <v>8</v>
      </c>
      <c r="N983" t="n">
        <v>131.04</v>
      </c>
      <c r="O983" t="n">
        <v>46775.73</v>
      </c>
      <c r="P983" t="n">
        <v>432.63</v>
      </c>
      <c r="Q983" t="n">
        <v>608.8</v>
      </c>
      <c r="R983" t="n">
        <v>52.92</v>
      </c>
      <c r="S983" t="n">
        <v>46.36</v>
      </c>
      <c r="T983" t="n">
        <v>2959.26</v>
      </c>
      <c r="U983" t="n">
        <v>0.88</v>
      </c>
      <c r="V983" t="n">
        <v>0.9</v>
      </c>
      <c r="W983" t="n">
        <v>9.199999999999999</v>
      </c>
      <c r="X983" t="n">
        <v>0.18</v>
      </c>
      <c r="Y983" t="n">
        <v>1</v>
      </c>
      <c r="Z983" t="n">
        <v>10</v>
      </c>
    </row>
    <row r="984">
      <c r="A984" t="n">
        <v>135</v>
      </c>
      <c r="B984" t="n">
        <v>150</v>
      </c>
      <c r="C984" t="inlineStr">
        <is>
          <t xml:space="preserve">CONCLUIDO	</t>
        </is>
      </c>
      <c r="D984" t="n">
        <v>3.6895</v>
      </c>
      <c r="E984" t="n">
        <v>27.1</v>
      </c>
      <c r="F984" t="n">
        <v>23.55</v>
      </c>
      <c r="G984" t="n">
        <v>141.31</v>
      </c>
      <c r="H984" t="n">
        <v>1.64</v>
      </c>
      <c r="I984" t="n">
        <v>10</v>
      </c>
      <c r="J984" t="n">
        <v>378.08</v>
      </c>
      <c r="K984" t="n">
        <v>61.82</v>
      </c>
      <c r="L984" t="n">
        <v>34.75</v>
      </c>
      <c r="M984" t="n">
        <v>8</v>
      </c>
      <c r="N984" t="n">
        <v>131.51</v>
      </c>
      <c r="O984" t="n">
        <v>46864.14</v>
      </c>
      <c r="P984" t="n">
        <v>433.25</v>
      </c>
      <c r="Q984" t="n">
        <v>608.77</v>
      </c>
      <c r="R984" t="n">
        <v>52.95</v>
      </c>
      <c r="S984" t="n">
        <v>46.36</v>
      </c>
      <c r="T984" t="n">
        <v>2974.4</v>
      </c>
      <c r="U984" t="n">
        <v>0.88</v>
      </c>
      <c r="V984" t="n">
        <v>0.9</v>
      </c>
      <c r="W984" t="n">
        <v>9.199999999999999</v>
      </c>
      <c r="X984" t="n">
        <v>0.18</v>
      </c>
      <c r="Y984" t="n">
        <v>1</v>
      </c>
      <c r="Z984" t="n">
        <v>10</v>
      </c>
    </row>
    <row r="985">
      <c r="A985" t="n">
        <v>136</v>
      </c>
      <c r="B985" t="n">
        <v>150</v>
      </c>
      <c r="C985" t="inlineStr">
        <is>
          <t xml:space="preserve">CONCLUIDO	</t>
        </is>
      </c>
      <c r="D985" t="n">
        <v>3.6898</v>
      </c>
      <c r="E985" t="n">
        <v>27.1</v>
      </c>
      <c r="F985" t="n">
        <v>23.55</v>
      </c>
      <c r="G985" t="n">
        <v>141.3</v>
      </c>
      <c r="H985" t="n">
        <v>1.65</v>
      </c>
      <c r="I985" t="n">
        <v>10</v>
      </c>
      <c r="J985" t="n">
        <v>378.8</v>
      </c>
      <c r="K985" t="n">
        <v>61.82</v>
      </c>
      <c r="L985" t="n">
        <v>35</v>
      </c>
      <c r="M985" t="n">
        <v>8</v>
      </c>
      <c r="N985" t="n">
        <v>131.98</v>
      </c>
      <c r="O985" t="n">
        <v>46952.84</v>
      </c>
      <c r="P985" t="n">
        <v>433.87</v>
      </c>
      <c r="Q985" t="n">
        <v>608.75</v>
      </c>
      <c r="R985" t="n">
        <v>52.88</v>
      </c>
      <c r="S985" t="n">
        <v>46.36</v>
      </c>
      <c r="T985" t="n">
        <v>2937.24</v>
      </c>
      <c r="U985" t="n">
        <v>0.88</v>
      </c>
      <c r="V985" t="n">
        <v>0.9</v>
      </c>
      <c r="W985" t="n">
        <v>9.199999999999999</v>
      </c>
      <c r="X985" t="n">
        <v>0.18</v>
      </c>
      <c r="Y985" t="n">
        <v>1</v>
      </c>
      <c r="Z985" t="n">
        <v>10</v>
      </c>
    </row>
    <row r="986">
      <c r="A986" t="n">
        <v>137</v>
      </c>
      <c r="B986" t="n">
        <v>150</v>
      </c>
      <c r="C986" t="inlineStr">
        <is>
          <t xml:space="preserve">CONCLUIDO	</t>
        </is>
      </c>
      <c r="D986" t="n">
        <v>3.6898</v>
      </c>
      <c r="E986" t="n">
        <v>27.1</v>
      </c>
      <c r="F986" t="n">
        <v>23.55</v>
      </c>
      <c r="G986" t="n">
        <v>141.29</v>
      </c>
      <c r="H986" t="n">
        <v>1.66</v>
      </c>
      <c r="I986" t="n">
        <v>10</v>
      </c>
      <c r="J986" t="n">
        <v>379.52</v>
      </c>
      <c r="K986" t="n">
        <v>61.82</v>
      </c>
      <c r="L986" t="n">
        <v>35.25</v>
      </c>
      <c r="M986" t="n">
        <v>8</v>
      </c>
      <c r="N986" t="n">
        <v>132.45</v>
      </c>
      <c r="O986" t="n">
        <v>47041.84</v>
      </c>
      <c r="P986" t="n">
        <v>434.06</v>
      </c>
      <c r="Q986" t="n">
        <v>608.76</v>
      </c>
      <c r="R986" t="n">
        <v>52.87</v>
      </c>
      <c r="S986" t="n">
        <v>46.36</v>
      </c>
      <c r="T986" t="n">
        <v>2931.32</v>
      </c>
      <c r="U986" t="n">
        <v>0.88</v>
      </c>
      <c r="V986" t="n">
        <v>0.9</v>
      </c>
      <c r="W986" t="n">
        <v>9.199999999999999</v>
      </c>
      <c r="X986" t="n">
        <v>0.18</v>
      </c>
      <c r="Y986" t="n">
        <v>1</v>
      </c>
      <c r="Z986" t="n">
        <v>10</v>
      </c>
    </row>
    <row r="987">
      <c r="A987" t="n">
        <v>138</v>
      </c>
      <c r="B987" t="n">
        <v>150</v>
      </c>
      <c r="C987" t="inlineStr">
        <is>
          <t xml:space="preserve">CONCLUIDO	</t>
        </is>
      </c>
      <c r="D987" t="n">
        <v>3.69</v>
      </c>
      <c r="E987" t="n">
        <v>27.1</v>
      </c>
      <c r="F987" t="n">
        <v>23.55</v>
      </c>
      <c r="G987" t="n">
        <v>141.29</v>
      </c>
      <c r="H987" t="n">
        <v>1.67</v>
      </c>
      <c r="I987" t="n">
        <v>10</v>
      </c>
      <c r="J987" t="n">
        <v>380.24</v>
      </c>
      <c r="K987" t="n">
        <v>61.82</v>
      </c>
      <c r="L987" t="n">
        <v>35.5</v>
      </c>
      <c r="M987" t="n">
        <v>8</v>
      </c>
      <c r="N987" t="n">
        <v>132.92</v>
      </c>
      <c r="O987" t="n">
        <v>47131.15</v>
      </c>
      <c r="P987" t="n">
        <v>434.32</v>
      </c>
      <c r="Q987" t="n">
        <v>608.76</v>
      </c>
      <c r="R987" t="n">
        <v>52.84</v>
      </c>
      <c r="S987" t="n">
        <v>46.36</v>
      </c>
      <c r="T987" t="n">
        <v>2915.71</v>
      </c>
      <c r="U987" t="n">
        <v>0.88</v>
      </c>
      <c r="V987" t="n">
        <v>0.9</v>
      </c>
      <c r="W987" t="n">
        <v>9.199999999999999</v>
      </c>
      <c r="X987" t="n">
        <v>0.18</v>
      </c>
      <c r="Y987" t="n">
        <v>1</v>
      </c>
      <c r="Z987" t="n">
        <v>10</v>
      </c>
    </row>
    <row r="988">
      <c r="A988" t="n">
        <v>139</v>
      </c>
      <c r="B988" t="n">
        <v>150</v>
      </c>
      <c r="C988" t="inlineStr">
        <is>
          <t xml:space="preserve">CONCLUIDO	</t>
        </is>
      </c>
      <c r="D988" t="n">
        <v>3.6895</v>
      </c>
      <c r="E988" t="n">
        <v>27.1</v>
      </c>
      <c r="F988" t="n">
        <v>23.55</v>
      </c>
      <c r="G988" t="n">
        <v>141.31</v>
      </c>
      <c r="H988" t="n">
        <v>1.67</v>
      </c>
      <c r="I988" t="n">
        <v>10</v>
      </c>
      <c r="J988" t="n">
        <v>380.97</v>
      </c>
      <c r="K988" t="n">
        <v>61.82</v>
      </c>
      <c r="L988" t="n">
        <v>35.75</v>
      </c>
      <c r="M988" t="n">
        <v>8</v>
      </c>
      <c r="N988" t="n">
        <v>133.4</v>
      </c>
      <c r="O988" t="n">
        <v>47220.77</v>
      </c>
      <c r="P988" t="n">
        <v>434.8</v>
      </c>
      <c r="Q988" t="n">
        <v>608.8</v>
      </c>
      <c r="R988" t="n">
        <v>52.92</v>
      </c>
      <c r="S988" t="n">
        <v>46.36</v>
      </c>
      <c r="T988" t="n">
        <v>2955.12</v>
      </c>
      <c r="U988" t="n">
        <v>0.88</v>
      </c>
      <c r="V988" t="n">
        <v>0.9</v>
      </c>
      <c r="W988" t="n">
        <v>9.199999999999999</v>
      </c>
      <c r="X988" t="n">
        <v>0.18</v>
      </c>
      <c r="Y988" t="n">
        <v>1</v>
      </c>
      <c r="Z988" t="n">
        <v>10</v>
      </c>
    </row>
    <row r="989">
      <c r="A989" t="n">
        <v>140</v>
      </c>
      <c r="B989" t="n">
        <v>150</v>
      </c>
      <c r="C989" t="inlineStr">
        <is>
          <t xml:space="preserve">CONCLUIDO	</t>
        </is>
      </c>
      <c r="D989" t="n">
        <v>3.6897</v>
      </c>
      <c r="E989" t="n">
        <v>27.1</v>
      </c>
      <c r="F989" t="n">
        <v>23.55</v>
      </c>
      <c r="G989" t="n">
        <v>141.3</v>
      </c>
      <c r="H989" t="n">
        <v>1.68</v>
      </c>
      <c r="I989" t="n">
        <v>10</v>
      </c>
      <c r="J989" t="n">
        <v>381.7</v>
      </c>
      <c r="K989" t="n">
        <v>61.82</v>
      </c>
      <c r="L989" t="n">
        <v>36</v>
      </c>
      <c r="M989" t="n">
        <v>8</v>
      </c>
      <c r="N989" t="n">
        <v>133.88</v>
      </c>
      <c r="O989" t="n">
        <v>47310.69</v>
      </c>
      <c r="P989" t="n">
        <v>435.15</v>
      </c>
      <c r="Q989" t="n">
        <v>608.79</v>
      </c>
      <c r="R989" t="n">
        <v>52.87</v>
      </c>
      <c r="S989" t="n">
        <v>46.36</v>
      </c>
      <c r="T989" t="n">
        <v>2932.52</v>
      </c>
      <c r="U989" t="n">
        <v>0.88</v>
      </c>
      <c r="V989" t="n">
        <v>0.9</v>
      </c>
      <c r="W989" t="n">
        <v>9.199999999999999</v>
      </c>
      <c r="X989" t="n">
        <v>0.18</v>
      </c>
      <c r="Y989" t="n">
        <v>1</v>
      </c>
      <c r="Z989" t="n">
        <v>10</v>
      </c>
    </row>
    <row r="990">
      <c r="A990" t="n">
        <v>141</v>
      </c>
      <c r="B990" t="n">
        <v>150</v>
      </c>
      <c r="C990" t="inlineStr">
        <is>
          <t xml:space="preserve">CONCLUIDO	</t>
        </is>
      </c>
      <c r="D990" t="n">
        <v>3.6903</v>
      </c>
      <c r="E990" t="n">
        <v>27.1</v>
      </c>
      <c r="F990" t="n">
        <v>23.55</v>
      </c>
      <c r="G990" t="n">
        <v>141.27</v>
      </c>
      <c r="H990" t="n">
        <v>1.69</v>
      </c>
      <c r="I990" t="n">
        <v>10</v>
      </c>
      <c r="J990" t="n">
        <v>382.43</v>
      </c>
      <c r="K990" t="n">
        <v>61.82</v>
      </c>
      <c r="L990" t="n">
        <v>36.25</v>
      </c>
      <c r="M990" t="n">
        <v>8</v>
      </c>
      <c r="N990" t="n">
        <v>134.36</v>
      </c>
      <c r="O990" t="n">
        <v>47400.92</v>
      </c>
      <c r="P990" t="n">
        <v>435.53</v>
      </c>
      <c r="Q990" t="n">
        <v>608.8</v>
      </c>
      <c r="R990" t="n">
        <v>52.76</v>
      </c>
      <c r="S990" t="n">
        <v>46.36</v>
      </c>
      <c r="T990" t="n">
        <v>2877.17</v>
      </c>
      <c r="U990" t="n">
        <v>0.88</v>
      </c>
      <c r="V990" t="n">
        <v>0.9</v>
      </c>
      <c r="W990" t="n">
        <v>9.19</v>
      </c>
      <c r="X990" t="n">
        <v>0.17</v>
      </c>
      <c r="Y990" t="n">
        <v>1</v>
      </c>
      <c r="Z990" t="n">
        <v>10</v>
      </c>
    </row>
    <row r="991">
      <c r="A991" t="n">
        <v>142</v>
      </c>
      <c r="B991" t="n">
        <v>150</v>
      </c>
      <c r="C991" t="inlineStr">
        <is>
          <t xml:space="preserve">CONCLUIDO	</t>
        </is>
      </c>
      <c r="D991" t="n">
        <v>3.6904</v>
      </c>
      <c r="E991" t="n">
        <v>27.1</v>
      </c>
      <c r="F991" t="n">
        <v>23.54</v>
      </c>
      <c r="G991" t="n">
        <v>141.27</v>
      </c>
      <c r="H991" t="n">
        <v>1.7</v>
      </c>
      <c r="I991" t="n">
        <v>10</v>
      </c>
      <c r="J991" t="n">
        <v>383.17</v>
      </c>
      <c r="K991" t="n">
        <v>61.82</v>
      </c>
      <c r="L991" t="n">
        <v>36.5</v>
      </c>
      <c r="M991" t="n">
        <v>8</v>
      </c>
      <c r="N991" t="n">
        <v>134.84</v>
      </c>
      <c r="O991" t="n">
        <v>47491.48</v>
      </c>
      <c r="P991" t="n">
        <v>435.8</v>
      </c>
      <c r="Q991" t="n">
        <v>608.83</v>
      </c>
      <c r="R991" t="n">
        <v>52.74</v>
      </c>
      <c r="S991" t="n">
        <v>46.36</v>
      </c>
      <c r="T991" t="n">
        <v>2865.41</v>
      </c>
      <c r="U991" t="n">
        <v>0.88</v>
      </c>
      <c r="V991" t="n">
        <v>0.91</v>
      </c>
      <c r="W991" t="n">
        <v>9.19</v>
      </c>
      <c r="X991" t="n">
        <v>0.17</v>
      </c>
      <c r="Y991" t="n">
        <v>1</v>
      </c>
      <c r="Z991" t="n">
        <v>10</v>
      </c>
    </row>
    <row r="992">
      <c r="A992" t="n">
        <v>143</v>
      </c>
      <c r="B992" t="n">
        <v>150</v>
      </c>
      <c r="C992" t="inlineStr">
        <is>
          <t xml:space="preserve">CONCLUIDO	</t>
        </is>
      </c>
      <c r="D992" t="n">
        <v>3.6905</v>
      </c>
      <c r="E992" t="n">
        <v>27.1</v>
      </c>
      <c r="F992" t="n">
        <v>23.54</v>
      </c>
      <c r="G992" t="n">
        <v>141.26</v>
      </c>
      <c r="H992" t="n">
        <v>1.71</v>
      </c>
      <c r="I992" t="n">
        <v>10</v>
      </c>
      <c r="J992" t="n">
        <v>383.9</v>
      </c>
      <c r="K992" t="n">
        <v>61.82</v>
      </c>
      <c r="L992" t="n">
        <v>36.75</v>
      </c>
      <c r="M992" t="n">
        <v>8</v>
      </c>
      <c r="N992" t="n">
        <v>135.33</v>
      </c>
      <c r="O992" t="n">
        <v>47582.35</v>
      </c>
      <c r="P992" t="n">
        <v>436.17</v>
      </c>
      <c r="Q992" t="n">
        <v>608.84</v>
      </c>
      <c r="R992" t="n">
        <v>52.73</v>
      </c>
      <c r="S992" t="n">
        <v>46.36</v>
      </c>
      <c r="T992" t="n">
        <v>2861.33</v>
      </c>
      <c r="U992" t="n">
        <v>0.88</v>
      </c>
      <c r="V992" t="n">
        <v>0.91</v>
      </c>
      <c r="W992" t="n">
        <v>9.19</v>
      </c>
      <c r="X992" t="n">
        <v>0.17</v>
      </c>
      <c r="Y992" t="n">
        <v>1</v>
      </c>
      <c r="Z992" t="n">
        <v>10</v>
      </c>
    </row>
    <row r="993">
      <c r="A993" t="n">
        <v>144</v>
      </c>
      <c r="B993" t="n">
        <v>150</v>
      </c>
      <c r="C993" t="inlineStr">
        <is>
          <t xml:space="preserve">CONCLUIDO	</t>
        </is>
      </c>
      <c r="D993" t="n">
        <v>3.69</v>
      </c>
      <c r="E993" t="n">
        <v>27.1</v>
      </c>
      <c r="F993" t="n">
        <v>23.55</v>
      </c>
      <c r="G993" t="n">
        <v>141.28</v>
      </c>
      <c r="H993" t="n">
        <v>1.72</v>
      </c>
      <c r="I993" t="n">
        <v>10</v>
      </c>
      <c r="J993" t="n">
        <v>384.64</v>
      </c>
      <c r="K993" t="n">
        <v>61.82</v>
      </c>
      <c r="L993" t="n">
        <v>37</v>
      </c>
      <c r="M993" t="n">
        <v>8</v>
      </c>
      <c r="N993" t="n">
        <v>135.82</v>
      </c>
      <c r="O993" t="n">
        <v>47673.67</v>
      </c>
      <c r="P993" t="n">
        <v>436.59</v>
      </c>
      <c r="Q993" t="n">
        <v>608.8</v>
      </c>
      <c r="R993" t="n">
        <v>52.75</v>
      </c>
      <c r="S993" t="n">
        <v>46.36</v>
      </c>
      <c r="T993" t="n">
        <v>2871.96</v>
      </c>
      <c r="U993" t="n">
        <v>0.88</v>
      </c>
      <c r="V993" t="n">
        <v>0.9</v>
      </c>
      <c r="W993" t="n">
        <v>9.199999999999999</v>
      </c>
      <c r="X993" t="n">
        <v>0.18</v>
      </c>
      <c r="Y993" t="n">
        <v>1</v>
      </c>
      <c r="Z993" t="n">
        <v>10</v>
      </c>
    </row>
    <row r="994">
      <c r="A994" t="n">
        <v>145</v>
      </c>
      <c r="B994" t="n">
        <v>150</v>
      </c>
      <c r="C994" t="inlineStr">
        <is>
          <t xml:space="preserve">CONCLUIDO	</t>
        </is>
      </c>
      <c r="D994" t="n">
        <v>3.6903</v>
      </c>
      <c r="E994" t="n">
        <v>27.1</v>
      </c>
      <c r="F994" t="n">
        <v>23.55</v>
      </c>
      <c r="G994" t="n">
        <v>141.27</v>
      </c>
      <c r="H994" t="n">
        <v>1.72</v>
      </c>
      <c r="I994" t="n">
        <v>10</v>
      </c>
      <c r="J994" t="n">
        <v>385.38</v>
      </c>
      <c r="K994" t="n">
        <v>61.82</v>
      </c>
      <c r="L994" t="n">
        <v>37.25</v>
      </c>
      <c r="M994" t="n">
        <v>8</v>
      </c>
      <c r="N994" t="n">
        <v>136.31</v>
      </c>
      <c r="O994" t="n">
        <v>47765.19</v>
      </c>
      <c r="P994" t="n">
        <v>436.55</v>
      </c>
      <c r="Q994" t="n">
        <v>608.78</v>
      </c>
      <c r="R994" t="n">
        <v>52.67</v>
      </c>
      <c r="S994" t="n">
        <v>46.36</v>
      </c>
      <c r="T994" t="n">
        <v>2833.74</v>
      </c>
      <c r="U994" t="n">
        <v>0.88</v>
      </c>
      <c r="V994" t="n">
        <v>0.9</v>
      </c>
      <c r="W994" t="n">
        <v>9.199999999999999</v>
      </c>
      <c r="X994" t="n">
        <v>0.17</v>
      </c>
      <c r="Y994" t="n">
        <v>1</v>
      </c>
      <c r="Z994" t="n">
        <v>10</v>
      </c>
    </row>
    <row r="995">
      <c r="A995" t="n">
        <v>146</v>
      </c>
      <c r="B995" t="n">
        <v>150</v>
      </c>
      <c r="C995" t="inlineStr">
        <is>
          <t xml:space="preserve">CONCLUIDO	</t>
        </is>
      </c>
      <c r="D995" t="n">
        <v>3.6904</v>
      </c>
      <c r="E995" t="n">
        <v>27.1</v>
      </c>
      <c r="F995" t="n">
        <v>23.54</v>
      </c>
      <c r="G995" t="n">
        <v>141.27</v>
      </c>
      <c r="H995" t="n">
        <v>1.73</v>
      </c>
      <c r="I995" t="n">
        <v>10</v>
      </c>
      <c r="J995" t="n">
        <v>386.13</v>
      </c>
      <c r="K995" t="n">
        <v>61.82</v>
      </c>
      <c r="L995" t="n">
        <v>37.5</v>
      </c>
      <c r="M995" t="n">
        <v>8</v>
      </c>
      <c r="N995" t="n">
        <v>136.81</v>
      </c>
      <c r="O995" t="n">
        <v>47857.05</v>
      </c>
      <c r="P995" t="n">
        <v>436.46</v>
      </c>
      <c r="Q995" t="n">
        <v>608.8099999999999</v>
      </c>
      <c r="R995" t="n">
        <v>52.67</v>
      </c>
      <c r="S995" t="n">
        <v>46.36</v>
      </c>
      <c r="T995" t="n">
        <v>2833.2</v>
      </c>
      <c r="U995" t="n">
        <v>0.88</v>
      </c>
      <c r="V995" t="n">
        <v>0.91</v>
      </c>
      <c r="W995" t="n">
        <v>9.199999999999999</v>
      </c>
      <c r="X995" t="n">
        <v>0.17</v>
      </c>
      <c r="Y995" t="n">
        <v>1</v>
      </c>
      <c r="Z995" t="n">
        <v>10</v>
      </c>
    </row>
    <row r="996">
      <c r="A996" t="n">
        <v>147</v>
      </c>
      <c r="B996" t="n">
        <v>150</v>
      </c>
      <c r="C996" t="inlineStr">
        <is>
          <t xml:space="preserve">CONCLUIDO	</t>
        </is>
      </c>
      <c r="D996" t="n">
        <v>3.6906</v>
      </c>
      <c r="E996" t="n">
        <v>27.1</v>
      </c>
      <c r="F996" t="n">
        <v>23.54</v>
      </c>
      <c r="G996" t="n">
        <v>141.26</v>
      </c>
      <c r="H996" t="n">
        <v>1.74</v>
      </c>
      <c r="I996" t="n">
        <v>10</v>
      </c>
      <c r="J996" t="n">
        <v>386.88</v>
      </c>
      <c r="K996" t="n">
        <v>61.82</v>
      </c>
      <c r="L996" t="n">
        <v>37.75</v>
      </c>
      <c r="M996" t="n">
        <v>8</v>
      </c>
      <c r="N996" t="n">
        <v>137.31</v>
      </c>
      <c r="O996" t="n">
        <v>47949.23</v>
      </c>
      <c r="P996" t="n">
        <v>436.32</v>
      </c>
      <c r="Q996" t="n">
        <v>608.77</v>
      </c>
      <c r="R996" t="n">
        <v>52.74</v>
      </c>
      <c r="S996" t="n">
        <v>46.36</v>
      </c>
      <c r="T996" t="n">
        <v>2870</v>
      </c>
      <c r="U996" t="n">
        <v>0.88</v>
      </c>
      <c r="V996" t="n">
        <v>0.91</v>
      </c>
      <c r="W996" t="n">
        <v>9.19</v>
      </c>
      <c r="X996" t="n">
        <v>0.17</v>
      </c>
      <c r="Y996" t="n">
        <v>1</v>
      </c>
      <c r="Z996" t="n">
        <v>10</v>
      </c>
    </row>
    <row r="997">
      <c r="A997" t="n">
        <v>148</v>
      </c>
      <c r="B997" t="n">
        <v>150</v>
      </c>
      <c r="C997" t="inlineStr">
        <is>
          <t xml:space="preserve">CONCLUIDO	</t>
        </is>
      </c>
      <c r="D997" t="n">
        <v>3.691</v>
      </c>
      <c r="E997" t="n">
        <v>27.09</v>
      </c>
      <c r="F997" t="n">
        <v>23.54</v>
      </c>
      <c r="G997" t="n">
        <v>141.24</v>
      </c>
      <c r="H997" t="n">
        <v>1.75</v>
      </c>
      <c r="I997" t="n">
        <v>10</v>
      </c>
      <c r="J997" t="n">
        <v>387.63</v>
      </c>
      <c r="K997" t="n">
        <v>61.82</v>
      </c>
      <c r="L997" t="n">
        <v>38</v>
      </c>
      <c r="M997" t="n">
        <v>8</v>
      </c>
      <c r="N997" t="n">
        <v>137.81</v>
      </c>
      <c r="O997" t="n">
        <v>48041.76</v>
      </c>
      <c r="P997" t="n">
        <v>435.67</v>
      </c>
      <c r="Q997" t="n">
        <v>608.78</v>
      </c>
      <c r="R997" t="n">
        <v>52.73</v>
      </c>
      <c r="S997" t="n">
        <v>46.36</v>
      </c>
      <c r="T997" t="n">
        <v>2862.78</v>
      </c>
      <c r="U997" t="n">
        <v>0.88</v>
      </c>
      <c r="V997" t="n">
        <v>0.91</v>
      </c>
      <c r="W997" t="n">
        <v>9.19</v>
      </c>
      <c r="X997" t="n">
        <v>0.17</v>
      </c>
      <c r="Y997" t="n">
        <v>1</v>
      </c>
      <c r="Z997" t="n">
        <v>10</v>
      </c>
    </row>
    <row r="998">
      <c r="A998" t="n">
        <v>149</v>
      </c>
      <c r="B998" t="n">
        <v>150</v>
      </c>
      <c r="C998" t="inlineStr">
        <is>
          <t xml:space="preserve">CONCLUIDO	</t>
        </is>
      </c>
      <c r="D998" t="n">
        <v>3.6895</v>
      </c>
      <c r="E998" t="n">
        <v>27.1</v>
      </c>
      <c r="F998" t="n">
        <v>23.55</v>
      </c>
      <c r="G998" t="n">
        <v>141.31</v>
      </c>
      <c r="H998" t="n">
        <v>1.76</v>
      </c>
      <c r="I998" t="n">
        <v>10</v>
      </c>
      <c r="J998" t="n">
        <v>388.38</v>
      </c>
      <c r="K998" t="n">
        <v>61.82</v>
      </c>
      <c r="L998" t="n">
        <v>38.25</v>
      </c>
      <c r="M998" t="n">
        <v>8</v>
      </c>
      <c r="N998" t="n">
        <v>138.31</v>
      </c>
      <c r="O998" t="n">
        <v>48134.63</v>
      </c>
      <c r="P998" t="n">
        <v>435.74</v>
      </c>
      <c r="Q998" t="n">
        <v>608.76</v>
      </c>
      <c r="R998" t="n">
        <v>52.91</v>
      </c>
      <c r="S998" t="n">
        <v>46.36</v>
      </c>
      <c r="T998" t="n">
        <v>2954.46</v>
      </c>
      <c r="U998" t="n">
        <v>0.88</v>
      </c>
      <c r="V998" t="n">
        <v>0.9</v>
      </c>
      <c r="W998" t="n">
        <v>9.199999999999999</v>
      </c>
      <c r="X998" t="n">
        <v>0.18</v>
      </c>
      <c r="Y998" t="n">
        <v>1</v>
      </c>
      <c r="Z998" t="n">
        <v>10</v>
      </c>
    </row>
    <row r="999">
      <c r="A999" t="n">
        <v>150</v>
      </c>
      <c r="B999" t="n">
        <v>150</v>
      </c>
      <c r="C999" t="inlineStr">
        <is>
          <t xml:space="preserve">CONCLUIDO	</t>
        </is>
      </c>
      <c r="D999" t="n">
        <v>3.6892</v>
      </c>
      <c r="E999" t="n">
        <v>27.11</v>
      </c>
      <c r="F999" t="n">
        <v>23.55</v>
      </c>
      <c r="G999" t="n">
        <v>141.32</v>
      </c>
      <c r="H999" t="n">
        <v>1.76</v>
      </c>
      <c r="I999" t="n">
        <v>10</v>
      </c>
      <c r="J999" t="n">
        <v>389.14</v>
      </c>
      <c r="K999" t="n">
        <v>61.82</v>
      </c>
      <c r="L999" t="n">
        <v>38.5</v>
      </c>
      <c r="M999" t="n">
        <v>8</v>
      </c>
      <c r="N999" t="n">
        <v>138.81</v>
      </c>
      <c r="O999" t="n">
        <v>48227.84</v>
      </c>
      <c r="P999" t="n">
        <v>435.31</v>
      </c>
      <c r="Q999" t="n">
        <v>608.77</v>
      </c>
      <c r="R999" t="n">
        <v>53.01</v>
      </c>
      <c r="S999" t="n">
        <v>46.36</v>
      </c>
      <c r="T999" t="n">
        <v>3000.42</v>
      </c>
      <c r="U999" t="n">
        <v>0.87</v>
      </c>
      <c r="V999" t="n">
        <v>0.9</v>
      </c>
      <c r="W999" t="n">
        <v>9.19</v>
      </c>
      <c r="X999" t="n">
        <v>0.18</v>
      </c>
      <c r="Y999" t="n">
        <v>1</v>
      </c>
      <c r="Z999" t="n">
        <v>10</v>
      </c>
    </row>
    <row r="1000">
      <c r="A1000" t="n">
        <v>151</v>
      </c>
      <c r="B1000" t="n">
        <v>150</v>
      </c>
      <c r="C1000" t="inlineStr">
        <is>
          <t xml:space="preserve">CONCLUIDO	</t>
        </is>
      </c>
      <c r="D1000" t="n">
        <v>3.6892</v>
      </c>
      <c r="E1000" t="n">
        <v>27.11</v>
      </c>
      <c r="F1000" t="n">
        <v>23.55</v>
      </c>
      <c r="G1000" t="n">
        <v>141.32</v>
      </c>
      <c r="H1000" t="n">
        <v>1.77</v>
      </c>
      <c r="I1000" t="n">
        <v>10</v>
      </c>
      <c r="J1000" t="n">
        <v>389.89</v>
      </c>
      <c r="K1000" t="n">
        <v>61.82</v>
      </c>
      <c r="L1000" t="n">
        <v>38.75</v>
      </c>
      <c r="M1000" t="n">
        <v>8</v>
      </c>
      <c r="N1000" t="n">
        <v>139.32</v>
      </c>
      <c r="O1000" t="n">
        <v>48321.4</v>
      </c>
      <c r="P1000" t="n">
        <v>434.61</v>
      </c>
      <c r="Q1000" t="n">
        <v>608.78</v>
      </c>
      <c r="R1000" t="n">
        <v>53.06</v>
      </c>
      <c r="S1000" t="n">
        <v>46.36</v>
      </c>
      <c r="T1000" t="n">
        <v>3025.24</v>
      </c>
      <c r="U1000" t="n">
        <v>0.87</v>
      </c>
      <c r="V1000" t="n">
        <v>0.9</v>
      </c>
      <c r="W1000" t="n">
        <v>9.19</v>
      </c>
      <c r="X1000" t="n">
        <v>0.18</v>
      </c>
      <c r="Y1000" t="n">
        <v>1</v>
      </c>
      <c r="Z1000" t="n">
        <v>10</v>
      </c>
    </row>
    <row r="1001">
      <c r="A1001" t="n">
        <v>152</v>
      </c>
      <c r="B1001" t="n">
        <v>150</v>
      </c>
      <c r="C1001" t="inlineStr">
        <is>
          <t xml:space="preserve">CONCLUIDO	</t>
        </is>
      </c>
      <c r="D1001" t="n">
        <v>3.6995</v>
      </c>
      <c r="E1001" t="n">
        <v>27.03</v>
      </c>
      <c r="F1001" t="n">
        <v>23.53</v>
      </c>
      <c r="G1001" t="n">
        <v>156.89</v>
      </c>
      <c r="H1001" t="n">
        <v>1.78</v>
      </c>
      <c r="I1001" t="n">
        <v>9</v>
      </c>
      <c r="J1001" t="n">
        <v>390.66</v>
      </c>
      <c r="K1001" t="n">
        <v>61.82</v>
      </c>
      <c r="L1001" t="n">
        <v>39</v>
      </c>
      <c r="M1001" t="n">
        <v>7</v>
      </c>
      <c r="N1001" t="n">
        <v>139.83</v>
      </c>
      <c r="O1001" t="n">
        <v>48415.31</v>
      </c>
      <c r="P1001" t="n">
        <v>434.5</v>
      </c>
      <c r="Q1001" t="n">
        <v>608.77</v>
      </c>
      <c r="R1001" t="n">
        <v>52.4</v>
      </c>
      <c r="S1001" t="n">
        <v>46.36</v>
      </c>
      <c r="T1001" t="n">
        <v>2703.12</v>
      </c>
      <c r="U1001" t="n">
        <v>0.88</v>
      </c>
      <c r="V1001" t="n">
        <v>0.91</v>
      </c>
      <c r="W1001" t="n">
        <v>9.19</v>
      </c>
      <c r="X1001" t="n">
        <v>0.16</v>
      </c>
      <c r="Y1001" t="n">
        <v>1</v>
      </c>
      <c r="Z1001" t="n">
        <v>10</v>
      </c>
    </row>
    <row r="1002">
      <c r="A1002" t="n">
        <v>153</v>
      </c>
      <c r="B1002" t="n">
        <v>150</v>
      </c>
      <c r="C1002" t="inlineStr">
        <is>
          <t xml:space="preserve">CONCLUIDO	</t>
        </is>
      </c>
      <c r="D1002" t="n">
        <v>3.6995</v>
      </c>
      <c r="E1002" t="n">
        <v>27.03</v>
      </c>
      <c r="F1002" t="n">
        <v>23.53</v>
      </c>
      <c r="G1002" t="n">
        <v>156.89</v>
      </c>
      <c r="H1002" t="n">
        <v>1.79</v>
      </c>
      <c r="I1002" t="n">
        <v>9</v>
      </c>
      <c r="J1002" t="n">
        <v>391.42</v>
      </c>
      <c r="K1002" t="n">
        <v>61.82</v>
      </c>
      <c r="L1002" t="n">
        <v>39.25</v>
      </c>
      <c r="M1002" t="n">
        <v>7</v>
      </c>
      <c r="N1002" t="n">
        <v>140.35</v>
      </c>
      <c r="O1002" t="n">
        <v>48509.7</v>
      </c>
      <c r="P1002" t="n">
        <v>435.14</v>
      </c>
      <c r="Q1002" t="n">
        <v>608.79</v>
      </c>
      <c r="R1002" t="n">
        <v>52.41</v>
      </c>
      <c r="S1002" t="n">
        <v>46.36</v>
      </c>
      <c r="T1002" t="n">
        <v>2707.22</v>
      </c>
      <c r="U1002" t="n">
        <v>0.88</v>
      </c>
      <c r="V1002" t="n">
        <v>0.91</v>
      </c>
      <c r="W1002" t="n">
        <v>9.19</v>
      </c>
      <c r="X1002" t="n">
        <v>0.16</v>
      </c>
      <c r="Y1002" t="n">
        <v>1</v>
      </c>
      <c r="Z1002" t="n">
        <v>10</v>
      </c>
    </row>
    <row r="1003">
      <c r="A1003" t="n">
        <v>154</v>
      </c>
      <c r="B1003" t="n">
        <v>150</v>
      </c>
      <c r="C1003" t="inlineStr">
        <is>
          <t xml:space="preserve">CONCLUIDO	</t>
        </is>
      </c>
      <c r="D1003" t="n">
        <v>3.7</v>
      </c>
      <c r="E1003" t="n">
        <v>27.03</v>
      </c>
      <c r="F1003" t="n">
        <v>23.53</v>
      </c>
      <c r="G1003" t="n">
        <v>156.86</v>
      </c>
      <c r="H1003" t="n">
        <v>1.8</v>
      </c>
      <c r="I1003" t="n">
        <v>9</v>
      </c>
      <c r="J1003" t="n">
        <v>392.19</v>
      </c>
      <c r="K1003" t="n">
        <v>61.82</v>
      </c>
      <c r="L1003" t="n">
        <v>39.5</v>
      </c>
      <c r="M1003" t="n">
        <v>7</v>
      </c>
      <c r="N1003" t="n">
        <v>140.87</v>
      </c>
      <c r="O1003" t="n">
        <v>48604.33</v>
      </c>
      <c r="P1003" t="n">
        <v>435.65</v>
      </c>
      <c r="Q1003" t="n">
        <v>608.77</v>
      </c>
      <c r="R1003" t="n">
        <v>52.27</v>
      </c>
      <c r="S1003" t="n">
        <v>46.36</v>
      </c>
      <c r="T1003" t="n">
        <v>2635.63</v>
      </c>
      <c r="U1003" t="n">
        <v>0.89</v>
      </c>
      <c r="V1003" t="n">
        <v>0.91</v>
      </c>
      <c r="W1003" t="n">
        <v>9.19</v>
      </c>
      <c r="X1003" t="n">
        <v>0.16</v>
      </c>
      <c r="Y1003" t="n">
        <v>1</v>
      </c>
      <c r="Z1003" t="n">
        <v>10</v>
      </c>
    </row>
    <row r="1004">
      <c r="A1004" t="n">
        <v>155</v>
      </c>
      <c r="B1004" t="n">
        <v>150</v>
      </c>
      <c r="C1004" t="inlineStr">
        <is>
          <t xml:space="preserve">CONCLUIDO	</t>
        </is>
      </c>
      <c r="D1004" t="n">
        <v>3.7</v>
      </c>
      <c r="E1004" t="n">
        <v>27.03</v>
      </c>
      <c r="F1004" t="n">
        <v>23.53</v>
      </c>
      <c r="G1004" t="n">
        <v>156.86</v>
      </c>
      <c r="H1004" t="n">
        <v>1.8</v>
      </c>
      <c r="I1004" t="n">
        <v>9</v>
      </c>
      <c r="J1004" t="n">
        <v>392.96</v>
      </c>
      <c r="K1004" t="n">
        <v>61.82</v>
      </c>
      <c r="L1004" t="n">
        <v>39.75</v>
      </c>
      <c r="M1004" t="n">
        <v>7</v>
      </c>
      <c r="N1004" t="n">
        <v>141.39</v>
      </c>
      <c r="O1004" t="n">
        <v>48699.33</v>
      </c>
      <c r="P1004" t="n">
        <v>436.19</v>
      </c>
      <c r="Q1004" t="n">
        <v>608.78</v>
      </c>
      <c r="R1004" t="n">
        <v>52.29</v>
      </c>
      <c r="S1004" t="n">
        <v>46.36</v>
      </c>
      <c r="T1004" t="n">
        <v>2646.17</v>
      </c>
      <c r="U1004" t="n">
        <v>0.89</v>
      </c>
      <c r="V1004" t="n">
        <v>0.91</v>
      </c>
      <c r="W1004" t="n">
        <v>9.19</v>
      </c>
      <c r="X1004" t="n">
        <v>0.16</v>
      </c>
      <c r="Y1004" t="n">
        <v>1</v>
      </c>
      <c r="Z1004" t="n">
        <v>10</v>
      </c>
    </row>
    <row r="1005">
      <c r="A1005" t="n">
        <v>156</v>
      </c>
      <c r="B1005" t="n">
        <v>150</v>
      </c>
      <c r="C1005" t="inlineStr">
        <is>
          <t xml:space="preserve">CONCLUIDO	</t>
        </is>
      </c>
      <c r="D1005" t="n">
        <v>3.6991</v>
      </c>
      <c r="E1005" t="n">
        <v>27.03</v>
      </c>
      <c r="F1005" t="n">
        <v>23.54</v>
      </c>
      <c r="G1005" t="n">
        <v>156.91</v>
      </c>
      <c r="H1005" t="n">
        <v>1.81</v>
      </c>
      <c r="I1005" t="n">
        <v>9</v>
      </c>
      <c r="J1005" t="n">
        <v>393.73</v>
      </c>
      <c r="K1005" t="n">
        <v>61.82</v>
      </c>
      <c r="L1005" t="n">
        <v>40</v>
      </c>
      <c r="M1005" t="n">
        <v>7</v>
      </c>
      <c r="N1005" t="n">
        <v>141.91</v>
      </c>
      <c r="O1005" t="n">
        <v>48794.7</v>
      </c>
      <c r="P1005" t="n">
        <v>436.64</v>
      </c>
      <c r="Q1005" t="n">
        <v>608.75</v>
      </c>
      <c r="R1005" t="n">
        <v>52.52</v>
      </c>
      <c r="S1005" t="n">
        <v>46.36</v>
      </c>
      <c r="T1005" t="n">
        <v>2764.75</v>
      </c>
      <c r="U1005" t="n">
        <v>0.88</v>
      </c>
      <c r="V1005" t="n">
        <v>0.91</v>
      </c>
      <c r="W1005" t="n">
        <v>9.19</v>
      </c>
      <c r="X1005" t="n">
        <v>0.17</v>
      </c>
      <c r="Y1005" t="n">
        <v>1</v>
      </c>
      <c r="Z1005" t="n">
        <v>10</v>
      </c>
    </row>
    <row r="1006">
      <c r="A1006" t="n">
        <v>0</v>
      </c>
      <c r="B1006" t="n">
        <v>10</v>
      </c>
      <c r="C1006" t="inlineStr">
        <is>
          <t xml:space="preserve">CONCLUIDO	</t>
        </is>
      </c>
      <c r="D1006" t="n">
        <v>3.7028</v>
      </c>
      <c r="E1006" t="n">
        <v>27.01</v>
      </c>
      <c r="F1006" t="n">
        <v>24.67</v>
      </c>
      <c r="G1006" t="n">
        <v>23.88</v>
      </c>
      <c r="H1006" t="n">
        <v>0.64</v>
      </c>
      <c r="I1006" t="n">
        <v>62</v>
      </c>
      <c r="J1006" t="n">
        <v>26.11</v>
      </c>
      <c r="K1006" t="n">
        <v>12.1</v>
      </c>
      <c r="L1006" t="n">
        <v>1</v>
      </c>
      <c r="M1006" t="n">
        <v>0</v>
      </c>
      <c r="N1006" t="n">
        <v>3.01</v>
      </c>
      <c r="O1006" t="n">
        <v>3454.41</v>
      </c>
      <c r="P1006" t="n">
        <v>71.70999999999999</v>
      </c>
      <c r="Q1006" t="n">
        <v>609.25</v>
      </c>
      <c r="R1006" t="n">
        <v>84.84</v>
      </c>
      <c r="S1006" t="n">
        <v>46.36</v>
      </c>
      <c r="T1006" t="n">
        <v>18659.24</v>
      </c>
      <c r="U1006" t="n">
        <v>0.55</v>
      </c>
      <c r="V1006" t="n">
        <v>0.86</v>
      </c>
      <c r="W1006" t="n">
        <v>9.359999999999999</v>
      </c>
      <c r="X1006" t="n">
        <v>1.29</v>
      </c>
      <c r="Y1006" t="n">
        <v>1</v>
      </c>
      <c r="Z1006" t="n">
        <v>10</v>
      </c>
    </row>
    <row r="1007">
      <c r="A1007" t="n">
        <v>0</v>
      </c>
      <c r="B1007" t="n">
        <v>45</v>
      </c>
      <c r="C1007" t="inlineStr">
        <is>
          <t xml:space="preserve">CONCLUIDO	</t>
        </is>
      </c>
      <c r="D1007" t="n">
        <v>3.0739</v>
      </c>
      <c r="E1007" t="n">
        <v>32.53</v>
      </c>
      <c r="F1007" t="n">
        <v>26.93</v>
      </c>
      <c r="G1007" t="n">
        <v>9.18</v>
      </c>
      <c r="H1007" t="n">
        <v>0.18</v>
      </c>
      <c r="I1007" t="n">
        <v>176</v>
      </c>
      <c r="J1007" t="n">
        <v>98.70999999999999</v>
      </c>
      <c r="K1007" t="n">
        <v>39.72</v>
      </c>
      <c r="L1007" t="n">
        <v>1</v>
      </c>
      <c r="M1007" t="n">
        <v>174</v>
      </c>
      <c r="N1007" t="n">
        <v>12.99</v>
      </c>
      <c r="O1007" t="n">
        <v>12407.75</v>
      </c>
      <c r="P1007" t="n">
        <v>243.56</v>
      </c>
      <c r="Q1007" t="n">
        <v>609.38</v>
      </c>
      <c r="R1007" t="n">
        <v>157.68</v>
      </c>
      <c r="S1007" t="n">
        <v>46.36</v>
      </c>
      <c r="T1007" t="n">
        <v>54508.74</v>
      </c>
      <c r="U1007" t="n">
        <v>0.29</v>
      </c>
      <c r="V1007" t="n">
        <v>0.79</v>
      </c>
      <c r="W1007" t="n">
        <v>9.460000000000001</v>
      </c>
      <c r="X1007" t="n">
        <v>3.54</v>
      </c>
      <c r="Y1007" t="n">
        <v>1</v>
      </c>
      <c r="Z1007" t="n">
        <v>10</v>
      </c>
    </row>
    <row r="1008">
      <c r="A1008" t="n">
        <v>1</v>
      </c>
      <c r="B1008" t="n">
        <v>45</v>
      </c>
      <c r="C1008" t="inlineStr">
        <is>
          <t xml:space="preserve">CONCLUIDO	</t>
        </is>
      </c>
      <c r="D1008" t="n">
        <v>3.2386</v>
      </c>
      <c r="E1008" t="n">
        <v>30.88</v>
      </c>
      <c r="F1008" t="n">
        <v>26.09</v>
      </c>
      <c r="G1008" t="n">
        <v>11.51</v>
      </c>
      <c r="H1008" t="n">
        <v>0.22</v>
      </c>
      <c r="I1008" t="n">
        <v>136</v>
      </c>
      <c r="J1008" t="n">
        <v>99.02</v>
      </c>
      <c r="K1008" t="n">
        <v>39.72</v>
      </c>
      <c r="L1008" t="n">
        <v>1.25</v>
      </c>
      <c r="M1008" t="n">
        <v>134</v>
      </c>
      <c r="N1008" t="n">
        <v>13.05</v>
      </c>
      <c r="O1008" t="n">
        <v>12446.14</v>
      </c>
      <c r="P1008" t="n">
        <v>235.07</v>
      </c>
      <c r="Q1008" t="n">
        <v>609.2</v>
      </c>
      <c r="R1008" t="n">
        <v>132.05</v>
      </c>
      <c r="S1008" t="n">
        <v>46.36</v>
      </c>
      <c r="T1008" t="n">
        <v>41890.61</v>
      </c>
      <c r="U1008" t="n">
        <v>0.35</v>
      </c>
      <c r="V1008" t="n">
        <v>0.82</v>
      </c>
      <c r="W1008" t="n">
        <v>9.390000000000001</v>
      </c>
      <c r="X1008" t="n">
        <v>2.71</v>
      </c>
      <c r="Y1008" t="n">
        <v>1</v>
      </c>
      <c r="Z1008" t="n">
        <v>10</v>
      </c>
    </row>
    <row r="1009">
      <c r="A1009" t="n">
        <v>2</v>
      </c>
      <c r="B1009" t="n">
        <v>45</v>
      </c>
      <c r="C1009" t="inlineStr">
        <is>
          <t xml:space="preserve">CONCLUIDO	</t>
        </is>
      </c>
      <c r="D1009" t="n">
        <v>3.3479</v>
      </c>
      <c r="E1009" t="n">
        <v>29.87</v>
      </c>
      <c r="F1009" t="n">
        <v>25.6</v>
      </c>
      <c r="G1009" t="n">
        <v>13.84</v>
      </c>
      <c r="H1009" t="n">
        <v>0.27</v>
      </c>
      <c r="I1009" t="n">
        <v>111</v>
      </c>
      <c r="J1009" t="n">
        <v>99.33</v>
      </c>
      <c r="K1009" t="n">
        <v>39.72</v>
      </c>
      <c r="L1009" t="n">
        <v>1.5</v>
      </c>
      <c r="M1009" t="n">
        <v>109</v>
      </c>
      <c r="N1009" t="n">
        <v>13.11</v>
      </c>
      <c r="O1009" t="n">
        <v>12484.55</v>
      </c>
      <c r="P1009" t="n">
        <v>229.73</v>
      </c>
      <c r="Q1009" t="n">
        <v>609.21</v>
      </c>
      <c r="R1009" t="n">
        <v>116.36</v>
      </c>
      <c r="S1009" t="n">
        <v>46.36</v>
      </c>
      <c r="T1009" t="n">
        <v>34174.99</v>
      </c>
      <c r="U1009" t="n">
        <v>0.4</v>
      </c>
      <c r="V1009" t="n">
        <v>0.83</v>
      </c>
      <c r="W1009" t="n">
        <v>9.359999999999999</v>
      </c>
      <c r="X1009" t="n">
        <v>2.22</v>
      </c>
      <c r="Y1009" t="n">
        <v>1</v>
      </c>
      <c r="Z1009" t="n">
        <v>10</v>
      </c>
    </row>
    <row r="1010">
      <c r="A1010" t="n">
        <v>3</v>
      </c>
      <c r="B1010" t="n">
        <v>45</v>
      </c>
      <c r="C1010" t="inlineStr">
        <is>
          <t xml:space="preserve">CONCLUIDO	</t>
        </is>
      </c>
      <c r="D1010" t="n">
        <v>3.4271</v>
      </c>
      <c r="E1010" t="n">
        <v>29.18</v>
      </c>
      <c r="F1010" t="n">
        <v>25.26</v>
      </c>
      <c r="G1010" t="n">
        <v>16.12</v>
      </c>
      <c r="H1010" t="n">
        <v>0.31</v>
      </c>
      <c r="I1010" t="n">
        <v>94</v>
      </c>
      <c r="J1010" t="n">
        <v>99.64</v>
      </c>
      <c r="K1010" t="n">
        <v>39.72</v>
      </c>
      <c r="L1010" t="n">
        <v>1.75</v>
      </c>
      <c r="M1010" t="n">
        <v>92</v>
      </c>
      <c r="N1010" t="n">
        <v>13.18</v>
      </c>
      <c r="O1010" t="n">
        <v>12522.99</v>
      </c>
      <c r="P1010" t="n">
        <v>225.63</v>
      </c>
      <c r="Q1010" t="n">
        <v>609.09</v>
      </c>
      <c r="R1010" t="n">
        <v>105.36</v>
      </c>
      <c r="S1010" t="n">
        <v>46.36</v>
      </c>
      <c r="T1010" t="n">
        <v>28755.98</v>
      </c>
      <c r="U1010" t="n">
        <v>0.44</v>
      </c>
      <c r="V1010" t="n">
        <v>0.84</v>
      </c>
      <c r="W1010" t="n">
        <v>9.35</v>
      </c>
      <c r="X1010" t="n">
        <v>1.88</v>
      </c>
      <c r="Y1010" t="n">
        <v>1</v>
      </c>
      <c r="Z1010" t="n">
        <v>10</v>
      </c>
    </row>
    <row r="1011">
      <c r="A1011" t="n">
        <v>4</v>
      </c>
      <c r="B1011" t="n">
        <v>45</v>
      </c>
      <c r="C1011" t="inlineStr">
        <is>
          <t xml:space="preserve">CONCLUIDO	</t>
        </is>
      </c>
      <c r="D1011" t="n">
        <v>3.491</v>
      </c>
      <c r="E1011" t="n">
        <v>28.64</v>
      </c>
      <c r="F1011" t="n">
        <v>24.99</v>
      </c>
      <c r="G1011" t="n">
        <v>18.51</v>
      </c>
      <c r="H1011" t="n">
        <v>0.35</v>
      </c>
      <c r="I1011" t="n">
        <v>81</v>
      </c>
      <c r="J1011" t="n">
        <v>99.95</v>
      </c>
      <c r="K1011" t="n">
        <v>39.72</v>
      </c>
      <c r="L1011" t="n">
        <v>2</v>
      </c>
      <c r="M1011" t="n">
        <v>79</v>
      </c>
      <c r="N1011" t="n">
        <v>13.24</v>
      </c>
      <c r="O1011" t="n">
        <v>12561.45</v>
      </c>
      <c r="P1011" t="n">
        <v>222.18</v>
      </c>
      <c r="Q1011" t="n">
        <v>609.0599999999999</v>
      </c>
      <c r="R1011" t="n">
        <v>97.16</v>
      </c>
      <c r="S1011" t="n">
        <v>46.36</v>
      </c>
      <c r="T1011" t="n">
        <v>24722.86</v>
      </c>
      <c r="U1011" t="n">
        <v>0.48</v>
      </c>
      <c r="V1011" t="n">
        <v>0.85</v>
      </c>
      <c r="W1011" t="n">
        <v>9.32</v>
      </c>
      <c r="X1011" t="n">
        <v>1.62</v>
      </c>
      <c r="Y1011" t="n">
        <v>1</v>
      </c>
      <c r="Z1011" t="n">
        <v>10</v>
      </c>
    </row>
    <row r="1012">
      <c r="A1012" t="n">
        <v>5</v>
      </c>
      <c r="B1012" t="n">
        <v>45</v>
      </c>
      <c r="C1012" t="inlineStr">
        <is>
          <t xml:space="preserve">CONCLUIDO	</t>
        </is>
      </c>
      <c r="D1012" t="n">
        <v>3.5435</v>
      </c>
      <c r="E1012" t="n">
        <v>28.22</v>
      </c>
      <c r="F1012" t="n">
        <v>24.77</v>
      </c>
      <c r="G1012" t="n">
        <v>20.93</v>
      </c>
      <c r="H1012" t="n">
        <v>0.39</v>
      </c>
      <c r="I1012" t="n">
        <v>71</v>
      </c>
      <c r="J1012" t="n">
        <v>100.27</v>
      </c>
      <c r="K1012" t="n">
        <v>39.72</v>
      </c>
      <c r="L1012" t="n">
        <v>2.25</v>
      </c>
      <c r="M1012" t="n">
        <v>69</v>
      </c>
      <c r="N1012" t="n">
        <v>13.3</v>
      </c>
      <c r="O1012" t="n">
        <v>12599.94</v>
      </c>
      <c r="P1012" t="n">
        <v>219.2</v>
      </c>
      <c r="Q1012" t="n">
        <v>609.04</v>
      </c>
      <c r="R1012" t="n">
        <v>90.87</v>
      </c>
      <c r="S1012" t="n">
        <v>46.36</v>
      </c>
      <c r="T1012" t="n">
        <v>21627.17</v>
      </c>
      <c r="U1012" t="n">
        <v>0.51</v>
      </c>
      <c r="V1012" t="n">
        <v>0.86</v>
      </c>
      <c r="W1012" t="n">
        <v>9.289999999999999</v>
      </c>
      <c r="X1012" t="n">
        <v>1.39</v>
      </c>
      <c r="Y1012" t="n">
        <v>1</v>
      </c>
      <c r="Z1012" t="n">
        <v>10</v>
      </c>
    </row>
    <row r="1013">
      <c r="A1013" t="n">
        <v>6</v>
      </c>
      <c r="B1013" t="n">
        <v>45</v>
      </c>
      <c r="C1013" t="inlineStr">
        <is>
          <t xml:space="preserve">CONCLUIDO	</t>
        </is>
      </c>
      <c r="D1013" t="n">
        <v>3.5856</v>
      </c>
      <c r="E1013" t="n">
        <v>27.89</v>
      </c>
      <c r="F1013" t="n">
        <v>24.61</v>
      </c>
      <c r="G1013" t="n">
        <v>23.43</v>
      </c>
      <c r="H1013" t="n">
        <v>0.44</v>
      </c>
      <c r="I1013" t="n">
        <v>63</v>
      </c>
      <c r="J1013" t="n">
        <v>100.58</v>
      </c>
      <c r="K1013" t="n">
        <v>39.72</v>
      </c>
      <c r="L1013" t="n">
        <v>2.5</v>
      </c>
      <c r="M1013" t="n">
        <v>61</v>
      </c>
      <c r="N1013" t="n">
        <v>13.36</v>
      </c>
      <c r="O1013" t="n">
        <v>12638.45</v>
      </c>
      <c r="P1013" t="n">
        <v>216.73</v>
      </c>
      <c r="Q1013" t="n">
        <v>609.04</v>
      </c>
      <c r="R1013" t="n">
        <v>85.65000000000001</v>
      </c>
      <c r="S1013" t="n">
        <v>46.36</v>
      </c>
      <c r="T1013" t="n">
        <v>19059.69</v>
      </c>
      <c r="U1013" t="n">
        <v>0.54</v>
      </c>
      <c r="V1013" t="n">
        <v>0.87</v>
      </c>
      <c r="W1013" t="n">
        <v>9.279999999999999</v>
      </c>
      <c r="X1013" t="n">
        <v>1.23</v>
      </c>
      <c r="Y1013" t="n">
        <v>1</v>
      </c>
      <c r="Z1013" t="n">
        <v>10</v>
      </c>
    </row>
    <row r="1014">
      <c r="A1014" t="n">
        <v>7</v>
      </c>
      <c r="B1014" t="n">
        <v>45</v>
      </c>
      <c r="C1014" t="inlineStr">
        <is>
          <t xml:space="preserve">CONCLUIDO	</t>
        </is>
      </c>
      <c r="D1014" t="n">
        <v>3.6155</v>
      </c>
      <c r="E1014" t="n">
        <v>27.66</v>
      </c>
      <c r="F1014" t="n">
        <v>24.5</v>
      </c>
      <c r="G1014" t="n">
        <v>25.79</v>
      </c>
      <c r="H1014" t="n">
        <v>0.48</v>
      </c>
      <c r="I1014" t="n">
        <v>57</v>
      </c>
      <c r="J1014" t="n">
        <v>100.89</v>
      </c>
      <c r="K1014" t="n">
        <v>39.72</v>
      </c>
      <c r="L1014" t="n">
        <v>2.75</v>
      </c>
      <c r="M1014" t="n">
        <v>55</v>
      </c>
      <c r="N1014" t="n">
        <v>13.42</v>
      </c>
      <c r="O1014" t="n">
        <v>12676.98</v>
      </c>
      <c r="P1014" t="n">
        <v>214.75</v>
      </c>
      <c r="Q1014" t="n">
        <v>609.1</v>
      </c>
      <c r="R1014" t="n">
        <v>82.11</v>
      </c>
      <c r="S1014" t="n">
        <v>46.36</v>
      </c>
      <c r="T1014" t="n">
        <v>17317.57</v>
      </c>
      <c r="U1014" t="n">
        <v>0.5600000000000001</v>
      </c>
      <c r="V1014" t="n">
        <v>0.87</v>
      </c>
      <c r="W1014" t="n">
        <v>9.27</v>
      </c>
      <c r="X1014" t="n">
        <v>1.12</v>
      </c>
      <c r="Y1014" t="n">
        <v>1</v>
      </c>
      <c r="Z1014" t="n">
        <v>10</v>
      </c>
    </row>
    <row r="1015">
      <c r="A1015" t="n">
        <v>8</v>
      </c>
      <c r="B1015" t="n">
        <v>45</v>
      </c>
      <c r="C1015" t="inlineStr">
        <is>
          <t xml:space="preserve">CONCLUIDO	</t>
        </is>
      </c>
      <c r="D1015" t="n">
        <v>3.6417</v>
      </c>
      <c r="E1015" t="n">
        <v>27.46</v>
      </c>
      <c r="F1015" t="n">
        <v>24.4</v>
      </c>
      <c r="G1015" t="n">
        <v>28.16</v>
      </c>
      <c r="H1015" t="n">
        <v>0.52</v>
      </c>
      <c r="I1015" t="n">
        <v>52</v>
      </c>
      <c r="J1015" t="n">
        <v>101.2</v>
      </c>
      <c r="K1015" t="n">
        <v>39.72</v>
      </c>
      <c r="L1015" t="n">
        <v>3</v>
      </c>
      <c r="M1015" t="n">
        <v>50</v>
      </c>
      <c r="N1015" t="n">
        <v>13.49</v>
      </c>
      <c r="O1015" t="n">
        <v>12715.54</v>
      </c>
      <c r="P1015" t="n">
        <v>212.87</v>
      </c>
      <c r="Q1015" t="n">
        <v>608.95</v>
      </c>
      <c r="R1015" t="n">
        <v>79.34999999999999</v>
      </c>
      <c r="S1015" t="n">
        <v>46.36</v>
      </c>
      <c r="T1015" t="n">
        <v>15962.58</v>
      </c>
      <c r="U1015" t="n">
        <v>0.58</v>
      </c>
      <c r="V1015" t="n">
        <v>0.87</v>
      </c>
      <c r="W1015" t="n">
        <v>9.26</v>
      </c>
      <c r="X1015" t="n">
        <v>1.03</v>
      </c>
      <c r="Y1015" t="n">
        <v>1</v>
      </c>
      <c r="Z1015" t="n">
        <v>10</v>
      </c>
    </row>
    <row r="1016">
      <c r="A1016" t="n">
        <v>9</v>
      </c>
      <c r="B1016" t="n">
        <v>45</v>
      </c>
      <c r="C1016" t="inlineStr">
        <is>
          <t xml:space="preserve">CONCLUIDO	</t>
        </is>
      </c>
      <c r="D1016" t="n">
        <v>3.6635</v>
      </c>
      <c r="E1016" t="n">
        <v>27.3</v>
      </c>
      <c r="F1016" t="n">
        <v>24.32</v>
      </c>
      <c r="G1016" t="n">
        <v>30.4</v>
      </c>
      <c r="H1016" t="n">
        <v>0.5600000000000001</v>
      </c>
      <c r="I1016" t="n">
        <v>48</v>
      </c>
      <c r="J1016" t="n">
        <v>101.52</v>
      </c>
      <c r="K1016" t="n">
        <v>39.72</v>
      </c>
      <c r="L1016" t="n">
        <v>3.25</v>
      </c>
      <c r="M1016" t="n">
        <v>46</v>
      </c>
      <c r="N1016" t="n">
        <v>13.55</v>
      </c>
      <c r="O1016" t="n">
        <v>12754.13</v>
      </c>
      <c r="P1016" t="n">
        <v>211.18</v>
      </c>
      <c r="Q1016" t="n">
        <v>609.04</v>
      </c>
      <c r="R1016" t="n">
        <v>76.64</v>
      </c>
      <c r="S1016" t="n">
        <v>46.36</v>
      </c>
      <c r="T1016" t="n">
        <v>14625.48</v>
      </c>
      <c r="U1016" t="n">
        <v>0.6</v>
      </c>
      <c r="V1016" t="n">
        <v>0.88</v>
      </c>
      <c r="W1016" t="n">
        <v>9.26</v>
      </c>
      <c r="X1016" t="n">
        <v>0.95</v>
      </c>
      <c r="Y1016" t="n">
        <v>1</v>
      </c>
      <c r="Z1016" t="n">
        <v>10</v>
      </c>
    </row>
    <row r="1017">
      <c r="A1017" t="n">
        <v>10</v>
      </c>
      <c r="B1017" t="n">
        <v>45</v>
      </c>
      <c r="C1017" t="inlineStr">
        <is>
          <t xml:space="preserve">CONCLUIDO	</t>
        </is>
      </c>
      <c r="D1017" t="n">
        <v>3.6856</v>
      </c>
      <c r="E1017" t="n">
        <v>27.13</v>
      </c>
      <c r="F1017" t="n">
        <v>24.24</v>
      </c>
      <c r="G1017" t="n">
        <v>33.05</v>
      </c>
      <c r="H1017" t="n">
        <v>0.6</v>
      </c>
      <c r="I1017" t="n">
        <v>44</v>
      </c>
      <c r="J1017" t="n">
        <v>101.83</v>
      </c>
      <c r="K1017" t="n">
        <v>39.72</v>
      </c>
      <c r="L1017" t="n">
        <v>3.5</v>
      </c>
      <c r="M1017" t="n">
        <v>42</v>
      </c>
      <c r="N1017" t="n">
        <v>13.61</v>
      </c>
      <c r="O1017" t="n">
        <v>12792.74</v>
      </c>
      <c r="P1017" t="n">
        <v>209.36</v>
      </c>
      <c r="Q1017" t="n">
        <v>609.02</v>
      </c>
      <c r="R1017" t="n">
        <v>74.08</v>
      </c>
      <c r="S1017" t="n">
        <v>46.36</v>
      </c>
      <c r="T1017" t="n">
        <v>13368.23</v>
      </c>
      <c r="U1017" t="n">
        <v>0.63</v>
      </c>
      <c r="V1017" t="n">
        <v>0.88</v>
      </c>
      <c r="W1017" t="n">
        <v>9.25</v>
      </c>
      <c r="X1017" t="n">
        <v>0.86</v>
      </c>
      <c r="Y1017" t="n">
        <v>1</v>
      </c>
      <c r="Z1017" t="n">
        <v>10</v>
      </c>
    </row>
    <row r="1018">
      <c r="A1018" t="n">
        <v>11</v>
      </c>
      <c r="B1018" t="n">
        <v>45</v>
      </c>
      <c r="C1018" t="inlineStr">
        <is>
          <t xml:space="preserve">CONCLUIDO	</t>
        </is>
      </c>
      <c r="D1018" t="n">
        <v>3.7032</v>
      </c>
      <c r="E1018" t="n">
        <v>27</v>
      </c>
      <c r="F1018" t="n">
        <v>24.17</v>
      </c>
      <c r="G1018" t="n">
        <v>35.38</v>
      </c>
      <c r="H1018" t="n">
        <v>0.65</v>
      </c>
      <c r="I1018" t="n">
        <v>41</v>
      </c>
      <c r="J1018" t="n">
        <v>102.14</v>
      </c>
      <c r="K1018" t="n">
        <v>39.72</v>
      </c>
      <c r="L1018" t="n">
        <v>3.75</v>
      </c>
      <c r="M1018" t="n">
        <v>39</v>
      </c>
      <c r="N1018" t="n">
        <v>13.68</v>
      </c>
      <c r="O1018" t="n">
        <v>12831.37</v>
      </c>
      <c r="P1018" t="n">
        <v>207.66</v>
      </c>
      <c r="Q1018" t="n">
        <v>608.9</v>
      </c>
      <c r="R1018" t="n">
        <v>72.22</v>
      </c>
      <c r="S1018" t="n">
        <v>46.36</v>
      </c>
      <c r="T1018" t="n">
        <v>12453.8</v>
      </c>
      <c r="U1018" t="n">
        <v>0.64</v>
      </c>
      <c r="V1018" t="n">
        <v>0.88</v>
      </c>
      <c r="W1018" t="n">
        <v>9.24</v>
      </c>
      <c r="X1018" t="n">
        <v>0.8</v>
      </c>
      <c r="Y1018" t="n">
        <v>1</v>
      </c>
      <c r="Z1018" t="n">
        <v>10</v>
      </c>
    </row>
    <row r="1019">
      <c r="A1019" t="n">
        <v>12</v>
      </c>
      <c r="B1019" t="n">
        <v>45</v>
      </c>
      <c r="C1019" t="inlineStr">
        <is>
          <t xml:space="preserve">CONCLUIDO	</t>
        </is>
      </c>
      <c r="D1019" t="n">
        <v>3.7203</v>
      </c>
      <c r="E1019" t="n">
        <v>26.88</v>
      </c>
      <c r="F1019" t="n">
        <v>24.11</v>
      </c>
      <c r="G1019" t="n">
        <v>38.07</v>
      </c>
      <c r="H1019" t="n">
        <v>0.6899999999999999</v>
      </c>
      <c r="I1019" t="n">
        <v>38</v>
      </c>
      <c r="J1019" t="n">
        <v>102.45</v>
      </c>
      <c r="K1019" t="n">
        <v>39.72</v>
      </c>
      <c r="L1019" t="n">
        <v>4</v>
      </c>
      <c r="M1019" t="n">
        <v>36</v>
      </c>
      <c r="N1019" t="n">
        <v>13.74</v>
      </c>
      <c r="O1019" t="n">
        <v>12870.03</v>
      </c>
      <c r="P1019" t="n">
        <v>205.99</v>
      </c>
      <c r="Q1019" t="n">
        <v>608.91</v>
      </c>
      <c r="R1019" t="n">
        <v>70.06</v>
      </c>
      <c r="S1019" t="n">
        <v>46.36</v>
      </c>
      <c r="T1019" t="n">
        <v>11389.89</v>
      </c>
      <c r="U1019" t="n">
        <v>0.66</v>
      </c>
      <c r="V1019" t="n">
        <v>0.88</v>
      </c>
      <c r="W1019" t="n">
        <v>9.24</v>
      </c>
      <c r="X1019" t="n">
        <v>0.74</v>
      </c>
      <c r="Y1019" t="n">
        <v>1</v>
      </c>
      <c r="Z1019" t="n">
        <v>10</v>
      </c>
    </row>
    <row r="1020">
      <c r="A1020" t="n">
        <v>13</v>
      </c>
      <c r="B1020" t="n">
        <v>45</v>
      </c>
      <c r="C1020" t="inlineStr">
        <is>
          <t xml:space="preserve">CONCLUIDO	</t>
        </is>
      </c>
      <c r="D1020" t="n">
        <v>3.7317</v>
      </c>
      <c r="E1020" t="n">
        <v>26.8</v>
      </c>
      <c r="F1020" t="n">
        <v>24.07</v>
      </c>
      <c r="G1020" t="n">
        <v>40.12</v>
      </c>
      <c r="H1020" t="n">
        <v>0.73</v>
      </c>
      <c r="I1020" t="n">
        <v>36</v>
      </c>
      <c r="J1020" t="n">
        <v>102.77</v>
      </c>
      <c r="K1020" t="n">
        <v>39.72</v>
      </c>
      <c r="L1020" t="n">
        <v>4.25</v>
      </c>
      <c r="M1020" t="n">
        <v>34</v>
      </c>
      <c r="N1020" t="n">
        <v>13.8</v>
      </c>
      <c r="O1020" t="n">
        <v>12908.71</v>
      </c>
      <c r="P1020" t="n">
        <v>204.62</v>
      </c>
      <c r="Q1020" t="n">
        <v>608.9</v>
      </c>
      <c r="R1020" t="n">
        <v>68.95999999999999</v>
      </c>
      <c r="S1020" t="n">
        <v>46.36</v>
      </c>
      <c r="T1020" t="n">
        <v>10847.24</v>
      </c>
      <c r="U1020" t="n">
        <v>0.67</v>
      </c>
      <c r="V1020" t="n">
        <v>0.89</v>
      </c>
      <c r="W1020" t="n">
        <v>9.24</v>
      </c>
      <c r="X1020" t="n">
        <v>0.7</v>
      </c>
      <c r="Y1020" t="n">
        <v>1</v>
      </c>
      <c r="Z1020" t="n">
        <v>10</v>
      </c>
    </row>
    <row r="1021">
      <c r="A1021" t="n">
        <v>14</v>
      </c>
      <c r="B1021" t="n">
        <v>45</v>
      </c>
      <c r="C1021" t="inlineStr">
        <is>
          <t xml:space="preserve">CONCLUIDO	</t>
        </is>
      </c>
      <c r="D1021" t="n">
        <v>3.7411</v>
      </c>
      <c r="E1021" t="n">
        <v>26.73</v>
      </c>
      <c r="F1021" t="n">
        <v>24.04</v>
      </c>
      <c r="G1021" t="n">
        <v>42.43</v>
      </c>
      <c r="H1021" t="n">
        <v>0.77</v>
      </c>
      <c r="I1021" t="n">
        <v>34</v>
      </c>
      <c r="J1021" t="n">
        <v>103.08</v>
      </c>
      <c r="K1021" t="n">
        <v>39.72</v>
      </c>
      <c r="L1021" t="n">
        <v>4.5</v>
      </c>
      <c r="M1021" t="n">
        <v>32</v>
      </c>
      <c r="N1021" t="n">
        <v>13.87</v>
      </c>
      <c r="O1021" t="n">
        <v>12947.42</v>
      </c>
      <c r="P1021" t="n">
        <v>202.93</v>
      </c>
      <c r="Q1021" t="n">
        <v>608.88</v>
      </c>
      <c r="R1021" t="n">
        <v>68.39</v>
      </c>
      <c r="S1021" t="n">
        <v>46.36</v>
      </c>
      <c r="T1021" t="n">
        <v>10573.9</v>
      </c>
      <c r="U1021" t="n">
        <v>0.68</v>
      </c>
      <c r="V1021" t="n">
        <v>0.89</v>
      </c>
      <c r="W1021" t="n">
        <v>9.23</v>
      </c>
      <c r="X1021" t="n">
        <v>0.67</v>
      </c>
      <c r="Y1021" t="n">
        <v>1</v>
      </c>
      <c r="Z1021" t="n">
        <v>10</v>
      </c>
    </row>
    <row r="1022">
      <c r="A1022" t="n">
        <v>15</v>
      </c>
      <c r="B1022" t="n">
        <v>45</v>
      </c>
      <c r="C1022" t="inlineStr">
        <is>
          <t xml:space="preserve">CONCLUIDO	</t>
        </is>
      </c>
      <c r="D1022" t="n">
        <v>3.7525</v>
      </c>
      <c r="E1022" t="n">
        <v>26.65</v>
      </c>
      <c r="F1022" t="n">
        <v>24</v>
      </c>
      <c r="G1022" t="n">
        <v>45.01</v>
      </c>
      <c r="H1022" t="n">
        <v>0.8100000000000001</v>
      </c>
      <c r="I1022" t="n">
        <v>32</v>
      </c>
      <c r="J1022" t="n">
        <v>103.4</v>
      </c>
      <c r="K1022" t="n">
        <v>39.72</v>
      </c>
      <c r="L1022" t="n">
        <v>4.75</v>
      </c>
      <c r="M1022" t="n">
        <v>30</v>
      </c>
      <c r="N1022" t="n">
        <v>13.93</v>
      </c>
      <c r="O1022" t="n">
        <v>12986.15</v>
      </c>
      <c r="P1022" t="n">
        <v>201.89</v>
      </c>
      <c r="Q1022" t="n">
        <v>608.86</v>
      </c>
      <c r="R1022" t="n">
        <v>66.83</v>
      </c>
      <c r="S1022" t="n">
        <v>46.36</v>
      </c>
      <c r="T1022" t="n">
        <v>9800.530000000001</v>
      </c>
      <c r="U1022" t="n">
        <v>0.6899999999999999</v>
      </c>
      <c r="V1022" t="n">
        <v>0.89</v>
      </c>
      <c r="W1022" t="n">
        <v>9.23</v>
      </c>
      <c r="X1022" t="n">
        <v>0.63</v>
      </c>
      <c r="Y1022" t="n">
        <v>1</v>
      </c>
      <c r="Z1022" t="n">
        <v>10</v>
      </c>
    </row>
    <row r="1023">
      <c r="A1023" t="n">
        <v>16</v>
      </c>
      <c r="B1023" t="n">
        <v>45</v>
      </c>
      <c r="C1023" t="inlineStr">
        <is>
          <t xml:space="preserve">CONCLUIDO	</t>
        </is>
      </c>
      <c r="D1023" t="n">
        <v>3.7626</v>
      </c>
      <c r="E1023" t="n">
        <v>26.58</v>
      </c>
      <c r="F1023" t="n">
        <v>23.97</v>
      </c>
      <c r="G1023" t="n">
        <v>47.95</v>
      </c>
      <c r="H1023" t="n">
        <v>0.85</v>
      </c>
      <c r="I1023" t="n">
        <v>30</v>
      </c>
      <c r="J1023" t="n">
        <v>103.71</v>
      </c>
      <c r="K1023" t="n">
        <v>39.72</v>
      </c>
      <c r="L1023" t="n">
        <v>5</v>
      </c>
      <c r="M1023" t="n">
        <v>28</v>
      </c>
      <c r="N1023" t="n">
        <v>14</v>
      </c>
      <c r="O1023" t="n">
        <v>13024.91</v>
      </c>
      <c r="P1023" t="n">
        <v>200.28</v>
      </c>
      <c r="Q1023" t="n">
        <v>608.97</v>
      </c>
      <c r="R1023" t="n">
        <v>65.75</v>
      </c>
      <c r="S1023" t="n">
        <v>46.36</v>
      </c>
      <c r="T1023" t="n">
        <v>9273.41</v>
      </c>
      <c r="U1023" t="n">
        <v>0.71</v>
      </c>
      <c r="V1023" t="n">
        <v>0.89</v>
      </c>
      <c r="W1023" t="n">
        <v>9.24</v>
      </c>
      <c r="X1023" t="n">
        <v>0.6</v>
      </c>
      <c r="Y1023" t="n">
        <v>1</v>
      </c>
      <c r="Z1023" t="n">
        <v>10</v>
      </c>
    </row>
    <row r="1024">
      <c r="A1024" t="n">
        <v>17</v>
      </c>
      <c r="B1024" t="n">
        <v>45</v>
      </c>
      <c r="C1024" t="inlineStr">
        <is>
          <t xml:space="preserve">CONCLUIDO	</t>
        </is>
      </c>
      <c r="D1024" t="n">
        <v>3.772</v>
      </c>
      <c r="E1024" t="n">
        <v>26.51</v>
      </c>
      <c r="F1024" t="n">
        <v>23.93</v>
      </c>
      <c r="G1024" t="n">
        <v>49.5</v>
      </c>
      <c r="H1024" t="n">
        <v>0.89</v>
      </c>
      <c r="I1024" t="n">
        <v>29</v>
      </c>
      <c r="J1024" t="n">
        <v>104.03</v>
      </c>
      <c r="K1024" t="n">
        <v>39.72</v>
      </c>
      <c r="L1024" t="n">
        <v>5.25</v>
      </c>
      <c r="M1024" t="n">
        <v>27</v>
      </c>
      <c r="N1024" t="n">
        <v>14.06</v>
      </c>
      <c r="O1024" t="n">
        <v>13063.69</v>
      </c>
      <c r="P1024" t="n">
        <v>199.13</v>
      </c>
      <c r="Q1024" t="n">
        <v>608.9</v>
      </c>
      <c r="R1024" t="n">
        <v>64.59</v>
      </c>
      <c r="S1024" t="n">
        <v>46.36</v>
      </c>
      <c r="T1024" t="n">
        <v>8696.73</v>
      </c>
      <c r="U1024" t="n">
        <v>0.72</v>
      </c>
      <c r="V1024" t="n">
        <v>0.89</v>
      </c>
      <c r="W1024" t="n">
        <v>9.23</v>
      </c>
      <c r="X1024" t="n">
        <v>0.55</v>
      </c>
      <c r="Y1024" t="n">
        <v>1</v>
      </c>
      <c r="Z1024" t="n">
        <v>10</v>
      </c>
    </row>
    <row r="1025">
      <c r="A1025" t="n">
        <v>18</v>
      </c>
      <c r="B1025" t="n">
        <v>45</v>
      </c>
      <c r="C1025" t="inlineStr">
        <is>
          <t xml:space="preserve">CONCLUIDO	</t>
        </is>
      </c>
      <c r="D1025" t="n">
        <v>3.7835</v>
      </c>
      <c r="E1025" t="n">
        <v>26.43</v>
      </c>
      <c r="F1025" t="n">
        <v>23.89</v>
      </c>
      <c r="G1025" t="n">
        <v>53.08</v>
      </c>
      <c r="H1025" t="n">
        <v>0.93</v>
      </c>
      <c r="I1025" t="n">
        <v>27</v>
      </c>
      <c r="J1025" t="n">
        <v>104.34</v>
      </c>
      <c r="K1025" t="n">
        <v>39.72</v>
      </c>
      <c r="L1025" t="n">
        <v>5.5</v>
      </c>
      <c r="M1025" t="n">
        <v>25</v>
      </c>
      <c r="N1025" t="n">
        <v>14.12</v>
      </c>
      <c r="O1025" t="n">
        <v>13102.5</v>
      </c>
      <c r="P1025" t="n">
        <v>197.75</v>
      </c>
      <c r="Q1025" t="n">
        <v>608.85</v>
      </c>
      <c r="R1025" t="n">
        <v>63.18</v>
      </c>
      <c r="S1025" t="n">
        <v>46.36</v>
      </c>
      <c r="T1025" t="n">
        <v>8003.4</v>
      </c>
      <c r="U1025" t="n">
        <v>0.73</v>
      </c>
      <c r="V1025" t="n">
        <v>0.89</v>
      </c>
      <c r="W1025" t="n">
        <v>9.220000000000001</v>
      </c>
      <c r="X1025" t="n">
        <v>0.51</v>
      </c>
      <c r="Y1025" t="n">
        <v>1</v>
      </c>
      <c r="Z1025" t="n">
        <v>10</v>
      </c>
    </row>
    <row r="1026">
      <c r="A1026" t="n">
        <v>19</v>
      </c>
      <c r="B1026" t="n">
        <v>45</v>
      </c>
      <c r="C1026" t="inlineStr">
        <is>
          <t xml:space="preserve">CONCLUIDO	</t>
        </is>
      </c>
      <c r="D1026" t="n">
        <v>3.7874</v>
      </c>
      <c r="E1026" t="n">
        <v>26.4</v>
      </c>
      <c r="F1026" t="n">
        <v>23.88</v>
      </c>
      <c r="G1026" t="n">
        <v>55.11</v>
      </c>
      <c r="H1026" t="n">
        <v>0.97</v>
      </c>
      <c r="I1026" t="n">
        <v>26</v>
      </c>
      <c r="J1026" t="n">
        <v>104.65</v>
      </c>
      <c r="K1026" t="n">
        <v>39.72</v>
      </c>
      <c r="L1026" t="n">
        <v>5.75</v>
      </c>
      <c r="M1026" t="n">
        <v>24</v>
      </c>
      <c r="N1026" t="n">
        <v>14.19</v>
      </c>
      <c r="O1026" t="n">
        <v>13141.33</v>
      </c>
      <c r="P1026" t="n">
        <v>196.16</v>
      </c>
      <c r="Q1026" t="n">
        <v>608.91</v>
      </c>
      <c r="R1026" t="n">
        <v>63.2</v>
      </c>
      <c r="S1026" t="n">
        <v>46.36</v>
      </c>
      <c r="T1026" t="n">
        <v>8017.4</v>
      </c>
      <c r="U1026" t="n">
        <v>0.73</v>
      </c>
      <c r="V1026" t="n">
        <v>0.89</v>
      </c>
      <c r="W1026" t="n">
        <v>9.220000000000001</v>
      </c>
      <c r="X1026" t="n">
        <v>0.51</v>
      </c>
      <c r="Y1026" t="n">
        <v>1</v>
      </c>
      <c r="Z1026" t="n">
        <v>10</v>
      </c>
    </row>
    <row r="1027">
      <c r="A1027" t="n">
        <v>20</v>
      </c>
      <c r="B1027" t="n">
        <v>45</v>
      </c>
      <c r="C1027" t="inlineStr">
        <is>
          <t xml:space="preserve">CONCLUIDO	</t>
        </is>
      </c>
      <c r="D1027" t="n">
        <v>3.7931</v>
      </c>
      <c r="E1027" t="n">
        <v>26.36</v>
      </c>
      <c r="F1027" t="n">
        <v>23.86</v>
      </c>
      <c r="G1027" t="n">
        <v>57.27</v>
      </c>
      <c r="H1027" t="n">
        <v>1.01</v>
      </c>
      <c r="I1027" t="n">
        <v>25</v>
      </c>
      <c r="J1027" t="n">
        <v>104.97</v>
      </c>
      <c r="K1027" t="n">
        <v>39.72</v>
      </c>
      <c r="L1027" t="n">
        <v>6</v>
      </c>
      <c r="M1027" t="n">
        <v>23</v>
      </c>
      <c r="N1027" t="n">
        <v>14.25</v>
      </c>
      <c r="O1027" t="n">
        <v>13180.19</v>
      </c>
      <c r="P1027" t="n">
        <v>195.11</v>
      </c>
      <c r="Q1027" t="n">
        <v>608.87</v>
      </c>
      <c r="R1027" t="n">
        <v>62.43</v>
      </c>
      <c r="S1027" t="n">
        <v>46.36</v>
      </c>
      <c r="T1027" t="n">
        <v>7636.24</v>
      </c>
      <c r="U1027" t="n">
        <v>0.74</v>
      </c>
      <c r="V1027" t="n">
        <v>0.89</v>
      </c>
      <c r="W1027" t="n">
        <v>9.220000000000001</v>
      </c>
      <c r="X1027" t="n">
        <v>0.49</v>
      </c>
      <c r="Y1027" t="n">
        <v>1</v>
      </c>
      <c r="Z1027" t="n">
        <v>10</v>
      </c>
    </row>
    <row r="1028">
      <c r="A1028" t="n">
        <v>21</v>
      </c>
      <c r="B1028" t="n">
        <v>45</v>
      </c>
      <c r="C1028" t="inlineStr">
        <is>
          <t xml:space="preserve">CONCLUIDO	</t>
        </is>
      </c>
      <c r="D1028" t="n">
        <v>3.7993</v>
      </c>
      <c r="E1028" t="n">
        <v>26.32</v>
      </c>
      <c r="F1028" t="n">
        <v>23.84</v>
      </c>
      <c r="G1028" t="n">
        <v>59.6</v>
      </c>
      <c r="H1028" t="n">
        <v>1.05</v>
      </c>
      <c r="I1028" t="n">
        <v>24</v>
      </c>
      <c r="J1028" t="n">
        <v>105.28</v>
      </c>
      <c r="K1028" t="n">
        <v>39.72</v>
      </c>
      <c r="L1028" t="n">
        <v>6.25</v>
      </c>
      <c r="M1028" t="n">
        <v>22</v>
      </c>
      <c r="N1028" t="n">
        <v>14.32</v>
      </c>
      <c r="O1028" t="n">
        <v>13219.07</v>
      </c>
      <c r="P1028" t="n">
        <v>193.65</v>
      </c>
      <c r="Q1028" t="n">
        <v>608.8200000000001</v>
      </c>
      <c r="R1028" t="n">
        <v>61.96</v>
      </c>
      <c r="S1028" t="n">
        <v>46.36</v>
      </c>
      <c r="T1028" t="n">
        <v>7405.55</v>
      </c>
      <c r="U1028" t="n">
        <v>0.75</v>
      </c>
      <c r="V1028" t="n">
        <v>0.89</v>
      </c>
      <c r="W1028" t="n">
        <v>9.220000000000001</v>
      </c>
      <c r="X1028" t="n">
        <v>0.47</v>
      </c>
      <c r="Y1028" t="n">
        <v>1</v>
      </c>
      <c r="Z1028" t="n">
        <v>10</v>
      </c>
    </row>
    <row r="1029">
      <c r="A1029" t="n">
        <v>22</v>
      </c>
      <c r="B1029" t="n">
        <v>45</v>
      </c>
      <c r="C1029" t="inlineStr">
        <is>
          <t xml:space="preserve">CONCLUIDO	</t>
        </is>
      </c>
      <c r="D1029" t="n">
        <v>3.8057</v>
      </c>
      <c r="E1029" t="n">
        <v>26.28</v>
      </c>
      <c r="F1029" t="n">
        <v>23.82</v>
      </c>
      <c r="G1029" t="n">
        <v>62.13</v>
      </c>
      <c r="H1029" t="n">
        <v>1.08</v>
      </c>
      <c r="I1029" t="n">
        <v>23</v>
      </c>
      <c r="J1029" t="n">
        <v>105.6</v>
      </c>
      <c r="K1029" t="n">
        <v>39.72</v>
      </c>
      <c r="L1029" t="n">
        <v>6.5</v>
      </c>
      <c r="M1029" t="n">
        <v>21</v>
      </c>
      <c r="N1029" t="n">
        <v>14.39</v>
      </c>
      <c r="O1029" t="n">
        <v>13257.98</v>
      </c>
      <c r="P1029" t="n">
        <v>192.1</v>
      </c>
      <c r="Q1029" t="n">
        <v>608.8099999999999</v>
      </c>
      <c r="R1029" t="n">
        <v>61.38</v>
      </c>
      <c r="S1029" t="n">
        <v>46.36</v>
      </c>
      <c r="T1029" t="n">
        <v>7124.09</v>
      </c>
      <c r="U1029" t="n">
        <v>0.76</v>
      </c>
      <c r="V1029" t="n">
        <v>0.89</v>
      </c>
      <c r="W1029" t="n">
        <v>9.210000000000001</v>
      </c>
      <c r="X1029" t="n">
        <v>0.44</v>
      </c>
      <c r="Y1029" t="n">
        <v>1</v>
      </c>
      <c r="Z1029" t="n">
        <v>10</v>
      </c>
    </row>
    <row r="1030">
      <c r="A1030" t="n">
        <v>23</v>
      </c>
      <c r="B1030" t="n">
        <v>45</v>
      </c>
      <c r="C1030" t="inlineStr">
        <is>
          <t xml:space="preserve">CONCLUIDO	</t>
        </is>
      </c>
      <c r="D1030" t="n">
        <v>3.8103</v>
      </c>
      <c r="E1030" t="n">
        <v>26.24</v>
      </c>
      <c r="F1030" t="n">
        <v>23.8</v>
      </c>
      <c r="G1030" t="n">
        <v>64.92</v>
      </c>
      <c r="H1030" t="n">
        <v>1.12</v>
      </c>
      <c r="I1030" t="n">
        <v>22</v>
      </c>
      <c r="J1030" t="n">
        <v>105.92</v>
      </c>
      <c r="K1030" t="n">
        <v>39.72</v>
      </c>
      <c r="L1030" t="n">
        <v>6.75</v>
      </c>
      <c r="M1030" t="n">
        <v>20</v>
      </c>
      <c r="N1030" t="n">
        <v>14.45</v>
      </c>
      <c r="O1030" t="n">
        <v>13296.91</v>
      </c>
      <c r="P1030" t="n">
        <v>190.84</v>
      </c>
      <c r="Q1030" t="n">
        <v>608.91</v>
      </c>
      <c r="R1030" t="n">
        <v>60.79</v>
      </c>
      <c r="S1030" t="n">
        <v>46.36</v>
      </c>
      <c r="T1030" t="n">
        <v>6834.34</v>
      </c>
      <c r="U1030" t="n">
        <v>0.76</v>
      </c>
      <c r="V1030" t="n">
        <v>0.9</v>
      </c>
      <c r="W1030" t="n">
        <v>9.220000000000001</v>
      </c>
      <c r="X1030" t="n">
        <v>0.43</v>
      </c>
      <c r="Y1030" t="n">
        <v>1</v>
      </c>
      <c r="Z1030" t="n">
        <v>10</v>
      </c>
    </row>
    <row r="1031">
      <c r="A1031" t="n">
        <v>24</v>
      </c>
      <c r="B1031" t="n">
        <v>45</v>
      </c>
      <c r="C1031" t="inlineStr">
        <is>
          <t xml:space="preserve">CONCLUIDO	</t>
        </is>
      </c>
      <c r="D1031" t="n">
        <v>3.8187</v>
      </c>
      <c r="E1031" t="n">
        <v>26.19</v>
      </c>
      <c r="F1031" t="n">
        <v>23.77</v>
      </c>
      <c r="G1031" t="n">
        <v>67.91</v>
      </c>
      <c r="H1031" t="n">
        <v>1.16</v>
      </c>
      <c r="I1031" t="n">
        <v>21</v>
      </c>
      <c r="J1031" t="n">
        <v>106.23</v>
      </c>
      <c r="K1031" t="n">
        <v>39.72</v>
      </c>
      <c r="L1031" t="n">
        <v>7</v>
      </c>
      <c r="M1031" t="n">
        <v>19</v>
      </c>
      <c r="N1031" t="n">
        <v>14.52</v>
      </c>
      <c r="O1031" t="n">
        <v>13335.87</v>
      </c>
      <c r="P1031" t="n">
        <v>189.47</v>
      </c>
      <c r="Q1031" t="n">
        <v>608.83</v>
      </c>
      <c r="R1031" t="n">
        <v>59.81</v>
      </c>
      <c r="S1031" t="n">
        <v>46.36</v>
      </c>
      <c r="T1031" t="n">
        <v>6347.21</v>
      </c>
      <c r="U1031" t="n">
        <v>0.78</v>
      </c>
      <c r="V1031" t="n">
        <v>0.9</v>
      </c>
      <c r="W1031" t="n">
        <v>9.210000000000001</v>
      </c>
      <c r="X1031" t="n">
        <v>0.4</v>
      </c>
      <c r="Y1031" t="n">
        <v>1</v>
      </c>
      <c r="Z1031" t="n">
        <v>10</v>
      </c>
    </row>
    <row r="1032">
      <c r="A1032" t="n">
        <v>25</v>
      </c>
      <c r="B1032" t="n">
        <v>45</v>
      </c>
      <c r="C1032" t="inlineStr">
        <is>
          <t xml:space="preserve">CONCLUIDO	</t>
        </is>
      </c>
      <c r="D1032" t="n">
        <v>3.8242</v>
      </c>
      <c r="E1032" t="n">
        <v>26.15</v>
      </c>
      <c r="F1032" t="n">
        <v>23.75</v>
      </c>
      <c r="G1032" t="n">
        <v>71.25</v>
      </c>
      <c r="H1032" t="n">
        <v>1.2</v>
      </c>
      <c r="I1032" t="n">
        <v>20</v>
      </c>
      <c r="J1032" t="n">
        <v>106.55</v>
      </c>
      <c r="K1032" t="n">
        <v>39.72</v>
      </c>
      <c r="L1032" t="n">
        <v>7.25</v>
      </c>
      <c r="M1032" t="n">
        <v>18</v>
      </c>
      <c r="N1032" t="n">
        <v>14.58</v>
      </c>
      <c r="O1032" t="n">
        <v>13374.86</v>
      </c>
      <c r="P1032" t="n">
        <v>188.19</v>
      </c>
      <c r="Q1032" t="n">
        <v>608.85</v>
      </c>
      <c r="R1032" t="n">
        <v>59.1</v>
      </c>
      <c r="S1032" t="n">
        <v>46.36</v>
      </c>
      <c r="T1032" t="n">
        <v>5996.82</v>
      </c>
      <c r="U1032" t="n">
        <v>0.78</v>
      </c>
      <c r="V1032" t="n">
        <v>0.9</v>
      </c>
      <c r="W1032" t="n">
        <v>9.210000000000001</v>
      </c>
      <c r="X1032" t="n">
        <v>0.38</v>
      </c>
      <c r="Y1032" t="n">
        <v>1</v>
      </c>
      <c r="Z1032" t="n">
        <v>10</v>
      </c>
    </row>
    <row r="1033">
      <c r="A1033" t="n">
        <v>26</v>
      </c>
      <c r="B1033" t="n">
        <v>45</v>
      </c>
      <c r="C1033" t="inlineStr">
        <is>
          <t xml:space="preserve">CONCLUIDO	</t>
        </is>
      </c>
      <c r="D1033" t="n">
        <v>3.8304</v>
      </c>
      <c r="E1033" t="n">
        <v>26.11</v>
      </c>
      <c r="F1033" t="n">
        <v>23.73</v>
      </c>
      <c r="G1033" t="n">
        <v>74.93000000000001</v>
      </c>
      <c r="H1033" t="n">
        <v>1.24</v>
      </c>
      <c r="I1033" t="n">
        <v>19</v>
      </c>
      <c r="J1033" t="n">
        <v>106.86</v>
      </c>
      <c r="K1033" t="n">
        <v>39.72</v>
      </c>
      <c r="L1033" t="n">
        <v>7.5</v>
      </c>
      <c r="M1033" t="n">
        <v>17</v>
      </c>
      <c r="N1033" t="n">
        <v>14.65</v>
      </c>
      <c r="O1033" t="n">
        <v>13413.87</v>
      </c>
      <c r="P1033" t="n">
        <v>187.18</v>
      </c>
      <c r="Q1033" t="n">
        <v>608.8099999999999</v>
      </c>
      <c r="R1033" t="n">
        <v>58.32</v>
      </c>
      <c r="S1033" t="n">
        <v>46.36</v>
      </c>
      <c r="T1033" t="n">
        <v>5614.84</v>
      </c>
      <c r="U1033" t="n">
        <v>0.79</v>
      </c>
      <c r="V1033" t="n">
        <v>0.9</v>
      </c>
      <c r="W1033" t="n">
        <v>9.210000000000001</v>
      </c>
      <c r="X1033" t="n">
        <v>0.36</v>
      </c>
      <c r="Y1033" t="n">
        <v>1</v>
      </c>
      <c r="Z1033" t="n">
        <v>10</v>
      </c>
    </row>
    <row r="1034">
      <c r="A1034" t="n">
        <v>27</v>
      </c>
      <c r="B1034" t="n">
        <v>45</v>
      </c>
      <c r="C1034" t="inlineStr">
        <is>
          <t xml:space="preserve">CONCLUIDO	</t>
        </is>
      </c>
      <c r="D1034" t="n">
        <v>3.8308</v>
      </c>
      <c r="E1034" t="n">
        <v>26.1</v>
      </c>
      <c r="F1034" t="n">
        <v>23.73</v>
      </c>
      <c r="G1034" t="n">
        <v>74.92</v>
      </c>
      <c r="H1034" t="n">
        <v>1.27</v>
      </c>
      <c r="I1034" t="n">
        <v>19</v>
      </c>
      <c r="J1034" t="n">
        <v>107.18</v>
      </c>
      <c r="K1034" t="n">
        <v>39.72</v>
      </c>
      <c r="L1034" t="n">
        <v>7.75</v>
      </c>
      <c r="M1034" t="n">
        <v>17</v>
      </c>
      <c r="N1034" t="n">
        <v>14.72</v>
      </c>
      <c r="O1034" t="n">
        <v>13452.9</v>
      </c>
      <c r="P1034" t="n">
        <v>184.99</v>
      </c>
      <c r="Q1034" t="n">
        <v>608.84</v>
      </c>
      <c r="R1034" t="n">
        <v>58.38</v>
      </c>
      <c r="S1034" t="n">
        <v>46.36</v>
      </c>
      <c r="T1034" t="n">
        <v>5641.92</v>
      </c>
      <c r="U1034" t="n">
        <v>0.79</v>
      </c>
      <c r="V1034" t="n">
        <v>0.9</v>
      </c>
      <c r="W1034" t="n">
        <v>9.210000000000001</v>
      </c>
      <c r="X1034" t="n">
        <v>0.35</v>
      </c>
      <c r="Y1034" t="n">
        <v>1</v>
      </c>
      <c r="Z1034" t="n">
        <v>10</v>
      </c>
    </row>
    <row r="1035">
      <c r="A1035" t="n">
        <v>28</v>
      </c>
      <c r="B1035" t="n">
        <v>45</v>
      </c>
      <c r="C1035" t="inlineStr">
        <is>
          <t xml:space="preserve">CONCLUIDO	</t>
        </is>
      </c>
      <c r="D1035" t="n">
        <v>3.8386</v>
      </c>
      <c r="E1035" t="n">
        <v>26.05</v>
      </c>
      <c r="F1035" t="n">
        <v>23.69</v>
      </c>
      <c r="G1035" t="n">
        <v>78.98</v>
      </c>
      <c r="H1035" t="n">
        <v>1.31</v>
      </c>
      <c r="I1035" t="n">
        <v>18</v>
      </c>
      <c r="J1035" t="n">
        <v>107.5</v>
      </c>
      <c r="K1035" t="n">
        <v>39.72</v>
      </c>
      <c r="L1035" t="n">
        <v>8</v>
      </c>
      <c r="M1035" t="n">
        <v>16</v>
      </c>
      <c r="N1035" t="n">
        <v>14.78</v>
      </c>
      <c r="O1035" t="n">
        <v>13491.96</v>
      </c>
      <c r="P1035" t="n">
        <v>184.06</v>
      </c>
      <c r="Q1035" t="n">
        <v>608.86</v>
      </c>
      <c r="R1035" t="n">
        <v>57.45</v>
      </c>
      <c r="S1035" t="n">
        <v>46.36</v>
      </c>
      <c r="T1035" t="n">
        <v>5181.03</v>
      </c>
      <c r="U1035" t="n">
        <v>0.8100000000000001</v>
      </c>
      <c r="V1035" t="n">
        <v>0.9</v>
      </c>
      <c r="W1035" t="n">
        <v>9.199999999999999</v>
      </c>
      <c r="X1035" t="n">
        <v>0.32</v>
      </c>
      <c r="Y1035" t="n">
        <v>1</v>
      </c>
      <c r="Z1035" t="n">
        <v>10</v>
      </c>
    </row>
    <row r="1036">
      <c r="A1036" t="n">
        <v>29</v>
      </c>
      <c r="B1036" t="n">
        <v>45</v>
      </c>
      <c r="C1036" t="inlineStr">
        <is>
          <t xml:space="preserve">CONCLUIDO	</t>
        </is>
      </c>
      <c r="D1036" t="n">
        <v>3.8425</v>
      </c>
      <c r="E1036" t="n">
        <v>26.02</v>
      </c>
      <c r="F1036" t="n">
        <v>23.69</v>
      </c>
      <c r="G1036" t="n">
        <v>83.59999999999999</v>
      </c>
      <c r="H1036" t="n">
        <v>1.35</v>
      </c>
      <c r="I1036" t="n">
        <v>17</v>
      </c>
      <c r="J1036" t="n">
        <v>107.81</v>
      </c>
      <c r="K1036" t="n">
        <v>39.72</v>
      </c>
      <c r="L1036" t="n">
        <v>8.25</v>
      </c>
      <c r="M1036" t="n">
        <v>15</v>
      </c>
      <c r="N1036" t="n">
        <v>14.85</v>
      </c>
      <c r="O1036" t="n">
        <v>13531.05</v>
      </c>
      <c r="P1036" t="n">
        <v>182.35</v>
      </c>
      <c r="Q1036" t="n">
        <v>608.79</v>
      </c>
      <c r="R1036" t="n">
        <v>57.15</v>
      </c>
      <c r="S1036" t="n">
        <v>46.36</v>
      </c>
      <c r="T1036" t="n">
        <v>5039.63</v>
      </c>
      <c r="U1036" t="n">
        <v>0.8100000000000001</v>
      </c>
      <c r="V1036" t="n">
        <v>0.9</v>
      </c>
      <c r="W1036" t="n">
        <v>9.210000000000001</v>
      </c>
      <c r="X1036" t="n">
        <v>0.32</v>
      </c>
      <c r="Y1036" t="n">
        <v>1</v>
      </c>
      <c r="Z1036" t="n">
        <v>10</v>
      </c>
    </row>
    <row r="1037">
      <c r="A1037" t="n">
        <v>30</v>
      </c>
      <c r="B1037" t="n">
        <v>45</v>
      </c>
      <c r="C1037" t="inlineStr">
        <is>
          <t xml:space="preserve">CONCLUIDO	</t>
        </is>
      </c>
      <c r="D1037" t="n">
        <v>3.8417</v>
      </c>
      <c r="E1037" t="n">
        <v>26.03</v>
      </c>
      <c r="F1037" t="n">
        <v>23.69</v>
      </c>
      <c r="G1037" t="n">
        <v>83.62</v>
      </c>
      <c r="H1037" t="n">
        <v>1.38</v>
      </c>
      <c r="I1037" t="n">
        <v>17</v>
      </c>
      <c r="J1037" t="n">
        <v>108.13</v>
      </c>
      <c r="K1037" t="n">
        <v>39.72</v>
      </c>
      <c r="L1037" t="n">
        <v>8.5</v>
      </c>
      <c r="M1037" t="n">
        <v>14</v>
      </c>
      <c r="N1037" t="n">
        <v>14.92</v>
      </c>
      <c r="O1037" t="n">
        <v>13570.16</v>
      </c>
      <c r="P1037" t="n">
        <v>181.52</v>
      </c>
      <c r="Q1037" t="n">
        <v>608.75</v>
      </c>
      <c r="R1037" t="n">
        <v>57.44</v>
      </c>
      <c r="S1037" t="n">
        <v>46.36</v>
      </c>
      <c r="T1037" t="n">
        <v>5184.8</v>
      </c>
      <c r="U1037" t="n">
        <v>0.8100000000000001</v>
      </c>
      <c r="V1037" t="n">
        <v>0.9</v>
      </c>
      <c r="W1037" t="n">
        <v>9.199999999999999</v>
      </c>
      <c r="X1037" t="n">
        <v>0.32</v>
      </c>
      <c r="Y1037" t="n">
        <v>1</v>
      </c>
      <c r="Z1037" t="n">
        <v>10</v>
      </c>
    </row>
    <row r="1038">
      <c r="A1038" t="n">
        <v>31</v>
      </c>
      <c r="B1038" t="n">
        <v>45</v>
      </c>
      <c r="C1038" t="inlineStr">
        <is>
          <t xml:space="preserve">CONCLUIDO	</t>
        </is>
      </c>
      <c r="D1038" t="n">
        <v>3.8473</v>
      </c>
      <c r="E1038" t="n">
        <v>25.99</v>
      </c>
      <c r="F1038" t="n">
        <v>23.68</v>
      </c>
      <c r="G1038" t="n">
        <v>88.78</v>
      </c>
      <c r="H1038" t="n">
        <v>1.42</v>
      </c>
      <c r="I1038" t="n">
        <v>16</v>
      </c>
      <c r="J1038" t="n">
        <v>108.45</v>
      </c>
      <c r="K1038" t="n">
        <v>39.72</v>
      </c>
      <c r="L1038" t="n">
        <v>8.75</v>
      </c>
      <c r="M1038" t="n">
        <v>14</v>
      </c>
      <c r="N1038" t="n">
        <v>14.98</v>
      </c>
      <c r="O1038" t="n">
        <v>13609.42</v>
      </c>
      <c r="P1038" t="n">
        <v>180.39</v>
      </c>
      <c r="Q1038" t="n">
        <v>608.83</v>
      </c>
      <c r="R1038" t="n">
        <v>56.8</v>
      </c>
      <c r="S1038" t="n">
        <v>46.36</v>
      </c>
      <c r="T1038" t="n">
        <v>4866.37</v>
      </c>
      <c r="U1038" t="n">
        <v>0.82</v>
      </c>
      <c r="V1038" t="n">
        <v>0.9</v>
      </c>
      <c r="W1038" t="n">
        <v>9.199999999999999</v>
      </c>
      <c r="X1038" t="n">
        <v>0.3</v>
      </c>
      <c r="Y1038" t="n">
        <v>1</v>
      </c>
      <c r="Z1038" t="n">
        <v>10</v>
      </c>
    </row>
    <row r="1039">
      <c r="A1039" t="n">
        <v>32</v>
      </c>
      <c r="B1039" t="n">
        <v>45</v>
      </c>
      <c r="C1039" t="inlineStr">
        <is>
          <t xml:space="preserve">CONCLUIDO	</t>
        </is>
      </c>
      <c r="D1039" t="n">
        <v>3.8453</v>
      </c>
      <c r="E1039" t="n">
        <v>26.01</v>
      </c>
      <c r="F1039" t="n">
        <v>23.69</v>
      </c>
      <c r="G1039" t="n">
        <v>88.83</v>
      </c>
      <c r="H1039" t="n">
        <v>1.46</v>
      </c>
      <c r="I1039" t="n">
        <v>16</v>
      </c>
      <c r="J1039" t="n">
        <v>108.77</v>
      </c>
      <c r="K1039" t="n">
        <v>39.72</v>
      </c>
      <c r="L1039" t="n">
        <v>9</v>
      </c>
      <c r="M1039" t="n">
        <v>12</v>
      </c>
      <c r="N1039" t="n">
        <v>15.05</v>
      </c>
      <c r="O1039" t="n">
        <v>13648.58</v>
      </c>
      <c r="P1039" t="n">
        <v>178.34</v>
      </c>
      <c r="Q1039" t="n">
        <v>608.79</v>
      </c>
      <c r="R1039" t="n">
        <v>57.3</v>
      </c>
      <c r="S1039" t="n">
        <v>46.36</v>
      </c>
      <c r="T1039" t="n">
        <v>5115.32</v>
      </c>
      <c r="U1039" t="n">
        <v>0.8100000000000001</v>
      </c>
      <c r="V1039" t="n">
        <v>0.9</v>
      </c>
      <c r="W1039" t="n">
        <v>9.199999999999999</v>
      </c>
      <c r="X1039" t="n">
        <v>0.32</v>
      </c>
      <c r="Y1039" t="n">
        <v>1</v>
      </c>
      <c r="Z1039" t="n">
        <v>10</v>
      </c>
    </row>
    <row r="1040">
      <c r="A1040" t="n">
        <v>33</v>
      </c>
      <c r="B1040" t="n">
        <v>45</v>
      </c>
      <c r="C1040" t="inlineStr">
        <is>
          <t xml:space="preserve">CONCLUIDO	</t>
        </is>
      </c>
      <c r="D1040" t="n">
        <v>3.8516</v>
      </c>
      <c r="E1040" t="n">
        <v>25.96</v>
      </c>
      <c r="F1040" t="n">
        <v>23.67</v>
      </c>
      <c r="G1040" t="n">
        <v>94.67</v>
      </c>
      <c r="H1040" t="n">
        <v>1.49</v>
      </c>
      <c r="I1040" t="n">
        <v>15</v>
      </c>
      <c r="J1040" t="n">
        <v>109.09</v>
      </c>
      <c r="K1040" t="n">
        <v>39.72</v>
      </c>
      <c r="L1040" t="n">
        <v>9.25</v>
      </c>
      <c r="M1040" t="n">
        <v>7</v>
      </c>
      <c r="N1040" t="n">
        <v>15.12</v>
      </c>
      <c r="O1040" t="n">
        <v>13687.77</v>
      </c>
      <c r="P1040" t="n">
        <v>177.92</v>
      </c>
      <c r="Q1040" t="n">
        <v>608.85</v>
      </c>
      <c r="R1040" t="n">
        <v>56.45</v>
      </c>
      <c r="S1040" t="n">
        <v>46.36</v>
      </c>
      <c r="T1040" t="n">
        <v>4698.52</v>
      </c>
      <c r="U1040" t="n">
        <v>0.82</v>
      </c>
      <c r="V1040" t="n">
        <v>0.9</v>
      </c>
      <c r="W1040" t="n">
        <v>9.210000000000001</v>
      </c>
      <c r="X1040" t="n">
        <v>0.29</v>
      </c>
      <c r="Y1040" t="n">
        <v>1</v>
      </c>
      <c r="Z1040" t="n">
        <v>10</v>
      </c>
    </row>
    <row r="1041">
      <c r="A1041" t="n">
        <v>34</v>
      </c>
      <c r="B1041" t="n">
        <v>45</v>
      </c>
      <c r="C1041" t="inlineStr">
        <is>
          <t xml:space="preserve">CONCLUIDO	</t>
        </is>
      </c>
      <c r="D1041" t="n">
        <v>3.8527</v>
      </c>
      <c r="E1041" t="n">
        <v>25.96</v>
      </c>
      <c r="F1041" t="n">
        <v>23.66</v>
      </c>
      <c r="G1041" t="n">
        <v>94.64</v>
      </c>
      <c r="H1041" t="n">
        <v>1.53</v>
      </c>
      <c r="I1041" t="n">
        <v>15</v>
      </c>
      <c r="J1041" t="n">
        <v>109.4</v>
      </c>
      <c r="K1041" t="n">
        <v>39.72</v>
      </c>
      <c r="L1041" t="n">
        <v>9.5</v>
      </c>
      <c r="M1041" t="n">
        <v>5</v>
      </c>
      <c r="N1041" t="n">
        <v>15.19</v>
      </c>
      <c r="O1041" t="n">
        <v>13726.99</v>
      </c>
      <c r="P1041" t="n">
        <v>178.02</v>
      </c>
      <c r="Q1041" t="n">
        <v>608.8200000000001</v>
      </c>
      <c r="R1041" t="n">
        <v>55.94</v>
      </c>
      <c r="S1041" t="n">
        <v>46.36</v>
      </c>
      <c r="T1041" t="n">
        <v>4443.62</v>
      </c>
      <c r="U1041" t="n">
        <v>0.83</v>
      </c>
      <c r="V1041" t="n">
        <v>0.9</v>
      </c>
      <c r="W1041" t="n">
        <v>9.210000000000001</v>
      </c>
      <c r="X1041" t="n">
        <v>0.29</v>
      </c>
      <c r="Y1041" t="n">
        <v>1</v>
      </c>
      <c r="Z1041" t="n">
        <v>10</v>
      </c>
    </row>
    <row r="1042">
      <c r="A1042" t="n">
        <v>35</v>
      </c>
      <c r="B1042" t="n">
        <v>45</v>
      </c>
      <c r="C1042" t="inlineStr">
        <is>
          <t xml:space="preserve">CONCLUIDO	</t>
        </is>
      </c>
      <c r="D1042" t="n">
        <v>3.8516</v>
      </c>
      <c r="E1042" t="n">
        <v>25.96</v>
      </c>
      <c r="F1042" t="n">
        <v>23.67</v>
      </c>
      <c r="G1042" t="n">
        <v>94.67</v>
      </c>
      <c r="H1042" t="n">
        <v>1.57</v>
      </c>
      <c r="I1042" t="n">
        <v>15</v>
      </c>
      <c r="J1042" t="n">
        <v>109.72</v>
      </c>
      <c r="K1042" t="n">
        <v>39.72</v>
      </c>
      <c r="L1042" t="n">
        <v>9.75</v>
      </c>
      <c r="M1042" t="n">
        <v>1</v>
      </c>
      <c r="N1042" t="n">
        <v>15.26</v>
      </c>
      <c r="O1042" t="n">
        <v>13766.23</v>
      </c>
      <c r="P1042" t="n">
        <v>178.48</v>
      </c>
      <c r="Q1042" t="n">
        <v>608.83</v>
      </c>
      <c r="R1042" t="n">
        <v>55.95</v>
      </c>
      <c r="S1042" t="n">
        <v>46.36</v>
      </c>
      <c r="T1042" t="n">
        <v>4448.08</v>
      </c>
      <c r="U1042" t="n">
        <v>0.83</v>
      </c>
      <c r="V1042" t="n">
        <v>0.9</v>
      </c>
      <c r="W1042" t="n">
        <v>9.220000000000001</v>
      </c>
      <c r="X1042" t="n">
        <v>0.29</v>
      </c>
      <c r="Y1042" t="n">
        <v>1</v>
      </c>
      <c r="Z1042" t="n">
        <v>10</v>
      </c>
    </row>
    <row r="1043">
      <c r="A1043" t="n">
        <v>36</v>
      </c>
      <c r="B1043" t="n">
        <v>45</v>
      </c>
      <c r="C1043" t="inlineStr">
        <is>
          <t xml:space="preserve">CONCLUIDO	</t>
        </is>
      </c>
      <c r="D1043" t="n">
        <v>3.8523</v>
      </c>
      <c r="E1043" t="n">
        <v>25.96</v>
      </c>
      <c r="F1043" t="n">
        <v>23.66</v>
      </c>
      <c r="G1043" t="n">
        <v>94.65000000000001</v>
      </c>
      <c r="H1043" t="n">
        <v>1.6</v>
      </c>
      <c r="I1043" t="n">
        <v>15</v>
      </c>
      <c r="J1043" t="n">
        <v>110.04</v>
      </c>
      <c r="K1043" t="n">
        <v>39.72</v>
      </c>
      <c r="L1043" t="n">
        <v>10</v>
      </c>
      <c r="M1043" t="n">
        <v>0</v>
      </c>
      <c r="N1043" t="n">
        <v>15.32</v>
      </c>
      <c r="O1043" t="n">
        <v>13805.5</v>
      </c>
      <c r="P1043" t="n">
        <v>178.93</v>
      </c>
      <c r="Q1043" t="n">
        <v>608.79</v>
      </c>
      <c r="R1043" t="n">
        <v>55.81</v>
      </c>
      <c r="S1043" t="n">
        <v>46.36</v>
      </c>
      <c r="T1043" t="n">
        <v>4376.18</v>
      </c>
      <c r="U1043" t="n">
        <v>0.83</v>
      </c>
      <c r="V1043" t="n">
        <v>0.9</v>
      </c>
      <c r="W1043" t="n">
        <v>9.220000000000001</v>
      </c>
      <c r="X1043" t="n">
        <v>0.29</v>
      </c>
      <c r="Y1043" t="n">
        <v>1</v>
      </c>
      <c r="Z1043" t="n">
        <v>10</v>
      </c>
    </row>
    <row r="1044">
      <c r="A1044" t="n">
        <v>0</v>
      </c>
      <c r="B1044" t="n">
        <v>105</v>
      </c>
      <c r="C1044" t="inlineStr">
        <is>
          <t xml:space="preserve">CONCLUIDO	</t>
        </is>
      </c>
      <c r="D1044" t="n">
        <v>2.223</v>
      </c>
      <c r="E1044" t="n">
        <v>44.98</v>
      </c>
      <c r="F1044" t="n">
        <v>29.77</v>
      </c>
      <c r="G1044" t="n">
        <v>5.72</v>
      </c>
      <c r="H1044" t="n">
        <v>0.09</v>
      </c>
      <c r="I1044" t="n">
        <v>312</v>
      </c>
      <c r="J1044" t="n">
        <v>204</v>
      </c>
      <c r="K1044" t="n">
        <v>55.27</v>
      </c>
      <c r="L1044" t="n">
        <v>1</v>
      </c>
      <c r="M1044" t="n">
        <v>310</v>
      </c>
      <c r="N1044" t="n">
        <v>42.72</v>
      </c>
      <c r="O1044" t="n">
        <v>25393.6</v>
      </c>
      <c r="P1044" t="n">
        <v>433.7</v>
      </c>
      <c r="Q1044" t="n">
        <v>610.13</v>
      </c>
      <c r="R1044" t="n">
        <v>246.58</v>
      </c>
      <c r="S1044" t="n">
        <v>46.36</v>
      </c>
      <c r="T1044" t="n">
        <v>98276.44</v>
      </c>
      <c r="U1044" t="n">
        <v>0.19</v>
      </c>
      <c r="V1044" t="n">
        <v>0.72</v>
      </c>
      <c r="W1044" t="n">
        <v>9.67</v>
      </c>
      <c r="X1044" t="n">
        <v>6.37</v>
      </c>
      <c r="Y1044" t="n">
        <v>1</v>
      </c>
      <c r="Z1044" t="n">
        <v>10</v>
      </c>
    </row>
    <row r="1045">
      <c r="A1045" t="n">
        <v>1</v>
      </c>
      <c r="B1045" t="n">
        <v>105</v>
      </c>
      <c r="C1045" t="inlineStr">
        <is>
          <t xml:space="preserve">CONCLUIDO	</t>
        </is>
      </c>
      <c r="D1045" t="n">
        <v>2.4801</v>
      </c>
      <c r="E1045" t="n">
        <v>40.32</v>
      </c>
      <c r="F1045" t="n">
        <v>28.18</v>
      </c>
      <c r="G1045" t="n">
        <v>7.17</v>
      </c>
      <c r="H1045" t="n">
        <v>0.11</v>
      </c>
      <c r="I1045" t="n">
        <v>236</v>
      </c>
      <c r="J1045" t="n">
        <v>204.39</v>
      </c>
      <c r="K1045" t="n">
        <v>55.27</v>
      </c>
      <c r="L1045" t="n">
        <v>1.25</v>
      </c>
      <c r="M1045" t="n">
        <v>234</v>
      </c>
      <c r="N1045" t="n">
        <v>42.87</v>
      </c>
      <c r="O1045" t="n">
        <v>25442.42</v>
      </c>
      <c r="P1045" t="n">
        <v>410.48</v>
      </c>
      <c r="Q1045" t="n">
        <v>609.58</v>
      </c>
      <c r="R1045" t="n">
        <v>196.67</v>
      </c>
      <c r="S1045" t="n">
        <v>46.36</v>
      </c>
      <c r="T1045" t="n">
        <v>73702.47</v>
      </c>
      <c r="U1045" t="n">
        <v>0.24</v>
      </c>
      <c r="V1045" t="n">
        <v>0.76</v>
      </c>
      <c r="W1045" t="n">
        <v>9.57</v>
      </c>
      <c r="X1045" t="n">
        <v>4.8</v>
      </c>
      <c r="Y1045" t="n">
        <v>1</v>
      </c>
      <c r="Z1045" t="n">
        <v>10</v>
      </c>
    </row>
    <row r="1046">
      <c r="A1046" t="n">
        <v>2</v>
      </c>
      <c r="B1046" t="n">
        <v>105</v>
      </c>
      <c r="C1046" t="inlineStr">
        <is>
          <t xml:space="preserve">CONCLUIDO	</t>
        </is>
      </c>
      <c r="D1046" t="n">
        <v>2.6667</v>
      </c>
      <c r="E1046" t="n">
        <v>37.5</v>
      </c>
      <c r="F1046" t="n">
        <v>27.23</v>
      </c>
      <c r="G1046" t="n">
        <v>8.6</v>
      </c>
      <c r="H1046" t="n">
        <v>0.13</v>
      </c>
      <c r="I1046" t="n">
        <v>190</v>
      </c>
      <c r="J1046" t="n">
        <v>204.79</v>
      </c>
      <c r="K1046" t="n">
        <v>55.27</v>
      </c>
      <c r="L1046" t="n">
        <v>1.5</v>
      </c>
      <c r="M1046" t="n">
        <v>188</v>
      </c>
      <c r="N1046" t="n">
        <v>43.02</v>
      </c>
      <c r="O1046" t="n">
        <v>25491.3</v>
      </c>
      <c r="P1046" t="n">
        <v>396.34</v>
      </c>
      <c r="Q1046" t="n">
        <v>609.41</v>
      </c>
      <c r="R1046" t="n">
        <v>167</v>
      </c>
      <c r="S1046" t="n">
        <v>46.36</v>
      </c>
      <c r="T1046" t="n">
        <v>59097.74</v>
      </c>
      <c r="U1046" t="n">
        <v>0.28</v>
      </c>
      <c r="V1046" t="n">
        <v>0.78</v>
      </c>
      <c r="W1046" t="n">
        <v>9.49</v>
      </c>
      <c r="X1046" t="n">
        <v>3.84</v>
      </c>
      <c r="Y1046" t="n">
        <v>1</v>
      </c>
      <c r="Z1046" t="n">
        <v>10</v>
      </c>
    </row>
    <row r="1047">
      <c r="A1047" t="n">
        <v>3</v>
      </c>
      <c r="B1047" t="n">
        <v>105</v>
      </c>
      <c r="C1047" t="inlineStr">
        <is>
          <t xml:space="preserve">CONCLUIDO	</t>
        </is>
      </c>
      <c r="D1047" t="n">
        <v>2.8024</v>
      </c>
      <c r="E1047" t="n">
        <v>35.68</v>
      </c>
      <c r="F1047" t="n">
        <v>26.63</v>
      </c>
      <c r="G1047" t="n">
        <v>9.99</v>
      </c>
      <c r="H1047" t="n">
        <v>0.15</v>
      </c>
      <c r="I1047" t="n">
        <v>160</v>
      </c>
      <c r="J1047" t="n">
        <v>205.18</v>
      </c>
      <c r="K1047" t="n">
        <v>55.27</v>
      </c>
      <c r="L1047" t="n">
        <v>1.75</v>
      </c>
      <c r="M1047" t="n">
        <v>158</v>
      </c>
      <c r="N1047" t="n">
        <v>43.16</v>
      </c>
      <c r="O1047" t="n">
        <v>25540.22</v>
      </c>
      <c r="P1047" t="n">
        <v>387.34</v>
      </c>
      <c r="Q1047" t="n">
        <v>609.5599999999999</v>
      </c>
      <c r="R1047" t="n">
        <v>147.91</v>
      </c>
      <c r="S1047" t="n">
        <v>46.36</v>
      </c>
      <c r="T1047" t="n">
        <v>49704.94</v>
      </c>
      <c r="U1047" t="n">
        <v>0.31</v>
      </c>
      <c r="V1047" t="n">
        <v>0.8</v>
      </c>
      <c r="W1047" t="n">
        <v>9.449999999999999</v>
      </c>
      <c r="X1047" t="n">
        <v>3.24</v>
      </c>
      <c r="Y1047" t="n">
        <v>1</v>
      </c>
      <c r="Z1047" t="n">
        <v>10</v>
      </c>
    </row>
    <row r="1048">
      <c r="A1048" t="n">
        <v>4</v>
      </c>
      <c r="B1048" t="n">
        <v>105</v>
      </c>
      <c r="C1048" t="inlineStr">
        <is>
          <t xml:space="preserve">CONCLUIDO	</t>
        </is>
      </c>
      <c r="D1048" t="n">
        <v>2.9199</v>
      </c>
      <c r="E1048" t="n">
        <v>34.25</v>
      </c>
      <c r="F1048" t="n">
        <v>26.13</v>
      </c>
      <c r="G1048" t="n">
        <v>11.44</v>
      </c>
      <c r="H1048" t="n">
        <v>0.17</v>
      </c>
      <c r="I1048" t="n">
        <v>137</v>
      </c>
      <c r="J1048" t="n">
        <v>205.58</v>
      </c>
      <c r="K1048" t="n">
        <v>55.27</v>
      </c>
      <c r="L1048" t="n">
        <v>2</v>
      </c>
      <c r="M1048" t="n">
        <v>135</v>
      </c>
      <c r="N1048" t="n">
        <v>43.31</v>
      </c>
      <c r="O1048" t="n">
        <v>25589.2</v>
      </c>
      <c r="P1048" t="n">
        <v>379.68</v>
      </c>
      <c r="Q1048" t="n">
        <v>609.3200000000001</v>
      </c>
      <c r="R1048" t="n">
        <v>132.84</v>
      </c>
      <c r="S1048" t="n">
        <v>46.36</v>
      </c>
      <c r="T1048" t="n">
        <v>42283.38</v>
      </c>
      <c r="U1048" t="n">
        <v>0.35</v>
      </c>
      <c r="V1048" t="n">
        <v>0.82</v>
      </c>
      <c r="W1048" t="n">
        <v>9.4</v>
      </c>
      <c r="X1048" t="n">
        <v>2.74</v>
      </c>
      <c r="Y1048" t="n">
        <v>1</v>
      </c>
      <c r="Z1048" t="n">
        <v>10</v>
      </c>
    </row>
    <row r="1049">
      <c r="A1049" t="n">
        <v>5</v>
      </c>
      <c r="B1049" t="n">
        <v>105</v>
      </c>
      <c r="C1049" t="inlineStr">
        <is>
          <t xml:space="preserve">CONCLUIDO	</t>
        </is>
      </c>
      <c r="D1049" t="n">
        <v>3.0042</v>
      </c>
      <c r="E1049" t="n">
        <v>33.29</v>
      </c>
      <c r="F1049" t="n">
        <v>25.81</v>
      </c>
      <c r="G1049" t="n">
        <v>12.8</v>
      </c>
      <c r="H1049" t="n">
        <v>0.19</v>
      </c>
      <c r="I1049" t="n">
        <v>121</v>
      </c>
      <c r="J1049" t="n">
        <v>205.98</v>
      </c>
      <c r="K1049" t="n">
        <v>55.27</v>
      </c>
      <c r="L1049" t="n">
        <v>2.25</v>
      </c>
      <c r="M1049" t="n">
        <v>119</v>
      </c>
      <c r="N1049" t="n">
        <v>43.46</v>
      </c>
      <c r="O1049" t="n">
        <v>25638.22</v>
      </c>
      <c r="P1049" t="n">
        <v>374.89</v>
      </c>
      <c r="Q1049" t="n">
        <v>609.21</v>
      </c>
      <c r="R1049" t="n">
        <v>122.88</v>
      </c>
      <c r="S1049" t="n">
        <v>46.36</v>
      </c>
      <c r="T1049" t="n">
        <v>37383.64</v>
      </c>
      <c r="U1049" t="n">
        <v>0.38</v>
      </c>
      <c r="V1049" t="n">
        <v>0.83</v>
      </c>
      <c r="W1049" t="n">
        <v>9.380000000000001</v>
      </c>
      <c r="X1049" t="n">
        <v>2.43</v>
      </c>
      <c r="Y1049" t="n">
        <v>1</v>
      </c>
      <c r="Z1049" t="n">
        <v>10</v>
      </c>
    </row>
    <row r="1050">
      <c r="A1050" t="n">
        <v>6</v>
      </c>
      <c r="B1050" t="n">
        <v>105</v>
      </c>
      <c r="C1050" t="inlineStr">
        <is>
          <t xml:space="preserve">CONCLUIDO	</t>
        </is>
      </c>
      <c r="D1050" t="n">
        <v>3.0863</v>
      </c>
      <c r="E1050" t="n">
        <v>32.4</v>
      </c>
      <c r="F1050" t="n">
        <v>25.5</v>
      </c>
      <c r="G1050" t="n">
        <v>14.3</v>
      </c>
      <c r="H1050" t="n">
        <v>0.22</v>
      </c>
      <c r="I1050" t="n">
        <v>107</v>
      </c>
      <c r="J1050" t="n">
        <v>206.38</v>
      </c>
      <c r="K1050" t="n">
        <v>55.27</v>
      </c>
      <c r="L1050" t="n">
        <v>2.5</v>
      </c>
      <c r="M1050" t="n">
        <v>105</v>
      </c>
      <c r="N1050" t="n">
        <v>43.6</v>
      </c>
      <c r="O1050" t="n">
        <v>25687.3</v>
      </c>
      <c r="P1050" t="n">
        <v>369.88</v>
      </c>
      <c r="Q1050" t="n">
        <v>609.16</v>
      </c>
      <c r="R1050" t="n">
        <v>113.26</v>
      </c>
      <c r="S1050" t="n">
        <v>46.36</v>
      </c>
      <c r="T1050" t="n">
        <v>32643.07</v>
      </c>
      <c r="U1050" t="n">
        <v>0.41</v>
      </c>
      <c r="V1050" t="n">
        <v>0.84</v>
      </c>
      <c r="W1050" t="n">
        <v>9.35</v>
      </c>
      <c r="X1050" t="n">
        <v>2.12</v>
      </c>
      <c r="Y1050" t="n">
        <v>1</v>
      </c>
      <c r="Z1050" t="n">
        <v>10</v>
      </c>
    </row>
    <row r="1051">
      <c r="A1051" t="n">
        <v>7</v>
      </c>
      <c r="B1051" t="n">
        <v>105</v>
      </c>
      <c r="C1051" t="inlineStr">
        <is>
          <t xml:space="preserve">CONCLUIDO	</t>
        </is>
      </c>
      <c r="D1051" t="n">
        <v>3.144</v>
      </c>
      <c r="E1051" t="n">
        <v>31.81</v>
      </c>
      <c r="F1051" t="n">
        <v>25.31</v>
      </c>
      <c r="G1051" t="n">
        <v>15.65</v>
      </c>
      <c r="H1051" t="n">
        <v>0.24</v>
      </c>
      <c r="I1051" t="n">
        <v>97</v>
      </c>
      <c r="J1051" t="n">
        <v>206.78</v>
      </c>
      <c r="K1051" t="n">
        <v>55.27</v>
      </c>
      <c r="L1051" t="n">
        <v>2.75</v>
      </c>
      <c r="M1051" t="n">
        <v>95</v>
      </c>
      <c r="N1051" t="n">
        <v>43.75</v>
      </c>
      <c r="O1051" t="n">
        <v>25736.42</v>
      </c>
      <c r="P1051" t="n">
        <v>366.83</v>
      </c>
      <c r="Q1051" t="n">
        <v>609.15</v>
      </c>
      <c r="R1051" t="n">
        <v>107.45</v>
      </c>
      <c r="S1051" t="n">
        <v>46.36</v>
      </c>
      <c r="T1051" t="n">
        <v>29789.75</v>
      </c>
      <c r="U1051" t="n">
        <v>0.43</v>
      </c>
      <c r="V1051" t="n">
        <v>0.84</v>
      </c>
      <c r="W1051" t="n">
        <v>9.33</v>
      </c>
      <c r="X1051" t="n">
        <v>1.93</v>
      </c>
      <c r="Y1051" t="n">
        <v>1</v>
      </c>
      <c r="Z1051" t="n">
        <v>10</v>
      </c>
    </row>
    <row r="1052">
      <c r="A1052" t="n">
        <v>8</v>
      </c>
      <c r="B1052" t="n">
        <v>105</v>
      </c>
      <c r="C1052" t="inlineStr">
        <is>
          <t xml:space="preserve">CONCLUIDO	</t>
        </is>
      </c>
      <c r="D1052" t="n">
        <v>3.1981</v>
      </c>
      <c r="E1052" t="n">
        <v>31.27</v>
      </c>
      <c r="F1052" t="n">
        <v>25.14</v>
      </c>
      <c r="G1052" t="n">
        <v>17.14</v>
      </c>
      <c r="H1052" t="n">
        <v>0.26</v>
      </c>
      <c r="I1052" t="n">
        <v>88</v>
      </c>
      <c r="J1052" t="n">
        <v>207.17</v>
      </c>
      <c r="K1052" t="n">
        <v>55.27</v>
      </c>
      <c r="L1052" t="n">
        <v>3</v>
      </c>
      <c r="M1052" t="n">
        <v>86</v>
      </c>
      <c r="N1052" t="n">
        <v>43.9</v>
      </c>
      <c r="O1052" t="n">
        <v>25785.6</v>
      </c>
      <c r="P1052" t="n">
        <v>363.95</v>
      </c>
      <c r="Q1052" t="n">
        <v>609.09</v>
      </c>
      <c r="R1052" t="n">
        <v>102.02</v>
      </c>
      <c r="S1052" t="n">
        <v>46.36</v>
      </c>
      <c r="T1052" t="n">
        <v>27118.21</v>
      </c>
      <c r="U1052" t="n">
        <v>0.45</v>
      </c>
      <c r="V1052" t="n">
        <v>0.85</v>
      </c>
      <c r="W1052" t="n">
        <v>9.32</v>
      </c>
      <c r="X1052" t="n">
        <v>1.76</v>
      </c>
      <c r="Y1052" t="n">
        <v>1</v>
      </c>
      <c r="Z1052" t="n">
        <v>10</v>
      </c>
    </row>
    <row r="1053">
      <c r="A1053" t="n">
        <v>9</v>
      </c>
      <c r="B1053" t="n">
        <v>105</v>
      </c>
      <c r="C1053" t="inlineStr">
        <is>
          <t xml:space="preserve">CONCLUIDO	</t>
        </is>
      </c>
      <c r="D1053" t="n">
        <v>3.244</v>
      </c>
      <c r="E1053" t="n">
        <v>30.83</v>
      </c>
      <c r="F1053" t="n">
        <v>24.98</v>
      </c>
      <c r="G1053" t="n">
        <v>18.5</v>
      </c>
      <c r="H1053" t="n">
        <v>0.28</v>
      </c>
      <c r="I1053" t="n">
        <v>81</v>
      </c>
      <c r="J1053" t="n">
        <v>207.57</v>
      </c>
      <c r="K1053" t="n">
        <v>55.27</v>
      </c>
      <c r="L1053" t="n">
        <v>3.25</v>
      </c>
      <c r="M1053" t="n">
        <v>79</v>
      </c>
      <c r="N1053" t="n">
        <v>44.05</v>
      </c>
      <c r="O1053" t="n">
        <v>25834.83</v>
      </c>
      <c r="P1053" t="n">
        <v>361.29</v>
      </c>
      <c r="Q1053" t="n">
        <v>609.15</v>
      </c>
      <c r="R1053" t="n">
        <v>97.22</v>
      </c>
      <c r="S1053" t="n">
        <v>46.36</v>
      </c>
      <c r="T1053" t="n">
        <v>24753.69</v>
      </c>
      <c r="U1053" t="n">
        <v>0.48</v>
      </c>
      <c r="V1053" t="n">
        <v>0.85</v>
      </c>
      <c r="W1053" t="n">
        <v>9.31</v>
      </c>
      <c r="X1053" t="n">
        <v>1.6</v>
      </c>
      <c r="Y1053" t="n">
        <v>1</v>
      </c>
      <c r="Z1053" t="n">
        <v>10</v>
      </c>
    </row>
    <row r="1054">
      <c r="A1054" t="n">
        <v>10</v>
      </c>
      <c r="B1054" t="n">
        <v>105</v>
      </c>
      <c r="C1054" t="inlineStr">
        <is>
          <t xml:space="preserve">CONCLUIDO	</t>
        </is>
      </c>
      <c r="D1054" t="n">
        <v>3.281</v>
      </c>
      <c r="E1054" t="n">
        <v>30.48</v>
      </c>
      <c r="F1054" t="n">
        <v>24.87</v>
      </c>
      <c r="G1054" t="n">
        <v>19.9</v>
      </c>
      <c r="H1054" t="n">
        <v>0.3</v>
      </c>
      <c r="I1054" t="n">
        <v>75</v>
      </c>
      <c r="J1054" t="n">
        <v>207.97</v>
      </c>
      <c r="K1054" t="n">
        <v>55.27</v>
      </c>
      <c r="L1054" t="n">
        <v>3.5</v>
      </c>
      <c r="M1054" t="n">
        <v>73</v>
      </c>
      <c r="N1054" t="n">
        <v>44.2</v>
      </c>
      <c r="O1054" t="n">
        <v>25884.1</v>
      </c>
      <c r="P1054" t="n">
        <v>359.56</v>
      </c>
      <c r="Q1054" t="n">
        <v>609.27</v>
      </c>
      <c r="R1054" t="n">
        <v>93.5</v>
      </c>
      <c r="S1054" t="n">
        <v>46.36</v>
      </c>
      <c r="T1054" t="n">
        <v>22924.02</v>
      </c>
      <c r="U1054" t="n">
        <v>0.5</v>
      </c>
      <c r="V1054" t="n">
        <v>0.86</v>
      </c>
      <c r="W1054" t="n">
        <v>9.300000000000001</v>
      </c>
      <c r="X1054" t="n">
        <v>1.49</v>
      </c>
      <c r="Y1054" t="n">
        <v>1</v>
      </c>
      <c r="Z1054" t="n">
        <v>10</v>
      </c>
    </row>
    <row r="1055">
      <c r="A1055" t="n">
        <v>11</v>
      </c>
      <c r="B1055" t="n">
        <v>105</v>
      </c>
      <c r="C1055" t="inlineStr">
        <is>
          <t xml:space="preserve">CONCLUIDO	</t>
        </is>
      </c>
      <c r="D1055" t="n">
        <v>3.3149</v>
      </c>
      <c r="E1055" t="n">
        <v>30.17</v>
      </c>
      <c r="F1055" t="n">
        <v>24.76</v>
      </c>
      <c r="G1055" t="n">
        <v>21.23</v>
      </c>
      <c r="H1055" t="n">
        <v>0.32</v>
      </c>
      <c r="I1055" t="n">
        <v>70</v>
      </c>
      <c r="J1055" t="n">
        <v>208.37</v>
      </c>
      <c r="K1055" t="n">
        <v>55.27</v>
      </c>
      <c r="L1055" t="n">
        <v>3.75</v>
      </c>
      <c r="M1055" t="n">
        <v>68</v>
      </c>
      <c r="N1055" t="n">
        <v>44.35</v>
      </c>
      <c r="O1055" t="n">
        <v>25933.43</v>
      </c>
      <c r="P1055" t="n">
        <v>357.55</v>
      </c>
      <c r="Q1055" t="n">
        <v>609.0700000000001</v>
      </c>
      <c r="R1055" t="n">
        <v>90.29000000000001</v>
      </c>
      <c r="S1055" t="n">
        <v>46.36</v>
      </c>
      <c r="T1055" t="n">
        <v>21344.48</v>
      </c>
      <c r="U1055" t="n">
        <v>0.51</v>
      </c>
      <c r="V1055" t="n">
        <v>0.86</v>
      </c>
      <c r="W1055" t="n">
        <v>9.300000000000001</v>
      </c>
      <c r="X1055" t="n">
        <v>1.39</v>
      </c>
      <c r="Y1055" t="n">
        <v>1</v>
      </c>
      <c r="Z1055" t="n">
        <v>10</v>
      </c>
    </row>
    <row r="1056">
      <c r="A1056" t="n">
        <v>12</v>
      </c>
      <c r="B1056" t="n">
        <v>105</v>
      </c>
      <c r="C1056" t="inlineStr">
        <is>
          <t xml:space="preserve">CONCLUIDO	</t>
        </is>
      </c>
      <c r="D1056" t="n">
        <v>3.3487</v>
      </c>
      <c r="E1056" t="n">
        <v>29.86</v>
      </c>
      <c r="F1056" t="n">
        <v>24.66</v>
      </c>
      <c r="G1056" t="n">
        <v>22.76</v>
      </c>
      <c r="H1056" t="n">
        <v>0.34</v>
      </c>
      <c r="I1056" t="n">
        <v>65</v>
      </c>
      <c r="J1056" t="n">
        <v>208.77</v>
      </c>
      <c r="K1056" t="n">
        <v>55.27</v>
      </c>
      <c r="L1056" t="n">
        <v>4</v>
      </c>
      <c r="M1056" t="n">
        <v>63</v>
      </c>
      <c r="N1056" t="n">
        <v>44.5</v>
      </c>
      <c r="O1056" t="n">
        <v>25982.82</v>
      </c>
      <c r="P1056" t="n">
        <v>355.73</v>
      </c>
      <c r="Q1056" t="n">
        <v>609.09</v>
      </c>
      <c r="R1056" t="n">
        <v>87.52</v>
      </c>
      <c r="S1056" t="n">
        <v>46.36</v>
      </c>
      <c r="T1056" t="n">
        <v>19982.05</v>
      </c>
      <c r="U1056" t="n">
        <v>0.53</v>
      </c>
      <c r="V1056" t="n">
        <v>0.86</v>
      </c>
      <c r="W1056" t="n">
        <v>9.279999999999999</v>
      </c>
      <c r="X1056" t="n">
        <v>1.28</v>
      </c>
      <c r="Y1056" t="n">
        <v>1</v>
      </c>
      <c r="Z1056" t="n">
        <v>10</v>
      </c>
    </row>
    <row r="1057">
      <c r="A1057" t="n">
        <v>13</v>
      </c>
      <c r="B1057" t="n">
        <v>105</v>
      </c>
      <c r="C1057" t="inlineStr">
        <is>
          <t xml:space="preserve">CONCLUIDO	</t>
        </is>
      </c>
      <c r="D1057" t="n">
        <v>3.3776</v>
      </c>
      <c r="E1057" t="n">
        <v>29.61</v>
      </c>
      <c r="F1057" t="n">
        <v>24.57</v>
      </c>
      <c r="G1057" t="n">
        <v>24.17</v>
      </c>
      <c r="H1057" t="n">
        <v>0.36</v>
      </c>
      <c r="I1057" t="n">
        <v>61</v>
      </c>
      <c r="J1057" t="n">
        <v>209.17</v>
      </c>
      <c r="K1057" t="n">
        <v>55.27</v>
      </c>
      <c r="L1057" t="n">
        <v>4.25</v>
      </c>
      <c r="M1057" t="n">
        <v>59</v>
      </c>
      <c r="N1057" t="n">
        <v>44.65</v>
      </c>
      <c r="O1057" t="n">
        <v>26032.25</v>
      </c>
      <c r="P1057" t="n">
        <v>354.06</v>
      </c>
      <c r="Q1057" t="n">
        <v>609.03</v>
      </c>
      <c r="R1057" t="n">
        <v>84.63</v>
      </c>
      <c r="S1057" t="n">
        <v>46.36</v>
      </c>
      <c r="T1057" t="n">
        <v>18558</v>
      </c>
      <c r="U1057" t="n">
        <v>0.55</v>
      </c>
      <c r="V1057" t="n">
        <v>0.87</v>
      </c>
      <c r="W1057" t="n">
        <v>9.27</v>
      </c>
      <c r="X1057" t="n">
        <v>1.19</v>
      </c>
      <c r="Y1057" t="n">
        <v>1</v>
      </c>
      <c r="Z1057" t="n">
        <v>10</v>
      </c>
    </row>
    <row r="1058">
      <c r="A1058" t="n">
        <v>14</v>
      </c>
      <c r="B1058" t="n">
        <v>105</v>
      </c>
      <c r="C1058" t="inlineStr">
        <is>
          <t xml:space="preserve">CONCLUIDO	</t>
        </is>
      </c>
      <c r="D1058" t="n">
        <v>3.4054</v>
      </c>
      <c r="E1058" t="n">
        <v>29.36</v>
      </c>
      <c r="F1058" t="n">
        <v>24.49</v>
      </c>
      <c r="G1058" t="n">
        <v>25.78</v>
      </c>
      <c r="H1058" t="n">
        <v>0.38</v>
      </c>
      <c r="I1058" t="n">
        <v>57</v>
      </c>
      <c r="J1058" t="n">
        <v>209.58</v>
      </c>
      <c r="K1058" t="n">
        <v>55.27</v>
      </c>
      <c r="L1058" t="n">
        <v>4.5</v>
      </c>
      <c r="M1058" t="n">
        <v>55</v>
      </c>
      <c r="N1058" t="n">
        <v>44.8</v>
      </c>
      <c r="O1058" t="n">
        <v>26081.73</v>
      </c>
      <c r="P1058" t="n">
        <v>352.43</v>
      </c>
      <c r="Q1058" t="n">
        <v>609.0599999999999</v>
      </c>
      <c r="R1058" t="n">
        <v>81.91</v>
      </c>
      <c r="S1058" t="n">
        <v>46.36</v>
      </c>
      <c r="T1058" t="n">
        <v>17217.46</v>
      </c>
      <c r="U1058" t="n">
        <v>0.57</v>
      </c>
      <c r="V1058" t="n">
        <v>0.87</v>
      </c>
      <c r="W1058" t="n">
        <v>9.27</v>
      </c>
      <c r="X1058" t="n">
        <v>1.11</v>
      </c>
      <c r="Y1058" t="n">
        <v>1</v>
      </c>
      <c r="Z1058" t="n">
        <v>10</v>
      </c>
    </row>
    <row r="1059">
      <c r="A1059" t="n">
        <v>15</v>
      </c>
      <c r="B1059" t="n">
        <v>105</v>
      </c>
      <c r="C1059" t="inlineStr">
        <is>
          <t xml:space="preserve">CONCLUIDO	</t>
        </is>
      </c>
      <c r="D1059" t="n">
        <v>3.4269</v>
      </c>
      <c r="E1059" t="n">
        <v>29.18</v>
      </c>
      <c r="F1059" t="n">
        <v>24.43</v>
      </c>
      <c r="G1059" t="n">
        <v>27.14</v>
      </c>
      <c r="H1059" t="n">
        <v>0.4</v>
      </c>
      <c r="I1059" t="n">
        <v>54</v>
      </c>
      <c r="J1059" t="n">
        <v>209.98</v>
      </c>
      <c r="K1059" t="n">
        <v>55.27</v>
      </c>
      <c r="L1059" t="n">
        <v>4.75</v>
      </c>
      <c r="M1059" t="n">
        <v>52</v>
      </c>
      <c r="N1059" t="n">
        <v>44.95</v>
      </c>
      <c r="O1059" t="n">
        <v>26131.27</v>
      </c>
      <c r="P1059" t="n">
        <v>351.3</v>
      </c>
      <c r="Q1059" t="n">
        <v>608.92</v>
      </c>
      <c r="R1059" t="n">
        <v>80.09</v>
      </c>
      <c r="S1059" t="n">
        <v>46.36</v>
      </c>
      <c r="T1059" t="n">
        <v>16320.74</v>
      </c>
      <c r="U1059" t="n">
        <v>0.58</v>
      </c>
      <c r="V1059" t="n">
        <v>0.87</v>
      </c>
      <c r="W1059" t="n">
        <v>9.26</v>
      </c>
      <c r="X1059" t="n">
        <v>1.05</v>
      </c>
      <c r="Y1059" t="n">
        <v>1</v>
      </c>
      <c r="Z1059" t="n">
        <v>10</v>
      </c>
    </row>
    <row r="1060">
      <c r="A1060" t="n">
        <v>16</v>
      </c>
      <c r="B1060" t="n">
        <v>105</v>
      </c>
      <c r="C1060" t="inlineStr">
        <is>
          <t xml:space="preserve">CONCLUIDO	</t>
        </is>
      </c>
      <c r="D1060" t="n">
        <v>3.4419</v>
      </c>
      <c r="E1060" t="n">
        <v>29.05</v>
      </c>
      <c r="F1060" t="n">
        <v>24.38</v>
      </c>
      <c r="G1060" t="n">
        <v>28.13</v>
      </c>
      <c r="H1060" t="n">
        <v>0.42</v>
      </c>
      <c r="I1060" t="n">
        <v>52</v>
      </c>
      <c r="J1060" t="n">
        <v>210.38</v>
      </c>
      <c r="K1060" t="n">
        <v>55.27</v>
      </c>
      <c r="L1060" t="n">
        <v>5</v>
      </c>
      <c r="M1060" t="n">
        <v>50</v>
      </c>
      <c r="N1060" t="n">
        <v>45.11</v>
      </c>
      <c r="O1060" t="n">
        <v>26180.86</v>
      </c>
      <c r="P1060" t="n">
        <v>350.4</v>
      </c>
      <c r="Q1060" t="n">
        <v>608.89</v>
      </c>
      <c r="R1060" t="n">
        <v>78.47</v>
      </c>
      <c r="S1060" t="n">
        <v>46.36</v>
      </c>
      <c r="T1060" t="n">
        <v>15520.41</v>
      </c>
      <c r="U1060" t="n">
        <v>0.59</v>
      </c>
      <c r="V1060" t="n">
        <v>0.87</v>
      </c>
      <c r="W1060" t="n">
        <v>9.27</v>
      </c>
      <c r="X1060" t="n">
        <v>1.01</v>
      </c>
      <c r="Y1060" t="n">
        <v>1</v>
      </c>
      <c r="Z1060" t="n">
        <v>10</v>
      </c>
    </row>
    <row r="1061">
      <c r="A1061" t="n">
        <v>17</v>
      </c>
      <c r="B1061" t="n">
        <v>105</v>
      </c>
      <c r="C1061" t="inlineStr">
        <is>
          <t xml:space="preserve">CONCLUIDO	</t>
        </is>
      </c>
      <c r="D1061" t="n">
        <v>3.4611</v>
      </c>
      <c r="E1061" t="n">
        <v>28.89</v>
      </c>
      <c r="F1061" t="n">
        <v>24.34</v>
      </c>
      <c r="G1061" t="n">
        <v>29.8</v>
      </c>
      <c r="H1061" t="n">
        <v>0.44</v>
      </c>
      <c r="I1061" t="n">
        <v>49</v>
      </c>
      <c r="J1061" t="n">
        <v>210.78</v>
      </c>
      <c r="K1061" t="n">
        <v>55.27</v>
      </c>
      <c r="L1061" t="n">
        <v>5.25</v>
      </c>
      <c r="M1061" t="n">
        <v>47</v>
      </c>
      <c r="N1061" t="n">
        <v>45.26</v>
      </c>
      <c r="O1061" t="n">
        <v>26230.5</v>
      </c>
      <c r="P1061" t="n">
        <v>349.4</v>
      </c>
      <c r="Q1061" t="n">
        <v>609</v>
      </c>
      <c r="R1061" t="n">
        <v>77.44</v>
      </c>
      <c r="S1061" t="n">
        <v>46.36</v>
      </c>
      <c r="T1061" t="n">
        <v>15023.63</v>
      </c>
      <c r="U1061" t="n">
        <v>0.6</v>
      </c>
      <c r="V1061" t="n">
        <v>0.88</v>
      </c>
      <c r="W1061" t="n">
        <v>9.26</v>
      </c>
      <c r="X1061" t="n">
        <v>0.97</v>
      </c>
      <c r="Y1061" t="n">
        <v>1</v>
      </c>
      <c r="Z1061" t="n">
        <v>10</v>
      </c>
    </row>
    <row r="1062">
      <c r="A1062" t="n">
        <v>18</v>
      </c>
      <c r="B1062" t="n">
        <v>105</v>
      </c>
      <c r="C1062" t="inlineStr">
        <is>
          <t xml:space="preserve">CONCLUIDO	</t>
        </is>
      </c>
      <c r="D1062" t="n">
        <v>3.4755</v>
      </c>
      <c r="E1062" t="n">
        <v>28.77</v>
      </c>
      <c r="F1062" t="n">
        <v>24.3</v>
      </c>
      <c r="G1062" t="n">
        <v>31.02</v>
      </c>
      <c r="H1062" t="n">
        <v>0.46</v>
      </c>
      <c r="I1062" t="n">
        <v>47</v>
      </c>
      <c r="J1062" t="n">
        <v>211.18</v>
      </c>
      <c r="K1062" t="n">
        <v>55.27</v>
      </c>
      <c r="L1062" t="n">
        <v>5.5</v>
      </c>
      <c r="M1062" t="n">
        <v>45</v>
      </c>
      <c r="N1062" t="n">
        <v>45.41</v>
      </c>
      <c r="O1062" t="n">
        <v>26280.2</v>
      </c>
      <c r="P1062" t="n">
        <v>348.36</v>
      </c>
      <c r="Q1062" t="n">
        <v>608.9299999999999</v>
      </c>
      <c r="R1062" t="n">
        <v>76.22</v>
      </c>
      <c r="S1062" t="n">
        <v>46.36</v>
      </c>
      <c r="T1062" t="n">
        <v>14421.43</v>
      </c>
      <c r="U1062" t="n">
        <v>0.61</v>
      </c>
      <c r="V1062" t="n">
        <v>0.88</v>
      </c>
      <c r="W1062" t="n">
        <v>9.25</v>
      </c>
      <c r="X1062" t="n">
        <v>0.93</v>
      </c>
      <c r="Y1062" t="n">
        <v>1</v>
      </c>
      <c r="Z1062" t="n">
        <v>10</v>
      </c>
    </row>
    <row r="1063">
      <c r="A1063" t="n">
        <v>19</v>
      </c>
      <c r="B1063" t="n">
        <v>105</v>
      </c>
      <c r="C1063" t="inlineStr">
        <is>
          <t xml:space="preserve">CONCLUIDO	</t>
        </is>
      </c>
      <c r="D1063" t="n">
        <v>3.4894</v>
      </c>
      <c r="E1063" t="n">
        <v>28.66</v>
      </c>
      <c r="F1063" t="n">
        <v>24.27</v>
      </c>
      <c r="G1063" t="n">
        <v>32.36</v>
      </c>
      <c r="H1063" t="n">
        <v>0.48</v>
      </c>
      <c r="I1063" t="n">
        <v>45</v>
      </c>
      <c r="J1063" t="n">
        <v>211.59</v>
      </c>
      <c r="K1063" t="n">
        <v>55.27</v>
      </c>
      <c r="L1063" t="n">
        <v>5.75</v>
      </c>
      <c r="M1063" t="n">
        <v>43</v>
      </c>
      <c r="N1063" t="n">
        <v>45.57</v>
      </c>
      <c r="O1063" t="n">
        <v>26329.94</v>
      </c>
      <c r="P1063" t="n">
        <v>347.59</v>
      </c>
      <c r="Q1063" t="n">
        <v>608.9</v>
      </c>
      <c r="R1063" t="n">
        <v>75.04000000000001</v>
      </c>
      <c r="S1063" t="n">
        <v>46.36</v>
      </c>
      <c r="T1063" t="n">
        <v>13842.24</v>
      </c>
      <c r="U1063" t="n">
        <v>0.62</v>
      </c>
      <c r="V1063" t="n">
        <v>0.88</v>
      </c>
      <c r="W1063" t="n">
        <v>9.26</v>
      </c>
      <c r="X1063" t="n">
        <v>0.9</v>
      </c>
      <c r="Y1063" t="n">
        <v>1</v>
      </c>
      <c r="Z1063" t="n">
        <v>10</v>
      </c>
    </row>
    <row r="1064">
      <c r="A1064" t="n">
        <v>20</v>
      </c>
      <c r="B1064" t="n">
        <v>105</v>
      </c>
      <c r="C1064" t="inlineStr">
        <is>
          <t xml:space="preserve">CONCLUIDO	</t>
        </is>
      </c>
      <c r="D1064" t="n">
        <v>3.5066</v>
      </c>
      <c r="E1064" t="n">
        <v>28.52</v>
      </c>
      <c r="F1064" t="n">
        <v>24.21</v>
      </c>
      <c r="G1064" t="n">
        <v>33.78</v>
      </c>
      <c r="H1064" t="n">
        <v>0.5</v>
      </c>
      <c r="I1064" t="n">
        <v>43</v>
      </c>
      <c r="J1064" t="n">
        <v>211.99</v>
      </c>
      <c r="K1064" t="n">
        <v>55.27</v>
      </c>
      <c r="L1064" t="n">
        <v>6</v>
      </c>
      <c r="M1064" t="n">
        <v>41</v>
      </c>
      <c r="N1064" t="n">
        <v>45.72</v>
      </c>
      <c r="O1064" t="n">
        <v>26379.74</v>
      </c>
      <c r="P1064" t="n">
        <v>346.51</v>
      </c>
      <c r="Q1064" t="n">
        <v>608.91</v>
      </c>
      <c r="R1064" t="n">
        <v>73.47</v>
      </c>
      <c r="S1064" t="n">
        <v>46.36</v>
      </c>
      <c r="T1064" t="n">
        <v>13068.27</v>
      </c>
      <c r="U1064" t="n">
        <v>0.63</v>
      </c>
      <c r="V1064" t="n">
        <v>0.88</v>
      </c>
      <c r="W1064" t="n">
        <v>9.24</v>
      </c>
      <c r="X1064" t="n">
        <v>0.83</v>
      </c>
      <c r="Y1064" t="n">
        <v>1</v>
      </c>
      <c r="Z1064" t="n">
        <v>10</v>
      </c>
    </row>
    <row r="1065">
      <c r="A1065" t="n">
        <v>21</v>
      </c>
      <c r="B1065" t="n">
        <v>105</v>
      </c>
      <c r="C1065" t="inlineStr">
        <is>
          <t xml:space="preserve">CONCLUIDO	</t>
        </is>
      </c>
      <c r="D1065" t="n">
        <v>3.5203</v>
      </c>
      <c r="E1065" t="n">
        <v>28.41</v>
      </c>
      <c r="F1065" t="n">
        <v>24.18</v>
      </c>
      <c r="G1065" t="n">
        <v>35.38</v>
      </c>
      <c r="H1065" t="n">
        <v>0.52</v>
      </c>
      <c r="I1065" t="n">
        <v>41</v>
      </c>
      <c r="J1065" t="n">
        <v>212.4</v>
      </c>
      <c r="K1065" t="n">
        <v>55.27</v>
      </c>
      <c r="L1065" t="n">
        <v>6.25</v>
      </c>
      <c r="M1065" t="n">
        <v>39</v>
      </c>
      <c r="N1065" t="n">
        <v>45.87</v>
      </c>
      <c r="O1065" t="n">
        <v>26429.59</v>
      </c>
      <c r="P1065" t="n">
        <v>345.58</v>
      </c>
      <c r="Q1065" t="n">
        <v>608.9400000000001</v>
      </c>
      <c r="R1065" t="n">
        <v>72.33</v>
      </c>
      <c r="S1065" t="n">
        <v>46.36</v>
      </c>
      <c r="T1065" t="n">
        <v>12508.42</v>
      </c>
      <c r="U1065" t="n">
        <v>0.64</v>
      </c>
      <c r="V1065" t="n">
        <v>0.88</v>
      </c>
      <c r="W1065" t="n">
        <v>9.25</v>
      </c>
      <c r="X1065" t="n">
        <v>0.8100000000000001</v>
      </c>
      <c r="Y1065" t="n">
        <v>1</v>
      </c>
      <c r="Z1065" t="n">
        <v>10</v>
      </c>
    </row>
    <row r="1066">
      <c r="A1066" t="n">
        <v>22</v>
      </c>
      <c r="B1066" t="n">
        <v>105</v>
      </c>
      <c r="C1066" t="inlineStr">
        <is>
          <t xml:space="preserve">CONCLUIDO	</t>
        </is>
      </c>
      <c r="D1066" t="n">
        <v>3.5352</v>
      </c>
      <c r="E1066" t="n">
        <v>28.29</v>
      </c>
      <c r="F1066" t="n">
        <v>24.14</v>
      </c>
      <c r="G1066" t="n">
        <v>37.14</v>
      </c>
      <c r="H1066" t="n">
        <v>0.54</v>
      </c>
      <c r="I1066" t="n">
        <v>39</v>
      </c>
      <c r="J1066" t="n">
        <v>212.8</v>
      </c>
      <c r="K1066" t="n">
        <v>55.27</v>
      </c>
      <c r="L1066" t="n">
        <v>6.5</v>
      </c>
      <c r="M1066" t="n">
        <v>37</v>
      </c>
      <c r="N1066" t="n">
        <v>46.03</v>
      </c>
      <c r="O1066" t="n">
        <v>26479.5</v>
      </c>
      <c r="P1066" t="n">
        <v>344.68</v>
      </c>
      <c r="Q1066" t="n">
        <v>608.86</v>
      </c>
      <c r="R1066" t="n">
        <v>70.91</v>
      </c>
      <c r="S1066" t="n">
        <v>46.36</v>
      </c>
      <c r="T1066" t="n">
        <v>11805.99</v>
      </c>
      <c r="U1066" t="n">
        <v>0.65</v>
      </c>
      <c r="V1066" t="n">
        <v>0.88</v>
      </c>
      <c r="W1066" t="n">
        <v>9.25</v>
      </c>
      <c r="X1066" t="n">
        <v>0.77</v>
      </c>
      <c r="Y1066" t="n">
        <v>1</v>
      </c>
      <c r="Z1066" t="n">
        <v>10</v>
      </c>
    </row>
    <row r="1067">
      <c r="A1067" t="n">
        <v>23</v>
      </c>
      <c r="B1067" t="n">
        <v>105</v>
      </c>
      <c r="C1067" t="inlineStr">
        <is>
          <t xml:space="preserve">CONCLUIDO	</t>
        </is>
      </c>
      <c r="D1067" t="n">
        <v>3.5436</v>
      </c>
      <c r="E1067" t="n">
        <v>28.22</v>
      </c>
      <c r="F1067" t="n">
        <v>24.11</v>
      </c>
      <c r="G1067" t="n">
        <v>38.07</v>
      </c>
      <c r="H1067" t="n">
        <v>0.5600000000000001</v>
      </c>
      <c r="I1067" t="n">
        <v>38</v>
      </c>
      <c r="J1067" t="n">
        <v>213.21</v>
      </c>
      <c r="K1067" t="n">
        <v>55.27</v>
      </c>
      <c r="L1067" t="n">
        <v>6.75</v>
      </c>
      <c r="M1067" t="n">
        <v>36</v>
      </c>
      <c r="N1067" t="n">
        <v>46.18</v>
      </c>
      <c r="O1067" t="n">
        <v>26529.46</v>
      </c>
      <c r="P1067" t="n">
        <v>343.99</v>
      </c>
      <c r="Q1067" t="n">
        <v>608.88</v>
      </c>
      <c r="R1067" t="n">
        <v>70.23999999999999</v>
      </c>
      <c r="S1067" t="n">
        <v>46.36</v>
      </c>
      <c r="T1067" t="n">
        <v>11476.78</v>
      </c>
      <c r="U1067" t="n">
        <v>0.66</v>
      </c>
      <c r="V1067" t="n">
        <v>0.88</v>
      </c>
      <c r="W1067" t="n">
        <v>9.24</v>
      </c>
      <c r="X1067" t="n">
        <v>0.74</v>
      </c>
      <c r="Y1067" t="n">
        <v>1</v>
      </c>
      <c r="Z1067" t="n">
        <v>10</v>
      </c>
    </row>
    <row r="1068">
      <c r="A1068" t="n">
        <v>24</v>
      </c>
      <c r="B1068" t="n">
        <v>105</v>
      </c>
      <c r="C1068" t="inlineStr">
        <is>
          <t xml:space="preserve">CONCLUIDO	</t>
        </is>
      </c>
      <c r="D1068" t="n">
        <v>3.5495</v>
      </c>
      <c r="E1068" t="n">
        <v>28.17</v>
      </c>
      <c r="F1068" t="n">
        <v>24.11</v>
      </c>
      <c r="G1068" t="n">
        <v>39.09</v>
      </c>
      <c r="H1068" t="n">
        <v>0.58</v>
      </c>
      <c r="I1068" t="n">
        <v>37</v>
      </c>
      <c r="J1068" t="n">
        <v>213.61</v>
      </c>
      <c r="K1068" t="n">
        <v>55.27</v>
      </c>
      <c r="L1068" t="n">
        <v>7</v>
      </c>
      <c r="M1068" t="n">
        <v>35</v>
      </c>
      <c r="N1068" t="n">
        <v>46.34</v>
      </c>
      <c r="O1068" t="n">
        <v>26579.47</v>
      </c>
      <c r="P1068" t="n">
        <v>343.42</v>
      </c>
      <c r="Q1068" t="n">
        <v>608.86</v>
      </c>
      <c r="R1068" t="n">
        <v>70.05</v>
      </c>
      <c r="S1068" t="n">
        <v>46.36</v>
      </c>
      <c r="T1068" t="n">
        <v>11385.72</v>
      </c>
      <c r="U1068" t="n">
        <v>0.66</v>
      </c>
      <c r="V1068" t="n">
        <v>0.88</v>
      </c>
      <c r="W1068" t="n">
        <v>9.25</v>
      </c>
      <c r="X1068" t="n">
        <v>0.73</v>
      </c>
      <c r="Y1068" t="n">
        <v>1</v>
      </c>
      <c r="Z1068" t="n">
        <v>10</v>
      </c>
    </row>
    <row r="1069">
      <c r="A1069" t="n">
        <v>25</v>
      </c>
      <c r="B1069" t="n">
        <v>105</v>
      </c>
      <c r="C1069" t="inlineStr">
        <is>
          <t xml:space="preserve">CONCLUIDO	</t>
        </is>
      </c>
      <c r="D1069" t="n">
        <v>3.5659</v>
      </c>
      <c r="E1069" t="n">
        <v>28.04</v>
      </c>
      <c r="F1069" t="n">
        <v>24.06</v>
      </c>
      <c r="G1069" t="n">
        <v>41.24</v>
      </c>
      <c r="H1069" t="n">
        <v>0.6</v>
      </c>
      <c r="I1069" t="n">
        <v>35</v>
      </c>
      <c r="J1069" t="n">
        <v>214.02</v>
      </c>
      <c r="K1069" t="n">
        <v>55.27</v>
      </c>
      <c r="L1069" t="n">
        <v>7.25</v>
      </c>
      <c r="M1069" t="n">
        <v>33</v>
      </c>
      <c r="N1069" t="n">
        <v>46.49</v>
      </c>
      <c r="O1069" t="n">
        <v>26629.54</v>
      </c>
      <c r="P1069" t="n">
        <v>342.54</v>
      </c>
      <c r="Q1069" t="n">
        <v>608.99</v>
      </c>
      <c r="R1069" t="n">
        <v>68.59</v>
      </c>
      <c r="S1069" t="n">
        <v>46.36</v>
      </c>
      <c r="T1069" t="n">
        <v>10667.22</v>
      </c>
      <c r="U1069" t="n">
        <v>0.68</v>
      </c>
      <c r="V1069" t="n">
        <v>0.89</v>
      </c>
      <c r="W1069" t="n">
        <v>9.24</v>
      </c>
      <c r="X1069" t="n">
        <v>0.68</v>
      </c>
      <c r="Y1069" t="n">
        <v>1</v>
      </c>
      <c r="Z1069" t="n">
        <v>10</v>
      </c>
    </row>
    <row r="1070">
      <c r="A1070" t="n">
        <v>26</v>
      </c>
      <c r="B1070" t="n">
        <v>105</v>
      </c>
      <c r="C1070" t="inlineStr">
        <is>
          <t xml:space="preserve">CONCLUIDO	</t>
        </is>
      </c>
      <c r="D1070" t="n">
        <v>3.5749</v>
      </c>
      <c r="E1070" t="n">
        <v>27.97</v>
      </c>
      <c r="F1070" t="n">
        <v>24.03</v>
      </c>
      <c r="G1070" t="n">
        <v>42.4</v>
      </c>
      <c r="H1070" t="n">
        <v>0.62</v>
      </c>
      <c r="I1070" t="n">
        <v>34</v>
      </c>
      <c r="J1070" t="n">
        <v>214.42</v>
      </c>
      <c r="K1070" t="n">
        <v>55.27</v>
      </c>
      <c r="L1070" t="n">
        <v>7.5</v>
      </c>
      <c r="M1070" t="n">
        <v>32</v>
      </c>
      <c r="N1070" t="n">
        <v>46.65</v>
      </c>
      <c r="O1070" t="n">
        <v>26679.66</v>
      </c>
      <c r="P1070" t="n">
        <v>341.68</v>
      </c>
      <c r="Q1070" t="n">
        <v>608.85</v>
      </c>
      <c r="R1070" t="n">
        <v>67.56</v>
      </c>
      <c r="S1070" t="n">
        <v>46.36</v>
      </c>
      <c r="T1070" t="n">
        <v>10156.54</v>
      </c>
      <c r="U1070" t="n">
        <v>0.6899999999999999</v>
      </c>
      <c r="V1070" t="n">
        <v>0.89</v>
      </c>
      <c r="W1070" t="n">
        <v>9.24</v>
      </c>
      <c r="X1070" t="n">
        <v>0.66</v>
      </c>
      <c r="Y1070" t="n">
        <v>1</v>
      </c>
      <c r="Z1070" t="n">
        <v>10</v>
      </c>
    </row>
    <row r="1071">
      <c r="A1071" t="n">
        <v>27</v>
      </c>
      <c r="B1071" t="n">
        <v>105</v>
      </c>
      <c r="C1071" t="inlineStr">
        <is>
          <t xml:space="preserve">CONCLUIDO	</t>
        </is>
      </c>
      <c r="D1071" t="n">
        <v>3.5826</v>
      </c>
      <c r="E1071" t="n">
        <v>27.91</v>
      </c>
      <c r="F1071" t="n">
        <v>24.01</v>
      </c>
      <c r="G1071" t="n">
        <v>43.65</v>
      </c>
      <c r="H1071" t="n">
        <v>0.64</v>
      </c>
      <c r="I1071" t="n">
        <v>33</v>
      </c>
      <c r="J1071" t="n">
        <v>214.83</v>
      </c>
      <c r="K1071" t="n">
        <v>55.27</v>
      </c>
      <c r="L1071" t="n">
        <v>7.75</v>
      </c>
      <c r="M1071" t="n">
        <v>31</v>
      </c>
      <c r="N1071" t="n">
        <v>46.81</v>
      </c>
      <c r="O1071" t="n">
        <v>26729.83</v>
      </c>
      <c r="P1071" t="n">
        <v>341.12</v>
      </c>
      <c r="Q1071" t="n">
        <v>608.88</v>
      </c>
      <c r="R1071" t="n">
        <v>67.13</v>
      </c>
      <c r="S1071" t="n">
        <v>46.36</v>
      </c>
      <c r="T1071" t="n">
        <v>9947.969999999999</v>
      </c>
      <c r="U1071" t="n">
        <v>0.6899999999999999</v>
      </c>
      <c r="V1071" t="n">
        <v>0.89</v>
      </c>
      <c r="W1071" t="n">
        <v>9.23</v>
      </c>
      <c r="X1071" t="n">
        <v>0.64</v>
      </c>
      <c r="Y1071" t="n">
        <v>1</v>
      </c>
      <c r="Z1071" t="n">
        <v>10</v>
      </c>
    </row>
    <row r="1072">
      <c r="A1072" t="n">
        <v>28</v>
      </c>
      <c r="B1072" t="n">
        <v>105</v>
      </c>
      <c r="C1072" t="inlineStr">
        <is>
          <t xml:space="preserve">CONCLUIDO	</t>
        </is>
      </c>
      <c r="D1072" t="n">
        <v>3.589</v>
      </c>
      <c r="E1072" t="n">
        <v>27.86</v>
      </c>
      <c r="F1072" t="n">
        <v>24</v>
      </c>
      <c r="G1072" t="n">
        <v>45</v>
      </c>
      <c r="H1072" t="n">
        <v>0.66</v>
      </c>
      <c r="I1072" t="n">
        <v>32</v>
      </c>
      <c r="J1072" t="n">
        <v>215.24</v>
      </c>
      <c r="K1072" t="n">
        <v>55.27</v>
      </c>
      <c r="L1072" t="n">
        <v>8</v>
      </c>
      <c r="M1072" t="n">
        <v>30</v>
      </c>
      <c r="N1072" t="n">
        <v>46.97</v>
      </c>
      <c r="O1072" t="n">
        <v>26780.06</v>
      </c>
      <c r="P1072" t="n">
        <v>340.59</v>
      </c>
      <c r="Q1072" t="n">
        <v>608.9400000000001</v>
      </c>
      <c r="R1072" t="n">
        <v>66.90000000000001</v>
      </c>
      <c r="S1072" t="n">
        <v>46.36</v>
      </c>
      <c r="T1072" t="n">
        <v>9836.85</v>
      </c>
      <c r="U1072" t="n">
        <v>0.6899999999999999</v>
      </c>
      <c r="V1072" t="n">
        <v>0.89</v>
      </c>
      <c r="W1072" t="n">
        <v>9.23</v>
      </c>
      <c r="X1072" t="n">
        <v>0.63</v>
      </c>
      <c r="Y1072" t="n">
        <v>1</v>
      </c>
      <c r="Z1072" t="n">
        <v>10</v>
      </c>
    </row>
    <row r="1073">
      <c r="A1073" t="n">
        <v>29</v>
      </c>
      <c r="B1073" t="n">
        <v>105</v>
      </c>
      <c r="C1073" t="inlineStr">
        <is>
          <t xml:space="preserve">CONCLUIDO	</t>
        </is>
      </c>
      <c r="D1073" t="n">
        <v>3.5985</v>
      </c>
      <c r="E1073" t="n">
        <v>27.79</v>
      </c>
      <c r="F1073" t="n">
        <v>23.97</v>
      </c>
      <c r="G1073" t="n">
        <v>46.39</v>
      </c>
      <c r="H1073" t="n">
        <v>0.68</v>
      </c>
      <c r="I1073" t="n">
        <v>31</v>
      </c>
      <c r="J1073" t="n">
        <v>215.65</v>
      </c>
      <c r="K1073" t="n">
        <v>55.27</v>
      </c>
      <c r="L1073" t="n">
        <v>8.25</v>
      </c>
      <c r="M1073" t="n">
        <v>29</v>
      </c>
      <c r="N1073" t="n">
        <v>47.12</v>
      </c>
      <c r="O1073" t="n">
        <v>26830.34</v>
      </c>
      <c r="P1073" t="n">
        <v>340.01</v>
      </c>
      <c r="Q1073" t="n">
        <v>608.9299999999999</v>
      </c>
      <c r="R1073" t="n">
        <v>65.8</v>
      </c>
      <c r="S1073" t="n">
        <v>46.36</v>
      </c>
      <c r="T1073" t="n">
        <v>9293.799999999999</v>
      </c>
      <c r="U1073" t="n">
        <v>0.7</v>
      </c>
      <c r="V1073" t="n">
        <v>0.89</v>
      </c>
      <c r="W1073" t="n">
        <v>9.23</v>
      </c>
      <c r="X1073" t="n">
        <v>0.59</v>
      </c>
      <c r="Y1073" t="n">
        <v>1</v>
      </c>
      <c r="Z1073" t="n">
        <v>10</v>
      </c>
    </row>
    <row r="1074">
      <c r="A1074" t="n">
        <v>30</v>
      </c>
      <c r="B1074" t="n">
        <v>105</v>
      </c>
      <c r="C1074" t="inlineStr">
        <is>
          <t xml:space="preserve">CONCLUIDO	</t>
        </is>
      </c>
      <c r="D1074" t="n">
        <v>3.6049</v>
      </c>
      <c r="E1074" t="n">
        <v>27.74</v>
      </c>
      <c r="F1074" t="n">
        <v>23.96</v>
      </c>
      <c r="G1074" t="n">
        <v>47.92</v>
      </c>
      <c r="H1074" t="n">
        <v>0.7</v>
      </c>
      <c r="I1074" t="n">
        <v>30</v>
      </c>
      <c r="J1074" t="n">
        <v>216.05</v>
      </c>
      <c r="K1074" t="n">
        <v>55.27</v>
      </c>
      <c r="L1074" t="n">
        <v>8.5</v>
      </c>
      <c r="M1074" t="n">
        <v>28</v>
      </c>
      <c r="N1074" t="n">
        <v>47.28</v>
      </c>
      <c r="O1074" t="n">
        <v>26880.68</v>
      </c>
      <c r="P1074" t="n">
        <v>339.17</v>
      </c>
      <c r="Q1074" t="n">
        <v>608.84</v>
      </c>
      <c r="R1074" t="n">
        <v>65.73999999999999</v>
      </c>
      <c r="S1074" t="n">
        <v>46.36</v>
      </c>
      <c r="T1074" t="n">
        <v>9268.780000000001</v>
      </c>
      <c r="U1074" t="n">
        <v>0.71</v>
      </c>
      <c r="V1074" t="n">
        <v>0.89</v>
      </c>
      <c r="W1074" t="n">
        <v>9.220000000000001</v>
      </c>
      <c r="X1074" t="n">
        <v>0.59</v>
      </c>
      <c r="Y1074" t="n">
        <v>1</v>
      </c>
      <c r="Z1074" t="n">
        <v>10</v>
      </c>
    </row>
    <row r="1075">
      <c r="A1075" t="n">
        <v>31</v>
      </c>
      <c r="B1075" t="n">
        <v>105</v>
      </c>
      <c r="C1075" t="inlineStr">
        <is>
          <t xml:space="preserve">CONCLUIDO	</t>
        </is>
      </c>
      <c r="D1075" t="n">
        <v>3.6141</v>
      </c>
      <c r="E1075" t="n">
        <v>27.67</v>
      </c>
      <c r="F1075" t="n">
        <v>23.93</v>
      </c>
      <c r="G1075" t="n">
        <v>49.51</v>
      </c>
      <c r="H1075" t="n">
        <v>0.72</v>
      </c>
      <c r="I1075" t="n">
        <v>29</v>
      </c>
      <c r="J1075" t="n">
        <v>216.46</v>
      </c>
      <c r="K1075" t="n">
        <v>55.27</v>
      </c>
      <c r="L1075" t="n">
        <v>8.75</v>
      </c>
      <c r="M1075" t="n">
        <v>27</v>
      </c>
      <c r="N1075" t="n">
        <v>47.44</v>
      </c>
      <c r="O1075" t="n">
        <v>26931.07</v>
      </c>
      <c r="P1075" t="n">
        <v>338.75</v>
      </c>
      <c r="Q1075" t="n">
        <v>608.89</v>
      </c>
      <c r="R1075" t="n">
        <v>64.5</v>
      </c>
      <c r="S1075" t="n">
        <v>46.36</v>
      </c>
      <c r="T1075" t="n">
        <v>8654.84</v>
      </c>
      <c r="U1075" t="n">
        <v>0.72</v>
      </c>
      <c r="V1075" t="n">
        <v>0.89</v>
      </c>
      <c r="W1075" t="n">
        <v>9.23</v>
      </c>
      <c r="X1075" t="n">
        <v>0.5600000000000001</v>
      </c>
      <c r="Y1075" t="n">
        <v>1</v>
      </c>
      <c r="Z1075" t="n">
        <v>10</v>
      </c>
    </row>
    <row r="1076">
      <c r="A1076" t="n">
        <v>32</v>
      </c>
      <c r="B1076" t="n">
        <v>105</v>
      </c>
      <c r="C1076" t="inlineStr">
        <is>
          <t xml:space="preserve">CONCLUIDO	</t>
        </is>
      </c>
      <c r="D1076" t="n">
        <v>3.6208</v>
      </c>
      <c r="E1076" t="n">
        <v>27.62</v>
      </c>
      <c r="F1076" t="n">
        <v>23.92</v>
      </c>
      <c r="G1076" t="n">
        <v>51.25</v>
      </c>
      <c r="H1076" t="n">
        <v>0.74</v>
      </c>
      <c r="I1076" t="n">
        <v>28</v>
      </c>
      <c r="J1076" t="n">
        <v>216.87</v>
      </c>
      <c r="K1076" t="n">
        <v>55.27</v>
      </c>
      <c r="L1076" t="n">
        <v>9</v>
      </c>
      <c r="M1076" t="n">
        <v>26</v>
      </c>
      <c r="N1076" t="n">
        <v>47.6</v>
      </c>
      <c r="O1076" t="n">
        <v>26981.51</v>
      </c>
      <c r="P1076" t="n">
        <v>338.13</v>
      </c>
      <c r="Q1076" t="n">
        <v>608.86</v>
      </c>
      <c r="R1076" t="n">
        <v>64.62</v>
      </c>
      <c r="S1076" t="n">
        <v>46.36</v>
      </c>
      <c r="T1076" t="n">
        <v>8720.049999999999</v>
      </c>
      <c r="U1076" t="n">
        <v>0.72</v>
      </c>
      <c r="V1076" t="n">
        <v>0.89</v>
      </c>
      <c r="W1076" t="n">
        <v>9.210000000000001</v>
      </c>
      <c r="X1076" t="n">
        <v>0.54</v>
      </c>
      <c r="Y1076" t="n">
        <v>1</v>
      </c>
      <c r="Z1076" t="n">
        <v>10</v>
      </c>
    </row>
    <row r="1077">
      <c r="A1077" t="n">
        <v>33</v>
      </c>
      <c r="B1077" t="n">
        <v>105</v>
      </c>
      <c r="C1077" t="inlineStr">
        <is>
          <t xml:space="preserve">CONCLUIDO	</t>
        </is>
      </c>
      <c r="D1077" t="n">
        <v>3.6223</v>
      </c>
      <c r="E1077" t="n">
        <v>27.61</v>
      </c>
      <c r="F1077" t="n">
        <v>23.91</v>
      </c>
      <c r="G1077" t="n">
        <v>51.23</v>
      </c>
      <c r="H1077" t="n">
        <v>0.76</v>
      </c>
      <c r="I1077" t="n">
        <v>28</v>
      </c>
      <c r="J1077" t="n">
        <v>217.28</v>
      </c>
      <c r="K1077" t="n">
        <v>55.27</v>
      </c>
      <c r="L1077" t="n">
        <v>9.25</v>
      </c>
      <c r="M1077" t="n">
        <v>26</v>
      </c>
      <c r="N1077" t="n">
        <v>47.76</v>
      </c>
      <c r="O1077" t="n">
        <v>27032.02</v>
      </c>
      <c r="P1077" t="n">
        <v>337.31</v>
      </c>
      <c r="Q1077" t="n">
        <v>608.8200000000001</v>
      </c>
      <c r="R1077" t="n">
        <v>64.14</v>
      </c>
      <c r="S1077" t="n">
        <v>46.36</v>
      </c>
      <c r="T1077" t="n">
        <v>8476.440000000001</v>
      </c>
      <c r="U1077" t="n">
        <v>0.72</v>
      </c>
      <c r="V1077" t="n">
        <v>0.89</v>
      </c>
      <c r="W1077" t="n">
        <v>9.220000000000001</v>
      </c>
      <c r="X1077" t="n">
        <v>0.53</v>
      </c>
      <c r="Y1077" t="n">
        <v>1</v>
      </c>
      <c r="Z1077" t="n">
        <v>10</v>
      </c>
    </row>
    <row r="1078">
      <c r="A1078" t="n">
        <v>34</v>
      </c>
      <c r="B1078" t="n">
        <v>105</v>
      </c>
      <c r="C1078" t="inlineStr">
        <is>
          <t xml:space="preserve">CONCLUIDO	</t>
        </is>
      </c>
      <c r="D1078" t="n">
        <v>3.6311</v>
      </c>
      <c r="E1078" t="n">
        <v>27.54</v>
      </c>
      <c r="F1078" t="n">
        <v>23.88</v>
      </c>
      <c r="G1078" t="n">
        <v>53.07</v>
      </c>
      <c r="H1078" t="n">
        <v>0.78</v>
      </c>
      <c r="I1078" t="n">
        <v>27</v>
      </c>
      <c r="J1078" t="n">
        <v>217.69</v>
      </c>
      <c r="K1078" t="n">
        <v>55.27</v>
      </c>
      <c r="L1078" t="n">
        <v>9.5</v>
      </c>
      <c r="M1078" t="n">
        <v>25</v>
      </c>
      <c r="N1078" t="n">
        <v>47.92</v>
      </c>
      <c r="O1078" t="n">
        <v>27082.57</v>
      </c>
      <c r="P1078" t="n">
        <v>337.07</v>
      </c>
      <c r="Q1078" t="n">
        <v>608.85</v>
      </c>
      <c r="R1078" t="n">
        <v>63.38</v>
      </c>
      <c r="S1078" t="n">
        <v>46.36</v>
      </c>
      <c r="T1078" t="n">
        <v>8100.4</v>
      </c>
      <c r="U1078" t="n">
        <v>0.73</v>
      </c>
      <c r="V1078" t="n">
        <v>0.89</v>
      </c>
      <c r="W1078" t="n">
        <v>9.210000000000001</v>
      </c>
      <c r="X1078" t="n">
        <v>0.51</v>
      </c>
      <c r="Y1078" t="n">
        <v>1</v>
      </c>
      <c r="Z1078" t="n">
        <v>10</v>
      </c>
    </row>
    <row r="1079">
      <c r="A1079" t="n">
        <v>35</v>
      </c>
      <c r="B1079" t="n">
        <v>105</v>
      </c>
      <c r="C1079" t="inlineStr">
        <is>
          <t xml:space="preserve">CONCLUIDO	</t>
        </is>
      </c>
      <c r="D1079" t="n">
        <v>3.6382</v>
      </c>
      <c r="E1079" t="n">
        <v>27.49</v>
      </c>
      <c r="F1079" t="n">
        <v>23.87</v>
      </c>
      <c r="G1079" t="n">
        <v>55.08</v>
      </c>
      <c r="H1079" t="n">
        <v>0.79</v>
      </c>
      <c r="I1079" t="n">
        <v>26</v>
      </c>
      <c r="J1079" t="n">
        <v>218.1</v>
      </c>
      <c r="K1079" t="n">
        <v>55.27</v>
      </c>
      <c r="L1079" t="n">
        <v>9.75</v>
      </c>
      <c r="M1079" t="n">
        <v>24</v>
      </c>
      <c r="N1079" t="n">
        <v>48.08</v>
      </c>
      <c r="O1079" t="n">
        <v>27133.18</v>
      </c>
      <c r="P1079" t="n">
        <v>336.26</v>
      </c>
      <c r="Q1079" t="n">
        <v>608.91</v>
      </c>
      <c r="R1079" t="n">
        <v>62.89</v>
      </c>
      <c r="S1079" t="n">
        <v>46.36</v>
      </c>
      <c r="T1079" t="n">
        <v>7862.12</v>
      </c>
      <c r="U1079" t="n">
        <v>0.74</v>
      </c>
      <c r="V1079" t="n">
        <v>0.89</v>
      </c>
      <c r="W1079" t="n">
        <v>9.220000000000001</v>
      </c>
      <c r="X1079" t="n">
        <v>0.49</v>
      </c>
      <c r="Y1079" t="n">
        <v>1</v>
      </c>
      <c r="Z1079" t="n">
        <v>10</v>
      </c>
    </row>
    <row r="1080">
      <c r="A1080" t="n">
        <v>36</v>
      </c>
      <c r="B1080" t="n">
        <v>105</v>
      </c>
      <c r="C1080" t="inlineStr">
        <is>
          <t xml:space="preserve">CONCLUIDO	</t>
        </is>
      </c>
      <c r="D1080" t="n">
        <v>3.6453</v>
      </c>
      <c r="E1080" t="n">
        <v>27.43</v>
      </c>
      <c r="F1080" t="n">
        <v>23.85</v>
      </c>
      <c r="G1080" t="n">
        <v>57.25</v>
      </c>
      <c r="H1080" t="n">
        <v>0.8100000000000001</v>
      </c>
      <c r="I1080" t="n">
        <v>25</v>
      </c>
      <c r="J1080" t="n">
        <v>218.51</v>
      </c>
      <c r="K1080" t="n">
        <v>55.27</v>
      </c>
      <c r="L1080" t="n">
        <v>10</v>
      </c>
      <c r="M1080" t="n">
        <v>23</v>
      </c>
      <c r="N1080" t="n">
        <v>48.24</v>
      </c>
      <c r="O1080" t="n">
        <v>27183.85</v>
      </c>
      <c r="P1080" t="n">
        <v>335.62</v>
      </c>
      <c r="Q1080" t="n">
        <v>608.85</v>
      </c>
      <c r="R1080" t="n">
        <v>62.4</v>
      </c>
      <c r="S1080" t="n">
        <v>46.36</v>
      </c>
      <c r="T1080" t="n">
        <v>7622.2</v>
      </c>
      <c r="U1080" t="n">
        <v>0.74</v>
      </c>
      <c r="V1080" t="n">
        <v>0.89</v>
      </c>
      <c r="W1080" t="n">
        <v>9.220000000000001</v>
      </c>
      <c r="X1080" t="n">
        <v>0.48</v>
      </c>
      <c r="Y1080" t="n">
        <v>1</v>
      </c>
      <c r="Z1080" t="n">
        <v>10</v>
      </c>
    </row>
    <row r="1081">
      <c r="A1081" t="n">
        <v>37</v>
      </c>
      <c r="B1081" t="n">
        <v>105</v>
      </c>
      <c r="C1081" t="inlineStr">
        <is>
          <t xml:space="preserve">CONCLUIDO	</t>
        </is>
      </c>
      <c r="D1081" t="n">
        <v>3.6457</v>
      </c>
      <c r="E1081" t="n">
        <v>27.43</v>
      </c>
      <c r="F1081" t="n">
        <v>23.85</v>
      </c>
      <c r="G1081" t="n">
        <v>57.24</v>
      </c>
      <c r="H1081" t="n">
        <v>0.83</v>
      </c>
      <c r="I1081" t="n">
        <v>25</v>
      </c>
      <c r="J1081" t="n">
        <v>218.92</v>
      </c>
      <c r="K1081" t="n">
        <v>55.27</v>
      </c>
      <c r="L1081" t="n">
        <v>10.25</v>
      </c>
      <c r="M1081" t="n">
        <v>23</v>
      </c>
      <c r="N1081" t="n">
        <v>48.4</v>
      </c>
      <c r="O1081" t="n">
        <v>27234.57</v>
      </c>
      <c r="P1081" t="n">
        <v>335.52</v>
      </c>
      <c r="Q1081" t="n">
        <v>608.85</v>
      </c>
      <c r="R1081" t="n">
        <v>62.19</v>
      </c>
      <c r="S1081" t="n">
        <v>46.36</v>
      </c>
      <c r="T1081" t="n">
        <v>7518.75</v>
      </c>
      <c r="U1081" t="n">
        <v>0.75</v>
      </c>
      <c r="V1081" t="n">
        <v>0.89</v>
      </c>
      <c r="W1081" t="n">
        <v>9.220000000000001</v>
      </c>
      <c r="X1081" t="n">
        <v>0.48</v>
      </c>
      <c r="Y1081" t="n">
        <v>1</v>
      </c>
      <c r="Z1081" t="n">
        <v>10</v>
      </c>
    </row>
    <row r="1082">
      <c r="A1082" t="n">
        <v>38</v>
      </c>
      <c r="B1082" t="n">
        <v>105</v>
      </c>
      <c r="C1082" t="inlineStr">
        <is>
          <t xml:space="preserve">CONCLUIDO	</t>
        </is>
      </c>
      <c r="D1082" t="n">
        <v>3.6553</v>
      </c>
      <c r="E1082" t="n">
        <v>27.36</v>
      </c>
      <c r="F1082" t="n">
        <v>23.82</v>
      </c>
      <c r="G1082" t="n">
        <v>59.55</v>
      </c>
      <c r="H1082" t="n">
        <v>0.85</v>
      </c>
      <c r="I1082" t="n">
        <v>24</v>
      </c>
      <c r="J1082" t="n">
        <v>219.33</v>
      </c>
      <c r="K1082" t="n">
        <v>55.27</v>
      </c>
      <c r="L1082" t="n">
        <v>10.5</v>
      </c>
      <c r="M1082" t="n">
        <v>22</v>
      </c>
      <c r="N1082" t="n">
        <v>48.56</v>
      </c>
      <c r="O1082" t="n">
        <v>27285.35</v>
      </c>
      <c r="P1082" t="n">
        <v>334.66</v>
      </c>
      <c r="Q1082" t="n">
        <v>608.92</v>
      </c>
      <c r="R1082" t="n">
        <v>61.18</v>
      </c>
      <c r="S1082" t="n">
        <v>46.36</v>
      </c>
      <c r="T1082" t="n">
        <v>7017.92</v>
      </c>
      <c r="U1082" t="n">
        <v>0.76</v>
      </c>
      <c r="V1082" t="n">
        <v>0.89</v>
      </c>
      <c r="W1082" t="n">
        <v>9.220000000000001</v>
      </c>
      <c r="X1082" t="n">
        <v>0.45</v>
      </c>
      <c r="Y1082" t="n">
        <v>1</v>
      </c>
      <c r="Z1082" t="n">
        <v>10</v>
      </c>
    </row>
    <row r="1083">
      <c r="A1083" t="n">
        <v>39</v>
      </c>
      <c r="B1083" t="n">
        <v>105</v>
      </c>
      <c r="C1083" t="inlineStr">
        <is>
          <t xml:space="preserve">CONCLUIDO	</t>
        </is>
      </c>
      <c r="D1083" t="n">
        <v>3.6526</v>
      </c>
      <c r="E1083" t="n">
        <v>27.38</v>
      </c>
      <c r="F1083" t="n">
        <v>23.84</v>
      </c>
      <c r="G1083" t="n">
        <v>59.6</v>
      </c>
      <c r="H1083" t="n">
        <v>0.87</v>
      </c>
      <c r="I1083" t="n">
        <v>24</v>
      </c>
      <c r="J1083" t="n">
        <v>219.75</v>
      </c>
      <c r="K1083" t="n">
        <v>55.27</v>
      </c>
      <c r="L1083" t="n">
        <v>10.75</v>
      </c>
      <c r="M1083" t="n">
        <v>22</v>
      </c>
      <c r="N1083" t="n">
        <v>48.72</v>
      </c>
      <c r="O1083" t="n">
        <v>27336.19</v>
      </c>
      <c r="P1083" t="n">
        <v>334.49</v>
      </c>
      <c r="Q1083" t="n">
        <v>608.9</v>
      </c>
      <c r="R1083" t="n">
        <v>61.92</v>
      </c>
      <c r="S1083" t="n">
        <v>46.36</v>
      </c>
      <c r="T1083" t="n">
        <v>7385.57</v>
      </c>
      <c r="U1083" t="n">
        <v>0.75</v>
      </c>
      <c r="V1083" t="n">
        <v>0.89</v>
      </c>
      <c r="W1083" t="n">
        <v>9.220000000000001</v>
      </c>
      <c r="X1083" t="n">
        <v>0.47</v>
      </c>
      <c r="Y1083" t="n">
        <v>1</v>
      </c>
      <c r="Z1083" t="n">
        <v>10</v>
      </c>
    </row>
    <row r="1084">
      <c r="A1084" t="n">
        <v>40</v>
      </c>
      <c r="B1084" t="n">
        <v>105</v>
      </c>
      <c r="C1084" t="inlineStr">
        <is>
          <t xml:space="preserve">CONCLUIDO	</t>
        </is>
      </c>
      <c r="D1084" t="n">
        <v>3.6618</v>
      </c>
      <c r="E1084" t="n">
        <v>27.31</v>
      </c>
      <c r="F1084" t="n">
        <v>23.81</v>
      </c>
      <c r="G1084" t="n">
        <v>62.12</v>
      </c>
      <c r="H1084" t="n">
        <v>0.89</v>
      </c>
      <c r="I1084" t="n">
        <v>23</v>
      </c>
      <c r="J1084" t="n">
        <v>220.16</v>
      </c>
      <c r="K1084" t="n">
        <v>55.27</v>
      </c>
      <c r="L1084" t="n">
        <v>11</v>
      </c>
      <c r="M1084" t="n">
        <v>21</v>
      </c>
      <c r="N1084" t="n">
        <v>48.89</v>
      </c>
      <c r="O1084" t="n">
        <v>27387.08</v>
      </c>
      <c r="P1084" t="n">
        <v>333.71</v>
      </c>
      <c r="Q1084" t="n">
        <v>608.79</v>
      </c>
      <c r="R1084" t="n">
        <v>61.06</v>
      </c>
      <c r="S1084" t="n">
        <v>46.36</v>
      </c>
      <c r="T1084" t="n">
        <v>6963.18</v>
      </c>
      <c r="U1084" t="n">
        <v>0.76</v>
      </c>
      <c r="V1084" t="n">
        <v>0.89</v>
      </c>
      <c r="W1084" t="n">
        <v>9.210000000000001</v>
      </c>
      <c r="X1084" t="n">
        <v>0.44</v>
      </c>
      <c r="Y1084" t="n">
        <v>1</v>
      </c>
      <c r="Z1084" t="n">
        <v>10</v>
      </c>
    </row>
    <row r="1085">
      <c r="A1085" t="n">
        <v>41</v>
      </c>
      <c r="B1085" t="n">
        <v>105</v>
      </c>
      <c r="C1085" t="inlineStr">
        <is>
          <t xml:space="preserve">CONCLUIDO	</t>
        </is>
      </c>
      <c r="D1085" t="n">
        <v>3.6616</v>
      </c>
      <c r="E1085" t="n">
        <v>27.31</v>
      </c>
      <c r="F1085" t="n">
        <v>23.81</v>
      </c>
      <c r="G1085" t="n">
        <v>62.12</v>
      </c>
      <c r="H1085" t="n">
        <v>0.91</v>
      </c>
      <c r="I1085" t="n">
        <v>23</v>
      </c>
      <c r="J1085" t="n">
        <v>220.57</v>
      </c>
      <c r="K1085" t="n">
        <v>55.27</v>
      </c>
      <c r="L1085" t="n">
        <v>11.25</v>
      </c>
      <c r="M1085" t="n">
        <v>21</v>
      </c>
      <c r="N1085" t="n">
        <v>49.05</v>
      </c>
      <c r="O1085" t="n">
        <v>27438.03</v>
      </c>
      <c r="P1085" t="n">
        <v>333.36</v>
      </c>
      <c r="Q1085" t="n">
        <v>608.77</v>
      </c>
      <c r="R1085" t="n">
        <v>61.3</v>
      </c>
      <c r="S1085" t="n">
        <v>46.36</v>
      </c>
      <c r="T1085" t="n">
        <v>7083.93</v>
      </c>
      <c r="U1085" t="n">
        <v>0.76</v>
      </c>
      <c r="V1085" t="n">
        <v>0.89</v>
      </c>
      <c r="W1085" t="n">
        <v>9.210000000000001</v>
      </c>
      <c r="X1085" t="n">
        <v>0.44</v>
      </c>
      <c r="Y1085" t="n">
        <v>1</v>
      </c>
      <c r="Z1085" t="n">
        <v>10</v>
      </c>
    </row>
    <row r="1086">
      <c r="A1086" t="n">
        <v>42</v>
      </c>
      <c r="B1086" t="n">
        <v>105</v>
      </c>
      <c r="C1086" t="inlineStr">
        <is>
          <t xml:space="preserve">CONCLUIDO	</t>
        </is>
      </c>
      <c r="D1086" t="n">
        <v>3.6691</v>
      </c>
      <c r="E1086" t="n">
        <v>27.25</v>
      </c>
      <c r="F1086" t="n">
        <v>23.8</v>
      </c>
      <c r="G1086" t="n">
        <v>64.90000000000001</v>
      </c>
      <c r="H1086" t="n">
        <v>0.92</v>
      </c>
      <c r="I1086" t="n">
        <v>22</v>
      </c>
      <c r="J1086" t="n">
        <v>220.99</v>
      </c>
      <c r="K1086" t="n">
        <v>55.27</v>
      </c>
      <c r="L1086" t="n">
        <v>11.5</v>
      </c>
      <c r="M1086" t="n">
        <v>20</v>
      </c>
      <c r="N1086" t="n">
        <v>49.21</v>
      </c>
      <c r="O1086" t="n">
        <v>27489.03</v>
      </c>
      <c r="P1086" t="n">
        <v>332.88</v>
      </c>
      <c r="Q1086" t="n">
        <v>608.86</v>
      </c>
      <c r="R1086" t="n">
        <v>60.5</v>
      </c>
      <c r="S1086" t="n">
        <v>46.36</v>
      </c>
      <c r="T1086" t="n">
        <v>6685.72</v>
      </c>
      <c r="U1086" t="n">
        <v>0.77</v>
      </c>
      <c r="V1086" t="n">
        <v>0.9</v>
      </c>
      <c r="W1086" t="n">
        <v>9.220000000000001</v>
      </c>
      <c r="X1086" t="n">
        <v>0.43</v>
      </c>
      <c r="Y1086" t="n">
        <v>1</v>
      </c>
      <c r="Z1086" t="n">
        <v>10</v>
      </c>
    </row>
    <row r="1087">
      <c r="A1087" t="n">
        <v>43</v>
      </c>
      <c r="B1087" t="n">
        <v>105</v>
      </c>
      <c r="C1087" t="inlineStr">
        <is>
          <t xml:space="preserve">CONCLUIDO	</t>
        </is>
      </c>
      <c r="D1087" t="n">
        <v>3.6682</v>
      </c>
      <c r="E1087" t="n">
        <v>27.26</v>
      </c>
      <c r="F1087" t="n">
        <v>23.8</v>
      </c>
      <c r="G1087" t="n">
        <v>64.92</v>
      </c>
      <c r="H1087" t="n">
        <v>0.9399999999999999</v>
      </c>
      <c r="I1087" t="n">
        <v>22</v>
      </c>
      <c r="J1087" t="n">
        <v>221.4</v>
      </c>
      <c r="K1087" t="n">
        <v>55.27</v>
      </c>
      <c r="L1087" t="n">
        <v>11.75</v>
      </c>
      <c r="M1087" t="n">
        <v>20</v>
      </c>
      <c r="N1087" t="n">
        <v>49.38</v>
      </c>
      <c r="O1087" t="n">
        <v>27540.09</v>
      </c>
      <c r="P1087" t="n">
        <v>332.57</v>
      </c>
      <c r="Q1087" t="n">
        <v>608.88</v>
      </c>
      <c r="R1087" t="n">
        <v>60.78</v>
      </c>
      <c r="S1087" t="n">
        <v>46.36</v>
      </c>
      <c r="T1087" t="n">
        <v>6827.24</v>
      </c>
      <c r="U1087" t="n">
        <v>0.76</v>
      </c>
      <c r="V1087" t="n">
        <v>0.9</v>
      </c>
      <c r="W1087" t="n">
        <v>9.220000000000001</v>
      </c>
      <c r="X1087" t="n">
        <v>0.43</v>
      </c>
      <c r="Y1087" t="n">
        <v>1</v>
      </c>
      <c r="Z1087" t="n">
        <v>10</v>
      </c>
    </row>
    <row r="1088">
      <c r="A1088" t="n">
        <v>44</v>
      </c>
      <c r="B1088" t="n">
        <v>105</v>
      </c>
      <c r="C1088" t="inlineStr">
        <is>
          <t xml:space="preserve">CONCLUIDO	</t>
        </is>
      </c>
      <c r="D1088" t="n">
        <v>3.6775</v>
      </c>
      <c r="E1088" t="n">
        <v>27.19</v>
      </c>
      <c r="F1088" t="n">
        <v>23.78</v>
      </c>
      <c r="G1088" t="n">
        <v>67.93000000000001</v>
      </c>
      <c r="H1088" t="n">
        <v>0.96</v>
      </c>
      <c r="I1088" t="n">
        <v>21</v>
      </c>
      <c r="J1088" t="n">
        <v>221.81</v>
      </c>
      <c r="K1088" t="n">
        <v>55.27</v>
      </c>
      <c r="L1088" t="n">
        <v>12</v>
      </c>
      <c r="M1088" t="n">
        <v>19</v>
      </c>
      <c r="N1088" t="n">
        <v>49.54</v>
      </c>
      <c r="O1088" t="n">
        <v>27591.21</v>
      </c>
      <c r="P1088" t="n">
        <v>331.8</v>
      </c>
      <c r="Q1088" t="n">
        <v>608.87</v>
      </c>
      <c r="R1088" t="n">
        <v>59.95</v>
      </c>
      <c r="S1088" t="n">
        <v>46.36</v>
      </c>
      <c r="T1088" t="n">
        <v>6419.32</v>
      </c>
      <c r="U1088" t="n">
        <v>0.77</v>
      </c>
      <c r="V1088" t="n">
        <v>0.9</v>
      </c>
      <c r="W1088" t="n">
        <v>9.210000000000001</v>
      </c>
      <c r="X1088" t="n">
        <v>0.4</v>
      </c>
      <c r="Y1088" t="n">
        <v>1</v>
      </c>
      <c r="Z1088" t="n">
        <v>10</v>
      </c>
    </row>
    <row r="1089">
      <c r="A1089" t="n">
        <v>45</v>
      </c>
      <c r="B1089" t="n">
        <v>105</v>
      </c>
      <c r="C1089" t="inlineStr">
        <is>
          <t xml:space="preserve">CONCLUIDO	</t>
        </is>
      </c>
      <c r="D1089" t="n">
        <v>3.678</v>
      </c>
      <c r="E1089" t="n">
        <v>27.19</v>
      </c>
      <c r="F1089" t="n">
        <v>23.77</v>
      </c>
      <c r="G1089" t="n">
        <v>67.92</v>
      </c>
      <c r="H1089" t="n">
        <v>0.98</v>
      </c>
      <c r="I1089" t="n">
        <v>21</v>
      </c>
      <c r="J1089" t="n">
        <v>222.23</v>
      </c>
      <c r="K1089" t="n">
        <v>55.27</v>
      </c>
      <c r="L1089" t="n">
        <v>12.25</v>
      </c>
      <c r="M1089" t="n">
        <v>19</v>
      </c>
      <c r="N1089" t="n">
        <v>49.71</v>
      </c>
      <c r="O1089" t="n">
        <v>27642.51</v>
      </c>
      <c r="P1089" t="n">
        <v>331.51</v>
      </c>
      <c r="Q1089" t="n">
        <v>608.88</v>
      </c>
      <c r="R1089" t="n">
        <v>59.76</v>
      </c>
      <c r="S1089" t="n">
        <v>46.36</v>
      </c>
      <c r="T1089" t="n">
        <v>6323.87</v>
      </c>
      <c r="U1089" t="n">
        <v>0.78</v>
      </c>
      <c r="V1089" t="n">
        <v>0.9</v>
      </c>
      <c r="W1089" t="n">
        <v>9.210000000000001</v>
      </c>
      <c r="X1089" t="n">
        <v>0.4</v>
      </c>
      <c r="Y1089" t="n">
        <v>1</v>
      </c>
      <c r="Z1089" t="n">
        <v>10</v>
      </c>
    </row>
    <row r="1090">
      <c r="A1090" t="n">
        <v>46</v>
      </c>
      <c r="B1090" t="n">
        <v>105</v>
      </c>
      <c r="C1090" t="inlineStr">
        <is>
          <t xml:space="preserve">CONCLUIDO	</t>
        </is>
      </c>
      <c r="D1090" t="n">
        <v>3.6874</v>
      </c>
      <c r="E1090" t="n">
        <v>27.12</v>
      </c>
      <c r="F1090" t="n">
        <v>23.74</v>
      </c>
      <c r="G1090" t="n">
        <v>71.23</v>
      </c>
      <c r="H1090" t="n">
        <v>1</v>
      </c>
      <c r="I1090" t="n">
        <v>20</v>
      </c>
      <c r="J1090" t="n">
        <v>222.65</v>
      </c>
      <c r="K1090" t="n">
        <v>55.27</v>
      </c>
      <c r="L1090" t="n">
        <v>12.5</v>
      </c>
      <c r="M1090" t="n">
        <v>18</v>
      </c>
      <c r="N1090" t="n">
        <v>49.87</v>
      </c>
      <c r="O1090" t="n">
        <v>27693.75</v>
      </c>
      <c r="P1090" t="n">
        <v>330.72</v>
      </c>
      <c r="Q1090" t="n">
        <v>608.79</v>
      </c>
      <c r="R1090" t="n">
        <v>58.89</v>
      </c>
      <c r="S1090" t="n">
        <v>46.36</v>
      </c>
      <c r="T1090" t="n">
        <v>5891.39</v>
      </c>
      <c r="U1090" t="n">
        <v>0.79</v>
      </c>
      <c r="V1090" t="n">
        <v>0.9</v>
      </c>
      <c r="W1090" t="n">
        <v>9.210000000000001</v>
      </c>
      <c r="X1090" t="n">
        <v>0.37</v>
      </c>
      <c r="Y1090" t="n">
        <v>1</v>
      </c>
      <c r="Z1090" t="n">
        <v>10</v>
      </c>
    </row>
    <row r="1091">
      <c r="A1091" t="n">
        <v>47</v>
      </c>
      <c r="B1091" t="n">
        <v>105</v>
      </c>
      <c r="C1091" t="inlineStr">
        <is>
          <t xml:space="preserve">CONCLUIDO	</t>
        </is>
      </c>
      <c r="D1091" t="n">
        <v>3.6865</v>
      </c>
      <c r="E1091" t="n">
        <v>27.13</v>
      </c>
      <c r="F1091" t="n">
        <v>23.75</v>
      </c>
      <c r="G1091" t="n">
        <v>71.25</v>
      </c>
      <c r="H1091" t="n">
        <v>1.02</v>
      </c>
      <c r="I1091" t="n">
        <v>20</v>
      </c>
      <c r="J1091" t="n">
        <v>223.06</v>
      </c>
      <c r="K1091" t="n">
        <v>55.27</v>
      </c>
      <c r="L1091" t="n">
        <v>12.75</v>
      </c>
      <c r="M1091" t="n">
        <v>18</v>
      </c>
      <c r="N1091" t="n">
        <v>50.04</v>
      </c>
      <c r="O1091" t="n">
        <v>27745.04</v>
      </c>
      <c r="P1091" t="n">
        <v>330.45</v>
      </c>
      <c r="Q1091" t="n">
        <v>608.88</v>
      </c>
      <c r="R1091" t="n">
        <v>59.14</v>
      </c>
      <c r="S1091" t="n">
        <v>46.36</v>
      </c>
      <c r="T1091" t="n">
        <v>6019.74</v>
      </c>
      <c r="U1091" t="n">
        <v>0.78</v>
      </c>
      <c r="V1091" t="n">
        <v>0.9</v>
      </c>
      <c r="W1091" t="n">
        <v>9.210000000000001</v>
      </c>
      <c r="X1091" t="n">
        <v>0.38</v>
      </c>
      <c r="Y1091" t="n">
        <v>1</v>
      </c>
      <c r="Z1091" t="n">
        <v>10</v>
      </c>
    </row>
    <row r="1092">
      <c r="A1092" t="n">
        <v>48</v>
      </c>
      <c r="B1092" t="n">
        <v>105</v>
      </c>
      <c r="C1092" t="inlineStr">
        <is>
          <t xml:space="preserve">CONCLUIDO	</t>
        </is>
      </c>
      <c r="D1092" t="n">
        <v>3.6855</v>
      </c>
      <c r="E1092" t="n">
        <v>27.13</v>
      </c>
      <c r="F1092" t="n">
        <v>23.76</v>
      </c>
      <c r="G1092" t="n">
        <v>71.27</v>
      </c>
      <c r="H1092" t="n">
        <v>1.03</v>
      </c>
      <c r="I1092" t="n">
        <v>20</v>
      </c>
      <c r="J1092" t="n">
        <v>223.48</v>
      </c>
      <c r="K1092" t="n">
        <v>55.27</v>
      </c>
      <c r="L1092" t="n">
        <v>13</v>
      </c>
      <c r="M1092" t="n">
        <v>18</v>
      </c>
      <c r="N1092" t="n">
        <v>50.21</v>
      </c>
      <c r="O1092" t="n">
        <v>27796.39</v>
      </c>
      <c r="P1092" t="n">
        <v>330.13</v>
      </c>
      <c r="Q1092" t="n">
        <v>608.83</v>
      </c>
      <c r="R1092" t="n">
        <v>59.02</v>
      </c>
      <c r="S1092" t="n">
        <v>46.36</v>
      </c>
      <c r="T1092" t="n">
        <v>5955.09</v>
      </c>
      <c r="U1092" t="n">
        <v>0.79</v>
      </c>
      <c r="V1092" t="n">
        <v>0.9</v>
      </c>
      <c r="W1092" t="n">
        <v>9.220000000000001</v>
      </c>
      <c r="X1092" t="n">
        <v>0.38</v>
      </c>
      <c r="Y1092" t="n">
        <v>1</v>
      </c>
      <c r="Z1092" t="n">
        <v>10</v>
      </c>
    </row>
    <row r="1093">
      <c r="A1093" t="n">
        <v>49</v>
      </c>
      <c r="B1093" t="n">
        <v>105</v>
      </c>
      <c r="C1093" t="inlineStr">
        <is>
          <t xml:space="preserve">CONCLUIDO	</t>
        </is>
      </c>
      <c r="D1093" t="n">
        <v>3.6957</v>
      </c>
      <c r="E1093" t="n">
        <v>27.06</v>
      </c>
      <c r="F1093" t="n">
        <v>23.72</v>
      </c>
      <c r="G1093" t="n">
        <v>74.92</v>
      </c>
      <c r="H1093" t="n">
        <v>1.05</v>
      </c>
      <c r="I1093" t="n">
        <v>19</v>
      </c>
      <c r="J1093" t="n">
        <v>223.89</v>
      </c>
      <c r="K1093" t="n">
        <v>55.27</v>
      </c>
      <c r="L1093" t="n">
        <v>13.25</v>
      </c>
      <c r="M1093" t="n">
        <v>17</v>
      </c>
      <c r="N1093" t="n">
        <v>50.37</v>
      </c>
      <c r="O1093" t="n">
        <v>27847.8</v>
      </c>
      <c r="P1093" t="n">
        <v>329.76</v>
      </c>
      <c r="Q1093" t="n">
        <v>608.8200000000001</v>
      </c>
      <c r="R1093" t="n">
        <v>58.33</v>
      </c>
      <c r="S1093" t="n">
        <v>46.36</v>
      </c>
      <c r="T1093" t="n">
        <v>5618.43</v>
      </c>
      <c r="U1093" t="n">
        <v>0.79</v>
      </c>
      <c r="V1093" t="n">
        <v>0.9</v>
      </c>
      <c r="W1093" t="n">
        <v>9.210000000000001</v>
      </c>
      <c r="X1093" t="n">
        <v>0.35</v>
      </c>
      <c r="Y1093" t="n">
        <v>1</v>
      </c>
      <c r="Z1093" t="n">
        <v>10</v>
      </c>
    </row>
    <row r="1094">
      <c r="A1094" t="n">
        <v>50</v>
      </c>
      <c r="B1094" t="n">
        <v>105</v>
      </c>
      <c r="C1094" t="inlineStr">
        <is>
          <t xml:space="preserve">CONCLUIDO	</t>
        </is>
      </c>
      <c r="D1094" t="n">
        <v>3.695</v>
      </c>
      <c r="E1094" t="n">
        <v>27.06</v>
      </c>
      <c r="F1094" t="n">
        <v>23.73</v>
      </c>
      <c r="G1094" t="n">
        <v>74.93000000000001</v>
      </c>
      <c r="H1094" t="n">
        <v>1.07</v>
      </c>
      <c r="I1094" t="n">
        <v>19</v>
      </c>
      <c r="J1094" t="n">
        <v>224.31</v>
      </c>
      <c r="K1094" t="n">
        <v>55.27</v>
      </c>
      <c r="L1094" t="n">
        <v>13.5</v>
      </c>
      <c r="M1094" t="n">
        <v>17</v>
      </c>
      <c r="N1094" t="n">
        <v>50.54</v>
      </c>
      <c r="O1094" t="n">
        <v>27899.27</v>
      </c>
      <c r="P1094" t="n">
        <v>329.38</v>
      </c>
      <c r="Q1094" t="n">
        <v>608.8099999999999</v>
      </c>
      <c r="R1094" t="n">
        <v>58.59</v>
      </c>
      <c r="S1094" t="n">
        <v>46.36</v>
      </c>
      <c r="T1094" t="n">
        <v>5746.44</v>
      </c>
      <c r="U1094" t="n">
        <v>0.79</v>
      </c>
      <c r="V1094" t="n">
        <v>0.9</v>
      </c>
      <c r="W1094" t="n">
        <v>9.199999999999999</v>
      </c>
      <c r="X1094" t="n">
        <v>0.36</v>
      </c>
      <c r="Y1094" t="n">
        <v>1</v>
      </c>
      <c r="Z1094" t="n">
        <v>10</v>
      </c>
    </row>
    <row r="1095">
      <c r="A1095" t="n">
        <v>51</v>
      </c>
      <c r="B1095" t="n">
        <v>105</v>
      </c>
      <c r="C1095" t="inlineStr">
        <is>
          <t xml:space="preserve">CONCLUIDO	</t>
        </is>
      </c>
      <c r="D1095" t="n">
        <v>3.6955</v>
      </c>
      <c r="E1095" t="n">
        <v>27.06</v>
      </c>
      <c r="F1095" t="n">
        <v>23.73</v>
      </c>
      <c r="G1095" t="n">
        <v>74.92</v>
      </c>
      <c r="H1095" t="n">
        <v>1.09</v>
      </c>
      <c r="I1095" t="n">
        <v>19</v>
      </c>
      <c r="J1095" t="n">
        <v>224.73</v>
      </c>
      <c r="K1095" t="n">
        <v>55.27</v>
      </c>
      <c r="L1095" t="n">
        <v>13.75</v>
      </c>
      <c r="M1095" t="n">
        <v>17</v>
      </c>
      <c r="N1095" t="n">
        <v>50.71</v>
      </c>
      <c r="O1095" t="n">
        <v>27950.8</v>
      </c>
      <c r="P1095" t="n">
        <v>328.36</v>
      </c>
      <c r="Q1095" t="n">
        <v>608.78</v>
      </c>
      <c r="R1095" t="n">
        <v>58.37</v>
      </c>
      <c r="S1095" t="n">
        <v>46.36</v>
      </c>
      <c r="T1095" t="n">
        <v>5637.07</v>
      </c>
      <c r="U1095" t="n">
        <v>0.79</v>
      </c>
      <c r="V1095" t="n">
        <v>0.9</v>
      </c>
      <c r="W1095" t="n">
        <v>9.210000000000001</v>
      </c>
      <c r="X1095" t="n">
        <v>0.35</v>
      </c>
      <c r="Y1095" t="n">
        <v>1</v>
      </c>
      <c r="Z1095" t="n">
        <v>10</v>
      </c>
    </row>
    <row r="1096">
      <c r="A1096" t="n">
        <v>52</v>
      </c>
      <c r="B1096" t="n">
        <v>105</v>
      </c>
      <c r="C1096" t="inlineStr">
        <is>
          <t xml:space="preserve">CONCLUIDO	</t>
        </is>
      </c>
      <c r="D1096" t="n">
        <v>3.7032</v>
      </c>
      <c r="E1096" t="n">
        <v>27</v>
      </c>
      <c r="F1096" t="n">
        <v>23.71</v>
      </c>
      <c r="G1096" t="n">
        <v>79.03</v>
      </c>
      <c r="H1096" t="n">
        <v>1.11</v>
      </c>
      <c r="I1096" t="n">
        <v>18</v>
      </c>
      <c r="J1096" t="n">
        <v>225.15</v>
      </c>
      <c r="K1096" t="n">
        <v>55.27</v>
      </c>
      <c r="L1096" t="n">
        <v>14</v>
      </c>
      <c r="M1096" t="n">
        <v>16</v>
      </c>
      <c r="N1096" t="n">
        <v>50.88</v>
      </c>
      <c r="O1096" t="n">
        <v>28002.38</v>
      </c>
      <c r="P1096" t="n">
        <v>328.46</v>
      </c>
      <c r="Q1096" t="n">
        <v>608.87</v>
      </c>
      <c r="R1096" t="n">
        <v>57.91</v>
      </c>
      <c r="S1096" t="n">
        <v>46.36</v>
      </c>
      <c r="T1096" t="n">
        <v>5413.26</v>
      </c>
      <c r="U1096" t="n">
        <v>0.8</v>
      </c>
      <c r="V1096" t="n">
        <v>0.9</v>
      </c>
      <c r="W1096" t="n">
        <v>9.199999999999999</v>
      </c>
      <c r="X1096" t="n">
        <v>0.34</v>
      </c>
      <c r="Y1096" t="n">
        <v>1</v>
      </c>
      <c r="Z1096" t="n">
        <v>10</v>
      </c>
    </row>
    <row r="1097">
      <c r="A1097" t="n">
        <v>53</v>
      </c>
      <c r="B1097" t="n">
        <v>105</v>
      </c>
      <c r="C1097" t="inlineStr">
        <is>
          <t xml:space="preserve">CONCLUIDO	</t>
        </is>
      </c>
      <c r="D1097" t="n">
        <v>3.7049</v>
      </c>
      <c r="E1097" t="n">
        <v>26.99</v>
      </c>
      <c r="F1097" t="n">
        <v>23.7</v>
      </c>
      <c r="G1097" t="n">
        <v>78.98999999999999</v>
      </c>
      <c r="H1097" t="n">
        <v>1.12</v>
      </c>
      <c r="I1097" t="n">
        <v>18</v>
      </c>
      <c r="J1097" t="n">
        <v>225.57</v>
      </c>
      <c r="K1097" t="n">
        <v>55.27</v>
      </c>
      <c r="L1097" t="n">
        <v>14.25</v>
      </c>
      <c r="M1097" t="n">
        <v>16</v>
      </c>
      <c r="N1097" t="n">
        <v>51.04</v>
      </c>
      <c r="O1097" t="n">
        <v>28054.03</v>
      </c>
      <c r="P1097" t="n">
        <v>328.12</v>
      </c>
      <c r="Q1097" t="n">
        <v>608.77</v>
      </c>
      <c r="R1097" t="n">
        <v>57.28</v>
      </c>
      <c r="S1097" t="n">
        <v>46.36</v>
      </c>
      <c r="T1097" t="n">
        <v>5098.27</v>
      </c>
      <c r="U1097" t="n">
        <v>0.8100000000000001</v>
      </c>
      <c r="V1097" t="n">
        <v>0.9</v>
      </c>
      <c r="W1097" t="n">
        <v>9.210000000000001</v>
      </c>
      <c r="X1097" t="n">
        <v>0.33</v>
      </c>
      <c r="Y1097" t="n">
        <v>1</v>
      </c>
      <c r="Z1097" t="n">
        <v>10</v>
      </c>
    </row>
    <row r="1098">
      <c r="A1098" t="n">
        <v>54</v>
      </c>
      <c r="B1098" t="n">
        <v>105</v>
      </c>
      <c r="C1098" t="inlineStr">
        <is>
          <t xml:space="preserve">CONCLUIDO	</t>
        </is>
      </c>
      <c r="D1098" t="n">
        <v>3.7043</v>
      </c>
      <c r="E1098" t="n">
        <v>27</v>
      </c>
      <c r="F1098" t="n">
        <v>23.7</v>
      </c>
      <c r="G1098" t="n">
        <v>79</v>
      </c>
      <c r="H1098" t="n">
        <v>1.14</v>
      </c>
      <c r="I1098" t="n">
        <v>18</v>
      </c>
      <c r="J1098" t="n">
        <v>225.99</v>
      </c>
      <c r="K1098" t="n">
        <v>55.27</v>
      </c>
      <c r="L1098" t="n">
        <v>14.5</v>
      </c>
      <c r="M1098" t="n">
        <v>16</v>
      </c>
      <c r="N1098" t="n">
        <v>51.21</v>
      </c>
      <c r="O1098" t="n">
        <v>28105.73</v>
      </c>
      <c r="P1098" t="n">
        <v>326.96</v>
      </c>
      <c r="Q1098" t="n">
        <v>608.78</v>
      </c>
      <c r="R1098" t="n">
        <v>57.78</v>
      </c>
      <c r="S1098" t="n">
        <v>46.36</v>
      </c>
      <c r="T1098" t="n">
        <v>5349.34</v>
      </c>
      <c r="U1098" t="n">
        <v>0.8</v>
      </c>
      <c r="V1098" t="n">
        <v>0.9</v>
      </c>
      <c r="W1098" t="n">
        <v>9.199999999999999</v>
      </c>
      <c r="X1098" t="n">
        <v>0.33</v>
      </c>
      <c r="Y1098" t="n">
        <v>1</v>
      </c>
      <c r="Z1098" t="n">
        <v>10</v>
      </c>
    </row>
    <row r="1099">
      <c r="A1099" t="n">
        <v>55</v>
      </c>
      <c r="B1099" t="n">
        <v>105</v>
      </c>
      <c r="C1099" t="inlineStr">
        <is>
          <t xml:space="preserve">CONCLUIDO	</t>
        </is>
      </c>
      <c r="D1099" t="n">
        <v>3.7127</v>
      </c>
      <c r="E1099" t="n">
        <v>26.93</v>
      </c>
      <c r="F1099" t="n">
        <v>23.68</v>
      </c>
      <c r="G1099" t="n">
        <v>83.58</v>
      </c>
      <c r="H1099" t="n">
        <v>1.16</v>
      </c>
      <c r="I1099" t="n">
        <v>17</v>
      </c>
      <c r="J1099" t="n">
        <v>226.41</v>
      </c>
      <c r="K1099" t="n">
        <v>55.27</v>
      </c>
      <c r="L1099" t="n">
        <v>14.75</v>
      </c>
      <c r="M1099" t="n">
        <v>15</v>
      </c>
      <c r="N1099" t="n">
        <v>51.38</v>
      </c>
      <c r="O1099" t="n">
        <v>28157.49</v>
      </c>
      <c r="P1099" t="n">
        <v>326.35</v>
      </c>
      <c r="Q1099" t="n">
        <v>608.84</v>
      </c>
      <c r="R1099" t="n">
        <v>56.99</v>
      </c>
      <c r="S1099" t="n">
        <v>46.36</v>
      </c>
      <c r="T1099" t="n">
        <v>4956.23</v>
      </c>
      <c r="U1099" t="n">
        <v>0.8100000000000001</v>
      </c>
      <c r="V1099" t="n">
        <v>0.9</v>
      </c>
      <c r="W1099" t="n">
        <v>9.199999999999999</v>
      </c>
      <c r="X1099" t="n">
        <v>0.31</v>
      </c>
      <c r="Y1099" t="n">
        <v>1</v>
      </c>
      <c r="Z1099" t="n">
        <v>10</v>
      </c>
    </row>
    <row r="1100">
      <c r="A1100" t="n">
        <v>56</v>
      </c>
      <c r="B1100" t="n">
        <v>105</v>
      </c>
      <c r="C1100" t="inlineStr">
        <is>
          <t xml:space="preserve">CONCLUIDO	</t>
        </is>
      </c>
      <c r="D1100" t="n">
        <v>3.7109</v>
      </c>
      <c r="E1100" t="n">
        <v>26.95</v>
      </c>
      <c r="F1100" t="n">
        <v>23.69</v>
      </c>
      <c r="G1100" t="n">
        <v>83.62</v>
      </c>
      <c r="H1100" t="n">
        <v>1.18</v>
      </c>
      <c r="I1100" t="n">
        <v>17</v>
      </c>
      <c r="J1100" t="n">
        <v>226.83</v>
      </c>
      <c r="K1100" t="n">
        <v>55.27</v>
      </c>
      <c r="L1100" t="n">
        <v>15</v>
      </c>
      <c r="M1100" t="n">
        <v>15</v>
      </c>
      <c r="N1100" t="n">
        <v>51.55</v>
      </c>
      <c r="O1100" t="n">
        <v>28209.31</v>
      </c>
      <c r="P1100" t="n">
        <v>326.8</v>
      </c>
      <c r="Q1100" t="n">
        <v>608.79</v>
      </c>
      <c r="R1100" t="n">
        <v>57.27</v>
      </c>
      <c r="S1100" t="n">
        <v>46.36</v>
      </c>
      <c r="T1100" t="n">
        <v>5099.73</v>
      </c>
      <c r="U1100" t="n">
        <v>0.8100000000000001</v>
      </c>
      <c r="V1100" t="n">
        <v>0.9</v>
      </c>
      <c r="W1100" t="n">
        <v>9.210000000000001</v>
      </c>
      <c r="X1100" t="n">
        <v>0.32</v>
      </c>
      <c r="Y1100" t="n">
        <v>1</v>
      </c>
      <c r="Z1100" t="n">
        <v>10</v>
      </c>
    </row>
    <row r="1101">
      <c r="A1101" t="n">
        <v>57</v>
      </c>
      <c r="B1101" t="n">
        <v>105</v>
      </c>
      <c r="C1101" t="inlineStr">
        <is>
          <t xml:space="preserve">CONCLUIDO	</t>
        </is>
      </c>
      <c r="D1101" t="n">
        <v>3.7104</v>
      </c>
      <c r="E1101" t="n">
        <v>26.95</v>
      </c>
      <c r="F1101" t="n">
        <v>23.7</v>
      </c>
      <c r="G1101" t="n">
        <v>83.64</v>
      </c>
      <c r="H1101" t="n">
        <v>1.19</v>
      </c>
      <c r="I1101" t="n">
        <v>17</v>
      </c>
      <c r="J1101" t="n">
        <v>227.25</v>
      </c>
      <c r="K1101" t="n">
        <v>55.27</v>
      </c>
      <c r="L1101" t="n">
        <v>15.25</v>
      </c>
      <c r="M1101" t="n">
        <v>15</v>
      </c>
      <c r="N1101" t="n">
        <v>51.72</v>
      </c>
      <c r="O1101" t="n">
        <v>28261.2</v>
      </c>
      <c r="P1101" t="n">
        <v>326.4</v>
      </c>
      <c r="Q1101" t="n">
        <v>608.86</v>
      </c>
      <c r="R1101" t="n">
        <v>57.47</v>
      </c>
      <c r="S1101" t="n">
        <v>46.36</v>
      </c>
      <c r="T1101" t="n">
        <v>5198.51</v>
      </c>
      <c r="U1101" t="n">
        <v>0.8100000000000001</v>
      </c>
      <c r="V1101" t="n">
        <v>0.9</v>
      </c>
      <c r="W1101" t="n">
        <v>9.210000000000001</v>
      </c>
      <c r="X1101" t="n">
        <v>0.32</v>
      </c>
      <c r="Y1101" t="n">
        <v>1</v>
      </c>
      <c r="Z1101" t="n">
        <v>10</v>
      </c>
    </row>
    <row r="1102">
      <c r="A1102" t="n">
        <v>58</v>
      </c>
      <c r="B1102" t="n">
        <v>105</v>
      </c>
      <c r="C1102" t="inlineStr">
        <is>
          <t xml:space="preserve">CONCLUIDO	</t>
        </is>
      </c>
      <c r="D1102" t="n">
        <v>3.7196</v>
      </c>
      <c r="E1102" t="n">
        <v>26.88</v>
      </c>
      <c r="F1102" t="n">
        <v>23.67</v>
      </c>
      <c r="G1102" t="n">
        <v>88.77</v>
      </c>
      <c r="H1102" t="n">
        <v>1.21</v>
      </c>
      <c r="I1102" t="n">
        <v>16</v>
      </c>
      <c r="J1102" t="n">
        <v>227.67</v>
      </c>
      <c r="K1102" t="n">
        <v>55.27</v>
      </c>
      <c r="L1102" t="n">
        <v>15.5</v>
      </c>
      <c r="M1102" t="n">
        <v>14</v>
      </c>
      <c r="N1102" t="n">
        <v>51.9</v>
      </c>
      <c r="O1102" t="n">
        <v>28313.14</v>
      </c>
      <c r="P1102" t="n">
        <v>325.12</v>
      </c>
      <c r="Q1102" t="n">
        <v>608.78</v>
      </c>
      <c r="R1102" t="n">
        <v>56.78</v>
      </c>
      <c r="S1102" t="n">
        <v>46.36</v>
      </c>
      <c r="T1102" t="n">
        <v>4855.43</v>
      </c>
      <c r="U1102" t="n">
        <v>0.82</v>
      </c>
      <c r="V1102" t="n">
        <v>0.9</v>
      </c>
      <c r="W1102" t="n">
        <v>9.199999999999999</v>
      </c>
      <c r="X1102" t="n">
        <v>0.3</v>
      </c>
      <c r="Y1102" t="n">
        <v>1</v>
      </c>
      <c r="Z1102" t="n">
        <v>10</v>
      </c>
    </row>
    <row r="1103">
      <c r="A1103" t="n">
        <v>59</v>
      </c>
      <c r="B1103" t="n">
        <v>105</v>
      </c>
      <c r="C1103" t="inlineStr">
        <is>
          <t xml:space="preserve">CONCLUIDO	</t>
        </is>
      </c>
      <c r="D1103" t="n">
        <v>3.7198</v>
      </c>
      <c r="E1103" t="n">
        <v>26.88</v>
      </c>
      <c r="F1103" t="n">
        <v>23.67</v>
      </c>
      <c r="G1103" t="n">
        <v>88.76000000000001</v>
      </c>
      <c r="H1103" t="n">
        <v>1.23</v>
      </c>
      <c r="I1103" t="n">
        <v>16</v>
      </c>
      <c r="J1103" t="n">
        <v>228.09</v>
      </c>
      <c r="K1103" t="n">
        <v>55.27</v>
      </c>
      <c r="L1103" t="n">
        <v>15.75</v>
      </c>
      <c r="M1103" t="n">
        <v>14</v>
      </c>
      <c r="N1103" t="n">
        <v>52.07</v>
      </c>
      <c r="O1103" t="n">
        <v>28365.14</v>
      </c>
      <c r="P1103" t="n">
        <v>325.43</v>
      </c>
      <c r="Q1103" t="n">
        <v>608.8200000000001</v>
      </c>
      <c r="R1103" t="n">
        <v>56.63</v>
      </c>
      <c r="S1103" t="n">
        <v>46.36</v>
      </c>
      <c r="T1103" t="n">
        <v>4782.53</v>
      </c>
      <c r="U1103" t="n">
        <v>0.82</v>
      </c>
      <c r="V1103" t="n">
        <v>0.9</v>
      </c>
      <c r="W1103" t="n">
        <v>9.199999999999999</v>
      </c>
      <c r="X1103" t="n">
        <v>0.3</v>
      </c>
      <c r="Y1103" t="n">
        <v>1</v>
      </c>
      <c r="Z1103" t="n">
        <v>10</v>
      </c>
    </row>
    <row r="1104">
      <c r="A1104" t="n">
        <v>60</v>
      </c>
      <c r="B1104" t="n">
        <v>105</v>
      </c>
      <c r="C1104" t="inlineStr">
        <is>
          <t xml:space="preserve">CONCLUIDO	</t>
        </is>
      </c>
      <c r="D1104" t="n">
        <v>3.7179</v>
      </c>
      <c r="E1104" t="n">
        <v>26.9</v>
      </c>
      <c r="F1104" t="n">
        <v>23.68</v>
      </c>
      <c r="G1104" t="n">
        <v>88.81</v>
      </c>
      <c r="H1104" t="n">
        <v>1.24</v>
      </c>
      <c r="I1104" t="n">
        <v>16</v>
      </c>
      <c r="J1104" t="n">
        <v>228.51</v>
      </c>
      <c r="K1104" t="n">
        <v>55.27</v>
      </c>
      <c r="L1104" t="n">
        <v>16</v>
      </c>
      <c r="M1104" t="n">
        <v>14</v>
      </c>
      <c r="N1104" t="n">
        <v>52.24</v>
      </c>
      <c r="O1104" t="n">
        <v>28417.2</v>
      </c>
      <c r="P1104" t="n">
        <v>325.38</v>
      </c>
      <c r="Q1104" t="n">
        <v>608.8099999999999</v>
      </c>
      <c r="R1104" t="n">
        <v>57.04</v>
      </c>
      <c r="S1104" t="n">
        <v>46.36</v>
      </c>
      <c r="T1104" t="n">
        <v>4988.54</v>
      </c>
      <c r="U1104" t="n">
        <v>0.8100000000000001</v>
      </c>
      <c r="V1104" t="n">
        <v>0.9</v>
      </c>
      <c r="W1104" t="n">
        <v>9.210000000000001</v>
      </c>
      <c r="X1104" t="n">
        <v>0.31</v>
      </c>
      <c r="Y1104" t="n">
        <v>1</v>
      </c>
      <c r="Z1104" t="n">
        <v>10</v>
      </c>
    </row>
    <row r="1105">
      <c r="A1105" t="n">
        <v>61</v>
      </c>
      <c r="B1105" t="n">
        <v>105</v>
      </c>
      <c r="C1105" t="inlineStr">
        <is>
          <t xml:space="preserve">CONCLUIDO	</t>
        </is>
      </c>
      <c r="D1105" t="n">
        <v>3.7162</v>
      </c>
      <c r="E1105" t="n">
        <v>26.91</v>
      </c>
      <c r="F1105" t="n">
        <v>23.7</v>
      </c>
      <c r="G1105" t="n">
        <v>88.86</v>
      </c>
      <c r="H1105" t="n">
        <v>1.26</v>
      </c>
      <c r="I1105" t="n">
        <v>16</v>
      </c>
      <c r="J1105" t="n">
        <v>228.93</v>
      </c>
      <c r="K1105" t="n">
        <v>55.27</v>
      </c>
      <c r="L1105" t="n">
        <v>16.25</v>
      </c>
      <c r="M1105" t="n">
        <v>14</v>
      </c>
      <c r="N1105" t="n">
        <v>52.41</v>
      </c>
      <c r="O1105" t="n">
        <v>28469.32</v>
      </c>
      <c r="P1105" t="n">
        <v>324.74</v>
      </c>
      <c r="Q1105" t="n">
        <v>608.78</v>
      </c>
      <c r="R1105" t="n">
        <v>57.48</v>
      </c>
      <c r="S1105" t="n">
        <v>46.36</v>
      </c>
      <c r="T1105" t="n">
        <v>5207.75</v>
      </c>
      <c r="U1105" t="n">
        <v>0.8100000000000001</v>
      </c>
      <c r="V1105" t="n">
        <v>0.9</v>
      </c>
      <c r="W1105" t="n">
        <v>9.210000000000001</v>
      </c>
      <c r="X1105" t="n">
        <v>0.32</v>
      </c>
      <c r="Y1105" t="n">
        <v>1</v>
      </c>
      <c r="Z1105" t="n">
        <v>10</v>
      </c>
    </row>
    <row r="1106">
      <c r="A1106" t="n">
        <v>62</v>
      </c>
      <c r="B1106" t="n">
        <v>105</v>
      </c>
      <c r="C1106" t="inlineStr">
        <is>
          <t xml:space="preserve">CONCLUIDO	</t>
        </is>
      </c>
      <c r="D1106" t="n">
        <v>3.7167</v>
      </c>
      <c r="E1106" t="n">
        <v>26.91</v>
      </c>
      <c r="F1106" t="n">
        <v>23.69</v>
      </c>
      <c r="G1106" t="n">
        <v>88.84999999999999</v>
      </c>
      <c r="H1106" t="n">
        <v>1.28</v>
      </c>
      <c r="I1106" t="n">
        <v>16</v>
      </c>
      <c r="J1106" t="n">
        <v>229.36</v>
      </c>
      <c r="K1106" t="n">
        <v>55.27</v>
      </c>
      <c r="L1106" t="n">
        <v>16.5</v>
      </c>
      <c r="M1106" t="n">
        <v>14</v>
      </c>
      <c r="N1106" t="n">
        <v>52.58</v>
      </c>
      <c r="O1106" t="n">
        <v>28521.51</v>
      </c>
      <c r="P1106" t="n">
        <v>323.7</v>
      </c>
      <c r="Q1106" t="n">
        <v>608.8099999999999</v>
      </c>
      <c r="R1106" t="n">
        <v>57.46</v>
      </c>
      <c r="S1106" t="n">
        <v>46.36</v>
      </c>
      <c r="T1106" t="n">
        <v>5195.33</v>
      </c>
      <c r="U1106" t="n">
        <v>0.8100000000000001</v>
      </c>
      <c r="V1106" t="n">
        <v>0.9</v>
      </c>
      <c r="W1106" t="n">
        <v>9.199999999999999</v>
      </c>
      <c r="X1106" t="n">
        <v>0.32</v>
      </c>
      <c r="Y1106" t="n">
        <v>1</v>
      </c>
      <c r="Z1106" t="n">
        <v>10</v>
      </c>
    </row>
    <row r="1107">
      <c r="A1107" t="n">
        <v>63</v>
      </c>
      <c r="B1107" t="n">
        <v>105</v>
      </c>
      <c r="C1107" t="inlineStr">
        <is>
          <t xml:space="preserve">CONCLUIDO	</t>
        </is>
      </c>
      <c r="D1107" t="n">
        <v>3.7287</v>
      </c>
      <c r="E1107" t="n">
        <v>26.82</v>
      </c>
      <c r="F1107" t="n">
        <v>23.65</v>
      </c>
      <c r="G1107" t="n">
        <v>94.58</v>
      </c>
      <c r="H1107" t="n">
        <v>1.3</v>
      </c>
      <c r="I1107" t="n">
        <v>15</v>
      </c>
      <c r="J1107" t="n">
        <v>229.78</v>
      </c>
      <c r="K1107" t="n">
        <v>55.27</v>
      </c>
      <c r="L1107" t="n">
        <v>16.75</v>
      </c>
      <c r="M1107" t="n">
        <v>13</v>
      </c>
      <c r="N1107" t="n">
        <v>52.76</v>
      </c>
      <c r="O1107" t="n">
        <v>28573.75</v>
      </c>
      <c r="P1107" t="n">
        <v>323.52</v>
      </c>
      <c r="Q1107" t="n">
        <v>608.77</v>
      </c>
      <c r="R1107" t="n">
        <v>55.97</v>
      </c>
      <c r="S1107" t="n">
        <v>46.36</v>
      </c>
      <c r="T1107" t="n">
        <v>4457.18</v>
      </c>
      <c r="U1107" t="n">
        <v>0.83</v>
      </c>
      <c r="V1107" t="n">
        <v>0.9</v>
      </c>
      <c r="W1107" t="n">
        <v>9.199999999999999</v>
      </c>
      <c r="X1107" t="n">
        <v>0.28</v>
      </c>
      <c r="Y1107" t="n">
        <v>1</v>
      </c>
      <c r="Z1107" t="n">
        <v>10</v>
      </c>
    </row>
    <row r="1108">
      <c r="A1108" t="n">
        <v>64</v>
      </c>
      <c r="B1108" t="n">
        <v>105</v>
      </c>
      <c r="C1108" t="inlineStr">
        <is>
          <t xml:space="preserve">CONCLUIDO	</t>
        </is>
      </c>
      <c r="D1108" t="n">
        <v>3.7295</v>
      </c>
      <c r="E1108" t="n">
        <v>26.81</v>
      </c>
      <c r="F1108" t="n">
        <v>23.64</v>
      </c>
      <c r="G1108" t="n">
        <v>94.56</v>
      </c>
      <c r="H1108" t="n">
        <v>1.31</v>
      </c>
      <c r="I1108" t="n">
        <v>15</v>
      </c>
      <c r="J1108" t="n">
        <v>230.2</v>
      </c>
      <c r="K1108" t="n">
        <v>55.27</v>
      </c>
      <c r="L1108" t="n">
        <v>17</v>
      </c>
      <c r="M1108" t="n">
        <v>13</v>
      </c>
      <c r="N1108" t="n">
        <v>52.93</v>
      </c>
      <c r="O1108" t="n">
        <v>28626.06</v>
      </c>
      <c r="P1108" t="n">
        <v>323.35</v>
      </c>
      <c r="Q1108" t="n">
        <v>608.8</v>
      </c>
      <c r="R1108" t="n">
        <v>55.74</v>
      </c>
      <c r="S1108" t="n">
        <v>46.36</v>
      </c>
      <c r="T1108" t="n">
        <v>4341.15</v>
      </c>
      <c r="U1108" t="n">
        <v>0.83</v>
      </c>
      <c r="V1108" t="n">
        <v>0.9</v>
      </c>
      <c r="W1108" t="n">
        <v>9.199999999999999</v>
      </c>
      <c r="X1108" t="n">
        <v>0.27</v>
      </c>
      <c r="Y1108" t="n">
        <v>1</v>
      </c>
      <c r="Z1108" t="n">
        <v>10</v>
      </c>
    </row>
    <row r="1109">
      <c r="A1109" t="n">
        <v>65</v>
      </c>
      <c r="B1109" t="n">
        <v>105</v>
      </c>
      <c r="C1109" t="inlineStr">
        <is>
          <t xml:space="preserve">CONCLUIDO	</t>
        </is>
      </c>
      <c r="D1109" t="n">
        <v>3.726</v>
      </c>
      <c r="E1109" t="n">
        <v>26.84</v>
      </c>
      <c r="F1109" t="n">
        <v>23.67</v>
      </c>
      <c r="G1109" t="n">
        <v>94.66</v>
      </c>
      <c r="H1109" t="n">
        <v>1.33</v>
      </c>
      <c r="I1109" t="n">
        <v>15</v>
      </c>
      <c r="J1109" t="n">
        <v>230.63</v>
      </c>
      <c r="K1109" t="n">
        <v>55.27</v>
      </c>
      <c r="L1109" t="n">
        <v>17.25</v>
      </c>
      <c r="M1109" t="n">
        <v>13</v>
      </c>
      <c r="N1109" t="n">
        <v>53.11</v>
      </c>
      <c r="O1109" t="n">
        <v>28678.42</v>
      </c>
      <c r="P1109" t="n">
        <v>323.46</v>
      </c>
      <c r="Q1109" t="n">
        <v>608.79</v>
      </c>
      <c r="R1109" t="n">
        <v>56.47</v>
      </c>
      <c r="S1109" t="n">
        <v>46.36</v>
      </c>
      <c r="T1109" t="n">
        <v>4709.19</v>
      </c>
      <c r="U1109" t="n">
        <v>0.82</v>
      </c>
      <c r="V1109" t="n">
        <v>0.9</v>
      </c>
      <c r="W1109" t="n">
        <v>9.210000000000001</v>
      </c>
      <c r="X1109" t="n">
        <v>0.29</v>
      </c>
      <c r="Y1109" t="n">
        <v>1</v>
      </c>
      <c r="Z1109" t="n">
        <v>10</v>
      </c>
    </row>
    <row r="1110">
      <c r="A1110" t="n">
        <v>66</v>
      </c>
      <c r="B1110" t="n">
        <v>105</v>
      </c>
      <c r="C1110" t="inlineStr">
        <is>
          <t xml:space="preserve">CONCLUIDO	</t>
        </is>
      </c>
      <c r="D1110" t="n">
        <v>3.7281</v>
      </c>
      <c r="E1110" t="n">
        <v>26.82</v>
      </c>
      <c r="F1110" t="n">
        <v>23.65</v>
      </c>
      <c r="G1110" t="n">
        <v>94.59999999999999</v>
      </c>
      <c r="H1110" t="n">
        <v>1.35</v>
      </c>
      <c r="I1110" t="n">
        <v>15</v>
      </c>
      <c r="J1110" t="n">
        <v>231.05</v>
      </c>
      <c r="K1110" t="n">
        <v>55.27</v>
      </c>
      <c r="L1110" t="n">
        <v>17.5</v>
      </c>
      <c r="M1110" t="n">
        <v>13</v>
      </c>
      <c r="N1110" t="n">
        <v>53.28</v>
      </c>
      <c r="O1110" t="n">
        <v>28730.85</v>
      </c>
      <c r="P1110" t="n">
        <v>322.33</v>
      </c>
      <c r="Q1110" t="n">
        <v>608.89</v>
      </c>
      <c r="R1110" t="n">
        <v>56.02</v>
      </c>
      <c r="S1110" t="n">
        <v>46.36</v>
      </c>
      <c r="T1110" t="n">
        <v>4483.54</v>
      </c>
      <c r="U1110" t="n">
        <v>0.83</v>
      </c>
      <c r="V1110" t="n">
        <v>0.9</v>
      </c>
      <c r="W1110" t="n">
        <v>9.199999999999999</v>
      </c>
      <c r="X1110" t="n">
        <v>0.28</v>
      </c>
      <c r="Y1110" t="n">
        <v>1</v>
      </c>
      <c r="Z1110" t="n">
        <v>10</v>
      </c>
    </row>
    <row r="1111">
      <c r="A1111" t="n">
        <v>67</v>
      </c>
      <c r="B1111" t="n">
        <v>105</v>
      </c>
      <c r="C1111" t="inlineStr">
        <is>
          <t xml:space="preserve">CONCLUIDO	</t>
        </is>
      </c>
      <c r="D1111" t="n">
        <v>3.7373</v>
      </c>
      <c r="E1111" t="n">
        <v>26.76</v>
      </c>
      <c r="F1111" t="n">
        <v>23.62</v>
      </c>
      <c r="G1111" t="n">
        <v>101.25</v>
      </c>
      <c r="H1111" t="n">
        <v>1.36</v>
      </c>
      <c r="I1111" t="n">
        <v>14</v>
      </c>
      <c r="J1111" t="n">
        <v>231.48</v>
      </c>
      <c r="K1111" t="n">
        <v>55.27</v>
      </c>
      <c r="L1111" t="n">
        <v>17.75</v>
      </c>
      <c r="M1111" t="n">
        <v>12</v>
      </c>
      <c r="N1111" t="n">
        <v>53.46</v>
      </c>
      <c r="O1111" t="n">
        <v>28783.34</v>
      </c>
      <c r="P1111" t="n">
        <v>321.36</v>
      </c>
      <c r="Q1111" t="n">
        <v>608.77</v>
      </c>
      <c r="R1111" t="n">
        <v>55.28</v>
      </c>
      <c r="S1111" t="n">
        <v>46.36</v>
      </c>
      <c r="T1111" t="n">
        <v>4119.19</v>
      </c>
      <c r="U1111" t="n">
        <v>0.84</v>
      </c>
      <c r="V1111" t="n">
        <v>0.9</v>
      </c>
      <c r="W1111" t="n">
        <v>9.199999999999999</v>
      </c>
      <c r="X1111" t="n">
        <v>0.25</v>
      </c>
      <c r="Y1111" t="n">
        <v>1</v>
      </c>
      <c r="Z1111" t="n">
        <v>10</v>
      </c>
    </row>
    <row r="1112">
      <c r="A1112" t="n">
        <v>68</v>
      </c>
      <c r="B1112" t="n">
        <v>105</v>
      </c>
      <c r="C1112" t="inlineStr">
        <is>
          <t xml:space="preserve">CONCLUIDO	</t>
        </is>
      </c>
      <c r="D1112" t="n">
        <v>3.7368</v>
      </c>
      <c r="E1112" t="n">
        <v>26.76</v>
      </c>
      <c r="F1112" t="n">
        <v>23.63</v>
      </c>
      <c r="G1112" t="n">
        <v>101.26</v>
      </c>
      <c r="H1112" t="n">
        <v>1.38</v>
      </c>
      <c r="I1112" t="n">
        <v>14</v>
      </c>
      <c r="J1112" t="n">
        <v>231.91</v>
      </c>
      <c r="K1112" t="n">
        <v>55.27</v>
      </c>
      <c r="L1112" t="n">
        <v>18</v>
      </c>
      <c r="M1112" t="n">
        <v>12</v>
      </c>
      <c r="N1112" t="n">
        <v>53.63</v>
      </c>
      <c r="O1112" t="n">
        <v>28835.89</v>
      </c>
      <c r="P1112" t="n">
        <v>321.71</v>
      </c>
      <c r="Q1112" t="n">
        <v>608.8200000000001</v>
      </c>
      <c r="R1112" t="n">
        <v>55.2</v>
      </c>
      <c r="S1112" t="n">
        <v>46.36</v>
      </c>
      <c r="T1112" t="n">
        <v>4076.66</v>
      </c>
      <c r="U1112" t="n">
        <v>0.84</v>
      </c>
      <c r="V1112" t="n">
        <v>0.9</v>
      </c>
      <c r="W1112" t="n">
        <v>9.199999999999999</v>
      </c>
      <c r="X1112" t="n">
        <v>0.26</v>
      </c>
      <c r="Y1112" t="n">
        <v>1</v>
      </c>
      <c r="Z1112" t="n">
        <v>10</v>
      </c>
    </row>
    <row r="1113">
      <c r="A1113" t="n">
        <v>69</v>
      </c>
      <c r="B1113" t="n">
        <v>105</v>
      </c>
      <c r="C1113" t="inlineStr">
        <is>
          <t xml:space="preserve">CONCLUIDO	</t>
        </is>
      </c>
      <c r="D1113" t="n">
        <v>3.7384</v>
      </c>
      <c r="E1113" t="n">
        <v>26.75</v>
      </c>
      <c r="F1113" t="n">
        <v>23.62</v>
      </c>
      <c r="G1113" t="n">
        <v>101.22</v>
      </c>
      <c r="H1113" t="n">
        <v>1.4</v>
      </c>
      <c r="I1113" t="n">
        <v>14</v>
      </c>
      <c r="J1113" t="n">
        <v>232.33</v>
      </c>
      <c r="K1113" t="n">
        <v>55.27</v>
      </c>
      <c r="L1113" t="n">
        <v>18.25</v>
      </c>
      <c r="M1113" t="n">
        <v>12</v>
      </c>
      <c r="N1113" t="n">
        <v>53.81</v>
      </c>
      <c r="O1113" t="n">
        <v>28888.51</v>
      </c>
      <c r="P1113" t="n">
        <v>321.17</v>
      </c>
      <c r="Q1113" t="n">
        <v>608.77</v>
      </c>
      <c r="R1113" t="n">
        <v>54.84</v>
      </c>
      <c r="S1113" t="n">
        <v>46.36</v>
      </c>
      <c r="T1113" t="n">
        <v>3899.59</v>
      </c>
      <c r="U1113" t="n">
        <v>0.85</v>
      </c>
      <c r="V1113" t="n">
        <v>0.9</v>
      </c>
      <c r="W1113" t="n">
        <v>9.199999999999999</v>
      </c>
      <c r="X1113" t="n">
        <v>0.25</v>
      </c>
      <c r="Y1113" t="n">
        <v>1</v>
      </c>
      <c r="Z1113" t="n">
        <v>10</v>
      </c>
    </row>
    <row r="1114">
      <c r="A1114" t="n">
        <v>70</v>
      </c>
      <c r="B1114" t="n">
        <v>105</v>
      </c>
      <c r="C1114" t="inlineStr">
        <is>
          <t xml:space="preserve">CONCLUIDO	</t>
        </is>
      </c>
      <c r="D1114" t="n">
        <v>3.7383</v>
      </c>
      <c r="E1114" t="n">
        <v>26.75</v>
      </c>
      <c r="F1114" t="n">
        <v>23.62</v>
      </c>
      <c r="G1114" t="n">
        <v>101.22</v>
      </c>
      <c r="H1114" t="n">
        <v>1.41</v>
      </c>
      <c r="I1114" t="n">
        <v>14</v>
      </c>
      <c r="J1114" t="n">
        <v>232.76</v>
      </c>
      <c r="K1114" t="n">
        <v>55.27</v>
      </c>
      <c r="L1114" t="n">
        <v>18.5</v>
      </c>
      <c r="M1114" t="n">
        <v>12</v>
      </c>
      <c r="N1114" t="n">
        <v>53.99</v>
      </c>
      <c r="O1114" t="n">
        <v>28941.18</v>
      </c>
      <c r="P1114" t="n">
        <v>320.99</v>
      </c>
      <c r="Q1114" t="n">
        <v>608.75</v>
      </c>
      <c r="R1114" t="n">
        <v>55.03</v>
      </c>
      <c r="S1114" t="n">
        <v>46.36</v>
      </c>
      <c r="T1114" t="n">
        <v>3993.81</v>
      </c>
      <c r="U1114" t="n">
        <v>0.84</v>
      </c>
      <c r="V1114" t="n">
        <v>0.9</v>
      </c>
      <c r="W1114" t="n">
        <v>9.199999999999999</v>
      </c>
      <c r="X1114" t="n">
        <v>0.25</v>
      </c>
      <c r="Y1114" t="n">
        <v>1</v>
      </c>
      <c r="Z1114" t="n">
        <v>10</v>
      </c>
    </row>
    <row r="1115">
      <c r="A1115" t="n">
        <v>71</v>
      </c>
      <c r="B1115" t="n">
        <v>105</v>
      </c>
      <c r="C1115" t="inlineStr">
        <is>
          <t xml:space="preserve">CONCLUIDO	</t>
        </is>
      </c>
      <c r="D1115" t="n">
        <v>3.7361</v>
      </c>
      <c r="E1115" t="n">
        <v>26.77</v>
      </c>
      <c r="F1115" t="n">
        <v>23.63</v>
      </c>
      <c r="G1115" t="n">
        <v>101.29</v>
      </c>
      <c r="H1115" t="n">
        <v>1.43</v>
      </c>
      <c r="I1115" t="n">
        <v>14</v>
      </c>
      <c r="J1115" t="n">
        <v>233.19</v>
      </c>
      <c r="K1115" t="n">
        <v>55.27</v>
      </c>
      <c r="L1115" t="n">
        <v>18.75</v>
      </c>
      <c r="M1115" t="n">
        <v>12</v>
      </c>
      <c r="N1115" t="n">
        <v>54.17</v>
      </c>
      <c r="O1115" t="n">
        <v>28993.92</v>
      </c>
      <c r="P1115" t="n">
        <v>320.31</v>
      </c>
      <c r="Q1115" t="n">
        <v>608.8</v>
      </c>
      <c r="R1115" t="n">
        <v>55.54</v>
      </c>
      <c r="S1115" t="n">
        <v>46.36</v>
      </c>
      <c r="T1115" t="n">
        <v>4245.95</v>
      </c>
      <c r="U1115" t="n">
        <v>0.83</v>
      </c>
      <c r="V1115" t="n">
        <v>0.9</v>
      </c>
      <c r="W1115" t="n">
        <v>9.199999999999999</v>
      </c>
      <c r="X1115" t="n">
        <v>0.26</v>
      </c>
      <c r="Y1115" t="n">
        <v>1</v>
      </c>
      <c r="Z1115" t="n">
        <v>10</v>
      </c>
    </row>
    <row r="1116">
      <c r="A1116" t="n">
        <v>72</v>
      </c>
      <c r="B1116" t="n">
        <v>105</v>
      </c>
      <c r="C1116" t="inlineStr">
        <is>
          <t xml:space="preserve">CONCLUIDO	</t>
        </is>
      </c>
      <c r="D1116" t="n">
        <v>3.7358</v>
      </c>
      <c r="E1116" t="n">
        <v>26.77</v>
      </c>
      <c r="F1116" t="n">
        <v>23.64</v>
      </c>
      <c r="G1116" t="n">
        <v>101.3</v>
      </c>
      <c r="H1116" t="n">
        <v>1.45</v>
      </c>
      <c r="I1116" t="n">
        <v>14</v>
      </c>
      <c r="J1116" t="n">
        <v>233.62</v>
      </c>
      <c r="K1116" t="n">
        <v>55.27</v>
      </c>
      <c r="L1116" t="n">
        <v>19</v>
      </c>
      <c r="M1116" t="n">
        <v>12</v>
      </c>
      <c r="N1116" t="n">
        <v>54.34</v>
      </c>
      <c r="O1116" t="n">
        <v>29046.73</v>
      </c>
      <c r="P1116" t="n">
        <v>319.62</v>
      </c>
      <c r="Q1116" t="n">
        <v>608.75</v>
      </c>
      <c r="R1116" t="n">
        <v>55.63</v>
      </c>
      <c r="S1116" t="n">
        <v>46.36</v>
      </c>
      <c r="T1116" t="n">
        <v>4293.76</v>
      </c>
      <c r="U1116" t="n">
        <v>0.83</v>
      </c>
      <c r="V1116" t="n">
        <v>0.9</v>
      </c>
      <c r="W1116" t="n">
        <v>9.199999999999999</v>
      </c>
      <c r="X1116" t="n">
        <v>0.26</v>
      </c>
      <c r="Y1116" t="n">
        <v>1</v>
      </c>
      <c r="Z1116" t="n">
        <v>10</v>
      </c>
    </row>
    <row r="1117">
      <c r="A1117" t="n">
        <v>73</v>
      </c>
      <c r="B1117" t="n">
        <v>105</v>
      </c>
      <c r="C1117" t="inlineStr">
        <is>
          <t xml:space="preserve">CONCLUIDO	</t>
        </is>
      </c>
      <c r="D1117" t="n">
        <v>3.7442</v>
      </c>
      <c r="E1117" t="n">
        <v>26.71</v>
      </c>
      <c r="F1117" t="n">
        <v>23.62</v>
      </c>
      <c r="G1117" t="n">
        <v>109</v>
      </c>
      <c r="H1117" t="n">
        <v>1.46</v>
      </c>
      <c r="I1117" t="n">
        <v>13</v>
      </c>
      <c r="J1117" t="n">
        <v>234.04</v>
      </c>
      <c r="K1117" t="n">
        <v>55.27</v>
      </c>
      <c r="L1117" t="n">
        <v>19.25</v>
      </c>
      <c r="M1117" t="n">
        <v>11</v>
      </c>
      <c r="N1117" t="n">
        <v>54.52</v>
      </c>
      <c r="O1117" t="n">
        <v>29099.59</v>
      </c>
      <c r="P1117" t="n">
        <v>319.76</v>
      </c>
      <c r="Q1117" t="n">
        <v>608.83</v>
      </c>
      <c r="R1117" t="n">
        <v>54.91</v>
      </c>
      <c r="S1117" t="n">
        <v>46.36</v>
      </c>
      <c r="T1117" t="n">
        <v>3938.84</v>
      </c>
      <c r="U1117" t="n">
        <v>0.84</v>
      </c>
      <c r="V1117" t="n">
        <v>0.9</v>
      </c>
      <c r="W1117" t="n">
        <v>9.199999999999999</v>
      </c>
      <c r="X1117" t="n">
        <v>0.24</v>
      </c>
      <c r="Y1117" t="n">
        <v>1</v>
      </c>
      <c r="Z1117" t="n">
        <v>10</v>
      </c>
    </row>
    <row r="1118">
      <c r="A1118" t="n">
        <v>74</v>
      </c>
      <c r="B1118" t="n">
        <v>105</v>
      </c>
      <c r="C1118" t="inlineStr">
        <is>
          <t xml:space="preserve">CONCLUIDO	</t>
        </is>
      </c>
      <c r="D1118" t="n">
        <v>3.745</v>
      </c>
      <c r="E1118" t="n">
        <v>26.7</v>
      </c>
      <c r="F1118" t="n">
        <v>23.61</v>
      </c>
      <c r="G1118" t="n">
        <v>108.97</v>
      </c>
      <c r="H1118" t="n">
        <v>1.48</v>
      </c>
      <c r="I1118" t="n">
        <v>13</v>
      </c>
      <c r="J1118" t="n">
        <v>234.47</v>
      </c>
      <c r="K1118" t="n">
        <v>55.27</v>
      </c>
      <c r="L1118" t="n">
        <v>19.5</v>
      </c>
      <c r="M1118" t="n">
        <v>11</v>
      </c>
      <c r="N1118" t="n">
        <v>54.7</v>
      </c>
      <c r="O1118" t="n">
        <v>29152.52</v>
      </c>
      <c r="P1118" t="n">
        <v>319.51</v>
      </c>
      <c r="Q1118" t="n">
        <v>608.76</v>
      </c>
      <c r="R1118" t="n">
        <v>54.79</v>
      </c>
      <c r="S1118" t="n">
        <v>46.36</v>
      </c>
      <c r="T1118" t="n">
        <v>3877.74</v>
      </c>
      <c r="U1118" t="n">
        <v>0.85</v>
      </c>
      <c r="V1118" t="n">
        <v>0.9</v>
      </c>
      <c r="W1118" t="n">
        <v>9.199999999999999</v>
      </c>
      <c r="X1118" t="n">
        <v>0.24</v>
      </c>
      <c r="Y1118" t="n">
        <v>1</v>
      </c>
      <c r="Z1118" t="n">
        <v>10</v>
      </c>
    </row>
    <row r="1119">
      <c r="A1119" t="n">
        <v>75</v>
      </c>
      <c r="B1119" t="n">
        <v>105</v>
      </c>
      <c r="C1119" t="inlineStr">
        <is>
          <t xml:space="preserve">CONCLUIDO	</t>
        </is>
      </c>
      <c r="D1119" t="n">
        <v>3.7445</v>
      </c>
      <c r="E1119" t="n">
        <v>26.71</v>
      </c>
      <c r="F1119" t="n">
        <v>23.61</v>
      </c>
      <c r="G1119" t="n">
        <v>108.99</v>
      </c>
      <c r="H1119" t="n">
        <v>1.49</v>
      </c>
      <c r="I1119" t="n">
        <v>13</v>
      </c>
      <c r="J1119" t="n">
        <v>234.9</v>
      </c>
      <c r="K1119" t="n">
        <v>55.27</v>
      </c>
      <c r="L1119" t="n">
        <v>19.75</v>
      </c>
      <c r="M1119" t="n">
        <v>11</v>
      </c>
      <c r="N1119" t="n">
        <v>54.88</v>
      </c>
      <c r="O1119" t="n">
        <v>29205.51</v>
      </c>
      <c r="P1119" t="n">
        <v>319.24</v>
      </c>
      <c r="Q1119" t="n">
        <v>608.8099999999999</v>
      </c>
      <c r="R1119" t="n">
        <v>54.89</v>
      </c>
      <c r="S1119" t="n">
        <v>46.36</v>
      </c>
      <c r="T1119" t="n">
        <v>3925.86</v>
      </c>
      <c r="U1119" t="n">
        <v>0.84</v>
      </c>
      <c r="V1119" t="n">
        <v>0.9</v>
      </c>
      <c r="W1119" t="n">
        <v>9.199999999999999</v>
      </c>
      <c r="X1119" t="n">
        <v>0.24</v>
      </c>
      <c r="Y1119" t="n">
        <v>1</v>
      </c>
      <c r="Z1119" t="n">
        <v>10</v>
      </c>
    </row>
    <row r="1120">
      <c r="A1120" t="n">
        <v>76</v>
      </c>
      <c r="B1120" t="n">
        <v>105</v>
      </c>
      <c r="C1120" t="inlineStr">
        <is>
          <t xml:space="preserve">CONCLUIDO	</t>
        </is>
      </c>
      <c r="D1120" t="n">
        <v>3.7457</v>
      </c>
      <c r="E1120" t="n">
        <v>26.7</v>
      </c>
      <c r="F1120" t="n">
        <v>23.61</v>
      </c>
      <c r="G1120" t="n">
        <v>108.95</v>
      </c>
      <c r="H1120" t="n">
        <v>1.51</v>
      </c>
      <c r="I1120" t="n">
        <v>13</v>
      </c>
      <c r="J1120" t="n">
        <v>235.33</v>
      </c>
      <c r="K1120" t="n">
        <v>55.27</v>
      </c>
      <c r="L1120" t="n">
        <v>20</v>
      </c>
      <c r="M1120" t="n">
        <v>11</v>
      </c>
      <c r="N1120" t="n">
        <v>55.06</v>
      </c>
      <c r="O1120" t="n">
        <v>29258.57</v>
      </c>
      <c r="P1120" t="n">
        <v>318.97</v>
      </c>
      <c r="Q1120" t="n">
        <v>608.75</v>
      </c>
      <c r="R1120" t="n">
        <v>54.67</v>
      </c>
      <c r="S1120" t="n">
        <v>46.36</v>
      </c>
      <c r="T1120" t="n">
        <v>3819.59</v>
      </c>
      <c r="U1120" t="n">
        <v>0.85</v>
      </c>
      <c r="V1120" t="n">
        <v>0.9</v>
      </c>
      <c r="W1120" t="n">
        <v>9.199999999999999</v>
      </c>
      <c r="X1120" t="n">
        <v>0.23</v>
      </c>
      <c r="Y1120" t="n">
        <v>1</v>
      </c>
      <c r="Z1120" t="n">
        <v>10</v>
      </c>
    </row>
    <row r="1121">
      <c r="A1121" t="n">
        <v>77</v>
      </c>
      <c r="B1121" t="n">
        <v>105</v>
      </c>
      <c r="C1121" t="inlineStr">
        <is>
          <t xml:space="preserve">CONCLUIDO	</t>
        </is>
      </c>
      <c r="D1121" t="n">
        <v>3.7447</v>
      </c>
      <c r="E1121" t="n">
        <v>26.7</v>
      </c>
      <c r="F1121" t="n">
        <v>23.61</v>
      </c>
      <c r="G1121" t="n">
        <v>108.98</v>
      </c>
      <c r="H1121" t="n">
        <v>1.53</v>
      </c>
      <c r="I1121" t="n">
        <v>13</v>
      </c>
      <c r="J1121" t="n">
        <v>235.76</v>
      </c>
      <c r="K1121" t="n">
        <v>55.27</v>
      </c>
      <c r="L1121" t="n">
        <v>20.25</v>
      </c>
      <c r="M1121" t="n">
        <v>11</v>
      </c>
      <c r="N1121" t="n">
        <v>55.24</v>
      </c>
      <c r="O1121" t="n">
        <v>29311.69</v>
      </c>
      <c r="P1121" t="n">
        <v>318.03</v>
      </c>
      <c r="Q1121" t="n">
        <v>608.79</v>
      </c>
      <c r="R1121" t="n">
        <v>54.96</v>
      </c>
      <c r="S1121" t="n">
        <v>46.36</v>
      </c>
      <c r="T1121" t="n">
        <v>3961.57</v>
      </c>
      <c r="U1121" t="n">
        <v>0.84</v>
      </c>
      <c r="V1121" t="n">
        <v>0.9</v>
      </c>
      <c r="W1121" t="n">
        <v>9.199999999999999</v>
      </c>
      <c r="X1121" t="n">
        <v>0.24</v>
      </c>
      <c r="Y1121" t="n">
        <v>1</v>
      </c>
      <c r="Z1121" t="n">
        <v>10</v>
      </c>
    </row>
    <row r="1122">
      <c r="A1122" t="n">
        <v>78</v>
      </c>
      <c r="B1122" t="n">
        <v>105</v>
      </c>
      <c r="C1122" t="inlineStr">
        <is>
          <t xml:space="preserve">CONCLUIDO	</t>
        </is>
      </c>
      <c r="D1122" t="n">
        <v>3.7446</v>
      </c>
      <c r="E1122" t="n">
        <v>26.7</v>
      </c>
      <c r="F1122" t="n">
        <v>23.61</v>
      </c>
      <c r="G1122" t="n">
        <v>108.98</v>
      </c>
      <c r="H1122" t="n">
        <v>1.54</v>
      </c>
      <c r="I1122" t="n">
        <v>13</v>
      </c>
      <c r="J1122" t="n">
        <v>236.2</v>
      </c>
      <c r="K1122" t="n">
        <v>55.27</v>
      </c>
      <c r="L1122" t="n">
        <v>20.5</v>
      </c>
      <c r="M1122" t="n">
        <v>11</v>
      </c>
      <c r="N1122" t="n">
        <v>55.42</v>
      </c>
      <c r="O1122" t="n">
        <v>29364.87</v>
      </c>
      <c r="P1122" t="n">
        <v>317.32</v>
      </c>
      <c r="Q1122" t="n">
        <v>608.78</v>
      </c>
      <c r="R1122" t="n">
        <v>54.82</v>
      </c>
      <c r="S1122" t="n">
        <v>46.36</v>
      </c>
      <c r="T1122" t="n">
        <v>3892.54</v>
      </c>
      <c r="U1122" t="n">
        <v>0.85</v>
      </c>
      <c r="V1122" t="n">
        <v>0.9</v>
      </c>
      <c r="W1122" t="n">
        <v>9.199999999999999</v>
      </c>
      <c r="X1122" t="n">
        <v>0.24</v>
      </c>
      <c r="Y1122" t="n">
        <v>1</v>
      </c>
      <c r="Z1122" t="n">
        <v>10</v>
      </c>
    </row>
    <row r="1123">
      <c r="A1123" t="n">
        <v>79</v>
      </c>
      <c r="B1123" t="n">
        <v>105</v>
      </c>
      <c r="C1123" t="inlineStr">
        <is>
          <t xml:space="preserve">CONCLUIDO	</t>
        </is>
      </c>
      <c r="D1123" t="n">
        <v>3.7543</v>
      </c>
      <c r="E1123" t="n">
        <v>26.64</v>
      </c>
      <c r="F1123" t="n">
        <v>23.58</v>
      </c>
      <c r="G1123" t="n">
        <v>117.92</v>
      </c>
      <c r="H1123" t="n">
        <v>1.56</v>
      </c>
      <c r="I1123" t="n">
        <v>12</v>
      </c>
      <c r="J1123" t="n">
        <v>236.63</v>
      </c>
      <c r="K1123" t="n">
        <v>55.27</v>
      </c>
      <c r="L1123" t="n">
        <v>20.75</v>
      </c>
      <c r="M1123" t="n">
        <v>10</v>
      </c>
      <c r="N1123" t="n">
        <v>55.6</v>
      </c>
      <c r="O1123" t="n">
        <v>29418.12</v>
      </c>
      <c r="P1123" t="n">
        <v>316.52</v>
      </c>
      <c r="Q1123" t="n">
        <v>608.8099999999999</v>
      </c>
      <c r="R1123" t="n">
        <v>53.93</v>
      </c>
      <c r="S1123" t="n">
        <v>46.36</v>
      </c>
      <c r="T1123" t="n">
        <v>3454.26</v>
      </c>
      <c r="U1123" t="n">
        <v>0.86</v>
      </c>
      <c r="V1123" t="n">
        <v>0.9</v>
      </c>
      <c r="W1123" t="n">
        <v>9.199999999999999</v>
      </c>
      <c r="X1123" t="n">
        <v>0.21</v>
      </c>
      <c r="Y1123" t="n">
        <v>1</v>
      </c>
      <c r="Z1123" t="n">
        <v>10</v>
      </c>
    </row>
    <row r="1124">
      <c r="A1124" t="n">
        <v>80</v>
      </c>
      <c r="B1124" t="n">
        <v>105</v>
      </c>
      <c r="C1124" t="inlineStr">
        <is>
          <t xml:space="preserve">CONCLUIDO	</t>
        </is>
      </c>
      <c r="D1124" t="n">
        <v>3.7536</v>
      </c>
      <c r="E1124" t="n">
        <v>26.64</v>
      </c>
      <c r="F1124" t="n">
        <v>23.59</v>
      </c>
      <c r="G1124" t="n">
        <v>117.95</v>
      </c>
      <c r="H1124" t="n">
        <v>1.58</v>
      </c>
      <c r="I1124" t="n">
        <v>12</v>
      </c>
      <c r="J1124" t="n">
        <v>237.06</v>
      </c>
      <c r="K1124" t="n">
        <v>55.27</v>
      </c>
      <c r="L1124" t="n">
        <v>21</v>
      </c>
      <c r="M1124" t="n">
        <v>10</v>
      </c>
      <c r="N1124" t="n">
        <v>55.79</v>
      </c>
      <c r="O1124" t="n">
        <v>29471.44</v>
      </c>
      <c r="P1124" t="n">
        <v>316.79</v>
      </c>
      <c r="Q1124" t="n">
        <v>608.77</v>
      </c>
      <c r="R1124" t="n">
        <v>54.23</v>
      </c>
      <c r="S1124" t="n">
        <v>46.36</v>
      </c>
      <c r="T1124" t="n">
        <v>3600.2</v>
      </c>
      <c r="U1124" t="n">
        <v>0.85</v>
      </c>
      <c r="V1124" t="n">
        <v>0.9</v>
      </c>
      <c r="W1124" t="n">
        <v>9.199999999999999</v>
      </c>
      <c r="X1124" t="n">
        <v>0.22</v>
      </c>
      <c r="Y1124" t="n">
        <v>1</v>
      </c>
      <c r="Z1124" t="n">
        <v>10</v>
      </c>
    </row>
    <row r="1125">
      <c r="A1125" t="n">
        <v>81</v>
      </c>
      <c r="B1125" t="n">
        <v>105</v>
      </c>
      <c r="C1125" t="inlineStr">
        <is>
          <t xml:space="preserve">CONCLUIDO	</t>
        </is>
      </c>
      <c r="D1125" t="n">
        <v>3.7529</v>
      </c>
      <c r="E1125" t="n">
        <v>26.65</v>
      </c>
      <c r="F1125" t="n">
        <v>23.59</v>
      </c>
      <c r="G1125" t="n">
        <v>117.97</v>
      </c>
      <c r="H1125" t="n">
        <v>1.59</v>
      </c>
      <c r="I1125" t="n">
        <v>12</v>
      </c>
      <c r="J1125" t="n">
        <v>237.49</v>
      </c>
      <c r="K1125" t="n">
        <v>55.27</v>
      </c>
      <c r="L1125" t="n">
        <v>21.25</v>
      </c>
      <c r="M1125" t="n">
        <v>10</v>
      </c>
      <c r="N1125" t="n">
        <v>55.97</v>
      </c>
      <c r="O1125" t="n">
        <v>29524.81</v>
      </c>
      <c r="P1125" t="n">
        <v>316.74</v>
      </c>
      <c r="Q1125" t="n">
        <v>608.88</v>
      </c>
      <c r="R1125" t="n">
        <v>54.21</v>
      </c>
      <c r="S1125" t="n">
        <v>46.36</v>
      </c>
      <c r="T1125" t="n">
        <v>3592.14</v>
      </c>
      <c r="U1125" t="n">
        <v>0.86</v>
      </c>
      <c r="V1125" t="n">
        <v>0.9</v>
      </c>
      <c r="W1125" t="n">
        <v>9.199999999999999</v>
      </c>
      <c r="X1125" t="n">
        <v>0.22</v>
      </c>
      <c r="Y1125" t="n">
        <v>1</v>
      </c>
      <c r="Z1125" t="n">
        <v>10</v>
      </c>
    </row>
    <row r="1126">
      <c r="A1126" t="n">
        <v>82</v>
      </c>
      <c r="B1126" t="n">
        <v>105</v>
      </c>
      <c r="C1126" t="inlineStr">
        <is>
          <t xml:space="preserve">CONCLUIDO	</t>
        </is>
      </c>
      <c r="D1126" t="n">
        <v>3.7537</v>
      </c>
      <c r="E1126" t="n">
        <v>26.64</v>
      </c>
      <c r="F1126" t="n">
        <v>23.59</v>
      </c>
      <c r="G1126" t="n">
        <v>117.95</v>
      </c>
      <c r="H1126" t="n">
        <v>1.61</v>
      </c>
      <c r="I1126" t="n">
        <v>12</v>
      </c>
      <c r="J1126" t="n">
        <v>237.93</v>
      </c>
      <c r="K1126" t="n">
        <v>55.27</v>
      </c>
      <c r="L1126" t="n">
        <v>21.5</v>
      </c>
      <c r="M1126" t="n">
        <v>10</v>
      </c>
      <c r="N1126" t="n">
        <v>56.15</v>
      </c>
      <c r="O1126" t="n">
        <v>29578.26</v>
      </c>
      <c r="P1126" t="n">
        <v>316.43</v>
      </c>
      <c r="Q1126" t="n">
        <v>608.8200000000001</v>
      </c>
      <c r="R1126" t="n">
        <v>54.19</v>
      </c>
      <c r="S1126" t="n">
        <v>46.36</v>
      </c>
      <c r="T1126" t="n">
        <v>3581.41</v>
      </c>
      <c r="U1126" t="n">
        <v>0.86</v>
      </c>
      <c r="V1126" t="n">
        <v>0.9</v>
      </c>
      <c r="W1126" t="n">
        <v>9.199999999999999</v>
      </c>
      <c r="X1126" t="n">
        <v>0.22</v>
      </c>
      <c r="Y1126" t="n">
        <v>1</v>
      </c>
      <c r="Z1126" t="n">
        <v>10</v>
      </c>
    </row>
    <row r="1127">
      <c r="A1127" t="n">
        <v>83</v>
      </c>
      <c r="B1127" t="n">
        <v>105</v>
      </c>
      <c r="C1127" t="inlineStr">
        <is>
          <t xml:space="preserve">CONCLUIDO	</t>
        </is>
      </c>
      <c r="D1127" t="n">
        <v>3.7526</v>
      </c>
      <c r="E1127" t="n">
        <v>26.65</v>
      </c>
      <c r="F1127" t="n">
        <v>23.6</v>
      </c>
      <c r="G1127" t="n">
        <v>117.98</v>
      </c>
      <c r="H1127" t="n">
        <v>1.62</v>
      </c>
      <c r="I1127" t="n">
        <v>12</v>
      </c>
      <c r="J1127" t="n">
        <v>238.36</v>
      </c>
      <c r="K1127" t="n">
        <v>55.27</v>
      </c>
      <c r="L1127" t="n">
        <v>21.75</v>
      </c>
      <c r="M1127" t="n">
        <v>10</v>
      </c>
      <c r="N1127" t="n">
        <v>56.34</v>
      </c>
      <c r="O1127" t="n">
        <v>29631.77</v>
      </c>
      <c r="P1127" t="n">
        <v>316.41</v>
      </c>
      <c r="Q1127" t="n">
        <v>608.83</v>
      </c>
      <c r="R1127" t="n">
        <v>54.38</v>
      </c>
      <c r="S1127" t="n">
        <v>46.36</v>
      </c>
      <c r="T1127" t="n">
        <v>3675.8</v>
      </c>
      <c r="U1127" t="n">
        <v>0.85</v>
      </c>
      <c r="V1127" t="n">
        <v>0.9</v>
      </c>
      <c r="W1127" t="n">
        <v>9.199999999999999</v>
      </c>
      <c r="X1127" t="n">
        <v>0.22</v>
      </c>
      <c r="Y1127" t="n">
        <v>1</v>
      </c>
      <c r="Z1127" t="n">
        <v>10</v>
      </c>
    </row>
    <row r="1128">
      <c r="A1128" t="n">
        <v>84</v>
      </c>
      <c r="B1128" t="n">
        <v>105</v>
      </c>
      <c r="C1128" t="inlineStr">
        <is>
          <t xml:space="preserve">CONCLUIDO	</t>
        </is>
      </c>
      <c r="D1128" t="n">
        <v>3.7521</v>
      </c>
      <c r="E1128" t="n">
        <v>26.65</v>
      </c>
      <c r="F1128" t="n">
        <v>23.6</v>
      </c>
      <c r="G1128" t="n">
        <v>118</v>
      </c>
      <c r="H1128" t="n">
        <v>1.64</v>
      </c>
      <c r="I1128" t="n">
        <v>12</v>
      </c>
      <c r="J1128" t="n">
        <v>238.79</v>
      </c>
      <c r="K1128" t="n">
        <v>55.27</v>
      </c>
      <c r="L1128" t="n">
        <v>22</v>
      </c>
      <c r="M1128" t="n">
        <v>10</v>
      </c>
      <c r="N1128" t="n">
        <v>56.52</v>
      </c>
      <c r="O1128" t="n">
        <v>29685.34</v>
      </c>
      <c r="P1128" t="n">
        <v>315.82</v>
      </c>
      <c r="Q1128" t="n">
        <v>608.76</v>
      </c>
      <c r="R1128" t="n">
        <v>54.47</v>
      </c>
      <c r="S1128" t="n">
        <v>46.36</v>
      </c>
      <c r="T1128" t="n">
        <v>3722.32</v>
      </c>
      <c r="U1128" t="n">
        <v>0.85</v>
      </c>
      <c r="V1128" t="n">
        <v>0.9</v>
      </c>
      <c r="W1128" t="n">
        <v>9.199999999999999</v>
      </c>
      <c r="X1128" t="n">
        <v>0.23</v>
      </c>
      <c r="Y1128" t="n">
        <v>1</v>
      </c>
      <c r="Z1128" t="n">
        <v>10</v>
      </c>
    </row>
    <row r="1129">
      <c r="A1129" t="n">
        <v>85</v>
      </c>
      <c r="B1129" t="n">
        <v>105</v>
      </c>
      <c r="C1129" t="inlineStr">
        <is>
          <t xml:space="preserve">CONCLUIDO	</t>
        </is>
      </c>
      <c r="D1129" t="n">
        <v>3.7522</v>
      </c>
      <c r="E1129" t="n">
        <v>26.65</v>
      </c>
      <c r="F1129" t="n">
        <v>23.6</v>
      </c>
      <c r="G1129" t="n">
        <v>118</v>
      </c>
      <c r="H1129" t="n">
        <v>1.65</v>
      </c>
      <c r="I1129" t="n">
        <v>12</v>
      </c>
      <c r="J1129" t="n">
        <v>239.23</v>
      </c>
      <c r="K1129" t="n">
        <v>55.27</v>
      </c>
      <c r="L1129" t="n">
        <v>22.25</v>
      </c>
      <c r="M1129" t="n">
        <v>10</v>
      </c>
      <c r="N1129" t="n">
        <v>56.71</v>
      </c>
      <c r="O1129" t="n">
        <v>29738.98</v>
      </c>
      <c r="P1129" t="n">
        <v>314.78</v>
      </c>
      <c r="Q1129" t="n">
        <v>608.8099999999999</v>
      </c>
      <c r="R1129" t="n">
        <v>54.61</v>
      </c>
      <c r="S1129" t="n">
        <v>46.36</v>
      </c>
      <c r="T1129" t="n">
        <v>3792.25</v>
      </c>
      <c r="U1129" t="n">
        <v>0.85</v>
      </c>
      <c r="V1129" t="n">
        <v>0.9</v>
      </c>
      <c r="W1129" t="n">
        <v>9.19</v>
      </c>
      <c r="X1129" t="n">
        <v>0.23</v>
      </c>
      <c r="Y1129" t="n">
        <v>1</v>
      </c>
      <c r="Z1129" t="n">
        <v>10</v>
      </c>
    </row>
    <row r="1130">
      <c r="A1130" t="n">
        <v>86</v>
      </c>
      <c r="B1130" t="n">
        <v>105</v>
      </c>
      <c r="C1130" t="inlineStr">
        <is>
          <t xml:space="preserve">CONCLUIDO	</t>
        </is>
      </c>
      <c r="D1130" t="n">
        <v>3.7616</v>
      </c>
      <c r="E1130" t="n">
        <v>26.58</v>
      </c>
      <c r="F1130" t="n">
        <v>23.57</v>
      </c>
      <c r="G1130" t="n">
        <v>128.58</v>
      </c>
      <c r="H1130" t="n">
        <v>1.67</v>
      </c>
      <c r="I1130" t="n">
        <v>11</v>
      </c>
      <c r="J1130" t="n">
        <v>239.66</v>
      </c>
      <c r="K1130" t="n">
        <v>55.27</v>
      </c>
      <c r="L1130" t="n">
        <v>22.5</v>
      </c>
      <c r="M1130" t="n">
        <v>9</v>
      </c>
      <c r="N1130" t="n">
        <v>56.89</v>
      </c>
      <c r="O1130" t="n">
        <v>29792.69</v>
      </c>
      <c r="P1130" t="n">
        <v>313.85</v>
      </c>
      <c r="Q1130" t="n">
        <v>608.79</v>
      </c>
      <c r="R1130" t="n">
        <v>53.72</v>
      </c>
      <c r="S1130" t="n">
        <v>46.36</v>
      </c>
      <c r="T1130" t="n">
        <v>3353.63</v>
      </c>
      <c r="U1130" t="n">
        <v>0.86</v>
      </c>
      <c r="V1130" t="n">
        <v>0.9</v>
      </c>
      <c r="W1130" t="n">
        <v>9.19</v>
      </c>
      <c r="X1130" t="n">
        <v>0.2</v>
      </c>
      <c r="Y1130" t="n">
        <v>1</v>
      </c>
      <c r="Z1130" t="n">
        <v>10</v>
      </c>
    </row>
    <row r="1131">
      <c r="A1131" t="n">
        <v>87</v>
      </c>
      <c r="B1131" t="n">
        <v>105</v>
      </c>
      <c r="C1131" t="inlineStr">
        <is>
          <t xml:space="preserve">CONCLUIDO	</t>
        </is>
      </c>
      <c r="D1131" t="n">
        <v>3.7617</v>
      </c>
      <c r="E1131" t="n">
        <v>26.58</v>
      </c>
      <c r="F1131" t="n">
        <v>23.57</v>
      </c>
      <c r="G1131" t="n">
        <v>128.58</v>
      </c>
      <c r="H1131" t="n">
        <v>1.69</v>
      </c>
      <c r="I1131" t="n">
        <v>11</v>
      </c>
      <c r="J1131" t="n">
        <v>240.1</v>
      </c>
      <c r="K1131" t="n">
        <v>55.27</v>
      </c>
      <c r="L1131" t="n">
        <v>22.75</v>
      </c>
      <c r="M1131" t="n">
        <v>9</v>
      </c>
      <c r="N1131" t="n">
        <v>57.08</v>
      </c>
      <c r="O1131" t="n">
        <v>29846.46</v>
      </c>
      <c r="P1131" t="n">
        <v>314.06</v>
      </c>
      <c r="Q1131" t="n">
        <v>608.8200000000001</v>
      </c>
      <c r="R1131" t="n">
        <v>53.61</v>
      </c>
      <c r="S1131" t="n">
        <v>46.36</v>
      </c>
      <c r="T1131" t="n">
        <v>3298.23</v>
      </c>
      <c r="U1131" t="n">
        <v>0.86</v>
      </c>
      <c r="V1131" t="n">
        <v>0.9</v>
      </c>
      <c r="W1131" t="n">
        <v>9.199999999999999</v>
      </c>
      <c r="X1131" t="n">
        <v>0.2</v>
      </c>
      <c r="Y1131" t="n">
        <v>1</v>
      </c>
      <c r="Z1131" t="n">
        <v>10</v>
      </c>
    </row>
    <row r="1132">
      <c r="A1132" t="n">
        <v>88</v>
      </c>
      <c r="B1132" t="n">
        <v>105</v>
      </c>
      <c r="C1132" t="inlineStr">
        <is>
          <t xml:space="preserve">CONCLUIDO	</t>
        </is>
      </c>
      <c r="D1132" t="n">
        <v>3.762</v>
      </c>
      <c r="E1132" t="n">
        <v>26.58</v>
      </c>
      <c r="F1132" t="n">
        <v>23.57</v>
      </c>
      <c r="G1132" t="n">
        <v>128.57</v>
      </c>
      <c r="H1132" t="n">
        <v>1.7</v>
      </c>
      <c r="I1132" t="n">
        <v>11</v>
      </c>
      <c r="J1132" t="n">
        <v>240.54</v>
      </c>
      <c r="K1132" t="n">
        <v>55.27</v>
      </c>
      <c r="L1132" t="n">
        <v>23</v>
      </c>
      <c r="M1132" t="n">
        <v>9</v>
      </c>
      <c r="N1132" t="n">
        <v>57.26</v>
      </c>
      <c r="O1132" t="n">
        <v>29900.43</v>
      </c>
      <c r="P1132" t="n">
        <v>314.07</v>
      </c>
      <c r="Q1132" t="n">
        <v>608.75</v>
      </c>
      <c r="R1132" t="n">
        <v>53.67</v>
      </c>
      <c r="S1132" t="n">
        <v>46.36</v>
      </c>
      <c r="T1132" t="n">
        <v>3326.49</v>
      </c>
      <c r="U1132" t="n">
        <v>0.86</v>
      </c>
      <c r="V1132" t="n">
        <v>0.9</v>
      </c>
      <c r="W1132" t="n">
        <v>9.19</v>
      </c>
      <c r="X1132" t="n">
        <v>0.2</v>
      </c>
      <c r="Y1132" t="n">
        <v>1</v>
      </c>
      <c r="Z1132" t="n">
        <v>10</v>
      </c>
    </row>
    <row r="1133">
      <c r="A1133" t="n">
        <v>89</v>
      </c>
      <c r="B1133" t="n">
        <v>105</v>
      </c>
      <c r="C1133" t="inlineStr">
        <is>
          <t xml:space="preserve">CONCLUIDO	</t>
        </is>
      </c>
      <c r="D1133" t="n">
        <v>3.7624</v>
      </c>
      <c r="E1133" t="n">
        <v>26.58</v>
      </c>
      <c r="F1133" t="n">
        <v>23.57</v>
      </c>
      <c r="G1133" t="n">
        <v>128.55</v>
      </c>
      <c r="H1133" t="n">
        <v>1.72</v>
      </c>
      <c r="I1133" t="n">
        <v>11</v>
      </c>
      <c r="J1133" t="n">
        <v>240.97</v>
      </c>
      <c r="K1133" t="n">
        <v>55.27</v>
      </c>
      <c r="L1133" t="n">
        <v>23.25</v>
      </c>
      <c r="M1133" t="n">
        <v>9</v>
      </c>
      <c r="N1133" t="n">
        <v>57.45</v>
      </c>
      <c r="O1133" t="n">
        <v>29954.34</v>
      </c>
      <c r="P1133" t="n">
        <v>314.02</v>
      </c>
      <c r="Q1133" t="n">
        <v>608.8</v>
      </c>
      <c r="R1133" t="n">
        <v>53.43</v>
      </c>
      <c r="S1133" t="n">
        <v>46.36</v>
      </c>
      <c r="T1133" t="n">
        <v>3207.26</v>
      </c>
      <c r="U1133" t="n">
        <v>0.87</v>
      </c>
      <c r="V1133" t="n">
        <v>0.9</v>
      </c>
      <c r="W1133" t="n">
        <v>9.199999999999999</v>
      </c>
      <c r="X1133" t="n">
        <v>0.2</v>
      </c>
      <c r="Y1133" t="n">
        <v>1</v>
      </c>
      <c r="Z1133" t="n">
        <v>10</v>
      </c>
    </row>
    <row r="1134">
      <c r="A1134" t="n">
        <v>90</v>
      </c>
      <c r="B1134" t="n">
        <v>105</v>
      </c>
      <c r="C1134" t="inlineStr">
        <is>
          <t xml:space="preserve">CONCLUIDO	</t>
        </is>
      </c>
      <c r="D1134" t="n">
        <v>3.7619</v>
      </c>
      <c r="E1134" t="n">
        <v>26.58</v>
      </c>
      <c r="F1134" t="n">
        <v>23.57</v>
      </c>
      <c r="G1134" t="n">
        <v>128.57</v>
      </c>
      <c r="H1134" t="n">
        <v>1.73</v>
      </c>
      <c r="I1134" t="n">
        <v>11</v>
      </c>
      <c r="J1134" t="n">
        <v>241.41</v>
      </c>
      <c r="K1134" t="n">
        <v>55.27</v>
      </c>
      <c r="L1134" t="n">
        <v>23.5</v>
      </c>
      <c r="M1134" t="n">
        <v>9</v>
      </c>
      <c r="N1134" t="n">
        <v>57.64</v>
      </c>
      <c r="O1134" t="n">
        <v>30008.32</v>
      </c>
      <c r="P1134" t="n">
        <v>313.7</v>
      </c>
      <c r="Q1134" t="n">
        <v>608.8099999999999</v>
      </c>
      <c r="R1134" t="n">
        <v>53.45</v>
      </c>
      <c r="S1134" t="n">
        <v>46.36</v>
      </c>
      <c r="T1134" t="n">
        <v>3219.02</v>
      </c>
      <c r="U1134" t="n">
        <v>0.87</v>
      </c>
      <c r="V1134" t="n">
        <v>0.9</v>
      </c>
      <c r="W1134" t="n">
        <v>9.199999999999999</v>
      </c>
      <c r="X1134" t="n">
        <v>0.2</v>
      </c>
      <c r="Y1134" t="n">
        <v>1</v>
      </c>
      <c r="Z1134" t="n">
        <v>10</v>
      </c>
    </row>
    <row r="1135">
      <c r="A1135" t="n">
        <v>91</v>
      </c>
      <c r="B1135" t="n">
        <v>105</v>
      </c>
      <c r="C1135" t="inlineStr">
        <is>
          <t xml:space="preserve">CONCLUIDO	</t>
        </is>
      </c>
      <c r="D1135" t="n">
        <v>3.7623</v>
      </c>
      <c r="E1135" t="n">
        <v>26.58</v>
      </c>
      <c r="F1135" t="n">
        <v>23.57</v>
      </c>
      <c r="G1135" t="n">
        <v>128.56</v>
      </c>
      <c r="H1135" t="n">
        <v>1.75</v>
      </c>
      <c r="I1135" t="n">
        <v>11</v>
      </c>
      <c r="J1135" t="n">
        <v>241.85</v>
      </c>
      <c r="K1135" t="n">
        <v>55.27</v>
      </c>
      <c r="L1135" t="n">
        <v>23.75</v>
      </c>
      <c r="M1135" t="n">
        <v>9</v>
      </c>
      <c r="N1135" t="n">
        <v>57.83</v>
      </c>
      <c r="O1135" t="n">
        <v>30062.36</v>
      </c>
      <c r="P1135" t="n">
        <v>312.97</v>
      </c>
      <c r="Q1135" t="n">
        <v>608.78</v>
      </c>
      <c r="R1135" t="n">
        <v>53.55</v>
      </c>
      <c r="S1135" t="n">
        <v>46.36</v>
      </c>
      <c r="T1135" t="n">
        <v>3265.44</v>
      </c>
      <c r="U1135" t="n">
        <v>0.87</v>
      </c>
      <c r="V1135" t="n">
        <v>0.9</v>
      </c>
      <c r="W1135" t="n">
        <v>9.199999999999999</v>
      </c>
      <c r="X1135" t="n">
        <v>0.2</v>
      </c>
      <c r="Y1135" t="n">
        <v>1</v>
      </c>
      <c r="Z1135" t="n">
        <v>10</v>
      </c>
    </row>
    <row r="1136">
      <c r="A1136" t="n">
        <v>92</v>
      </c>
      <c r="B1136" t="n">
        <v>105</v>
      </c>
      <c r="C1136" t="inlineStr">
        <is>
          <t xml:space="preserve">CONCLUIDO	</t>
        </is>
      </c>
      <c r="D1136" t="n">
        <v>3.762</v>
      </c>
      <c r="E1136" t="n">
        <v>26.58</v>
      </c>
      <c r="F1136" t="n">
        <v>23.57</v>
      </c>
      <c r="G1136" t="n">
        <v>128.57</v>
      </c>
      <c r="H1136" t="n">
        <v>1.76</v>
      </c>
      <c r="I1136" t="n">
        <v>11</v>
      </c>
      <c r="J1136" t="n">
        <v>242.29</v>
      </c>
      <c r="K1136" t="n">
        <v>55.27</v>
      </c>
      <c r="L1136" t="n">
        <v>24</v>
      </c>
      <c r="M1136" t="n">
        <v>9</v>
      </c>
      <c r="N1136" t="n">
        <v>58.02</v>
      </c>
      <c r="O1136" t="n">
        <v>30116.47</v>
      </c>
      <c r="P1136" t="n">
        <v>312.3</v>
      </c>
      <c r="Q1136" t="n">
        <v>608.76</v>
      </c>
      <c r="R1136" t="n">
        <v>53.63</v>
      </c>
      <c r="S1136" t="n">
        <v>46.36</v>
      </c>
      <c r="T1136" t="n">
        <v>3305.24</v>
      </c>
      <c r="U1136" t="n">
        <v>0.86</v>
      </c>
      <c r="V1136" t="n">
        <v>0.9</v>
      </c>
      <c r="W1136" t="n">
        <v>9.19</v>
      </c>
      <c r="X1136" t="n">
        <v>0.2</v>
      </c>
      <c r="Y1136" t="n">
        <v>1</v>
      </c>
      <c r="Z1136" t="n">
        <v>10</v>
      </c>
    </row>
    <row r="1137">
      <c r="A1137" t="n">
        <v>93</v>
      </c>
      <c r="B1137" t="n">
        <v>105</v>
      </c>
      <c r="C1137" t="inlineStr">
        <is>
          <t xml:space="preserve">CONCLUIDO	</t>
        </is>
      </c>
      <c r="D1137" t="n">
        <v>3.7633</v>
      </c>
      <c r="E1137" t="n">
        <v>26.57</v>
      </c>
      <c r="F1137" t="n">
        <v>23.56</v>
      </c>
      <c r="G1137" t="n">
        <v>128.52</v>
      </c>
      <c r="H1137" t="n">
        <v>1.78</v>
      </c>
      <c r="I1137" t="n">
        <v>11</v>
      </c>
      <c r="J1137" t="n">
        <v>242.73</v>
      </c>
      <c r="K1137" t="n">
        <v>55.27</v>
      </c>
      <c r="L1137" t="n">
        <v>24.25</v>
      </c>
      <c r="M1137" t="n">
        <v>9</v>
      </c>
      <c r="N1137" t="n">
        <v>58.21</v>
      </c>
      <c r="O1137" t="n">
        <v>30170.65</v>
      </c>
      <c r="P1137" t="n">
        <v>311.21</v>
      </c>
      <c r="Q1137" t="n">
        <v>608.75</v>
      </c>
      <c r="R1137" t="n">
        <v>53.26</v>
      </c>
      <c r="S1137" t="n">
        <v>46.36</v>
      </c>
      <c r="T1137" t="n">
        <v>3122.66</v>
      </c>
      <c r="U1137" t="n">
        <v>0.87</v>
      </c>
      <c r="V1137" t="n">
        <v>0.9</v>
      </c>
      <c r="W1137" t="n">
        <v>9.199999999999999</v>
      </c>
      <c r="X1137" t="n">
        <v>0.19</v>
      </c>
      <c r="Y1137" t="n">
        <v>1</v>
      </c>
      <c r="Z1137" t="n">
        <v>10</v>
      </c>
    </row>
    <row r="1138">
      <c r="A1138" t="n">
        <v>94</v>
      </c>
      <c r="B1138" t="n">
        <v>105</v>
      </c>
      <c r="C1138" t="inlineStr">
        <is>
          <t xml:space="preserve">CONCLUIDO	</t>
        </is>
      </c>
      <c r="D1138" t="n">
        <v>3.7627</v>
      </c>
      <c r="E1138" t="n">
        <v>26.58</v>
      </c>
      <c r="F1138" t="n">
        <v>23.57</v>
      </c>
      <c r="G1138" t="n">
        <v>128.54</v>
      </c>
      <c r="H1138" t="n">
        <v>1.79</v>
      </c>
      <c r="I1138" t="n">
        <v>11</v>
      </c>
      <c r="J1138" t="n">
        <v>243.17</v>
      </c>
      <c r="K1138" t="n">
        <v>55.27</v>
      </c>
      <c r="L1138" t="n">
        <v>24.5</v>
      </c>
      <c r="M1138" t="n">
        <v>9</v>
      </c>
      <c r="N1138" t="n">
        <v>58.4</v>
      </c>
      <c r="O1138" t="n">
        <v>30224.9</v>
      </c>
      <c r="P1138" t="n">
        <v>310.53</v>
      </c>
      <c r="Q1138" t="n">
        <v>608.79</v>
      </c>
      <c r="R1138" t="n">
        <v>53.42</v>
      </c>
      <c r="S1138" t="n">
        <v>46.36</v>
      </c>
      <c r="T1138" t="n">
        <v>3203.4</v>
      </c>
      <c r="U1138" t="n">
        <v>0.87</v>
      </c>
      <c r="V1138" t="n">
        <v>0.9</v>
      </c>
      <c r="W1138" t="n">
        <v>9.199999999999999</v>
      </c>
      <c r="X1138" t="n">
        <v>0.19</v>
      </c>
      <c r="Y1138" t="n">
        <v>1</v>
      </c>
      <c r="Z1138" t="n">
        <v>10</v>
      </c>
    </row>
    <row r="1139">
      <c r="A1139" t="n">
        <v>95</v>
      </c>
      <c r="B1139" t="n">
        <v>105</v>
      </c>
      <c r="C1139" t="inlineStr">
        <is>
          <t xml:space="preserve">CONCLUIDO	</t>
        </is>
      </c>
      <c r="D1139" t="n">
        <v>3.7706</v>
      </c>
      <c r="E1139" t="n">
        <v>26.52</v>
      </c>
      <c r="F1139" t="n">
        <v>23.55</v>
      </c>
      <c r="G1139" t="n">
        <v>141.3</v>
      </c>
      <c r="H1139" t="n">
        <v>1.81</v>
      </c>
      <c r="I1139" t="n">
        <v>10</v>
      </c>
      <c r="J1139" t="n">
        <v>243.61</v>
      </c>
      <c r="K1139" t="n">
        <v>55.27</v>
      </c>
      <c r="L1139" t="n">
        <v>24.75</v>
      </c>
      <c r="M1139" t="n">
        <v>8</v>
      </c>
      <c r="N1139" t="n">
        <v>58.59</v>
      </c>
      <c r="O1139" t="n">
        <v>30279.22</v>
      </c>
      <c r="P1139" t="n">
        <v>310.3</v>
      </c>
      <c r="Q1139" t="n">
        <v>608.79</v>
      </c>
      <c r="R1139" t="n">
        <v>52.93</v>
      </c>
      <c r="S1139" t="n">
        <v>46.36</v>
      </c>
      <c r="T1139" t="n">
        <v>2961.12</v>
      </c>
      <c r="U1139" t="n">
        <v>0.88</v>
      </c>
      <c r="V1139" t="n">
        <v>0.9</v>
      </c>
      <c r="W1139" t="n">
        <v>9.19</v>
      </c>
      <c r="X1139" t="n">
        <v>0.18</v>
      </c>
      <c r="Y1139" t="n">
        <v>1</v>
      </c>
      <c r="Z1139" t="n">
        <v>10</v>
      </c>
    </row>
    <row r="1140">
      <c r="A1140" t="n">
        <v>96</v>
      </c>
      <c r="B1140" t="n">
        <v>105</v>
      </c>
      <c r="C1140" t="inlineStr">
        <is>
          <t xml:space="preserve">CONCLUIDO	</t>
        </is>
      </c>
      <c r="D1140" t="n">
        <v>3.7711</v>
      </c>
      <c r="E1140" t="n">
        <v>26.52</v>
      </c>
      <c r="F1140" t="n">
        <v>23.55</v>
      </c>
      <c r="G1140" t="n">
        <v>141.28</v>
      </c>
      <c r="H1140" t="n">
        <v>1.82</v>
      </c>
      <c r="I1140" t="n">
        <v>10</v>
      </c>
      <c r="J1140" t="n">
        <v>244.05</v>
      </c>
      <c r="K1140" t="n">
        <v>55.27</v>
      </c>
      <c r="L1140" t="n">
        <v>25</v>
      </c>
      <c r="M1140" t="n">
        <v>8</v>
      </c>
      <c r="N1140" t="n">
        <v>58.78</v>
      </c>
      <c r="O1140" t="n">
        <v>30333.61</v>
      </c>
      <c r="P1140" t="n">
        <v>310.85</v>
      </c>
      <c r="Q1140" t="n">
        <v>608.78</v>
      </c>
      <c r="R1140" t="n">
        <v>52.92</v>
      </c>
      <c r="S1140" t="n">
        <v>46.36</v>
      </c>
      <c r="T1140" t="n">
        <v>2955.29</v>
      </c>
      <c r="U1140" t="n">
        <v>0.88</v>
      </c>
      <c r="V1140" t="n">
        <v>0.9</v>
      </c>
      <c r="W1140" t="n">
        <v>9.19</v>
      </c>
      <c r="X1140" t="n">
        <v>0.18</v>
      </c>
      <c r="Y1140" t="n">
        <v>1</v>
      </c>
      <c r="Z1140" t="n">
        <v>10</v>
      </c>
    </row>
    <row r="1141">
      <c r="A1141" t="n">
        <v>97</v>
      </c>
      <c r="B1141" t="n">
        <v>105</v>
      </c>
      <c r="C1141" t="inlineStr">
        <is>
          <t xml:space="preserve">CONCLUIDO	</t>
        </is>
      </c>
      <c r="D1141" t="n">
        <v>3.7708</v>
      </c>
      <c r="E1141" t="n">
        <v>26.52</v>
      </c>
      <c r="F1141" t="n">
        <v>23.55</v>
      </c>
      <c r="G1141" t="n">
        <v>141.3</v>
      </c>
      <c r="H1141" t="n">
        <v>1.84</v>
      </c>
      <c r="I1141" t="n">
        <v>10</v>
      </c>
      <c r="J1141" t="n">
        <v>244.49</v>
      </c>
      <c r="K1141" t="n">
        <v>55.27</v>
      </c>
      <c r="L1141" t="n">
        <v>25.25</v>
      </c>
      <c r="M1141" t="n">
        <v>8</v>
      </c>
      <c r="N1141" t="n">
        <v>58.97</v>
      </c>
      <c r="O1141" t="n">
        <v>30388.06</v>
      </c>
      <c r="P1141" t="n">
        <v>310.88</v>
      </c>
      <c r="Q1141" t="n">
        <v>608.76</v>
      </c>
      <c r="R1141" t="n">
        <v>52.83</v>
      </c>
      <c r="S1141" t="n">
        <v>46.36</v>
      </c>
      <c r="T1141" t="n">
        <v>2914.18</v>
      </c>
      <c r="U1141" t="n">
        <v>0.88</v>
      </c>
      <c r="V1141" t="n">
        <v>0.9</v>
      </c>
      <c r="W1141" t="n">
        <v>9.199999999999999</v>
      </c>
      <c r="X1141" t="n">
        <v>0.18</v>
      </c>
      <c r="Y1141" t="n">
        <v>1</v>
      </c>
      <c r="Z1141" t="n">
        <v>10</v>
      </c>
    </row>
    <row r="1142">
      <c r="A1142" t="n">
        <v>98</v>
      </c>
      <c r="B1142" t="n">
        <v>105</v>
      </c>
      <c r="C1142" t="inlineStr">
        <is>
          <t xml:space="preserve">CONCLUIDO	</t>
        </is>
      </c>
      <c r="D1142" t="n">
        <v>3.7711</v>
      </c>
      <c r="E1142" t="n">
        <v>26.52</v>
      </c>
      <c r="F1142" t="n">
        <v>23.55</v>
      </c>
      <c r="G1142" t="n">
        <v>141.28</v>
      </c>
      <c r="H1142" t="n">
        <v>1.85</v>
      </c>
      <c r="I1142" t="n">
        <v>10</v>
      </c>
      <c r="J1142" t="n">
        <v>244.93</v>
      </c>
      <c r="K1142" t="n">
        <v>55.27</v>
      </c>
      <c r="L1142" t="n">
        <v>25.5</v>
      </c>
      <c r="M1142" t="n">
        <v>8</v>
      </c>
      <c r="N1142" t="n">
        <v>59.16</v>
      </c>
      <c r="O1142" t="n">
        <v>30442.58</v>
      </c>
      <c r="P1142" t="n">
        <v>310.81</v>
      </c>
      <c r="Q1142" t="n">
        <v>608.78</v>
      </c>
      <c r="R1142" t="n">
        <v>52.9</v>
      </c>
      <c r="S1142" t="n">
        <v>46.36</v>
      </c>
      <c r="T1142" t="n">
        <v>2949.51</v>
      </c>
      <c r="U1142" t="n">
        <v>0.88</v>
      </c>
      <c r="V1142" t="n">
        <v>0.9</v>
      </c>
      <c r="W1142" t="n">
        <v>9.19</v>
      </c>
      <c r="X1142" t="n">
        <v>0.17</v>
      </c>
      <c r="Y1142" t="n">
        <v>1</v>
      </c>
      <c r="Z1142" t="n">
        <v>10</v>
      </c>
    </row>
    <row r="1143">
      <c r="A1143" t="n">
        <v>99</v>
      </c>
      <c r="B1143" t="n">
        <v>105</v>
      </c>
      <c r="C1143" t="inlineStr">
        <is>
          <t xml:space="preserve">CONCLUIDO	</t>
        </is>
      </c>
      <c r="D1143" t="n">
        <v>3.7713</v>
      </c>
      <c r="E1143" t="n">
        <v>26.52</v>
      </c>
      <c r="F1143" t="n">
        <v>23.55</v>
      </c>
      <c r="G1143" t="n">
        <v>141.28</v>
      </c>
      <c r="H1143" t="n">
        <v>1.87</v>
      </c>
      <c r="I1143" t="n">
        <v>10</v>
      </c>
      <c r="J1143" t="n">
        <v>245.38</v>
      </c>
      <c r="K1143" t="n">
        <v>55.27</v>
      </c>
      <c r="L1143" t="n">
        <v>25.75</v>
      </c>
      <c r="M1143" t="n">
        <v>8</v>
      </c>
      <c r="N1143" t="n">
        <v>59.35</v>
      </c>
      <c r="O1143" t="n">
        <v>30497.18</v>
      </c>
      <c r="P1143" t="n">
        <v>310.94</v>
      </c>
      <c r="Q1143" t="n">
        <v>608.78</v>
      </c>
      <c r="R1143" t="n">
        <v>52.8</v>
      </c>
      <c r="S1143" t="n">
        <v>46.36</v>
      </c>
      <c r="T1143" t="n">
        <v>2899.98</v>
      </c>
      <c r="U1143" t="n">
        <v>0.88</v>
      </c>
      <c r="V1143" t="n">
        <v>0.9</v>
      </c>
      <c r="W1143" t="n">
        <v>9.19</v>
      </c>
      <c r="X1143" t="n">
        <v>0.17</v>
      </c>
      <c r="Y1143" t="n">
        <v>1</v>
      </c>
      <c r="Z1143" t="n">
        <v>10</v>
      </c>
    </row>
    <row r="1144">
      <c r="A1144" t="n">
        <v>100</v>
      </c>
      <c r="B1144" t="n">
        <v>105</v>
      </c>
      <c r="C1144" t="inlineStr">
        <is>
          <t xml:space="preserve">CONCLUIDO	</t>
        </is>
      </c>
      <c r="D1144" t="n">
        <v>3.7713</v>
      </c>
      <c r="E1144" t="n">
        <v>26.52</v>
      </c>
      <c r="F1144" t="n">
        <v>23.55</v>
      </c>
      <c r="G1144" t="n">
        <v>141.28</v>
      </c>
      <c r="H1144" t="n">
        <v>1.88</v>
      </c>
      <c r="I1144" t="n">
        <v>10</v>
      </c>
      <c r="J1144" t="n">
        <v>245.82</v>
      </c>
      <c r="K1144" t="n">
        <v>55.27</v>
      </c>
      <c r="L1144" t="n">
        <v>26</v>
      </c>
      <c r="M1144" t="n">
        <v>8</v>
      </c>
      <c r="N1144" t="n">
        <v>59.55</v>
      </c>
      <c r="O1144" t="n">
        <v>30551.84</v>
      </c>
      <c r="P1144" t="n">
        <v>311.11</v>
      </c>
      <c r="Q1144" t="n">
        <v>608.8099999999999</v>
      </c>
      <c r="R1144" t="n">
        <v>52.73</v>
      </c>
      <c r="S1144" t="n">
        <v>46.36</v>
      </c>
      <c r="T1144" t="n">
        <v>2861.45</v>
      </c>
      <c r="U1144" t="n">
        <v>0.88</v>
      </c>
      <c r="V1144" t="n">
        <v>0.9</v>
      </c>
      <c r="W1144" t="n">
        <v>9.19</v>
      </c>
      <c r="X1144" t="n">
        <v>0.17</v>
      </c>
      <c r="Y1144" t="n">
        <v>1</v>
      </c>
      <c r="Z1144" t="n">
        <v>10</v>
      </c>
    </row>
    <row r="1145">
      <c r="A1145" t="n">
        <v>101</v>
      </c>
      <c r="B1145" t="n">
        <v>105</v>
      </c>
      <c r="C1145" t="inlineStr">
        <is>
          <t xml:space="preserve">CONCLUIDO	</t>
        </is>
      </c>
      <c r="D1145" t="n">
        <v>3.7718</v>
      </c>
      <c r="E1145" t="n">
        <v>26.51</v>
      </c>
      <c r="F1145" t="n">
        <v>23.54</v>
      </c>
      <c r="G1145" t="n">
        <v>141.25</v>
      </c>
      <c r="H1145" t="n">
        <v>1.9</v>
      </c>
      <c r="I1145" t="n">
        <v>10</v>
      </c>
      <c r="J1145" t="n">
        <v>246.26</v>
      </c>
      <c r="K1145" t="n">
        <v>55.27</v>
      </c>
      <c r="L1145" t="n">
        <v>26.25</v>
      </c>
      <c r="M1145" t="n">
        <v>8</v>
      </c>
      <c r="N1145" t="n">
        <v>59.74</v>
      </c>
      <c r="O1145" t="n">
        <v>30606.57</v>
      </c>
      <c r="P1145" t="n">
        <v>311.05</v>
      </c>
      <c r="Q1145" t="n">
        <v>608.77</v>
      </c>
      <c r="R1145" t="n">
        <v>52.71</v>
      </c>
      <c r="S1145" t="n">
        <v>46.36</v>
      </c>
      <c r="T1145" t="n">
        <v>2853.63</v>
      </c>
      <c r="U1145" t="n">
        <v>0.88</v>
      </c>
      <c r="V1145" t="n">
        <v>0.91</v>
      </c>
      <c r="W1145" t="n">
        <v>9.19</v>
      </c>
      <c r="X1145" t="n">
        <v>0.17</v>
      </c>
      <c r="Y1145" t="n">
        <v>1</v>
      </c>
      <c r="Z1145" t="n">
        <v>10</v>
      </c>
    </row>
    <row r="1146">
      <c r="A1146" t="n">
        <v>102</v>
      </c>
      <c r="B1146" t="n">
        <v>105</v>
      </c>
      <c r="C1146" t="inlineStr">
        <is>
          <t xml:space="preserve">CONCLUIDO	</t>
        </is>
      </c>
      <c r="D1146" t="n">
        <v>3.7724</v>
      </c>
      <c r="E1146" t="n">
        <v>26.51</v>
      </c>
      <c r="F1146" t="n">
        <v>23.54</v>
      </c>
      <c r="G1146" t="n">
        <v>141.23</v>
      </c>
      <c r="H1146" t="n">
        <v>1.91</v>
      </c>
      <c r="I1146" t="n">
        <v>10</v>
      </c>
      <c r="J1146" t="n">
        <v>246.71</v>
      </c>
      <c r="K1146" t="n">
        <v>55.27</v>
      </c>
      <c r="L1146" t="n">
        <v>26.5</v>
      </c>
      <c r="M1146" t="n">
        <v>8</v>
      </c>
      <c r="N1146" t="n">
        <v>59.93</v>
      </c>
      <c r="O1146" t="n">
        <v>30661.38</v>
      </c>
      <c r="P1146" t="n">
        <v>310.53</v>
      </c>
      <c r="Q1146" t="n">
        <v>608.79</v>
      </c>
      <c r="R1146" t="n">
        <v>52.58</v>
      </c>
      <c r="S1146" t="n">
        <v>46.36</v>
      </c>
      <c r="T1146" t="n">
        <v>2789.82</v>
      </c>
      <c r="U1146" t="n">
        <v>0.88</v>
      </c>
      <c r="V1146" t="n">
        <v>0.91</v>
      </c>
      <c r="W1146" t="n">
        <v>9.19</v>
      </c>
      <c r="X1146" t="n">
        <v>0.17</v>
      </c>
      <c r="Y1146" t="n">
        <v>1</v>
      </c>
      <c r="Z1146" t="n">
        <v>10</v>
      </c>
    </row>
    <row r="1147">
      <c r="A1147" t="n">
        <v>103</v>
      </c>
      <c r="B1147" t="n">
        <v>105</v>
      </c>
      <c r="C1147" t="inlineStr">
        <is>
          <t xml:space="preserve">CONCLUIDO	</t>
        </is>
      </c>
      <c r="D1147" t="n">
        <v>3.7717</v>
      </c>
      <c r="E1147" t="n">
        <v>26.51</v>
      </c>
      <c r="F1147" t="n">
        <v>23.54</v>
      </c>
      <c r="G1147" t="n">
        <v>141.26</v>
      </c>
      <c r="H1147" t="n">
        <v>1.93</v>
      </c>
      <c r="I1147" t="n">
        <v>10</v>
      </c>
      <c r="J1147" t="n">
        <v>247.15</v>
      </c>
      <c r="K1147" t="n">
        <v>55.27</v>
      </c>
      <c r="L1147" t="n">
        <v>26.75</v>
      </c>
      <c r="M1147" t="n">
        <v>8</v>
      </c>
      <c r="N1147" t="n">
        <v>60.13</v>
      </c>
      <c r="O1147" t="n">
        <v>30716.25</v>
      </c>
      <c r="P1147" t="n">
        <v>309.52</v>
      </c>
      <c r="Q1147" t="n">
        <v>608.78</v>
      </c>
      <c r="R1147" t="n">
        <v>52.66</v>
      </c>
      <c r="S1147" t="n">
        <v>46.36</v>
      </c>
      <c r="T1147" t="n">
        <v>2827.78</v>
      </c>
      <c r="U1147" t="n">
        <v>0.88</v>
      </c>
      <c r="V1147" t="n">
        <v>0.91</v>
      </c>
      <c r="W1147" t="n">
        <v>9.199999999999999</v>
      </c>
      <c r="X1147" t="n">
        <v>0.17</v>
      </c>
      <c r="Y1147" t="n">
        <v>1</v>
      </c>
      <c r="Z1147" t="n">
        <v>10</v>
      </c>
    </row>
    <row r="1148">
      <c r="A1148" t="n">
        <v>104</v>
      </c>
      <c r="B1148" t="n">
        <v>105</v>
      </c>
      <c r="C1148" t="inlineStr">
        <is>
          <t xml:space="preserve">CONCLUIDO	</t>
        </is>
      </c>
      <c r="D1148" t="n">
        <v>3.771</v>
      </c>
      <c r="E1148" t="n">
        <v>26.52</v>
      </c>
      <c r="F1148" t="n">
        <v>23.55</v>
      </c>
      <c r="G1148" t="n">
        <v>141.29</v>
      </c>
      <c r="H1148" t="n">
        <v>1.94</v>
      </c>
      <c r="I1148" t="n">
        <v>10</v>
      </c>
      <c r="J1148" t="n">
        <v>247.6</v>
      </c>
      <c r="K1148" t="n">
        <v>55.27</v>
      </c>
      <c r="L1148" t="n">
        <v>27</v>
      </c>
      <c r="M1148" t="n">
        <v>8</v>
      </c>
      <c r="N1148" t="n">
        <v>60.33</v>
      </c>
      <c r="O1148" t="n">
        <v>30771.2</v>
      </c>
      <c r="P1148" t="n">
        <v>308.28</v>
      </c>
      <c r="Q1148" t="n">
        <v>608.8200000000001</v>
      </c>
      <c r="R1148" t="n">
        <v>52.88</v>
      </c>
      <c r="S1148" t="n">
        <v>46.36</v>
      </c>
      <c r="T1148" t="n">
        <v>2936.45</v>
      </c>
      <c r="U1148" t="n">
        <v>0.88</v>
      </c>
      <c r="V1148" t="n">
        <v>0.9</v>
      </c>
      <c r="W1148" t="n">
        <v>9.19</v>
      </c>
      <c r="X1148" t="n">
        <v>0.18</v>
      </c>
      <c r="Y1148" t="n">
        <v>1</v>
      </c>
      <c r="Z1148" t="n">
        <v>10</v>
      </c>
    </row>
    <row r="1149">
      <c r="A1149" t="n">
        <v>105</v>
      </c>
      <c r="B1149" t="n">
        <v>105</v>
      </c>
      <c r="C1149" t="inlineStr">
        <is>
          <t xml:space="preserve">CONCLUIDO	</t>
        </is>
      </c>
      <c r="D1149" t="n">
        <v>3.7709</v>
      </c>
      <c r="E1149" t="n">
        <v>26.52</v>
      </c>
      <c r="F1149" t="n">
        <v>23.55</v>
      </c>
      <c r="G1149" t="n">
        <v>141.29</v>
      </c>
      <c r="H1149" t="n">
        <v>1.95</v>
      </c>
      <c r="I1149" t="n">
        <v>10</v>
      </c>
      <c r="J1149" t="n">
        <v>248.04</v>
      </c>
      <c r="K1149" t="n">
        <v>55.27</v>
      </c>
      <c r="L1149" t="n">
        <v>27.25</v>
      </c>
      <c r="M1149" t="n">
        <v>8</v>
      </c>
      <c r="N1149" t="n">
        <v>60.52</v>
      </c>
      <c r="O1149" t="n">
        <v>30826.21</v>
      </c>
      <c r="P1149" t="n">
        <v>306.42</v>
      </c>
      <c r="Q1149" t="n">
        <v>608.78</v>
      </c>
      <c r="R1149" t="n">
        <v>52.99</v>
      </c>
      <c r="S1149" t="n">
        <v>46.36</v>
      </c>
      <c r="T1149" t="n">
        <v>2991.39</v>
      </c>
      <c r="U1149" t="n">
        <v>0.87</v>
      </c>
      <c r="V1149" t="n">
        <v>0.9</v>
      </c>
      <c r="W1149" t="n">
        <v>9.19</v>
      </c>
      <c r="X1149" t="n">
        <v>0.18</v>
      </c>
      <c r="Y1149" t="n">
        <v>1</v>
      </c>
      <c r="Z1149" t="n">
        <v>10</v>
      </c>
    </row>
    <row r="1150">
      <c r="A1150" t="n">
        <v>106</v>
      </c>
      <c r="B1150" t="n">
        <v>105</v>
      </c>
      <c r="C1150" t="inlineStr">
        <is>
          <t xml:space="preserve">CONCLUIDO	</t>
        </is>
      </c>
      <c r="D1150" t="n">
        <v>3.7782</v>
      </c>
      <c r="E1150" t="n">
        <v>26.47</v>
      </c>
      <c r="F1150" t="n">
        <v>23.54</v>
      </c>
      <c r="G1150" t="n">
        <v>156.92</v>
      </c>
      <c r="H1150" t="n">
        <v>1.97</v>
      </c>
      <c r="I1150" t="n">
        <v>9</v>
      </c>
      <c r="J1150" t="n">
        <v>248.49</v>
      </c>
      <c r="K1150" t="n">
        <v>55.27</v>
      </c>
      <c r="L1150" t="n">
        <v>27.5</v>
      </c>
      <c r="M1150" t="n">
        <v>7</v>
      </c>
      <c r="N1150" t="n">
        <v>60.72</v>
      </c>
      <c r="O1150" t="n">
        <v>30881.3</v>
      </c>
      <c r="P1150" t="n">
        <v>305.93</v>
      </c>
      <c r="Q1150" t="n">
        <v>608.76</v>
      </c>
      <c r="R1150" t="n">
        <v>52.46</v>
      </c>
      <c r="S1150" t="n">
        <v>46.36</v>
      </c>
      <c r="T1150" t="n">
        <v>2733.99</v>
      </c>
      <c r="U1150" t="n">
        <v>0.88</v>
      </c>
      <c r="V1150" t="n">
        <v>0.91</v>
      </c>
      <c r="W1150" t="n">
        <v>9.199999999999999</v>
      </c>
      <c r="X1150" t="n">
        <v>0.17</v>
      </c>
      <c r="Y1150" t="n">
        <v>1</v>
      </c>
      <c r="Z1150" t="n">
        <v>10</v>
      </c>
    </row>
    <row r="1151">
      <c r="A1151" t="n">
        <v>107</v>
      </c>
      <c r="B1151" t="n">
        <v>105</v>
      </c>
      <c r="C1151" t="inlineStr">
        <is>
          <t xml:space="preserve">CONCLUIDO	</t>
        </is>
      </c>
      <c r="D1151" t="n">
        <v>3.779</v>
      </c>
      <c r="E1151" t="n">
        <v>26.46</v>
      </c>
      <c r="F1151" t="n">
        <v>23.53</v>
      </c>
      <c r="G1151" t="n">
        <v>156.88</v>
      </c>
      <c r="H1151" t="n">
        <v>1.98</v>
      </c>
      <c r="I1151" t="n">
        <v>9</v>
      </c>
      <c r="J1151" t="n">
        <v>248.94</v>
      </c>
      <c r="K1151" t="n">
        <v>55.27</v>
      </c>
      <c r="L1151" t="n">
        <v>27.75</v>
      </c>
      <c r="M1151" t="n">
        <v>7</v>
      </c>
      <c r="N1151" t="n">
        <v>60.92</v>
      </c>
      <c r="O1151" t="n">
        <v>30936.46</v>
      </c>
      <c r="P1151" t="n">
        <v>306.22</v>
      </c>
      <c r="Q1151" t="n">
        <v>608.79</v>
      </c>
      <c r="R1151" t="n">
        <v>52.31</v>
      </c>
      <c r="S1151" t="n">
        <v>46.36</v>
      </c>
      <c r="T1151" t="n">
        <v>2655.67</v>
      </c>
      <c r="U1151" t="n">
        <v>0.89</v>
      </c>
      <c r="V1151" t="n">
        <v>0.91</v>
      </c>
      <c r="W1151" t="n">
        <v>9.19</v>
      </c>
      <c r="X1151" t="n">
        <v>0.16</v>
      </c>
      <c r="Y1151" t="n">
        <v>1</v>
      </c>
      <c r="Z1151" t="n">
        <v>10</v>
      </c>
    </row>
    <row r="1152">
      <c r="A1152" t="n">
        <v>108</v>
      </c>
      <c r="B1152" t="n">
        <v>105</v>
      </c>
      <c r="C1152" t="inlineStr">
        <is>
          <t xml:space="preserve">CONCLUIDO	</t>
        </is>
      </c>
      <c r="D1152" t="n">
        <v>3.7787</v>
      </c>
      <c r="E1152" t="n">
        <v>26.46</v>
      </c>
      <c r="F1152" t="n">
        <v>23.53</v>
      </c>
      <c r="G1152" t="n">
        <v>156.89</v>
      </c>
      <c r="H1152" t="n">
        <v>2</v>
      </c>
      <c r="I1152" t="n">
        <v>9</v>
      </c>
      <c r="J1152" t="n">
        <v>249.39</v>
      </c>
      <c r="K1152" t="n">
        <v>55.27</v>
      </c>
      <c r="L1152" t="n">
        <v>28</v>
      </c>
      <c r="M1152" t="n">
        <v>7</v>
      </c>
      <c r="N1152" t="n">
        <v>61.11</v>
      </c>
      <c r="O1152" t="n">
        <v>30991.69</v>
      </c>
      <c r="P1152" t="n">
        <v>306.38</v>
      </c>
      <c r="Q1152" t="n">
        <v>608.76</v>
      </c>
      <c r="R1152" t="n">
        <v>52.49</v>
      </c>
      <c r="S1152" t="n">
        <v>46.36</v>
      </c>
      <c r="T1152" t="n">
        <v>2745.99</v>
      </c>
      <c r="U1152" t="n">
        <v>0.88</v>
      </c>
      <c r="V1152" t="n">
        <v>0.91</v>
      </c>
      <c r="W1152" t="n">
        <v>9.19</v>
      </c>
      <c r="X1152" t="n">
        <v>0.16</v>
      </c>
      <c r="Y1152" t="n">
        <v>1</v>
      </c>
      <c r="Z1152" t="n">
        <v>10</v>
      </c>
    </row>
    <row r="1153">
      <c r="A1153" t="n">
        <v>109</v>
      </c>
      <c r="B1153" t="n">
        <v>105</v>
      </c>
      <c r="C1153" t="inlineStr">
        <is>
          <t xml:space="preserve">CONCLUIDO	</t>
        </is>
      </c>
      <c r="D1153" t="n">
        <v>3.7784</v>
      </c>
      <c r="E1153" t="n">
        <v>26.47</v>
      </c>
      <c r="F1153" t="n">
        <v>23.54</v>
      </c>
      <c r="G1153" t="n">
        <v>156.91</v>
      </c>
      <c r="H1153" t="n">
        <v>2.01</v>
      </c>
      <c r="I1153" t="n">
        <v>9</v>
      </c>
      <c r="J1153" t="n">
        <v>249.83</v>
      </c>
      <c r="K1153" t="n">
        <v>55.27</v>
      </c>
      <c r="L1153" t="n">
        <v>28.25</v>
      </c>
      <c r="M1153" t="n">
        <v>7</v>
      </c>
      <c r="N1153" t="n">
        <v>61.31</v>
      </c>
      <c r="O1153" t="n">
        <v>31047</v>
      </c>
      <c r="P1153" t="n">
        <v>306.45</v>
      </c>
      <c r="Q1153" t="n">
        <v>608.79</v>
      </c>
      <c r="R1153" t="n">
        <v>52.51</v>
      </c>
      <c r="S1153" t="n">
        <v>46.36</v>
      </c>
      <c r="T1153" t="n">
        <v>2757.25</v>
      </c>
      <c r="U1153" t="n">
        <v>0.88</v>
      </c>
      <c r="V1153" t="n">
        <v>0.91</v>
      </c>
      <c r="W1153" t="n">
        <v>9.19</v>
      </c>
      <c r="X1153" t="n">
        <v>0.16</v>
      </c>
      <c r="Y1153" t="n">
        <v>1</v>
      </c>
      <c r="Z1153" t="n">
        <v>10</v>
      </c>
    </row>
    <row r="1154">
      <c r="A1154" t="n">
        <v>110</v>
      </c>
      <c r="B1154" t="n">
        <v>105</v>
      </c>
      <c r="C1154" t="inlineStr">
        <is>
          <t xml:space="preserve">CONCLUIDO	</t>
        </is>
      </c>
      <c r="D1154" t="n">
        <v>3.779</v>
      </c>
      <c r="E1154" t="n">
        <v>26.46</v>
      </c>
      <c r="F1154" t="n">
        <v>23.53</v>
      </c>
      <c r="G1154" t="n">
        <v>156.88</v>
      </c>
      <c r="H1154" t="n">
        <v>2.03</v>
      </c>
      <c r="I1154" t="n">
        <v>9</v>
      </c>
      <c r="J1154" t="n">
        <v>250.28</v>
      </c>
      <c r="K1154" t="n">
        <v>55.27</v>
      </c>
      <c r="L1154" t="n">
        <v>28.5</v>
      </c>
      <c r="M1154" t="n">
        <v>7</v>
      </c>
      <c r="N1154" t="n">
        <v>61.51</v>
      </c>
      <c r="O1154" t="n">
        <v>31102.37</v>
      </c>
      <c r="P1154" t="n">
        <v>306.22</v>
      </c>
      <c r="Q1154" t="n">
        <v>608.77</v>
      </c>
      <c r="R1154" t="n">
        <v>52.48</v>
      </c>
      <c r="S1154" t="n">
        <v>46.36</v>
      </c>
      <c r="T1154" t="n">
        <v>2741.96</v>
      </c>
      <c r="U1154" t="n">
        <v>0.88</v>
      </c>
      <c r="V1154" t="n">
        <v>0.91</v>
      </c>
      <c r="W1154" t="n">
        <v>9.19</v>
      </c>
      <c r="X1154" t="n">
        <v>0.16</v>
      </c>
      <c r="Y1154" t="n">
        <v>1</v>
      </c>
      <c r="Z1154" t="n">
        <v>10</v>
      </c>
    </row>
    <row r="1155">
      <c r="A1155" t="n">
        <v>111</v>
      </c>
      <c r="B1155" t="n">
        <v>105</v>
      </c>
      <c r="C1155" t="inlineStr">
        <is>
          <t xml:space="preserve">CONCLUIDO	</t>
        </is>
      </c>
      <c r="D1155" t="n">
        <v>3.7791</v>
      </c>
      <c r="E1155" t="n">
        <v>26.46</v>
      </c>
      <c r="F1155" t="n">
        <v>23.53</v>
      </c>
      <c r="G1155" t="n">
        <v>156.88</v>
      </c>
      <c r="H1155" t="n">
        <v>2.04</v>
      </c>
      <c r="I1155" t="n">
        <v>9</v>
      </c>
      <c r="J1155" t="n">
        <v>250.73</v>
      </c>
      <c r="K1155" t="n">
        <v>55.27</v>
      </c>
      <c r="L1155" t="n">
        <v>28.75</v>
      </c>
      <c r="M1155" t="n">
        <v>7</v>
      </c>
      <c r="N1155" t="n">
        <v>61.71</v>
      </c>
      <c r="O1155" t="n">
        <v>31157.82</v>
      </c>
      <c r="P1155" t="n">
        <v>306.17</v>
      </c>
      <c r="Q1155" t="n">
        <v>608.76</v>
      </c>
      <c r="R1155" t="n">
        <v>52.41</v>
      </c>
      <c r="S1155" t="n">
        <v>46.36</v>
      </c>
      <c r="T1155" t="n">
        <v>2706.41</v>
      </c>
      <c r="U1155" t="n">
        <v>0.88</v>
      </c>
      <c r="V1155" t="n">
        <v>0.91</v>
      </c>
      <c r="W1155" t="n">
        <v>9.19</v>
      </c>
      <c r="X1155" t="n">
        <v>0.16</v>
      </c>
      <c r="Y1155" t="n">
        <v>1</v>
      </c>
      <c r="Z1155" t="n">
        <v>10</v>
      </c>
    </row>
    <row r="1156">
      <c r="A1156" t="n">
        <v>112</v>
      </c>
      <c r="B1156" t="n">
        <v>105</v>
      </c>
      <c r="C1156" t="inlineStr">
        <is>
          <t xml:space="preserve">CONCLUIDO	</t>
        </is>
      </c>
      <c r="D1156" t="n">
        <v>3.7782</v>
      </c>
      <c r="E1156" t="n">
        <v>26.47</v>
      </c>
      <c r="F1156" t="n">
        <v>23.54</v>
      </c>
      <c r="G1156" t="n">
        <v>156.92</v>
      </c>
      <c r="H1156" t="n">
        <v>2.05</v>
      </c>
      <c r="I1156" t="n">
        <v>9</v>
      </c>
      <c r="J1156" t="n">
        <v>251.18</v>
      </c>
      <c r="K1156" t="n">
        <v>55.27</v>
      </c>
      <c r="L1156" t="n">
        <v>29</v>
      </c>
      <c r="M1156" t="n">
        <v>7</v>
      </c>
      <c r="N1156" t="n">
        <v>61.91</v>
      </c>
      <c r="O1156" t="n">
        <v>31213.35</v>
      </c>
      <c r="P1156" t="n">
        <v>306.04</v>
      </c>
      <c r="Q1156" t="n">
        <v>608.76</v>
      </c>
      <c r="R1156" t="n">
        <v>52.41</v>
      </c>
      <c r="S1156" t="n">
        <v>46.36</v>
      </c>
      <c r="T1156" t="n">
        <v>2708.39</v>
      </c>
      <c r="U1156" t="n">
        <v>0.88</v>
      </c>
      <c r="V1156" t="n">
        <v>0.91</v>
      </c>
      <c r="W1156" t="n">
        <v>9.199999999999999</v>
      </c>
      <c r="X1156" t="n">
        <v>0.17</v>
      </c>
      <c r="Y1156" t="n">
        <v>1</v>
      </c>
      <c r="Z1156" t="n">
        <v>10</v>
      </c>
    </row>
    <row r="1157">
      <c r="A1157" t="n">
        <v>113</v>
      </c>
      <c r="B1157" t="n">
        <v>105</v>
      </c>
      <c r="C1157" t="inlineStr">
        <is>
          <t xml:space="preserve">CONCLUIDO	</t>
        </is>
      </c>
      <c r="D1157" t="n">
        <v>3.779</v>
      </c>
      <c r="E1157" t="n">
        <v>26.46</v>
      </c>
      <c r="F1157" t="n">
        <v>23.53</v>
      </c>
      <c r="G1157" t="n">
        <v>156.88</v>
      </c>
      <c r="H1157" t="n">
        <v>2.07</v>
      </c>
      <c r="I1157" t="n">
        <v>9</v>
      </c>
      <c r="J1157" t="n">
        <v>251.63</v>
      </c>
      <c r="K1157" t="n">
        <v>55.27</v>
      </c>
      <c r="L1157" t="n">
        <v>29.25</v>
      </c>
      <c r="M1157" t="n">
        <v>7</v>
      </c>
      <c r="N1157" t="n">
        <v>62.11</v>
      </c>
      <c r="O1157" t="n">
        <v>31268.94</v>
      </c>
      <c r="P1157" t="n">
        <v>305.74</v>
      </c>
      <c r="Q1157" t="n">
        <v>608.8099999999999</v>
      </c>
      <c r="R1157" t="n">
        <v>52.33</v>
      </c>
      <c r="S1157" t="n">
        <v>46.36</v>
      </c>
      <c r="T1157" t="n">
        <v>2668.16</v>
      </c>
      <c r="U1157" t="n">
        <v>0.89</v>
      </c>
      <c r="V1157" t="n">
        <v>0.91</v>
      </c>
      <c r="W1157" t="n">
        <v>9.19</v>
      </c>
      <c r="X1157" t="n">
        <v>0.16</v>
      </c>
      <c r="Y1157" t="n">
        <v>1</v>
      </c>
      <c r="Z1157" t="n">
        <v>10</v>
      </c>
    </row>
    <row r="1158">
      <c r="A1158" t="n">
        <v>114</v>
      </c>
      <c r="B1158" t="n">
        <v>105</v>
      </c>
      <c r="C1158" t="inlineStr">
        <is>
          <t xml:space="preserve">CONCLUIDO	</t>
        </is>
      </c>
      <c r="D1158" t="n">
        <v>3.7796</v>
      </c>
      <c r="E1158" t="n">
        <v>26.46</v>
      </c>
      <c r="F1158" t="n">
        <v>23.53</v>
      </c>
      <c r="G1158" t="n">
        <v>156.85</v>
      </c>
      <c r="H1158" t="n">
        <v>2.08</v>
      </c>
      <c r="I1158" t="n">
        <v>9</v>
      </c>
      <c r="J1158" t="n">
        <v>252.08</v>
      </c>
      <c r="K1158" t="n">
        <v>55.27</v>
      </c>
      <c r="L1158" t="n">
        <v>29.5</v>
      </c>
      <c r="M1158" t="n">
        <v>7</v>
      </c>
      <c r="N1158" t="n">
        <v>62.31</v>
      </c>
      <c r="O1158" t="n">
        <v>31324.61</v>
      </c>
      <c r="P1158" t="n">
        <v>305.65</v>
      </c>
      <c r="Q1158" t="n">
        <v>608.79</v>
      </c>
      <c r="R1158" t="n">
        <v>52.28</v>
      </c>
      <c r="S1158" t="n">
        <v>46.36</v>
      </c>
      <c r="T1158" t="n">
        <v>2642.87</v>
      </c>
      <c r="U1158" t="n">
        <v>0.89</v>
      </c>
      <c r="V1158" t="n">
        <v>0.91</v>
      </c>
      <c r="W1158" t="n">
        <v>9.19</v>
      </c>
      <c r="X1158" t="n">
        <v>0.16</v>
      </c>
      <c r="Y1158" t="n">
        <v>1</v>
      </c>
      <c r="Z1158" t="n">
        <v>10</v>
      </c>
    </row>
    <row r="1159">
      <c r="A1159" t="n">
        <v>115</v>
      </c>
      <c r="B1159" t="n">
        <v>105</v>
      </c>
      <c r="C1159" t="inlineStr">
        <is>
          <t xml:space="preserve">CONCLUIDO	</t>
        </is>
      </c>
      <c r="D1159" t="n">
        <v>3.7789</v>
      </c>
      <c r="E1159" t="n">
        <v>26.46</v>
      </c>
      <c r="F1159" t="n">
        <v>23.53</v>
      </c>
      <c r="G1159" t="n">
        <v>156.89</v>
      </c>
      <c r="H1159" t="n">
        <v>2.1</v>
      </c>
      <c r="I1159" t="n">
        <v>9</v>
      </c>
      <c r="J1159" t="n">
        <v>252.54</v>
      </c>
      <c r="K1159" t="n">
        <v>55.27</v>
      </c>
      <c r="L1159" t="n">
        <v>29.75</v>
      </c>
      <c r="M1159" t="n">
        <v>7</v>
      </c>
      <c r="N1159" t="n">
        <v>62.51</v>
      </c>
      <c r="O1159" t="n">
        <v>31380.35</v>
      </c>
      <c r="P1159" t="n">
        <v>305.1</v>
      </c>
      <c r="Q1159" t="n">
        <v>608.75</v>
      </c>
      <c r="R1159" t="n">
        <v>52.46</v>
      </c>
      <c r="S1159" t="n">
        <v>46.36</v>
      </c>
      <c r="T1159" t="n">
        <v>2734.67</v>
      </c>
      <c r="U1159" t="n">
        <v>0.88</v>
      </c>
      <c r="V1159" t="n">
        <v>0.91</v>
      </c>
      <c r="W1159" t="n">
        <v>9.19</v>
      </c>
      <c r="X1159" t="n">
        <v>0.16</v>
      </c>
      <c r="Y1159" t="n">
        <v>1</v>
      </c>
      <c r="Z1159" t="n">
        <v>10</v>
      </c>
    </row>
    <row r="1160">
      <c r="A1160" t="n">
        <v>116</v>
      </c>
      <c r="B1160" t="n">
        <v>105</v>
      </c>
      <c r="C1160" t="inlineStr">
        <is>
          <t xml:space="preserve">CONCLUIDO	</t>
        </is>
      </c>
      <c r="D1160" t="n">
        <v>3.7773</v>
      </c>
      <c r="E1160" t="n">
        <v>26.47</v>
      </c>
      <c r="F1160" t="n">
        <v>23.54</v>
      </c>
      <c r="G1160" t="n">
        <v>156.96</v>
      </c>
      <c r="H1160" t="n">
        <v>2.11</v>
      </c>
      <c r="I1160" t="n">
        <v>9</v>
      </c>
      <c r="J1160" t="n">
        <v>252.99</v>
      </c>
      <c r="K1160" t="n">
        <v>55.27</v>
      </c>
      <c r="L1160" t="n">
        <v>30</v>
      </c>
      <c r="M1160" t="n">
        <v>7</v>
      </c>
      <c r="N1160" t="n">
        <v>62.72</v>
      </c>
      <c r="O1160" t="n">
        <v>31436.17</v>
      </c>
      <c r="P1160" t="n">
        <v>304.46</v>
      </c>
      <c r="Q1160" t="n">
        <v>608.8</v>
      </c>
      <c r="R1160" t="n">
        <v>52.64</v>
      </c>
      <c r="S1160" t="n">
        <v>46.36</v>
      </c>
      <c r="T1160" t="n">
        <v>2822.44</v>
      </c>
      <c r="U1160" t="n">
        <v>0.88</v>
      </c>
      <c r="V1160" t="n">
        <v>0.91</v>
      </c>
      <c r="W1160" t="n">
        <v>9.199999999999999</v>
      </c>
      <c r="X1160" t="n">
        <v>0.17</v>
      </c>
      <c r="Y1160" t="n">
        <v>1</v>
      </c>
      <c r="Z1160" t="n">
        <v>10</v>
      </c>
    </row>
    <row r="1161">
      <c r="A1161" t="n">
        <v>117</v>
      </c>
      <c r="B1161" t="n">
        <v>105</v>
      </c>
      <c r="C1161" t="inlineStr">
        <is>
          <t xml:space="preserve">CONCLUIDO	</t>
        </is>
      </c>
      <c r="D1161" t="n">
        <v>3.778</v>
      </c>
      <c r="E1161" t="n">
        <v>26.47</v>
      </c>
      <c r="F1161" t="n">
        <v>23.54</v>
      </c>
      <c r="G1161" t="n">
        <v>156.93</v>
      </c>
      <c r="H1161" t="n">
        <v>2.12</v>
      </c>
      <c r="I1161" t="n">
        <v>9</v>
      </c>
      <c r="J1161" t="n">
        <v>253.44</v>
      </c>
      <c r="K1161" t="n">
        <v>55.27</v>
      </c>
      <c r="L1161" t="n">
        <v>30.25</v>
      </c>
      <c r="M1161" t="n">
        <v>7</v>
      </c>
      <c r="N1161" t="n">
        <v>62.92</v>
      </c>
      <c r="O1161" t="n">
        <v>31492.06</v>
      </c>
      <c r="P1161" t="n">
        <v>303.59</v>
      </c>
      <c r="Q1161" t="n">
        <v>608.78</v>
      </c>
      <c r="R1161" t="n">
        <v>52.65</v>
      </c>
      <c r="S1161" t="n">
        <v>46.36</v>
      </c>
      <c r="T1161" t="n">
        <v>2827.58</v>
      </c>
      <c r="U1161" t="n">
        <v>0.88</v>
      </c>
      <c r="V1161" t="n">
        <v>0.91</v>
      </c>
      <c r="W1161" t="n">
        <v>9.19</v>
      </c>
      <c r="X1161" t="n">
        <v>0.17</v>
      </c>
      <c r="Y1161" t="n">
        <v>1</v>
      </c>
      <c r="Z1161" t="n">
        <v>10</v>
      </c>
    </row>
    <row r="1162">
      <c r="A1162" t="n">
        <v>118</v>
      </c>
      <c r="B1162" t="n">
        <v>105</v>
      </c>
      <c r="C1162" t="inlineStr">
        <is>
          <t xml:space="preserve">CONCLUIDO	</t>
        </is>
      </c>
      <c r="D1162" t="n">
        <v>3.7784</v>
      </c>
      <c r="E1162" t="n">
        <v>26.47</v>
      </c>
      <c r="F1162" t="n">
        <v>23.54</v>
      </c>
      <c r="G1162" t="n">
        <v>156.91</v>
      </c>
      <c r="H1162" t="n">
        <v>2.14</v>
      </c>
      <c r="I1162" t="n">
        <v>9</v>
      </c>
      <c r="J1162" t="n">
        <v>253.9</v>
      </c>
      <c r="K1162" t="n">
        <v>55.27</v>
      </c>
      <c r="L1162" t="n">
        <v>30.5</v>
      </c>
      <c r="M1162" t="n">
        <v>7</v>
      </c>
      <c r="N1162" t="n">
        <v>63.12</v>
      </c>
      <c r="O1162" t="n">
        <v>31548.03</v>
      </c>
      <c r="P1162" t="n">
        <v>302.89</v>
      </c>
      <c r="Q1162" t="n">
        <v>608.76</v>
      </c>
      <c r="R1162" t="n">
        <v>52.66</v>
      </c>
      <c r="S1162" t="n">
        <v>46.36</v>
      </c>
      <c r="T1162" t="n">
        <v>2834.29</v>
      </c>
      <c r="U1162" t="n">
        <v>0.88</v>
      </c>
      <c r="V1162" t="n">
        <v>0.91</v>
      </c>
      <c r="W1162" t="n">
        <v>9.19</v>
      </c>
      <c r="X1162" t="n">
        <v>0.17</v>
      </c>
      <c r="Y1162" t="n">
        <v>1</v>
      </c>
      <c r="Z1162" t="n">
        <v>10</v>
      </c>
    </row>
    <row r="1163">
      <c r="A1163" t="n">
        <v>119</v>
      </c>
      <c r="B1163" t="n">
        <v>105</v>
      </c>
      <c r="C1163" t="inlineStr">
        <is>
          <t xml:space="preserve">CONCLUIDO	</t>
        </is>
      </c>
      <c r="D1163" t="n">
        <v>3.7782</v>
      </c>
      <c r="E1163" t="n">
        <v>26.47</v>
      </c>
      <c r="F1163" t="n">
        <v>23.54</v>
      </c>
      <c r="G1163" t="n">
        <v>156.92</v>
      </c>
      <c r="H1163" t="n">
        <v>2.15</v>
      </c>
      <c r="I1163" t="n">
        <v>9</v>
      </c>
      <c r="J1163" t="n">
        <v>254.35</v>
      </c>
      <c r="K1163" t="n">
        <v>55.27</v>
      </c>
      <c r="L1163" t="n">
        <v>30.75</v>
      </c>
      <c r="M1163" t="n">
        <v>7</v>
      </c>
      <c r="N1163" t="n">
        <v>63.33</v>
      </c>
      <c r="O1163" t="n">
        <v>31604.07</v>
      </c>
      <c r="P1163" t="n">
        <v>301.47</v>
      </c>
      <c r="Q1163" t="n">
        <v>608.76</v>
      </c>
      <c r="R1163" t="n">
        <v>52.61</v>
      </c>
      <c r="S1163" t="n">
        <v>46.36</v>
      </c>
      <c r="T1163" t="n">
        <v>2805.26</v>
      </c>
      <c r="U1163" t="n">
        <v>0.88</v>
      </c>
      <c r="V1163" t="n">
        <v>0.91</v>
      </c>
      <c r="W1163" t="n">
        <v>9.19</v>
      </c>
      <c r="X1163" t="n">
        <v>0.17</v>
      </c>
      <c r="Y1163" t="n">
        <v>1</v>
      </c>
      <c r="Z1163" t="n">
        <v>10</v>
      </c>
    </row>
    <row r="1164">
      <c r="A1164" t="n">
        <v>120</v>
      </c>
      <c r="B1164" t="n">
        <v>105</v>
      </c>
      <c r="C1164" t="inlineStr">
        <is>
          <t xml:space="preserve">CONCLUIDO	</t>
        </is>
      </c>
      <c r="D1164" t="n">
        <v>3.7878</v>
      </c>
      <c r="E1164" t="n">
        <v>26.4</v>
      </c>
      <c r="F1164" t="n">
        <v>23.51</v>
      </c>
      <c r="G1164" t="n">
        <v>176.34</v>
      </c>
      <c r="H1164" t="n">
        <v>2.16</v>
      </c>
      <c r="I1164" t="n">
        <v>8</v>
      </c>
      <c r="J1164" t="n">
        <v>254.81</v>
      </c>
      <c r="K1164" t="n">
        <v>55.27</v>
      </c>
      <c r="L1164" t="n">
        <v>31</v>
      </c>
      <c r="M1164" t="n">
        <v>6</v>
      </c>
      <c r="N1164" t="n">
        <v>63.53</v>
      </c>
      <c r="O1164" t="n">
        <v>31660.19</v>
      </c>
      <c r="P1164" t="n">
        <v>301.67</v>
      </c>
      <c r="Q1164" t="n">
        <v>608.77</v>
      </c>
      <c r="R1164" t="n">
        <v>51.71</v>
      </c>
      <c r="S1164" t="n">
        <v>46.36</v>
      </c>
      <c r="T1164" t="n">
        <v>2360.6</v>
      </c>
      <c r="U1164" t="n">
        <v>0.9</v>
      </c>
      <c r="V1164" t="n">
        <v>0.91</v>
      </c>
      <c r="W1164" t="n">
        <v>9.19</v>
      </c>
      <c r="X1164" t="n">
        <v>0.14</v>
      </c>
      <c r="Y1164" t="n">
        <v>1</v>
      </c>
      <c r="Z1164" t="n">
        <v>10</v>
      </c>
    </row>
    <row r="1165">
      <c r="A1165" t="n">
        <v>121</v>
      </c>
      <c r="B1165" t="n">
        <v>105</v>
      </c>
      <c r="C1165" t="inlineStr">
        <is>
          <t xml:space="preserve">CONCLUIDO	</t>
        </is>
      </c>
      <c r="D1165" t="n">
        <v>3.7886</v>
      </c>
      <c r="E1165" t="n">
        <v>26.4</v>
      </c>
      <c r="F1165" t="n">
        <v>23.51</v>
      </c>
      <c r="G1165" t="n">
        <v>176.3</v>
      </c>
      <c r="H1165" t="n">
        <v>2.18</v>
      </c>
      <c r="I1165" t="n">
        <v>8</v>
      </c>
      <c r="J1165" t="n">
        <v>255.26</v>
      </c>
      <c r="K1165" t="n">
        <v>55.27</v>
      </c>
      <c r="L1165" t="n">
        <v>31.25</v>
      </c>
      <c r="M1165" t="n">
        <v>6</v>
      </c>
      <c r="N1165" t="n">
        <v>63.74</v>
      </c>
      <c r="O1165" t="n">
        <v>31716.38</v>
      </c>
      <c r="P1165" t="n">
        <v>302.01</v>
      </c>
      <c r="Q1165" t="n">
        <v>608.75</v>
      </c>
      <c r="R1165" t="n">
        <v>51.42</v>
      </c>
      <c r="S1165" t="n">
        <v>46.36</v>
      </c>
      <c r="T1165" t="n">
        <v>2216.72</v>
      </c>
      <c r="U1165" t="n">
        <v>0.9</v>
      </c>
      <c r="V1165" t="n">
        <v>0.91</v>
      </c>
      <c r="W1165" t="n">
        <v>9.19</v>
      </c>
      <c r="X1165" t="n">
        <v>0.14</v>
      </c>
      <c r="Y1165" t="n">
        <v>1</v>
      </c>
      <c r="Z1165" t="n">
        <v>10</v>
      </c>
    </row>
    <row r="1166">
      <c r="A1166" t="n">
        <v>122</v>
      </c>
      <c r="B1166" t="n">
        <v>105</v>
      </c>
      <c r="C1166" t="inlineStr">
        <is>
          <t xml:space="preserve">CONCLUIDO	</t>
        </is>
      </c>
      <c r="D1166" t="n">
        <v>3.7892</v>
      </c>
      <c r="E1166" t="n">
        <v>26.39</v>
      </c>
      <c r="F1166" t="n">
        <v>23.5</v>
      </c>
      <c r="G1166" t="n">
        <v>176.26</v>
      </c>
      <c r="H1166" t="n">
        <v>2.19</v>
      </c>
      <c r="I1166" t="n">
        <v>8</v>
      </c>
      <c r="J1166" t="n">
        <v>255.72</v>
      </c>
      <c r="K1166" t="n">
        <v>55.27</v>
      </c>
      <c r="L1166" t="n">
        <v>31.5</v>
      </c>
      <c r="M1166" t="n">
        <v>6</v>
      </c>
      <c r="N1166" t="n">
        <v>63.95</v>
      </c>
      <c r="O1166" t="n">
        <v>31772.65</v>
      </c>
      <c r="P1166" t="n">
        <v>302.14</v>
      </c>
      <c r="Q1166" t="n">
        <v>608.75</v>
      </c>
      <c r="R1166" t="n">
        <v>51.49</v>
      </c>
      <c r="S1166" t="n">
        <v>46.36</v>
      </c>
      <c r="T1166" t="n">
        <v>2252.39</v>
      </c>
      <c r="U1166" t="n">
        <v>0.9</v>
      </c>
      <c r="V1166" t="n">
        <v>0.91</v>
      </c>
      <c r="W1166" t="n">
        <v>9.19</v>
      </c>
      <c r="X1166" t="n">
        <v>0.13</v>
      </c>
      <c r="Y1166" t="n">
        <v>1</v>
      </c>
      <c r="Z1166" t="n">
        <v>10</v>
      </c>
    </row>
    <row r="1167">
      <c r="A1167" t="n">
        <v>123</v>
      </c>
      <c r="B1167" t="n">
        <v>105</v>
      </c>
      <c r="C1167" t="inlineStr">
        <is>
          <t xml:space="preserve">CONCLUIDO	</t>
        </is>
      </c>
      <c r="D1167" t="n">
        <v>3.7878</v>
      </c>
      <c r="E1167" t="n">
        <v>26.4</v>
      </c>
      <c r="F1167" t="n">
        <v>23.51</v>
      </c>
      <c r="G1167" t="n">
        <v>176.34</v>
      </c>
      <c r="H1167" t="n">
        <v>2.21</v>
      </c>
      <c r="I1167" t="n">
        <v>8</v>
      </c>
      <c r="J1167" t="n">
        <v>256.17</v>
      </c>
      <c r="K1167" t="n">
        <v>55.27</v>
      </c>
      <c r="L1167" t="n">
        <v>31.75</v>
      </c>
      <c r="M1167" t="n">
        <v>6</v>
      </c>
      <c r="N1167" t="n">
        <v>64.15000000000001</v>
      </c>
      <c r="O1167" t="n">
        <v>31829</v>
      </c>
      <c r="P1167" t="n">
        <v>302.53</v>
      </c>
      <c r="Q1167" t="n">
        <v>608.78</v>
      </c>
      <c r="R1167" t="n">
        <v>51.69</v>
      </c>
      <c r="S1167" t="n">
        <v>46.36</v>
      </c>
      <c r="T1167" t="n">
        <v>2352.93</v>
      </c>
      <c r="U1167" t="n">
        <v>0.9</v>
      </c>
      <c r="V1167" t="n">
        <v>0.91</v>
      </c>
      <c r="W1167" t="n">
        <v>9.19</v>
      </c>
      <c r="X1167" t="n">
        <v>0.14</v>
      </c>
      <c r="Y1167" t="n">
        <v>1</v>
      </c>
      <c r="Z1167" t="n">
        <v>10</v>
      </c>
    </row>
    <row r="1168">
      <c r="A1168" t="n">
        <v>124</v>
      </c>
      <c r="B1168" t="n">
        <v>105</v>
      </c>
      <c r="C1168" t="inlineStr">
        <is>
          <t xml:space="preserve">CONCLUIDO	</t>
        </is>
      </c>
      <c r="D1168" t="n">
        <v>3.7877</v>
      </c>
      <c r="E1168" t="n">
        <v>26.4</v>
      </c>
      <c r="F1168" t="n">
        <v>23.51</v>
      </c>
      <c r="G1168" t="n">
        <v>176.34</v>
      </c>
      <c r="H1168" t="n">
        <v>2.22</v>
      </c>
      <c r="I1168" t="n">
        <v>8</v>
      </c>
      <c r="J1168" t="n">
        <v>256.63</v>
      </c>
      <c r="K1168" t="n">
        <v>55.27</v>
      </c>
      <c r="L1168" t="n">
        <v>32</v>
      </c>
      <c r="M1168" t="n">
        <v>6</v>
      </c>
      <c r="N1168" t="n">
        <v>64.36</v>
      </c>
      <c r="O1168" t="n">
        <v>31885.42</v>
      </c>
      <c r="P1168" t="n">
        <v>302.09</v>
      </c>
      <c r="Q1168" t="n">
        <v>608.75</v>
      </c>
      <c r="R1168" t="n">
        <v>51.83</v>
      </c>
      <c r="S1168" t="n">
        <v>46.36</v>
      </c>
      <c r="T1168" t="n">
        <v>2422.14</v>
      </c>
      <c r="U1168" t="n">
        <v>0.89</v>
      </c>
      <c r="V1168" t="n">
        <v>0.91</v>
      </c>
      <c r="W1168" t="n">
        <v>9.19</v>
      </c>
      <c r="X1168" t="n">
        <v>0.14</v>
      </c>
      <c r="Y1168" t="n">
        <v>1</v>
      </c>
      <c r="Z1168" t="n">
        <v>10</v>
      </c>
    </row>
    <row r="1169">
      <c r="A1169" t="n">
        <v>125</v>
      </c>
      <c r="B1169" t="n">
        <v>105</v>
      </c>
      <c r="C1169" t="inlineStr">
        <is>
          <t xml:space="preserve">CONCLUIDO	</t>
        </is>
      </c>
      <c r="D1169" t="n">
        <v>3.7882</v>
      </c>
      <c r="E1169" t="n">
        <v>26.4</v>
      </c>
      <c r="F1169" t="n">
        <v>23.51</v>
      </c>
      <c r="G1169" t="n">
        <v>176.31</v>
      </c>
      <c r="H1169" t="n">
        <v>2.23</v>
      </c>
      <c r="I1169" t="n">
        <v>8</v>
      </c>
      <c r="J1169" t="n">
        <v>257.09</v>
      </c>
      <c r="K1169" t="n">
        <v>55.27</v>
      </c>
      <c r="L1169" t="n">
        <v>32.25</v>
      </c>
      <c r="M1169" t="n">
        <v>6</v>
      </c>
      <c r="N1169" t="n">
        <v>64.56999999999999</v>
      </c>
      <c r="O1169" t="n">
        <v>31942.05</v>
      </c>
      <c r="P1169" t="n">
        <v>301.6</v>
      </c>
      <c r="Q1169" t="n">
        <v>608.78</v>
      </c>
      <c r="R1169" t="n">
        <v>51.72</v>
      </c>
      <c r="S1169" t="n">
        <v>46.36</v>
      </c>
      <c r="T1169" t="n">
        <v>2369.41</v>
      </c>
      <c r="U1169" t="n">
        <v>0.9</v>
      </c>
      <c r="V1169" t="n">
        <v>0.91</v>
      </c>
      <c r="W1169" t="n">
        <v>9.19</v>
      </c>
      <c r="X1169" t="n">
        <v>0.14</v>
      </c>
      <c r="Y1169" t="n">
        <v>1</v>
      </c>
      <c r="Z1169" t="n">
        <v>10</v>
      </c>
    </row>
    <row r="1170">
      <c r="A1170" t="n">
        <v>126</v>
      </c>
      <c r="B1170" t="n">
        <v>105</v>
      </c>
      <c r="C1170" t="inlineStr">
        <is>
          <t xml:space="preserve">CONCLUIDO	</t>
        </is>
      </c>
      <c r="D1170" t="n">
        <v>3.7889</v>
      </c>
      <c r="E1170" t="n">
        <v>26.39</v>
      </c>
      <c r="F1170" t="n">
        <v>23.5</v>
      </c>
      <c r="G1170" t="n">
        <v>176.28</v>
      </c>
      <c r="H1170" t="n">
        <v>2.25</v>
      </c>
      <c r="I1170" t="n">
        <v>8</v>
      </c>
      <c r="J1170" t="n">
        <v>257.55</v>
      </c>
      <c r="K1170" t="n">
        <v>55.27</v>
      </c>
      <c r="L1170" t="n">
        <v>32.5</v>
      </c>
      <c r="M1170" t="n">
        <v>6</v>
      </c>
      <c r="N1170" t="n">
        <v>64.78</v>
      </c>
      <c r="O1170" t="n">
        <v>31998.63</v>
      </c>
      <c r="P1170" t="n">
        <v>301.18</v>
      </c>
      <c r="Q1170" t="n">
        <v>608.76</v>
      </c>
      <c r="R1170" t="n">
        <v>51.6</v>
      </c>
      <c r="S1170" t="n">
        <v>46.36</v>
      </c>
      <c r="T1170" t="n">
        <v>2306.66</v>
      </c>
      <c r="U1170" t="n">
        <v>0.9</v>
      </c>
      <c r="V1170" t="n">
        <v>0.91</v>
      </c>
      <c r="W1170" t="n">
        <v>9.19</v>
      </c>
      <c r="X1170" t="n">
        <v>0.13</v>
      </c>
      <c r="Y1170" t="n">
        <v>1</v>
      </c>
      <c r="Z1170" t="n">
        <v>10</v>
      </c>
    </row>
    <row r="1171">
      <c r="A1171" t="n">
        <v>127</v>
      </c>
      <c r="B1171" t="n">
        <v>105</v>
      </c>
      <c r="C1171" t="inlineStr">
        <is>
          <t xml:space="preserve">CONCLUIDO	</t>
        </is>
      </c>
      <c r="D1171" t="n">
        <v>3.7888</v>
      </c>
      <c r="E1171" t="n">
        <v>26.39</v>
      </c>
      <c r="F1171" t="n">
        <v>23.5</v>
      </c>
      <c r="G1171" t="n">
        <v>176.28</v>
      </c>
      <c r="H1171" t="n">
        <v>2.26</v>
      </c>
      <c r="I1171" t="n">
        <v>8</v>
      </c>
      <c r="J1171" t="n">
        <v>258.01</v>
      </c>
      <c r="K1171" t="n">
        <v>55.27</v>
      </c>
      <c r="L1171" t="n">
        <v>32.75</v>
      </c>
      <c r="M1171" t="n">
        <v>6</v>
      </c>
      <c r="N1171" t="n">
        <v>64.98999999999999</v>
      </c>
      <c r="O1171" t="n">
        <v>32055.29</v>
      </c>
      <c r="P1171" t="n">
        <v>300.81</v>
      </c>
      <c r="Q1171" t="n">
        <v>608.76</v>
      </c>
      <c r="R1171" t="n">
        <v>51.58</v>
      </c>
      <c r="S1171" t="n">
        <v>46.36</v>
      </c>
      <c r="T1171" t="n">
        <v>2298.62</v>
      </c>
      <c r="U1171" t="n">
        <v>0.9</v>
      </c>
      <c r="V1171" t="n">
        <v>0.91</v>
      </c>
      <c r="W1171" t="n">
        <v>9.19</v>
      </c>
      <c r="X1171" t="n">
        <v>0.13</v>
      </c>
      <c r="Y1171" t="n">
        <v>1</v>
      </c>
      <c r="Z1171" t="n">
        <v>10</v>
      </c>
    </row>
    <row r="1172">
      <c r="A1172" t="n">
        <v>128</v>
      </c>
      <c r="B1172" t="n">
        <v>105</v>
      </c>
      <c r="C1172" t="inlineStr">
        <is>
          <t xml:space="preserve">CONCLUIDO	</t>
        </is>
      </c>
      <c r="D1172" t="n">
        <v>3.7887</v>
      </c>
      <c r="E1172" t="n">
        <v>26.39</v>
      </c>
      <c r="F1172" t="n">
        <v>23.5</v>
      </c>
      <c r="G1172" t="n">
        <v>176.29</v>
      </c>
      <c r="H1172" t="n">
        <v>2.27</v>
      </c>
      <c r="I1172" t="n">
        <v>8</v>
      </c>
      <c r="J1172" t="n">
        <v>258.47</v>
      </c>
      <c r="K1172" t="n">
        <v>55.27</v>
      </c>
      <c r="L1172" t="n">
        <v>33</v>
      </c>
      <c r="M1172" t="n">
        <v>6</v>
      </c>
      <c r="N1172" t="n">
        <v>65.2</v>
      </c>
      <c r="O1172" t="n">
        <v>32112.02</v>
      </c>
      <c r="P1172" t="n">
        <v>300.09</v>
      </c>
      <c r="Q1172" t="n">
        <v>608.75</v>
      </c>
      <c r="R1172" t="n">
        <v>51.57</v>
      </c>
      <c r="S1172" t="n">
        <v>46.36</v>
      </c>
      <c r="T1172" t="n">
        <v>2294.03</v>
      </c>
      <c r="U1172" t="n">
        <v>0.9</v>
      </c>
      <c r="V1172" t="n">
        <v>0.91</v>
      </c>
      <c r="W1172" t="n">
        <v>9.19</v>
      </c>
      <c r="X1172" t="n">
        <v>0.13</v>
      </c>
      <c r="Y1172" t="n">
        <v>1</v>
      </c>
      <c r="Z1172" t="n">
        <v>10</v>
      </c>
    </row>
    <row r="1173">
      <c r="A1173" t="n">
        <v>129</v>
      </c>
      <c r="B1173" t="n">
        <v>105</v>
      </c>
      <c r="C1173" t="inlineStr">
        <is>
          <t xml:space="preserve">CONCLUIDO	</t>
        </is>
      </c>
      <c r="D1173" t="n">
        <v>3.7887</v>
      </c>
      <c r="E1173" t="n">
        <v>26.39</v>
      </c>
      <c r="F1173" t="n">
        <v>23.5</v>
      </c>
      <c r="G1173" t="n">
        <v>176.29</v>
      </c>
      <c r="H1173" t="n">
        <v>2.28</v>
      </c>
      <c r="I1173" t="n">
        <v>8</v>
      </c>
      <c r="J1173" t="n">
        <v>258.93</v>
      </c>
      <c r="K1173" t="n">
        <v>55.27</v>
      </c>
      <c r="L1173" t="n">
        <v>33.25</v>
      </c>
      <c r="M1173" t="n">
        <v>6</v>
      </c>
      <c r="N1173" t="n">
        <v>65.41</v>
      </c>
      <c r="O1173" t="n">
        <v>32168.84</v>
      </c>
      <c r="P1173" t="n">
        <v>299.82</v>
      </c>
      <c r="Q1173" t="n">
        <v>608.77</v>
      </c>
      <c r="R1173" t="n">
        <v>51.46</v>
      </c>
      <c r="S1173" t="n">
        <v>46.36</v>
      </c>
      <c r="T1173" t="n">
        <v>2239.01</v>
      </c>
      <c r="U1173" t="n">
        <v>0.9</v>
      </c>
      <c r="V1173" t="n">
        <v>0.91</v>
      </c>
      <c r="W1173" t="n">
        <v>9.19</v>
      </c>
      <c r="X1173" t="n">
        <v>0.13</v>
      </c>
      <c r="Y1173" t="n">
        <v>1</v>
      </c>
      <c r="Z1173" t="n">
        <v>10</v>
      </c>
    </row>
    <row r="1174">
      <c r="A1174" t="n">
        <v>130</v>
      </c>
      <c r="B1174" t="n">
        <v>105</v>
      </c>
      <c r="C1174" t="inlineStr">
        <is>
          <t xml:space="preserve">CONCLUIDO	</t>
        </is>
      </c>
      <c r="D1174" t="n">
        <v>3.7897</v>
      </c>
      <c r="E1174" t="n">
        <v>26.39</v>
      </c>
      <c r="F1174" t="n">
        <v>23.5</v>
      </c>
      <c r="G1174" t="n">
        <v>176.24</v>
      </c>
      <c r="H1174" t="n">
        <v>2.3</v>
      </c>
      <c r="I1174" t="n">
        <v>8</v>
      </c>
      <c r="J1174" t="n">
        <v>259.39</v>
      </c>
      <c r="K1174" t="n">
        <v>55.27</v>
      </c>
      <c r="L1174" t="n">
        <v>33.5</v>
      </c>
      <c r="M1174" t="n">
        <v>6</v>
      </c>
      <c r="N1174" t="n">
        <v>65.62</v>
      </c>
      <c r="O1174" t="n">
        <v>32225.73</v>
      </c>
      <c r="P1174" t="n">
        <v>299.2</v>
      </c>
      <c r="Q1174" t="n">
        <v>608.8099999999999</v>
      </c>
      <c r="R1174" t="n">
        <v>51.34</v>
      </c>
      <c r="S1174" t="n">
        <v>46.36</v>
      </c>
      <c r="T1174" t="n">
        <v>2175.33</v>
      </c>
      <c r="U1174" t="n">
        <v>0.9</v>
      </c>
      <c r="V1174" t="n">
        <v>0.91</v>
      </c>
      <c r="W1174" t="n">
        <v>9.19</v>
      </c>
      <c r="X1174" t="n">
        <v>0.13</v>
      </c>
      <c r="Y1174" t="n">
        <v>1</v>
      </c>
      <c r="Z1174" t="n">
        <v>10</v>
      </c>
    </row>
    <row r="1175">
      <c r="A1175" t="n">
        <v>131</v>
      </c>
      <c r="B1175" t="n">
        <v>105</v>
      </c>
      <c r="C1175" t="inlineStr">
        <is>
          <t xml:space="preserve">CONCLUIDO	</t>
        </is>
      </c>
      <c r="D1175" t="n">
        <v>3.7895</v>
      </c>
      <c r="E1175" t="n">
        <v>26.39</v>
      </c>
      <c r="F1175" t="n">
        <v>23.5</v>
      </c>
      <c r="G1175" t="n">
        <v>176.25</v>
      </c>
      <c r="H1175" t="n">
        <v>2.31</v>
      </c>
      <c r="I1175" t="n">
        <v>8</v>
      </c>
      <c r="J1175" t="n">
        <v>259.85</v>
      </c>
      <c r="K1175" t="n">
        <v>55.27</v>
      </c>
      <c r="L1175" t="n">
        <v>33.75</v>
      </c>
      <c r="M1175" t="n">
        <v>6</v>
      </c>
      <c r="N1175" t="n">
        <v>65.83</v>
      </c>
      <c r="O1175" t="n">
        <v>32282.7</v>
      </c>
      <c r="P1175" t="n">
        <v>298.22</v>
      </c>
      <c r="Q1175" t="n">
        <v>608.77</v>
      </c>
      <c r="R1175" t="n">
        <v>51.34</v>
      </c>
      <c r="S1175" t="n">
        <v>46.36</v>
      </c>
      <c r="T1175" t="n">
        <v>2177.26</v>
      </c>
      <c r="U1175" t="n">
        <v>0.9</v>
      </c>
      <c r="V1175" t="n">
        <v>0.91</v>
      </c>
      <c r="W1175" t="n">
        <v>9.19</v>
      </c>
      <c r="X1175" t="n">
        <v>0.13</v>
      </c>
      <c r="Y1175" t="n">
        <v>1</v>
      </c>
      <c r="Z1175" t="n">
        <v>10</v>
      </c>
    </row>
    <row r="1176">
      <c r="A1176" t="n">
        <v>132</v>
      </c>
      <c r="B1176" t="n">
        <v>105</v>
      </c>
      <c r="C1176" t="inlineStr">
        <is>
          <t xml:space="preserve">CONCLUIDO	</t>
        </is>
      </c>
      <c r="D1176" t="n">
        <v>3.7892</v>
      </c>
      <c r="E1176" t="n">
        <v>26.39</v>
      </c>
      <c r="F1176" t="n">
        <v>23.5</v>
      </c>
      <c r="G1176" t="n">
        <v>176.26</v>
      </c>
      <c r="H1176" t="n">
        <v>2.32</v>
      </c>
      <c r="I1176" t="n">
        <v>8</v>
      </c>
      <c r="J1176" t="n">
        <v>260.32</v>
      </c>
      <c r="K1176" t="n">
        <v>55.27</v>
      </c>
      <c r="L1176" t="n">
        <v>34</v>
      </c>
      <c r="M1176" t="n">
        <v>6</v>
      </c>
      <c r="N1176" t="n">
        <v>66.04000000000001</v>
      </c>
      <c r="O1176" t="n">
        <v>32339.75</v>
      </c>
      <c r="P1176" t="n">
        <v>297.26</v>
      </c>
      <c r="Q1176" t="n">
        <v>608.79</v>
      </c>
      <c r="R1176" t="n">
        <v>51.45</v>
      </c>
      <c r="S1176" t="n">
        <v>46.36</v>
      </c>
      <c r="T1176" t="n">
        <v>2232.9</v>
      </c>
      <c r="U1176" t="n">
        <v>0.9</v>
      </c>
      <c r="V1176" t="n">
        <v>0.91</v>
      </c>
      <c r="W1176" t="n">
        <v>9.19</v>
      </c>
      <c r="X1176" t="n">
        <v>0.13</v>
      </c>
      <c r="Y1176" t="n">
        <v>1</v>
      </c>
      <c r="Z1176" t="n">
        <v>10</v>
      </c>
    </row>
    <row r="1177">
      <c r="A1177" t="n">
        <v>133</v>
      </c>
      <c r="B1177" t="n">
        <v>105</v>
      </c>
      <c r="C1177" t="inlineStr">
        <is>
          <t xml:space="preserve">CONCLUIDO	</t>
        </is>
      </c>
      <c r="D1177" t="n">
        <v>3.7889</v>
      </c>
      <c r="E1177" t="n">
        <v>26.39</v>
      </c>
      <c r="F1177" t="n">
        <v>23.5</v>
      </c>
      <c r="G1177" t="n">
        <v>176.28</v>
      </c>
      <c r="H1177" t="n">
        <v>2.34</v>
      </c>
      <c r="I1177" t="n">
        <v>8</v>
      </c>
      <c r="J1177" t="n">
        <v>260.78</v>
      </c>
      <c r="K1177" t="n">
        <v>55.27</v>
      </c>
      <c r="L1177" t="n">
        <v>34.25</v>
      </c>
      <c r="M1177" t="n">
        <v>6</v>
      </c>
      <c r="N1177" t="n">
        <v>66.26000000000001</v>
      </c>
      <c r="O1177" t="n">
        <v>32396.88</v>
      </c>
      <c r="P1177" t="n">
        <v>296.72</v>
      </c>
      <c r="Q1177" t="n">
        <v>608.8</v>
      </c>
      <c r="R1177" t="n">
        <v>51.47</v>
      </c>
      <c r="S1177" t="n">
        <v>46.36</v>
      </c>
      <c r="T1177" t="n">
        <v>2244.11</v>
      </c>
      <c r="U1177" t="n">
        <v>0.9</v>
      </c>
      <c r="V1177" t="n">
        <v>0.91</v>
      </c>
      <c r="W1177" t="n">
        <v>9.19</v>
      </c>
      <c r="X1177" t="n">
        <v>0.13</v>
      </c>
      <c r="Y1177" t="n">
        <v>1</v>
      </c>
      <c r="Z1177" t="n">
        <v>10</v>
      </c>
    </row>
    <row r="1178">
      <c r="A1178" t="n">
        <v>134</v>
      </c>
      <c r="B1178" t="n">
        <v>105</v>
      </c>
      <c r="C1178" t="inlineStr">
        <is>
          <t xml:space="preserve">CONCLUIDO	</t>
        </is>
      </c>
      <c r="D1178" t="n">
        <v>3.7885</v>
      </c>
      <c r="E1178" t="n">
        <v>26.4</v>
      </c>
      <c r="F1178" t="n">
        <v>23.51</v>
      </c>
      <c r="G1178" t="n">
        <v>176.3</v>
      </c>
      <c r="H1178" t="n">
        <v>2.35</v>
      </c>
      <c r="I1178" t="n">
        <v>8</v>
      </c>
      <c r="J1178" t="n">
        <v>261.24</v>
      </c>
      <c r="K1178" t="n">
        <v>55.27</v>
      </c>
      <c r="L1178" t="n">
        <v>34.5</v>
      </c>
      <c r="M1178" t="n">
        <v>5</v>
      </c>
      <c r="N1178" t="n">
        <v>66.47</v>
      </c>
      <c r="O1178" t="n">
        <v>32454.09</v>
      </c>
      <c r="P1178" t="n">
        <v>295.61</v>
      </c>
      <c r="Q1178" t="n">
        <v>608.75</v>
      </c>
      <c r="R1178" t="n">
        <v>51.6</v>
      </c>
      <c r="S1178" t="n">
        <v>46.36</v>
      </c>
      <c r="T1178" t="n">
        <v>2306.72</v>
      </c>
      <c r="U1178" t="n">
        <v>0.9</v>
      </c>
      <c r="V1178" t="n">
        <v>0.91</v>
      </c>
      <c r="W1178" t="n">
        <v>9.19</v>
      </c>
      <c r="X1178" t="n">
        <v>0.14</v>
      </c>
      <c r="Y1178" t="n">
        <v>1</v>
      </c>
      <c r="Z1178" t="n">
        <v>10</v>
      </c>
    </row>
    <row r="1179">
      <c r="A1179" t="n">
        <v>135</v>
      </c>
      <c r="B1179" t="n">
        <v>105</v>
      </c>
      <c r="C1179" t="inlineStr">
        <is>
          <t xml:space="preserve">CONCLUIDO	</t>
        </is>
      </c>
      <c r="D1179" t="n">
        <v>3.7876</v>
      </c>
      <c r="E1179" t="n">
        <v>26.4</v>
      </c>
      <c r="F1179" t="n">
        <v>23.51</v>
      </c>
      <c r="G1179" t="n">
        <v>176.35</v>
      </c>
      <c r="H1179" t="n">
        <v>2.36</v>
      </c>
      <c r="I1179" t="n">
        <v>8</v>
      </c>
      <c r="J1179" t="n">
        <v>261.71</v>
      </c>
      <c r="K1179" t="n">
        <v>55.27</v>
      </c>
      <c r="L1179" t="n">
        <v>34.75</v>
      </c>
      <c r="M1179" t="n">
        <v>5</v>
      </c>
      <c r="N1179" t="n">
        <v>66.68000000000001</v>
      </c>
      <c r="O1179" t="n">
        <v>32511.38</v>
      </c>
      <c r="P1179" t="n">
        <v>295.07</v>
      </c>
      <c r="Q1179" t="n">
        <v>608.8</v>
      </c>
      <c r="R1179" t="n">
        <v>51.77</v>
      </c>
      <c r="S1179" t="n">
        <v>46.36</v>
      </c>
      <c r="T1179" t="n">
        <v>2394.5</v>
      </c>
      <c r="U1179" t="n">
        <v>0.9</v>
      </c>
      <c r="V1179" t="n">
        <v>0.91</v>
      </c>
      <c r="W1179" t="n">
        <v>9.19</v>
      </c>
      <c r="X1179" t="n">
        <v>0.14</v>
      </c>
      <c r="Y1179" t="n">
        <v>1</v>
      </c>
      <c r="Z1179" t="n">
        <v>10</v>
      </c>
    </row>
    <row r="1180">
      <c r="A1180" t="n">
        <v>136</v>
      </c>
      <c r="B1180" t="n">
        <v>105</v>
      </c>
      <c r="C1180" t="inlineStr">
        <is>
          <t xml:space="preserve">CONCLUIDO	</t>
        </is>
      </c>
      <c r="D1180" t="n">
        <v>3.7876</v>
      </c>
      <c r="E1180" t="n">
        <v>26.4</v>
      </c>
      <c r="F1180" t="n">
        <v>23.51</v>
      </c>
      <c r="G1180" t="n">
        <v>176.35</v>
      </c>
      <c r="H1180" t="n">
        <v>2.38</v>
      </c>
      <c r="I1180" t="n">
        <v>8</v>
      </c>
      <c r="J1180" t="n">
        <v>262.17</v>
      </c>
      <c r="K1180" t="n">
        <v>55.27</v>
      </c>
      <c r="L1180" t="n">
        <v>35</v>
      </c>
      <c r="M1180" t="n">
        <v>5</v>
      </c>
      <c r="N1180" t="n">
        <v>66.90000000000001</v>
      </c>
      <c r="O1180" t="n">
        <v>32568.76</v>
      </c>
      <c r="P1180" t="n">
        <v>294.6</v>
      </c>
      <c r="Q1180" t="n">
        <v>608.84</v>
      </c>
      <c r="R1180" t="n">
        <v>51.78</v>
      </c>
      <c r="S1180" t="n">
        <v>46.36</v>
      </c>
      <c r="T1180" t="n">
        <v>2399.06</v>
      </c>
      <c r="U1180" t="n">
        <v>0.9</v>
      </c>
      <c r="V1180" t="n">
        <v>0.91</v>
      </c>
      <c r="W1180" t="n">
        <v>9.19</v>
      </c>
      <c r="X1180" t="n">
        <v>0.14</v>
      </c>
      <c r="Y1180" t="n">
        <v>1</v>
      </c>
      <c r="Z1180" t="n">
        <v>10</v>
      </c>
    </row>
    <row r="1181">
      <c r="A1181" t="n">
        <v>137</v>
      </c>
      <c r="B1181" t="n">
        <v>105</v>
      </c>
      <c r="C1181" t="inlineStr">
        <is>
          <t xml:space="preserve">CONCLUIDO	</t>
        </is>
      </c>
      <c r="D1181" t="n">
        <v>3.7965</v>
      </c>
      <c r="E1181" t="n">
        <v>26.34</v>
      </c>
      <c r="F1181" t="n">
        <v>23.49</v>
      </c>
      <c r="G1181" t="n">
        <v>201.36</v>
      </c>
      <c r="H1181" t="n">
        <v>2.39</v>
      </c>
      <c r="I1181" t="n">
        <v>7</v>
      </c>
      <c r="J1181" t="n">
        <v>262.64</v>
      </c>
      <c r="K1181" t="n">
        <v>55.27</v>
      </c>
      <c r="L1181" t="n">
        <v>35.25</v>
      </c>
      <c r="M1181" t="n">
        <v>4</v>
      </c>
      <c r="N1181" t="n">
        <v>67.12</v>
      </c>
      <c r="O1181" t="n">
        <v>32626.21</v>
      </c>
      <c r="P1181" t="n">
        <v>294.48</v>
      </c>
      <c r="Q1181" t="n">
        <v>608.8200000000001</v>
      </c>
      <c r="R1181" t="n">
        <v>51.01</v>
      </c>
      <c r="S1181" t="n">
        <v>46.36</v>
      </c>
      <c r="T1181" t="n">
        <v>2015.36</v>
      </c>
      <c r="U1181" t="n">
        <v>0.91</v>
      </c>
      <c r="V1181" t="n">
        <v>0.91</v>
      </c>
      <c r="W1181" t="n">
        <v>9.19</v>
      </c>
      <c r="X1181" t="n">
        <v>0.12</v>
      </c>
      <c r="Y1181" t="n">
        <v>1</v>
      </c>
      <c r="Z1181" t="n">
        <v>10</v>
      </c>
    </row>
    <row r="1182">
      <c r="A1182" t="n">
        <v>138</v>
      </c>
      <c r="B1182" t="n">
        <v>105</v>
      </c>
      <c r="C1182" t="inlineStr">
        <is>
          <t xml:space="preserve">CONCLUIDO	</t>
        </is>
      </c>
      <c r="D1182" t="n">
        <v>3.7961</v>
      </c>
      <c r="E1182" t="n">
        <v>26.34</v>
      </c>
      <c r="F1182" t="n">
        <v>23.49</v>
      </c>
      <c r="G1182" t="n">
        <v>201.38</v>
      </c>
      <c r="H1182" t="n">
        <v>2.4</v>
      </c>
      <c r="I1182" t="n">
        <v>7</v>
      </c>
      <c r="J1182" t="n">
        <v>263.1</v>
      </c>
      <c r="K1182" t="n">
        <v>55.27</v>
      </c>
      <c r="L1182" t="n">
        <v>35.5</v>
      </c>
      <c r="M1182" t="n">
        <v>3</v>
      </c>
      <c r="N1182" t="n">
        <v>67.33</v>
      </c>
      <c r="O1182" t="n">
        <v>32683.74</v>
      </c>
      <c r="P1182" t="n">
        <v>295.03</v>
      </c>
      <c r="Q1182" t="n">
        <v>608.8</v>
      </c>
      <c r="R1182" t="n">
        <v>50.98</v>
      </c>
      <c r="S1182" t="n">
        <v>46.36</v>
      </c>
      <c r="T1182" t="n">
        <v>2003.1</v>
      </c>
      <c r="U1182" t="n">
        <v>0.91</v>
      </c>
      <c r="V1182" t="n">
        <v>0.91</v>
      </c>
      <c r="W1182" t="n">
        <v>9.199999999999999</v>
      </c>
      <c r="X1182" t="n">
        <v>0.12</v>
      </c>
      <c r="Y1182" t="n">
        <v>1</v>
      </c>
      <c r="Z1182" t="n">
        <v>10</v>
      </c>
    </row>
    <row r="1183">
      <c r="A1183" t="n">
        <v>139</v>
      </c>
      <c r="B1183" t="n">
        <v>105</v>
      </c>
      <c r="C1183" t="inlineStr">
        <is>
          <t xml:space="preserve">CONCLUIDO	</t>
        </is>
      </c>
      <c r="D1183" t="n">
        <v>3.7968</v>
      </c>
      <c r="E1183" t="n">
        <v>26.34</v>
      </c>
      <c r="F1183" t="n">
        <v>23.49</v>
      </c>
      <c r="G1183" t="n">
        <v>201.34</v>
      </c>
      <c r="H1183" t="n">
        <v>2.41</v>
      </c>
      <c r="I1183" t="n">
        <v>7</v>
      </c>
      <c r="J1183" t="n">
        <v>263.57</v>
      </c>
      <c r="K1183" t="n">
        <v>55.27</v>
      </c>
      <c r="L1183" t="n">
        <v>35.75</v>
      </c>
      <c r="M1183" t="n">
        <v>2</v>
      </c>
      <c r="N1183" t="n">
        <v>67.55</v>
      </c>
      <c r="O1183" t="n">
        <v>32741.36</v>
      </c>
      <c r="P1183" t="n">
        <v>295.47</v>
      </c>
      <c r="Q1183" t="n">
        <v>608.8099999999999</v>
      </c>
      <c r="R1183" t="n">
        <v>50.89</v>
      </c>
      <c r="S1183" t="n">
        <v>46.36</v>
      </c>
      <c r="T1183" t="n">
        <v>1956.02</v>
      </c>
      <c r="U1183" t="n">
        <v>0.91</v>
      </c>
      <c r="V1183" t="n">
        <v>0.91</v>
      </c>
      <c r="W1183" t="n">
        <v>9.19</v>
      </c>
      <c r="X1183" t="n">
        <v>0.12</v>
      </c>
      <c r="Y1183" t="n">
        <v>1</v>
      </c>
      <c r="Z1183" t="n">
        <v>10</v>
      </c>
    </row>
    <row r="1184">
      <c r="A1184" t="n">
        <v>140</v>
      </c>
      <c r="B1184" t="n">
        <v>105</v>
      </c>
      <c r="C1184" t="inlineStr">
        <is>
          <t xml:space="preserve">CONCLUIDO	</t>
        </is>
      </c>
      <c r="D1184" t="n">
        <v>3.7962</v>
      </c>
      <c r="E1184" t="n">
        <v>26.34</v>
      </c>
      <c r="F1184" t="n">
        <v>23.49</v>
      </c>
      <c r="G1184" t="n">
        <v>201.37</v>
      </c>
      <c r="H1184" t="n">
        <v>2.43</v>
      </c>
      <c r="I1184" t="n">
        <v>7</v>
      </c>
      <c r="J1184" t="n">
        <v>264.04</v>
      </c>
      <c r="K1184" t="n">
        <v>55.27</v>
      </c>
      <c r="L1184" t="n">
        <v>36</v>
      </c>
      <c r="M1184" t="n">
        <v>1</v>
      </c>
      <c r="N1184" t="n">
        <v>67.77</v>
      </c>
      <c r="O1184" t="n">
        <v>32799.06</v>
      </c>
      <c r="P1184" t="n">
        <v>296.02</v>
      </c>
      <c r="Q1184" t="n">
        <v>608.76</v>
      </c>
      <c r="R1184" t="n">
        <v>50.95</v>
      </c>
      <c r="S1184" t="n">
        <v>46.36</v>
      </c>
      <c r="T1184" t="n">
        <v>1987.3</v>
      </c>
      <c r="U1184" t="n">
        <v>0.91</v>
      </c>
      <c r="V1184" t="n">
        <v>0.91</v>
      </c>
      <c r="W1184" t="n">
        <v>9.199999999999999</v>
      </c>
      <c r="X1184" t="n">
        <v>0.12</v>
      </c>
      <c r="Y1184" t="n">
        <v>1</v>
      </c>
      <c r="Z1184" t="n">
        <v>10</v>
      </c>
    </row>
    <row r="1185">
      <c r="A1185" t="n">
        <v>141</v>
      </c>
      <c r="B1185" t="n">
        <v>105</v>
      </c>
      <c r="C1185" t="inlineStr">
        <is>
          <t xml:space="preserve">CONCLUIDO	</t>
        </is>
      </c>
      <c r="D1185" t="n">
        <v>3.7966</v>
      </c>
      <c r="E1185" t="n">
        <v>26.34</v>
      </c>
      <c r="F1185" t="n">
        <v>23.49</v>
      </c>
      <c r="G1185" t="n">
        <v>201.35</v>
      </c>
      <c r="H1185" t="n">
        <v>2.44</v>
      </c>
      <c r="I1185" t="n">
        <v>7</v>
      </c>
      <c r="J1185" t="n">
        <v>264.51</v>
      </c>
      <c r="K1185" t="n">
        <v>55.27</v>
      </c>
      <c r="L1185" t="n">
        <v>36.25</v>
      </c>
      <c r="M1185" t="n">
        <v>1</v>
      </c>
      <c r="N1185" t="n">
        <v>67.98999999999999</v>
      </c>
      <c r="O1185" t="n">
        <v>32856.84</v>
      </c>
      <c r="P1185" t="n">
        <v>296.45</v>
      </c>
      <c r="Q1185" t="n">
        <v>608.79</v>
      </c>
      <c r="R1185" t="n">
        <v>50.96</v>
      </c>
      <c r="S1185" t="n">
        <v>46.36</v>
      </c>
      <c r="T1185" t="n">
        <v>1994.58</v>
      </c>
      <c r="U1185" t="n">
        <v>0.91</v>
      </c>
      <c r="V1185" t="n">
        <v>0.91</v>
      </c>
      <c r="W1185" t="n">
        <v>9.19</v>
      </c>
      <c r="X1185" t="n">
        <v>0.12</v>
      </c>
      <c r="Y1185" t="n">
        <v>1</v>
      </c>
      <c r="Z1185" t="n">
        <v>10</v>
      </c>
    </row>
    <row r="1186">
      <c r="A1186" t="n">
        <v>142</v>
      </c>
      <c r="B1186" t="n">
        <v>105</v>
      </c>
      <c r="C1186" t="inlineStr">
        <is>
          <t xml:space="preserve">CONCLUIDO	</t>
        </is>
      </c>
      <c r="D1186" t="n">
        <v>3.7961</v>
      </c>
      <c r="E1186" t="n">
        <v>26.34</v>
      </c>
      <c r="F1186" t="n">
        <v>23.49</v>
      </c>
      <c r="G1186" t="n">
        <v>201.38</v>
      </c>
      <c r="H1186" t="n">
        <v>2.45</v>
      </c>
      <c r="I1186" t="n">
        <v>7</v>
      </c>
      <c r="J1186" t="n">
        <v>264.98</v>
      </c>
      <c r="K1186" t="n">
        <v>55.27</v>
      </c>
      <c r="L1186" t="n">
        <v>36.5</v>
      </c>
      <c r="M1186" t="n">
        <v>1</v>
      </c>
      <c r="N1186" t="n">
        <v>68.2</v>
      </c>
      <c r="O1186" t="n">
        <v>32914.7</v>
      </c>
      <c r="P1186" t="n">
        <v>296.99</v>
      </c>
      <c r="Q1186" t="n">
        <v>608.8</v>
      </c>
      <c r="R1186" t="n">
        <v>50.96</v>
      </c>
      <c r="S1186" t="n">
        <v>46.36</v>
      </c>
      <c r="T1186" t="n">
        <v>1991.77</v>
      </c>
      <c r="U1186" t="n">
        <v>0.91</v>
      </c>
      <c r="V1186" t="n">
        <v>0.91</v>
      </c>
      <c r="W1186" t="n">
        <v>9.199999999999999</v>
      </c>
      <c r="X1186" t="n">
        <v>0.12</v>
      </c>
      <c r="Y1186" t="n">
        <v>1</v>
      </c>
      <c r="Z1186" t="n">
        <v>10</v>
      </c>
    </row>
    <row r="1187">
      <c r="A1187" t="n">
        <v>143</v>
      </c>
      <c r="B1187" t="n">
        <v>105</v>
      </c>
      <c r="C1187" t="inlineStr">
        <is>
          <t xml:space="preserve">CONCLUIDO	</t>
        </is>
      </c>
      <c r="D1187" t="n">
        <v>3.7963</v>
      </c>
      <c r="E1187" t="n">
        <v>26.34</v>
      </c>
      <c r="F1187" t="n">
        <v>23.49</v>
      </c>
      <c r="G1187" t="n">
        <v>201.37</v>
      </c>
      <c r="H1187" t="n">
        <v>2.46</v>
      </c>
      <c r="I1187" t="n">
        <v>7</v>
      </c>
      <c r="J1187" t="n">
        <v>265.45</v>
      </c>
      <c r="K1187" t="n">
        <v>55.27</v>
      </c>
      <c r="L1187" t="n">
        <v>36.75</v>
      </c>
      <c r="M1187" t="n">
        <v>1</v>
      </c>
      <c r="N1187" t="n">
        <v>68.42</v>
      </c>
      <c r="O1187" t="n">
        <v>32972.65</v>
      </c>
      <c r="P1187" t="n">
        <v>297.32</v>
      </c>
      <c r="Q1187" t="n">
        <v>608.78</v>
      </c>
      <c r="R1187" t="n">
        <v>51.02</v>
      </c>
      <c r="S1187" t="n">
        <v>46.36</v>
      </c>
      <c r="T1187" t="n">
        <v>2023.93</v>
      </c>
      <c r="U1187" t="n">
        <v>0.91</v>
      </c>
      <c r="V1187" t="n">
        <v>0.91</v>
      </c>
      <c r="W1187" t="n">
        <v>9.19</v>
      </c>
      <c r="X1187" t="n">
        <v>0.12</v>
      </c>
      <c r="Y1187" t="n">
        <v>1</v>
      </c>
      <c r="Z1187" t="n">
        <v>10</v>
      </c>
    </row>
    <row r="1188">
      <c r="A1188" t="n">
        <v>144</v>
      </c>
      <c r="B1188" t="n">
        <v>105</v>
      </c>
      <c r="C1188" t="inlineStr">
        <is>
          <t xml:space="preserve">CONCLUIDO	</t>
        </is>
      </c>
      <c r="D1188" t="n">
        <v>3.7957</v>
      </c>
      <c r="E1188" t="n">
        <v>26.35</v>
      </c>
      <c r="F1188" t="n">
        <v>23.5</v>
      </c>
      <c r="G1188" t="n">
        <v>201.4</v>
      </c>
      <c r="H1188" t="n">
        <v>2.48</v>
      </c>
      <c r="I1188" t="n">
        <v>7</v>
      </c>
      <c r="J1188" t="n">
        <v>265.92</v>
      </c>
      <c r="K1188" t="n">
        <v>55.27</v>
      </c>
      <c r="L1188" t="n">
        <v>37</v>
      </c>
      <c r="M1188" t="n">
        <v>0</v>
      </c>
      <c r="N1188" t="n">
        <v>68.65000000000001</v>
      </c>
      <c r="O1188" t="n">
        <v>33030.68</v>
      </c>
      <c r="P1188" t="n">
        <v>297.81</v>
      </c>
      <c r="Q1188" t="n">
        <v>608.76</v>
      </c>
      <c r="R1188" t="n">
        <v>51.05</v>
      </c>
      <c r="S1188" t="n">
        <v>46.36</v>
      </c>
      <c r="T1188" t="n">
        <v>2038.66</v>
      </c>
      <c r="U1188" t="n">
        <v>0.91</v>
      </c>
      <c r="V1188" t="n">
        <v>0.91</v>
      </c>
      <c r="W1188" t="n">
        <v>9.199999999999999</v>
      </c>
      <c r="X1188" t="n">
        <v>0.13</v>
      </c>
      <c r="Y1188" t="n">
        <v>1</v>
      </c>
      <c r="Z1188" t="n">
        <v>10</v>
      </c>
    </row>
    <row r="1189">
      <c r="A1189" t="n">
        <v>0</v>
      </c>
      <c r="B1189" t="n">
        <v>60</v>
      </c>
      <c r="C1189" t="inlineStr">
        <is>
          <t xml:space="preserve">CONCLUIDO	</t>
        </is>
      </c>
      <c r="D1189" t="n">
        <v>2.8421</v>
      </c>
      <c r="E1189" t="n">
        <v>35.18</v>
      </c>
      <c r="F1189" t="n">
        <v>27.66</v>
      </c>
      <c r="G1189" t="n">
        <v>7.87</v>
      </c>
      <c r="H1189" t="n">
        <v>0.14</v>
      </c>
      <c r="I1189" t="n">
        <v>211</v>
      </c>
      <c r="J1189" t="n">
        <v>124.63</v>
      </c>
      <c r="K1189" t="n">
        <v>45</v>
      </c>
      <c r="L1189" t="n">
        <v>1</v>
      </c>
      <c r="M1189" t="n">
        <v>209</v>
      </c>
      <c r="N1189" t="n">
        <v>18.64</v>
      </c>
      <c r="O1189" t="n">
        <v>15605.44</v>
      </c>
      <c r="P1189" t="n">
        <v>293.08</v>
      </c>
      <c r="Q1189" t="n">
        <v>609.53</v>
      </c>
      <c r="R1189" t="n">
        <v>179.98</v>
      </c>
      <c r="S1189" t="n">
        <v>46.36</v>
      </c>
      <c r="T1189" t="n">
        <v>65483.51</v>
      </c>
      <c r="U1189" t="n">
        <v>0.26</v>
      </c>
      <c r="V1189" t="n">
        <v>0.77</v>
      </c>
      <c r="W1189" t="n">
        <v>9.529999999999999</v>
      </c>
      <c r="X1189" t="n">
        <v>4.27</v>
      </c>
      <c r="Y1189" t="n">
        <v>1</v>
      </c>
      <c r="Z1189" t="n">
        <v>10</v>
      </c>
    </row>
    <row r="1190">
      <c r="A1190" t="n">
        <v>1</v>
      </c>
      <c r="B1190" t="n">
        <v>60</v>
      </c>
      <c r="C1190" t="inlineStr">
        <is>
          <t xml:space="preserve">CONCLUIDO	</t>
        </is>
      </c>
      <c r="D1190" t="n">
        <v>3.0324</v>
      </c>
      <c r="E1190" t="n">
        <v>32.98</v>
      </c>
      <c r="F1190" t="n">
        <v>26.68</v>
      </c>
      <c r="G1190" t="n">
        <v>9.82</v>
      </c>
      <c r="H1190" t="n">
        <v>0.18</v>
      </c>
      <c r="I1190" t="n">
        <v>163</v>
      </c>
      <c r="J1190" t="n">
        <v>124.96</v>
      </c>
      <c r="K1190" t="n">
        <v>45</v>
      </c>
      <c r="L1190" t="n">
        <v>1.25</v>
      </c>
      <c r="M1190" t="n">
        <v>161</v>
      </c>
      <c r="N1190" t="n">
        <v>18.71</v>
      </c>
      <c r="O1190" t="n">
        <v>15645.96</v>
      </c>
      <c r="P1190" t="n">
        <v>282.02</v>
      </c>
      <c r="Q1190" t="n">
        <v>609.51</v>
      </c>
      <c r="R1190" t="n">
        <v>149.74</v>
      </c>
      <c r="S1190" t="n">
        <v>46.36</v>
      </c>
      <c r="T1190" t="n">
        <v>50602.85</v>
      </c>
      <c r="U1190" t="n">
        <v>0.31</v>
      </c>
      <c r="V1190" t="n">
        <v>0.8</v>
      </c>
      <c r="W1190" t="n">
        <v>9.449999999999999</v>
      </c>
      <c r="X1190" t="n">
        <v>3.29</v>
      </c>
      <c r="Y1190" t="n">
        <v>1</v>
      </c>
      <c r="Z1190" t="n">
        <v>10</v>
      </c>
    </row>
    <row r="1191">
      <c r="A1191" t="n">
        <v>2</v>
      </c>
      <c r="B1191" t="n">
        <v>60</v>
      </c>
      <c r="C1191" t="inlineStr">
        <is>
          <t xml:space="preserve">CONCLUIDO	</t>
        </is>
      </c>
      <c r="D1191" t="n">
        <v>3.1728</v>
      </c>
      <c r="E1191" t="n">
        <v>31.52</v>
      </c>
      <c r="F1191" t="n">
        <v>26.01</v>
      </c>
      <c r="G1191" t="n">
        <v>11.82</v>
      </c>
      <c r="H1191" t="n">
        <v>0.21</v>
      </c>
      <c r="I1191" t="n">
        <v>132</v>
      </c>
      <c r="J1191" t="n">
        <v>125.29</v>
      </c>
      <c r="K1191" t="n">
        <v>45</v>
      </c>
      <c r="L1191" t="n">
        <v>1.5</v>
      </c>
      <c r="M1191" t="n">
        <v>130</v>
      </c>
      <c r="N1191" t="n">
        <v>18.79</v>
      </c>
      <c r="O1191" t="n">
        <v>15686.51</v>
      </c>
      <c r="P1191" t="n">
        <v>274.28</v>
      </c>
      <c r="Q1191" t="n">
        <v>609.33</v>
      </c>
      <c r="R1191" t="n">
        <v>129.58</v>
      </c>
      <c r="S1191" t="n">
        <v>46.36</v>
      </c>
      <c r="T1191" t="n">
        <v>40679.66</v>
      </c>
      <c r="U1191" t="n">
        <v>0.36</v>
      </c>
      <c r="V1191" t="n">
        <v>0.82</v>
      </c>
      <c r="W1191" t="n">
        <v>9.380000000000001</v>
      </c>
      <c r="X1191" t="n">
        <v>2.63</v>
      </c>
      <c r="Y1191" t="n">
        <v>1</v>
      </c>
      <c r="Z1191" t="n">
        <v>10</v>
      </c>
    </row>
    <row r="1192">
      <c r="A1192" t="n">
        <v>3</v>
      </c>
      <c r="B1192" t="n">
        <v>60</v>
      </c>
      <c r="C1192" t="inlineStr">
        <is>
          <t xml:space="preserve">CONCLUIDO	</t>
        </is>
      </c>
      <c r="D1192" t="n">
        <v>3.2719</v>
      </c>
      <c r="E1192" t="n">
        <v>30.56</v>
      </c>
      <c r="F1192" t="n">
        <v>25.59</v>
      </c>
      <c r="G1192" t="n">
        <v>13.83</v>
      </c>
      <c r="H1192" t="n">
        <v>0.25</v>
      </c>
      <c r="I1192" t="n">
        <v>111</v>
      </c>
      <c r="J1192" t="n">
        <v>125.62</v>
      </c>
      <c r="K1192" t="n">
        <v>45</v>
      </c>
      <c r="L1192" t="n">
        <v>1.75</v>
      </c>
      <c r="M1192" t="n">
        <v>109</v>
      </c>
      <c r="N1192" t="n">
        <v>18.87</v>
      </c>
      <c r="O1192" t="n">
        <v>15727.09</v>
      </c>
      <c r="P1192" t="n">
        <v>269.1</v>
      </c>
      <c r="Q1192" t="n">
        <v>609.29</v>
      </c>
      <c r="R1192" t="n">
        <v>116.17</v>
      </c>
      <c r="S1192" t="n">
        <v>46.36</v>
      </c>
      <c r="T1192" t="n">
        <v>34075.84</v>
      </c>
      <c r="U1192" t="n">
        <v>0.4</v>
      </c>
      <c r="V1192" t="n">
        <v>0.83</v>
      </c>
      <c r="W1192" t="n">
        <v>9.359999999999999</v>
      </c>
      <c r="X1192" t="n">
        <v>2.21</v>
      </c>
      <c r="Y1192" t="n">
        <v>1</v>
      </c>
      <c r="Z1192" t="n">
        <v>10</v>
      </c>
    </row>
    <row r="1193">
      <c r="A1193" t="n">
        <v>4</v>
      </c>
      <c r="B1193" t="n">
        <v>60</v>
      </c>
      <c r="C1193" t="inlineStr">
        <is>
          <t xml:space="preserve">CONCLUIDO	</t>
        </is>
      </c>
      <c r="D1193" t="n">
        <v>3.3454</v>
      </c>
      <c r="E1193" t="n">
        <v>29.89</v>
      </c>
      <c r="F1193" t="n">
        <v>25.31</v>
      </c>
      <c r="G1193" t="n">
        <v>15.82</v>
      </c>
      <c r="H1193" t="n">
        <v>0.28</v>
      </c>
      <c r="I1193" t="n">
        <v>96</v>
      </c>
      <c r="J1193" t="n">
        <v>125.95</v>
      </c>
      <c r="K1193" t="n">
        <v>45</v>
      </c>
      <c r="L1193" t="n">
        <v>2</v>
      </c>
      <c r="M1193" t="n">
        <v>94</v>
      </c>
      <c r="N1193" t="n">
        <v>18.95</v>
      </c>
      <c r="O1193" t="n">
        <v>15767.7</v>
      </c>
      <c r="P1193" t="n">
        <v>265.44</v>
      </c>
      <c r="Q1193" t="n">
        <v>609.0700000000001</v>
      </c>
      <c r="R1193" t="n">
        <v>107.01</v>
      </c>
      <c r="S1193" t="n">
        <v>46.36</v>
      </c>
      <c r="T1193" t="n">
        <v>29573.75</v>
      </c>
      <c r="U1193" t="n">
        <v>0.43</v>
      </c>
      <c r="V1193" t="n">
        <v>0.84</v>
      </c>
      <c r="W1193" t="n">
        <v>9.34</v>
      </c>
      <c r="X1193" t="n">
        <v>1.93</v>
      </c>
      <c r="Y1193" t="n">
        <v>1</v>
      </c>
      <c r="Z1193" t="n">
        <v>10</v>
      </c>
    </row>
    <row r="1194">
      <c r="A1194" t="n">
        <v>5</v>
      </c>
      <c r="B1194" t="n">
        <v>60</v>
      </c>
      <c r="C1194" t="inlineStr">
        <is>
          <t xml:space="preserve">CONCLUIDO	</t>
        </is>
      </c>
      <c r="D1194" t="n">
        <v>3.4046</v>
      </c>
      <c r="E1194" t="n">
        <v>29.37</v>
      </c>
      <c r="F1194" t="n">
        <v>25.07</v>
      </c>
      <c r="G1194" t="n">
        <v>17.69</v>
      </c>
      <c r="H1194" t="n">
        <v>0.31</v>
      </c>
      <c r="I1194" t="n">
        <v>85</v>
      </c>
      <c r="J1194" t="n">
        <v>126.28</v>
      </c>
      <c r="K1194" t="n">
        <v>45</v>
      </c>
      <c r="L1194" t="n">
        <v>2.25</v>
      </c>
      <c r="M1194" t="n">
        <v>83</v>
      </c>
      <c r="N1194" t="n">
        <v>19.03</v>
      </c>
      <c r="O1194" t="n">
        <v>15808.34</v>
      </c>
      <c r="P1194" t="n">
        <v>262.1</v>
      </c>
      <c r="Q1194" t="n">
        <v>609.24</v>
      </c>
      <c r="R1194" t="n">
        <v>100.07</v>
      </c>
      <c r="S1194" t="n">
        <v>46.36</v>
      </c>
      <c r="T1194" t="n">
        <v>26155.51</v>
      </c>
      <c r="U1194" t="n">
        <v>0.46</v>
      </c>
      <c r="V1194" t="n">
        <v>0.85</v>
      </c>
      <c r="W1194" t="n">
        <v>9.31</v>
      </c>
      <c r="X1194" t="n">
        <v>1.69</v>
      </c>
      <c r="Y1194" t="n">
        <v>1</v>
      </c>
      <c r="Z1194" t="n">
        <v>10</v>
      </c>
    </row>
    <row r="1195">
      <c r="A1195" t="n">
        <v>6</v>
      </c>
      <c r="B1195" t="n">
        <v>60</v>
      </c>
      <c r="C1195" t="inlineStr">
        <is>
          <t xml:space="preserve">CONCLUIDO	</t>
        </is>
      </c>
      <c r="D1195" t="n">
        <v>3.4528</v>
      </c>
      <c r="E1195" t="n">
        <v>28.96</v>
      </c>
      <c r="F1195" t="n">
        <v>24.89</v>
      </c>
      <c r="G1195" t="n">
        <v>19.65</v>
      </c>
      <c r="H1195" t="n">
        <v>0.35</v>
      </c>
      <c r="I1195" t="n">
        <v>76</v>
      </c>
      <c r="J1195" t="n">
        <v>126.61</v>
      </c>
      <c r="K1195" t="n">
        <v>45</v>
      </c>
      <c r="L1195" t="n">
        <v>2.5</v>
      </c>
      <c r="M1195" t="n">
        <v>74</v>
      </c>
      <c r="N1195" t="n">
        <v>19.11</v>
      </c>
      <c r="O1195" t="n">
        <v>15849</v>
      </c>
      <c r="P1195" t="n">
        <v>259.37</v>
      </c>
      <c r="Q1195" t="n">
        <v>609.02</v>
      </c>
      <c r="R1195" t="n">
        <v>94.31</v>
      </c>
      <c r="S1195" t="n">
        <v>46.36</v>
      </c>
      <c r="T1195" t="n">
        <v>23322.66</v>
      </c>
      <c r="U1195" t="n">
        <v>0.49</v>
      </c>
      <c r="V1195" t="n">
        <v>0.86</v>
      </c>
      <c r="W1195" t="n">
        <v>9.300000000000001</v>
      </c>
      <c r="X1195" t="n">
        <v>1.51</v>
      </c>
      <c r="Y1195" t="n">
        <v>1</v>
      </c>
      <c r="Z1195" t="n">
        <v>10</v>
      </c>
    </row>
    <row r="1196">
      <c r="A1196" t="n">
        <v>7</v>
      </c>
      <c r="B1196" t="n">
        <v>60</v>
      </c>
      <c r="C1196" t="inlineStr">
        <is>
          <t xml:space="preserve">CONCLUIDO	</t>
        </is>
      </c>
      <c r="D1196" t="n">
        <v>3.4977</v>
      </c>
      <c r="E1196" t="n">
        <v>28.59</v>
      </c>
      <c r="F1196" t="n">
        <v>24.72</v>
      </c>
      <c r="G1196" t="n">
        <v>21.81</v>
      </c>
      <c r="H1196" t="n">
        <v>0.38</v>
      </c>
      <c r="I1196" t="n">
        <v>68</v>
      </c>
      <c r="J1196" t="n">
        <v>126.94</v>
      </c>
      <c r="K1196" t="n">
        <v>45</v>
      </c>
      <c r="L1196" t="n">
        <v>2.75</v>
      </c>
      <c r="M1196" t="n">
        <v>66</v>
      </c>
      <c r="N1196" t="n">
        <v>19.19</v>
      </c>
      <c r="O1196" t="n">
        <v>15889.69</v>
      </c>
      <c r="P1196" t="n">
        <v>256.93</v>
      </c>
      <c r="Q1196" t="n">
        <v>609.0700000000001</v>
      </c>
      <c r="R1196" t="n">
        <v>89.12</v>
      </c>
      <c r="S1196" t="n">
        <v>46.36</v>
      </c>
      <c r="T1196" t="n">
        <v>20768.19</v>
      </c>
      <c r="U1196" t="n">
        <v>0.52</v>
      </c>
      <c r="V1196" t="n">
        <v>0.86</v>
      </c>
      <c r="W1196" t="n">
        <v>9.289999999999999</v>
      </c>
      <c r="X1196" t="n">
        <v>1.34</v>
      </c>
      <c r="Y1196" t="n">
        <v>1</v>
      </c>
      <c r="Z1196" t="n">
        <v>10</v>
      </c>
    </row>
    <row r="1197">
      <c r="A1197" t="n">
        <v>8</v>
      </c>
      <c r="B1197" t="n">
        <v>60</v>
      </c>
      <c r="C1197" t="inlineStr">
        <is>
          <t xml:space="preserve">CONCLUIDO	</t>
        </is>
      </c>
      <c r="D1197" t="n">
        <v>3.5301</v>
      </c>
      <c r="E1197" t="n">
        <v>28.33</v>
      </c>
      <c r="F1197" t="n">
        <v>24.61</v>
      </c>
      <c r="G1197" t="n">
        <v>23.82</v>
      </c>
      <c r="H1197" t="n">
        <v>0.42</v>
      </c>
      <c r="I1197" t="n">
        <v>62</v>
      </c>
      <c r="J1197" t="n">
        <v>127.27</v>
      </c>
      <c r="K1197" t="n">
        <v>45</v>
      </c>
      <c r="L1197" t="n">
        <v>3</v>
      </c>
      <c r="M1197" t="n">
        <v>60</v>
      </c>
      <c r="N1197" t="n">
        <v>19.27</v>
      </c>
      <c r="O1197" t="n">
        <v>15930.42</v>
      </c>
      <c r="P1197" t="n">
        <v>255.02</v>
      </c>
      <c r="Q1197" t="n">
        <v>609.1799999999999</v>
      </c>
      <c r="R1197" t="n">
        <v>85.7</v>
      </c>
      <c r="S1197" t="n">
        <v>46.36</v>
      </c>
      <c r="T1197" t="n">
        <v>19089.46</v>
      </c>
      <c r="U1197" t="n">
        <v>0.54</v>
      </c>
      <c r="V1197" t="n">
        <v>0.87</v>
      </c>
      <c r="W1197" t="n">
        <v>9.279999999999999</v>
      </c>
      <c r="X1197" t="n">
        <v>1.23</v>
      </c>
      <c r="Y1197" t="n">
        <v>1</v>
      </c>
      <c r="Z1197" t="n">
        <v>10</v>
      </c>
    </row>
    <row r="1198">
      <c r="A1198" t="n">
        <v>9</v>
      </c>
      <c r="B1198" t="n">
        <v>60</v>
      </c>
      <c r="C1198" t="inlineStr">
        <is>
          <t xml:space="preserve">CONCLUIDO	</t>
        </is>
      </c>
      <c r="D1198" t="n">
        <v>3.5599</v>
      </c>
      <c r="E1198" t="n">
        <v>28.09</v>
      </c>
      <c r="F1198" t="n">
        <v>24.5</v>
      </c>
      <c r="G1198" t="n">
        <v>25.79</v>
      </c>
      <c r="H1198" t="n">
        <v>0.45</v>
      </c>
      <c r="I1198" t="n">
        <v>57</v>
      </c>
      <c r="J1198" t="n">
        <v>127.6</v>
      </c>
      <c r="K1198" t="n">
        <v>45</v>
      </c>
      <c r="L1198" t="n">
        <v>3.25</v>
      </c>
      <c r="M1198" t="n">
        <v>55</v>
      </c>
      <c r="N1198" t="n">
        <v>19.35</v>
      </c>
      <c r="O1198" t="n">
        <v>15971.17</v>
      </c>
      <c r="P1198" t="n">
        <v>253.28</v>
      </c>
      <c r="Q1198" t="n">
        <v>609.02</v>
      </c>
      <c r="R1198" t="n">
        <v>82.28</v>
      </c>
      <c r="S1198" t="n">
        <v>46.36</v>
      </c>
      <c r="T1198" t="n">
        <v>17404.68</v>
      </c>
      <c r="U1198" t="n">
        <v>0.5600000000000001</v>
      </c>
      <c r="V1198" t="n">
        <v>0.87</v>
      </c>
      <c r="W1198" t="n">
        <v>9.27</v>
      </c>
      <c r="X1198" t="n">
        <v>1.13</v>
      </c>
      <c r="Y1198" t="n">
        <v>1</v>
      </c>
      <c r="Z1198" t="n">
        <v>10</v>
      </c>
    </row>
    <row r="1199">
      <c r="A1199" t="n">
        <v>10</v>
      </c>
      <c r="B1199" t="n">
        <v>60</v>
      </c>
      <c r="C1199" t="inlineStr">
        <is>
          <t xml:space="preserve">CONCLUIDO	</t>
        </is>
      </c>
      <c r="D1199" t="n">
        <v>3.584</v>
      </c>
      <c r="E1199" t="n">
        <v>27.9</v>
      </c>
      <c r="F1199" t="n">
        <v>24.41</v>
      </c>
      <c r="G1199" t="n">
        <v>27.64</v>
      </c>
      <c r="H1199" t="n">
        <v>0.48</v>
      </c>
      <c r="I1199" t="n">
        <v>53</v>
      </c>
      <c r="J1199" t="n">
        <v>127.93</v>
      </c>
      <c r="K1199" t="n">
        <v>45</v>
      </c>
      <c r="L1199" t="n">
        <v>3.5</v>
      </c>
      <c r="M1199" t="n">
        <v>51</v>
      </c>
      <c r="N1199" t="n">
        <v>19.43</v>
      </c>
      <c r="O1199" t="n">
        <v>16011.95</v>
      </c>
      <c r="P1199" t="n">
        <v>251.45</v>
      </c>
      <c r="Q1199" t="n">
        <v>608.95</v>
      </c>
      <c r="R1199" t="n">
        <v>79.48999999999999</v>
      </c>
      <c r="S1199" t="n">
        <v>46.36</v>
      </c>
      <c r="T1199" t="n">
        <v>16029.11</v>
      </c>
      <c r="U1199" t="n">
        <v>0.58</v>
      </c>
      <c r="V1199" t="n">
        <v>0.87</v>
      </c>
      <c r="W1199" t="n">
        <v>9.27</v>
      </c>
      <c r="X1199" t="n">
        <v>1.04</v>
      </c>
      <c r="Y1199" t="n">
        <v>1</v>
      </c>
      <c r="Z1199" t="n">
        <v>10</v>
      </c>
    </row>
    <row r="1200">
      <c r="A1200" t="n">
        <v>11</v>
      </c>
      <c r="B1200" t="n">
        <v>60</v>
      </c>
      <c r="C1200" t="inlineStr">
        <is>
          <t xml:space="preserve">CONCLUIDO	</t>
        </is>
      </c>
      <c r="D1200" t="n">
        <v>3.6058</v>
      </c>
      <c r="E1200" t="n">
        <v>27.73</v>
      </c>
      <c r="F1200" t="n">
        <v>24.35</v>
      </c>
      <c r="G1200" t="n">
        <v>29.81</v>
      </c>
      <c r="H1200" t="n">
        <v>0.52</v>
      </c>
      <c r="I1200" t="n">
        <v>49</v>
      </c>
      <c r="J1200" t="n">
        <v>128.26</v>
      </c>
      <c r="K1200" t="n">
        <v>45</v>
      </c>
      <c r="L1200" t="n">
        <v>3.75</v>
      </c>
      <c r="M1200" t="n">
        <v>47</v>
      </c>
      <c r="N1200" t="n">
        <v>19.51</v>
      </c>
      <c r="O1200" t="n">
        <v>16052.76</v>
      </c>
      <c r="P1200" t="n">
        <v>250.02</v>
      </c>
      <c r="Q1200" t="n">
        <v>609.02</v>
      </c>
      <c r="R1200" t="n">
        <v>77.56999999999999</v>
      </c>
      <c r="S1200" t="n">
        <v>46.36</v>
      </c>
      <c r="T1200" t="n">
        <v>15085.71</v>
      </c>
      <c r="U1200" t="n">
        <v>0.6</v>
      </c>
      <c r="V1200" t="n">
        <v>0.88</v>
      </c>
      <c r="W1200" t="n">
        <v>9.26</v>
      </c>
      <c r="X1200" t="n">
        <v>0.97</v>
      </c>
      <c r="Y1200" t="n">
        <v>1</v>
      </c>
      <c r="Z1200" t="n">
        <v>10</v>
      </c>
    </row>
    <row r="1201">
      <c r="A1201" t="n">
        <v>12</v>
      </c>
      <c r="B1201" t="n">
        <v>60</v>
      </c>
      <c r="C1201" t="inlineStr">
        <is>
          <t xml:space="preserve">CONCLUIDO	</t>
        </is>
      </c>
      <c r="D1201" t="n">
        <v>3.6263</v>
      </c>
      <c r="E1201" t="n">
        <v>27.58</v>
      </c>
      <c r="F1201" t="n">
        <v>24.27</v>
      </c>
      <c r="G1201" t="n">
        <v>31.65</v>
      </c>
      <c r="H1201" t="n">
        <v>0.55</v>
      </c>
      <c r="I1201" t="n">
        <v>46</v>
      </c>
      <c r="J1201" t="n">
        <v>128.59</v>
      </c>
      <c r="K1201" t="n">
        <v>45</v>
      </c>
      <c r="L1201" t="n">
        <v>4</v>
      </c>
      <c r="M1201" t="n">
        <v>44</v>
      </c>
      <c r="N1201" t="n">
        <v>19.59</v>
      </c>
      <c r="O1201" t="n">
        <v>16093.6</v>
      </c>
      <c r="P1201" t="n">
        <v>248.48</v>
      </c>
      <c r="Q1201" t="n">
        <v>608.85</v>
      </c>
      <c r="R1201" t="n">
        <v>75.37</v>
      </c>
      <c r="S1201" t="n">
        <v>46.36</v>
      </c>
      <c r="T1201" t="n">
        <v>14002.26</v>
      </c>
      <c r="U1201" t="n">
        <v>0.62</v>
      </c>
      <c r="V1201" t="n">
        <v>0.88</v>
      </c>
      <c r="W1201" t="n">
        <v>9.25</v>
      </c>
      <c r="X1201" t="n">
        <v>0.9</v>
      </c>
      <c r="Y1201" t="n">
        <v>1</v>
      </c>
      <c r="Z1201" t="n">
        <v>10</v>
      </c>
    </row>
    <row r="1202">
      <c r="A1202" t="n">
        <v>13</v>
      </c>
      <c r="B1202" t="n">
        <v>60</v>
      </c>
      <c r="C1202" t="inlineStr">
        <is>
          <t xml:space="preserve">CONCLUIDO	</t>
        </is>
      </c>
      <c r="D1202" t="n">
        <v>3.6425</v>
      </c>
      <c r="E1202" t="n">
        <v>27.45</v>
      </c>
      <c r="F1202" t="n">
        <v>24.22</v>
      </c>
      <c r="G1202" t="n">
        <v>33.8</v>
      </c>
      <c r="H1202" t="n">
        <v>0.58</v>
      </c>
      <c r="I1202" t="n">
        <v>43</v>
      </c>
      <c r="J1202" t="n">
        <v>128.92</v>
      </c>
      <c r="K1202" t="n">
        <v>45</v>
      </c>
      <c r="L1202" t="n">
        <v>4.25</v>
      </c>
      <c r="M1202" t="n">
        <v>41</v>
      </c>
      <c r="N1202" t="n">
        <v>19.68</v>
      </c>
      <c r="O1202" t="n">
        <v>16134.46</v>
      </c>
      <c r="P1202" t="n">
        <v>247.34</v>
      </c>
      <c r="Q1202" t="n">
        <v>608.9</v>
      </c>
      <c r="R1202" t="n">
        <v>73.87</v>
      </c>
      <c r="S1202" t="n">
        <v>46.36</v>
      </c>
      <c r="T1202" t="n">
        <v>13268.11</v>
      </c>
      <c r="U1202" t="n">
        <v>0.63</v>
      </c>
      <c r="V1202" t="n">
        <v>0.88</v>
      </c>
      <c r="W1202" t="n">
        <v>9.25</v>
      </c>
      <c r="X1202" t="n">
        <v>0.85</v>
      </c>
      <c r="Y1202" t="n">
        <v>1</v>
      </c>
      <c r="Z1202" t="n">
        <v>10</v>
      </c>
    </row>
    <row r="1203">
      <c r="A1203" t="n">
        <v>14</v>
      </c>
      <c r="B1203" t="n">
        <v>60</v>
      </c>
      <c r="C1203" t="inlineStr">
        <is>
          <t xml:space="preserve">CONCLUIDO	</t>
        </is>
      </c>
      <c r="D1203" t="n">
        <v>3.6569</v>
      </c>
      <c r="E1203" t="n">
        <v>27.35</v>
      </c>
      <c r="F1203" t="n">
        <v>24.17</v>
      </c>
      <c r="G1203" t="n">
        <v>35.36</v>
      </c>
      <c r="H1203" t="n">
        <v>0.62</v>
      </c>
      <c r="I1203" t="n">
        <v>41</v>
      </c>
      <c r="J1203" t="n">
        <v>129.25</v>
      </c>
      <c r="K1203" t="n">
        <v>45</v>
      </c>
      <c r="L1203" t="n">
        <v>4.5</v>
      </c>
      <c r="M1203" t="n">
        <v>39</v>
      </c>
      <c r="N1203" t="n">
        <v>19.76</v>
      </c>
      <c r="O1203" t="n">
        <v>16175.36</v>
      </c>
      <c r="P1203" t="n">
        <v>245.79</v>
      </c>
      <c r="Q1203" t="n">
        <v>608.9</v>
      </c>
      <c r="R1203" t="n">
        <v>72.17</v>
      </c>
      <c r="S1203" t="n">
        <v>46.36</v>
      </c>
      <c r="T1203" t="n">
        <v>12425.82</v>
      </c>
      <c r="U1203" t="n">
        <v>0.64</v>
      </c>
      <c r="V1203" t="n">
        <v>0.88</v>
      </c>
      <c r="W1203" t="n">
        <v>9.24</v>
      </c>
      <c r="X1203" t="n">
        <v>0.79</v>
      </c>
      <c r="Y1203" t="n">
        <v>1</v>
      </c>
      <c r="Z1203" t="n">
        <v>10</v>
      </c>
    </row>
    <row r="1204">
      <c r="A1204" t="n">
        <v>15</v>
      </c>
      <c r="B1204" t="n">
        <v>60</v>
      </c>
      <c r="C1204" t="inlineStr">
        <is>
          <t xml:space="preserve">CONCLUIDO	</t>
        </is>
      </c>
      <c r="D1204" t="n">
        <v>3.6743</v>
      </c>
      <c r="E1204" t="n">
        <v>27.22</v>
      </c>
      <c r="F1204" t="n">
        <v>24.11</v>
      </c>
      <c r="G1204" t="n">
        <v>38.07</v>
      </c>
      <c r="H1204" t="n">
        <v>0.65</v>
      </c>
      <c r="I1204" t="n">
        <v>38</v>
      </c>
      <c r="J1204" t="n">
        <v>129.59</v>
      </c>
      <c r="K1204" t="n">
        <v>45</v>
      </c>
      <c r="L1204" t="n">
        <v>4.75</v>
      </c>
      <c r="M1204" t="n">
        <v>36</v>
      </c>
      <c r="N1204" t="n">
        <v>19.84</v>
      </c>
      <c r="O1204" t="n">
        <v>16216.29</v>
      </c>
      <c r="P1204" t="n">
        <v>244.46</v>
      </c>
      <c r="Q1204" t="n">
        <v>608.9</v>
      </c>
      <c r="R1204" t="n">
        <v>70.14</v>
      </c>
      <c r="S1204" t="n">
        <v>46.36</v>
      </c>
      <c r="T1204" t="n">
        <v>11429.01</v>
      </c>
      <c r="U1204" t="n">
        <v>0.66</v>
      </c>
      <c r="V1204" t="n">
        <v>0.88</v>
      </c>
      <c r="W1204" t="n">
        <v>9.25</v>
      </c>
      <c r="X1204" t="n">
        <v>0.74</v>
      </c>
      <c r="Y1204" t="n">
        <v>1</v>
      </c>
      <c r="Z1204" t="n">
        <v>10</v>
      </c>
    </row>
    <row r="1205">
      <c r="A1205" t="n">
        <v>16</v>
      </c>
      <c r="B1205" t="n">
        <v>60</v>
      </c>
      <c r="C1205" t="inlineStr">
        <is>
          <t xml:space="preserve">CONCLUIDO	</t>
        </is>
      </c>
      <c r="D1205" t="n">
        <v>3.6852</v>
      </c>
      <c r="E1205" t="n">
        <v>27.14</v>
      </c>
      <c r="F1205" t="n">
        <v>24.08</v>
      </c>
      <c r="G1205" t="n">
        <v>40.14</v>
      </c>
      <c r="H1205" t="n">
        <v>0.68</v>
      </c>
      <c r="I1205" t="n">
        <v>36</v>
      </c>
      <c r="J1205" t="n">
        <v>129.92</v>
      </c>
      <c r="K1205" t="n">
        <v>45</v>
      </c>
      <c r="L1205" t="n">
        <v>5</v>
      </c>
      <c r="M1205" t="n">
        <v>34</v>
      </c>
      <c r="N1205" t="n">
        <v>19.92</v>
      </c>
      <c r="O1205" t="n">
        <v>16257.24</v>
      </c>
      <c r="P1205" t="n">
        <v>243.34</v>
      </c>
      <c r="Q1205" t="n">
        <v>608.9299999999999</v>
      </c>
      <c r="R1205" t="n">
        <v>69.34999999999999</v>
      </c>
      <c r="S1205" t="n">
        <v>46.36</v>
      </c>
      <c r="T1205" t="n">
        <v>11041.64</v>
      </c>
      <c r="U1205" t="n">
        <v>0.67</v>
      </c>
      <c r="V1205" t="n">
        <v>0.88</v>
      </c>
      <c r="W1205" t="n">
        <v>9.24</v>
      </c>
      <c r="X1205" t="n">
        <v>0.71</v>
      </c>
      <c r="Y1205" t="n">
        <v>1</v>
      </c>
      <c r="Z1205" t="n">
        <v>10</v>
      </c>
    </row>
    <row r="1206">
      <c r="A1206" t="n">
        <v>17</v>
      </c>
      <c r="B1206" t="n">
        <v>60</v>
      </c>
      <c r="C1206" t="inlineStr">
        <is>
          <t xml:space="preserve">CONCLUIDO	</t>
        </is>
      </c>
      <c r="D1206" t="n">
        <v>3.701</v>
      </c>
      <c r="E1206" t="n">
        <v>27.02</v>
      </c>
      <c r="F1206" t="n">
        <v>24.02</v>
      </c>
      <c r="G1206" t="n">
        <v>42.39</v>
      </c>
      <c r="H1206" t="n">
        <v>0.71</v>
      </c>
      <c r="I1206" t="n">
        <v>34</v>
      </c>
      <c r="J1206" t="n">
        <v>130.25</v>
      </c>
      <c r="K1206" t="n">
        <v>45</v>
      </c>
      <c r="L1206" t="n">
        <v>5.25</v>
      </c>
      <c r="M1206" t="n">
        <v>32</v>
      </c>
      <c r="N1206" t="n">
        <v>20</v>
      </c>
      <c r="O1206" t="n">
        <v>16298.23</v>
      </c>
      <c r="P1206" t="n">
        <v>241.79</v>
      </c>
      <c r="Q1206" t="n">
        <v>608.88</v>
      </c>
      <c r="R1206" t="n">
        <v>67.41</v>
      </c>
      <c r="S1206" t="n">
        <v>46.36</v>
      </c>
      <c r="T1206" t="n">
        <v>10081.57</v>
      </c>
      <c r="U1206" t="n">
        <v>0.6899999999999999</v>
      </c>
      <c r="V1206" t="n">
        <v>0.89</v>
      </c>
      <c r="W1206" t="n">
        <v>9.23</v>
      </c>
      <c r="X1206" t="n">
        <v>0.64</v>
      </c>
      <c r="Y1206" t="n">
        <v>1</v>
      </c>
      <c r="Z1206" t="n">
        <v>10</v>
      </c>
    </row>
    <row r="1207">
      <c r="A1207" t="n">
        <v>18</v>
      </c>
      <c r="B1207" t="n">
        <v>60</v>
      </c>
      <c r="C1207" t="inlineStr">
        <is>
          <t xml:space="preserve">CONCLUIDO	</t>
        </is>
      </c>
      <c r="D1207" t="n">
        <v>3.7056</v>
      </c>
      <c r="E1207" t="n">
        <v>26.99</v>
      </c>
      <c r="F1207" t="n">
        <v>24.01</v>
      </c>
      <c r="G1207" t="n">
        <v>43.66</v>
      </c>
      <c r="H1207" t="n">
        <v>0.74</v>
      </c>
      <c r="I1207" t="n">
        <v>33</v>
      </c>
      <c r="J1207" t="n">
        <v>130.58</v>
      </c>
      <c r="K1207" t="n">
        <v>45</v>
      </c>
      <c r="L1207" t="n">
        <v>5.5</v>
      </c>
      <c r="M1207" t="n">
        <v>31</v>
      </c>
      <c r="N1207" t="n">
        <v>20.09</v>
      </c>
      <c r="O1207" t="n">
        <v>16339.24</v>
      </c>
      <c r="P1207" t="n">
        <v>241.14</v>
      </c>
      <c r="Q1207" t="n">
        <v>608.95</v>
      </c>
      <c r="R1207" t="n">
        <v>67.15000000000001</v>
      </c>
      <c r="S1207" t="n">
        <v>46.36</v>
      </c>
      <c r="T1207" t="n">
        <v>9956.77</v>
      </c>
      <c r="U1207" t="n">
        <v>0.6899999999999999</v>
      </c>
      <c r="V1207" t="n">
        <v>0.89</v>
      </c>
      <c r="W1207" t="n">
        <v>9.23</v>
      </c>
      <c r="X1207" t="n">
        <v>0.64</v>
      </c>
      <c r="Y1207" t="n">
        <v>1</v>
      </c>
      <c r="Z1207" t="n">
        <v>10</v>
      </c>
    </row>
    <row r="1208">
      <c r="A1208" t="n">
        <v>19</v>
      </c>
      <c r="B1208" t="n">
        <v>60</v>
      </c>
      <c r="C1208" t="inlineStr">
        <is>
          <t xml:space="preserve">CONCLUIDO	</t>
        </is>
      </c>
      <c r="D1208" t="n">
        <v>3.7184</v>
      </c>
      <c r="E1208" t="n">
        <v>26.89</v>
      </c>
      <c r="F1208" t="n">
        <v>23.97</v>
      </c>
      <c r="G1208" t="n">
        <v>46.39</v>
      </c>
      <c r="H1208" t="n">
        <v>0.78</v>
      </c>
      <c r="I1208" t="n">
        <v>31</v>
      </c>
      <c r="J1208" t="n">
        <v>130.92</v>
      </c>
      <c r="K1208" t="n">
        <v>45</v>
      </c>
      <c r="L1208" t="n">
        <v>5.75</v>
      </c>
      <c r="M1208" t="n">
        <v>29</v>
      </c>
      <c r="N1208" t="n">
        <v>20.17</v>
      </c>
      <c r="O1208" t="n">
        <v>16380.29</v>
      </c>
      <c r="P1208" t="n">
        <v>239.9</v>
      </c>
      <c r="Q1208" t="n">
        <v>608.95</v>
      </c>
      <c r="R1208" t="n">
        <v>65.56999999999999</v>
      </c>
      <c r="S1208" t="n">
        <v>46.36</v>
      </c>
      <c r="T1208" t="n">
        <v>9177.01</v>
      </c>
      <c r="U1208" t="n">
        <v>0.71</v>
      </c>
      <c r="V1208" t="n">
        <v>0.89</v>
      </c>
      <c r="W1208" t="n">
        <v>9.24</v>
      </c>
      <c r="X1208" t="n">
        <v>0.6</v>
      </c>
      <c r="Y1208" t="n">
        <v>1</v>
      </c>
      <c r="Z1208" t="n">
        <v>10</v>
      </c>
    </row>
    <row r="1209">
      <c r="A1209" t="n">
        <v>20</v>
      </c>
      <c r="B1209" t="n">
        <v>60</v>
      </c>
      <c r="C1209" t="inlineStr">
        <is>
          <t xml:space="preserve">CONCLUIDO	</t>
        </is>
      </c>
      <c r="D1209" t="n">
        <v>3.7225</v>
      </c>
      <c r="E1209" t="n">
        <v>26.86</v>
      </c>
      <c r="F1209" t="n">
        <v>23.96</v>
      </c>
      <c r="G1209" t="n">
        <v>47.93</v>
      </c>
      <c r="H1209" t="n">
        <v>0.8100000000000001</v>
      </c>
      <c r="I1209" t="n">
        <v>30</v>
      </c>
      <c r="J1209" t="n">
        <v>131.25</v>
      </c>
      <c r="K1209" t="n">
        <v>45</v>
      </c>
      <c r="L1209" t="n">
        <v>6</v>
      </c>
      <c r="M1209" t="n">
        <v>28</v>
      </c>
      <c r="N1209" t="n">
        <v>20.25</v>
      </c>
      <c r="O1209" t="n">
        <v>16421.36</v>
      </c>
      <c r="P1209" t="n">
        <v>238.91</v>
      </c>
      <c r="Q1209" t="n">
        <v>608.85</v>
      </c>
      <c r="R1209" t="n">
        <v>65.66</v>
      </c>
      <c r="S1209" t="n">
        <v>46.36</v>
      </c>
      <c r="T1209" t="n">
        <v>9226.690000000001</v>
      </c>
      <c r="U1209" t="n">
        <v>0.71</v>
      </c>
      <c r="V1209" t="n">
        <v>0.89</v>
      </c>
      <c r="W1209" t="n">
        <v>9.23</v>
      </c>
      <c r="X1209" t="n">
        <v>0.59</v>
      </c>
      <c r="Y1209" t="n">
        <v>1</v>
      </c>
      <c r="Z1209" t="n">
        <v>10</v>
      </c>
    </row>
    <row r="1210">
      <c r="A1210" t="n">
        <v>21</v>
      </c>
      <c r="B1210" t="n">
        <v>60</v>
      </c>
      <c r="C1210" t="inlineStr">
        <is>
          <t xml:space="preserve">CONCLUIDO	</t>
        </is>
      </c>
      <c r="D1210" t="n">
        <v>3.7316</v>
      </c>
      <c r="E1210" t="n">
        <v>26.8</v>
      </c>
      <c r="F1210" t="n">
        <v>23.93</v>
      </c>
      <c r="G1210" t="n">
        <v>49.5</v>
      </c>
      <c r="H1210" t="n">
        <v>0.84</v>
      </c>
      <c r="I1210" t="n">
        <v>29</v>
      </c>
      <c r="J1210" t="n">
        <v>131.58</v>
      </c>
      <c r="K1210" t="n">
        <v>45</v>
      </c>
      <c r="L1210" t="n">
        <v>6.25</v>
      </c>
      <c r="M1210" t="n">
        <v>27</v>
      </c>
      <c r="N1210" t="n">
        <v>20.34</v>
      </c>
      <c r="O1210" t="n">
        <v>16462.46</v>
      </c>
      <c r="P1210" t="n">
        <v>237.78</v>
      </c>
      <c r="Q1210" t="n">
        <v>608.89</v>
      </c>
      <c r="R1210" t="n">
        <v>64.47</v>
      </c>
      <c r="S1210" t="n">
        <v>46.36</v>
      </c>
      <c r="T1210" t="n">
        <v>8638.440000000001</v>
      </c>
      <c r="U1210" t="n">
        <v>0.72</v>
      </c>
      <c r="V1210" t="n">
        <v>0.89</v>
      </c>
      <c r="W1210" t="n">
        <v>9.23</v>
      </c>
      <c r="X1210" t="n">
        <v>0.55</v>
      </c>
      <c r="Y1210" t="n">
        <v>1</v>
      </c>
      <c r="Z1210" t="n">
        <v>10</v>
      </c>
    </row>
    <row r="1211">
      <c r="A1211" t="n">
        <v>22</v>
      </c>
      <c r="B1211" t="n">
        <v>60</v>
      </c>
      <c r="C1211" t="inlineStr">
        <is>
          <t xml:space="preserve">CONCLUIDO	</t>
        </is>
      </c>
      <c r="D1211" t="n">
        <v>3.7372</v>
      </c>
      <c r="E1211" t="n">
        <v>26.76</v>
      </c>
      <c r="F1211" t="n">
        <v>23.91</v>
      </c>
      <c r="G1211" t="n">
        <v>51.24</v>
      </c>
      <c r="H1211" t="n">
        <v>0.87</v>
      </c>
      <c r="I1211" t="n">
        <v>28</v>
      </c>
      <c r="J1211" t="n">
        <v>131.92</v>
      </c>
      <c r="K1211" t="n">
        <v>45</v>
      </c>
      <c r="L1211" t="n">
        <v>6.5</v>
      </c>
      <c r="M1211" t="n">
        <v>26</v>
      </c>
      <c r="N1211" t="n">
        <v>20.42</v>
      </c>
      <c r="O1211" t="n">
        <v>16503.6</v>
      </c>
      <c r="P1211" t="n">
        <v>236.68</v>
      </c>
      <c r="Q1211" t="n">
        <v>608.84</v>
      </c>
      <c r="R1211" t="n">
        <v>64.13</v>
      </c>
      <c r="S1211" t="n">
        <v>46.36</v>
      </c>
      <c r="T1211" t="n">
        <v>8471.290000000001</v>
      </c>
      <c r="U1211" t="n">
        <v>0.72</v>
      </c>
      <c r="V1211" t="n">
        <v>0.89</v>
      </c>
      <c r="W1211" t="n">
        <v>9.220000000000001</v>
      </c>
      <c r="X1211" t="n">
        <v>0.54</v>
      </c>
      <c r="Y1211" t="n">
        <v>1</v>
      </c>
      <c r="Z1211" t="n">
        <v>10</v>
      </c>
    </row>
    <row r="1212">
      <c r="A1212" t="n">
        <v>23</v>
      </c>
      <c r="B1212" t="n">
        <v>60</v>
      </c>
      <c r="C1212" t="inlineStr">
        <is>
          <t xml:space="preserve">CONCLUIDO	</t>
        </is>
      </c>
      <c r="D1212" t="n">
        <v>3.7528</v>
      </c>
      <c r="E1212" t="n">
        <v>26.65</v>
      </c>
      <c r="F1212" t="n">
        <v>23.85</v>
      </c>
      <c r="G1212" t="n">
        <v>55.04</v>
      </c>
      <c r="H1212" t="n">
        <v>0.9</v>
      </c>
      <c r="I1212" t="n">
        <v>26</v>
      </c>
      <c r="J1212" t="n">
        <v>132.25</v>
      </c>
      <c r="K1212" t="n">
        <v>45</v>
      </c>
      <c r="L1212" t="n">
        <v>6.75</v>
      </c>
      <c r="M1212" t="n">
        <v>24</v>
      </c>
      <c r="N1212" t="n">
        <v>20.5</v>
      </c>
      <c r="O1212" t="n">
        <v>16544.76</v>
      </c>
      <c r="P1212" t="n">
        <v>235.59</v>
      </c>
      <c r="Q1212" t="n">
        <v>608.8099999999999</v>
      </c>
      <c r="R1212" t="n">
        <v>62.13</v>
      </c>
      <c r="S1212" t="n">
        <v>46.36</v>
      </c>
      <c r="T1212" t="n">
        <v>7480.36</v>
      </c>
      <c r="U1212" t="n">
        <v>0.75</v>
      </c>
      <c r="V1212" t="n">
        <v>0.89</v>
      </c>
      <c r="W1212" t="n">
        <v>9.220000000000001</v>
      </c>
      <c r="X1212" t="n">
        <v>0.48</v>
      </c>
      <c r="Y1212" t="n">
        <v>1</v>
      </c>
      <c r="Z1212" t="n">
        <v>10</v>
      </c>
    </row>
    <row r="1213">
      <c r="A1213" t="n">
        <v>24</v>
      </c>
      <c r="B1213" t="n">
        <v>60</v>
      </c>
      <c r="C1213" t="inlineStr">
        <is>
          <t xml:space="preserve">CONCLUIDO	</t>
        </is>
      </c>
      <c r="D1213" t="n">
        <v>3.7561</v>
      </c>
      <c r="E1213" t="n">
        <v>26.62</v>
      </c>
      <c r="F1213" t="n">
        <v>23.85</v>
      </c>
      <c r="G1213" t="n">
        <v>57.25</v>
      </c>
      <c r="H1213" t="n">
        <v>0.93</v>
      </c>
      <c r="I1213" t="n">
        <v>25</v>
      </c>
      <c r="J1213" t="n">
        <v>132.58</v>
      </c>
      <c r="K1213" t="n">
        <v>45</v>
      </c>
      <c r="L1213" t="n">
        <v>7</v>
      </c>
      <c r="M1213" t="n">
        <v>23</v>
      </c>
      <c r="N1213" t="n">
        <v>20.59</v>
      </c>
      <c r="O1213" t="n">
        <v>16585.95</v>
      </c>
      <c r="P1213" t="n">
        <v>234.57</v>
      </c>
      <c r="Q1213" t="n">
        <v>608.8099999999999</v>
      </c>
      <c r="R1213" t="n">
        <v>62.45</v>
      </c>
      <c r="S1213" t="n">
        <v>46.36</v>
      </c>
      <c r="T1213" t="n">
        <v>7647.42</v>
      </c>
      <c r="U1213" t="n">
        <v>0.74</v>
      </c>
      <c r="V1213" t="n">
        <v>0.89</v>
      </c>
      <c r="W1213" t="n">
        <v>9.210000000000001</v>
      </c>
      <c r="X1213" t="n">
        <v>0.48</v>
      </c>
      <c r="Y1213" t="n">
        <v>1</v>
      </c>
      <c r="Z1213" t="n">
        <v>10</v>
      </c>
    </row>
    <row r="1214">
      <c r="A1214" t="n">
        <v>25</v>
      </c>
      <c r="B1214" t="n">
        <v>60</v>
      </c>
      <c r="C1214" t="inlineStr">
        <is>
          <t xml:space="preserve">CONCLUIDO	</t>
        </is>
      </c>
      <c r="D1214" t="n">
        <v>3.7555</v>
      </c>
      <c r="E1214" t="n">
        <v>26.63</v>
      </c>
      <c r="F1214" t="n">
        <v>23.86</v>
      </c>
      <c r="G1214" t="n">
        <v>57.26</v>
      </c>
      <c r="H1214" t="n">
        <v>0.96</v>
      </c>
      <c r="I1214" t="n">
        <v>25</v>
      </c>
      <c r="J1214" t="n">
        <v>132.92</v>
      </c>
      <c r="K1214" t="n">
        <v>45</v>
      </c>
      <c r="L1214" t="n">
        <v>7.25</v>
      </c>
      <c r="M1214" t="n">
        <v>23</v>
      </c>
      <c r="N1214" t="n">
        <v>20.67</v>
      </c>
      <c r="O1214" t="n">
        <v>16627.17</v>
      </c>
      <c r="P1214" t="n">
        <v>233.71</v>
      </c>
      <c r="Q1214" t="n">
        <v>608.8099999999999</v>
      </c>
      <c r="R1214" t="n">
        <v>62.39</v>
      </c>
      <c r="S1214" t="n">
        <v>46.36</v>
      </c>
      <c r="T1214" t="n">
        <v>7617.52</v>
      </c>
      <c r="U1214" t="n">
        <v>0.74</v>
      </c>
      <c r="V1214" t="n">
        <v>0.89</v>
      </c>
      <c r="W1214" t="n">
        <v>9.220000000000001</v>
      </c>
      <c r="X1214" t="n">
        <v>0.48</v>
      </c>
      <c r="Y1214" t="n">
        <v>1</v>
      </c>
      <c r="Z1214" t="n">
        <v>10</v>
      </c>
    </row>
    <row r="1215">
      <c r="A1215" t="n">
        <v>26</v>
      </c>
      <c r="B1215" t="n">
        <v>60</v>
      </c>
      <c r="C1215" t="inlineStr">
        <is>
          <t xml:space="preserve">CONCLUIDO	</t>
        </is>
      </c>
      <c r="D1215" t="n">
        <v>3.7609</v>
      </c>
      <c r="E1215" t="n">
        <v>26.59</v>
      </c>
      <c r="F1215" t="n">
        <v>23.84</v>
      </c>
      <c r="G1215" t="n">
        <v>59.61</v>
      </c>
      <c r="H1215" t="n">
        <v>0.99</v>
      </c>
      <c r="I1215" t="n">
        <v>24</v>
      </c>
      <c r="J1215" t="n">
        <v>133.25</v>
      </c>
      <c r="K1215" t="n">
        <v>45</v>
      </c>
      <c r="L1215" t="n">
        <v>7.5</v>
      </c>
      <c r="M1215" t="n">
        <v>22</v>
      </c>
      <c r="N1215" t="n">
        <v>20.76</v>
      </c>
      <c r="O1215" t="n">
        <v>16668.43</v>
      </c>
      <c r="P1215" t="n">
        <v>232.87</v>
      </c>
      <c r="Q1215" t="n">
        <v>608.9400000000001</v>
      </c>
      <c r="R1215" t="n">
        <v>61.83</v>
      </c>
      <c r="S1215" t="n">
        <v>46.36</v>
      </c>
      <c r="T1215" t="n">
        <v>7344.76</v>
      </c>
      <c r="U1215" t="n">
        <v>0.75</v>
      </c>
      <c r="V1215" t="n">
        <v>0.89</v>
      </c>
      <c r="W1215" t="n">
        <v>9.220000000000001</v>
      </c>
      <c r="X1215" t="n">
        <v>0.47</v>
      </c>
      <c r="Y1215" t="n">
        <v>1</v>
      </c>
      <c r="Z1215" t="n">
        <v>10</v>
      </c>
    </row>
    <row r="1216">
      <c r="A1216" t="n">
        <v>27</v>
      </c>
      <c r="B1216" t="n">
        <v>60</v>
      </c>
      <c r="C1216" t="inlineStr">
        <is>
          <t xml:space="preserve">CONCLUIDO	</t>
        </is>
      </c>
      <c r="D1216" t="n">
        <v>3.7665</v>
      </c>
      <c r="E1216" t="n">
        <v>26.55</v>
      </c>
      <c r="F1216" t="n">
        <v>23.83</v>
      </c>
      <c r="G1216" t="n">
        <v>62.17</v>
      </c>
      <c r="H1216" t="n">
        <v>1.03</v>
      </c>
      <c r="I1216" t="n">
        <v>23</v>
      </c>
      <c r="J1216" t="n">
        <v>133.59</v>
      </c>
      <c r="K1216" t="n">
        <v>45</v>
      </c>
      <c r="L1216" t="n">
        <v>7.75</v>
      </c>
      <c r="M1216" t="n">
        <v>21</v>
      </c>
      <c r="N1216" t="n">
        <v>20.84</v>
      </c>
      <c r="O1216" t="n">
        <v>16709.71</v>
      </c>
      <c r="P1216" t="n">
        <v>231.93</v>
      </c>
      <c r="Q1216" t="n">
        <v>608.8200000000001</v>
      </c>
      <c r="R1216" t="n">
        <v>61.33</v>
      </c>
      <c r="S1216" t="n">
        <v>46.36</v>
      </c>
      <c r="T1216" t="n">
        <v>7098.77</v>
      </c>
      <c r="U1216" t="n">
        <v>0.76</v>
      </c>
      <c r="V1216" t="n">
        <v>0.89</v>
      </c>
      <c r="W1216" t="n">
        <v>9.23</v>
      </c>
      <c r="X1216" t="n">
        <v>0.46</v>
      </c>
      <c r="Y1216" t="n">
        <v>1</v>
      </c>
      <c r="Z1216" t="n">
        <v>10</v>
      </c>
    </row>
    <row r="1217">
      <c r="A1217" t="n">
        <v>28</v>
      </c>
      <c r="B1217" t="n">
        <v>60</v>
      </c>
      <c r="C1217" t="inlineStr">
        <is>
          <t xml:space="preserve">CONCLUIDO	</t>
        </is>
      </c>
      <c r="D1217" t="n">
        <v>3.7753</v>
      </c>
      <c r="E1217" t="n">
        <v>26.49</v>
      </c>
      <c r="F1217" t="n">
        <v>23.79</v>
      </c>
      <c r="G1217" t="n">
        <v>64.89</v>
      </c>
      <c r="H1217" t="n">
        <v>1.06</v>
      </c>
      <c r="I1217" t="n">
        <v>22</v>
      </c>
      <c r="J1217" t="n">
        <v>133.92</v>
      </c>
      <c r="K1217" t="n">
        <v>45</v>
      </c>
      <c r="L1217" t="n">
        <v>8</v>
      </c>
      <c r="M1217" t="n">
        <v>20</v>
      </c>
      <c r="N1217" t="n">
        <v>20.93</v>
      </c>
      <c r="O1217" t="n">
        <v>16751.02</v>
      </c>
      <c r="P1217" t="n">
        <v>230.84</v>
      </c>
      <c r="Q1217" t="n">
        <v>608.9</v>
      </c>
      <c r="R1217" t="n">
        <v>60.48</v>
      </c>
      <c r="S1217" t="n">
        <v>46.36</v>
      </c>
      <c r="T1217" t="n">
        <v>6679.67</v>
      </c>
      <c r="U1217" t="n">
        <v>0.77</v>
      </c>
      <c r="V1217" t="n">
        <v>0.9</v>
      </c>
      <c r="W1217" t="n">
        <v>9.210000000000001</v>
      </c>
      <c r="X1217" t="n">
        <v>0.42</v>
      </c>
      <c r="Y1217" t="n">
        <v>1</v>
      </c>
      <c r="Z1217" t="n">
        <v>10</v>
      </c>
    </row>
    <row r="1218">
      <c r="A1218" t="n">
        <v>29</v>
      </c>
      <c r="B1218" t="n">
        <v>60</v>
      </c>
      <c r="C1218" t="inlineStr">
        <is>
          <t xml:space="preserve">CONCLUIDO	</t>
        </is>
      </c>
      <c r="D1218" t="n">
        <v>3.7804</v>
      </c>
      <c r="E1218" t="n">
        <v>26.45</v>
      </c>
      <c r="F1218" t="n">
        <v>23.78</v>
      </c>
      <c r="G1218" t="n">
        <v>67.95</v>
      </c>
      <c r="H1218" t="n">
        <v>1.09</v>
      </c>
      <c r="I1218" t="n">
        <v>21</v>
      </c>
      <c r="J1218" t="n">
        <v>134.26</v>
      </c>
      <c r="K1218" t="n">
        <v>45</v>
      </c>
      <c r="L1218" t="n">
        <v>8.25</v>
      </c>
      <c r="M1218" t="n">
        <v>19</v>
      </c>
      <c r="N1218" t="n">
        <v>21.01</v>
      </c>
      <c r="O1218" t="n">
        <v>16792.37</v>
      </c>
      <c r="P1218" t="n">
        <v>229.64</v>
      </c>
      <c r="Q1218" t="n">
        <v>608.9400000000001</v>
      </c>
      <c r="R1218" t="n">
        <v>60.21</v>
      </c>
      <c r="S1218" t="n">
        <v>46.36</v>
      </c>
      <c r="T1218" t="n">
        <v>6545.78</v>
      </c>
      <c r="U1218" t="n">
        <v>0.77</v>
      </c>
      <c r="V1218" t="n">
        <v>0.9</v>
      </c>
      <c r="W1218" t="n">
        <v>9.210000000000001</v>
      </c>
      <c r="X1218" t="n">
        <v>0.41</v>
      </c>
      <c r="Y1218" t="n">
        <v>1</v>
      </c>
      <c r="Z1218" t="n">
        <v>10</v>
      </c>
    </row>
    <row r="1219">
      <c r="A1219" t="n">
        <v>30</v>
      </c>
      <c r="B1219" t="n">
        <v>60</v>
      </c>
      <c r="C1219" t="inlineStr">
        <is>
          <t xml:space="preserve">CONCLUIDO	</t>
        </is>
      </c>
      <c r="D1219" t="n">
        <v>3.7843</v>
      </c>
      <c r="E1219" t="n">
        <v>26.42</v>
      </c>
      <c r="F1219" t="n">
        <v>23.76</v>
      </c>
      <c r="G1219" t="n">
        <v>67.87</v>
      </c>
      <c r="H1219" t="n">
        <v>1.12</v>
      </c>
      <c r="I1219" t="n">
        <v>21</v>
      </c>
      <c r="J1219" t="n">
        <v>134.59</v>
      </c>
      <c r="K1219" t="n">
        <v>45</v>
      </c>
      <c r="L1219" t="n">
        <v>8.5</v>
      </c>
      <c r="M1219" t="n">
        <v>19</v>
      </c>
      <c r="N1219" t="n">
        <v>21.1</v>
      </c>
      <c r="O1219" t="n">
        <v>16833.86</v>
      </c>
      <c r="P1219" t="n">
        <v>228.64</v>
      </c>
      <c r="Q1219" t="n">
        <v>608.85</v>
      </c>
      <c r="R1219" t="n">
        <v>59.35</v>
      </c>
      <c r="S1219" t="n">
        <v>46.36</v>
      </c>
      <c r="T1219" t="n">
        <v>6119.97</v>
      </c>
      <c r="U1219" t="n">
        <v>0.78</v>
      </c>
      <c r="V1219" t="n">
        <v>0.9</v>
      </c>
      <c r="W1219" t="n">
        <v>9.210000000000001</v>
      </c>
      <c r="X1219" t="n">
        <v>0.38</v>
      </c>
      <c r="Y1219" t="n">
        <v>1</v>
      </c>
      <c r="Z1219" t="n">
        <v>10</v>
      </c>
    </row>
    <row r="1220">
      <c r="A1220" t="n">
        <v>31</v>
      </c>
      <c r="B1220" t="n">
        <v>60</v>
      </c>
      <c r="C1220" t="inlineStr">
        <is>
          <t xml:space="preserve">CONCLUIDO	</t>
        </is>
      </c>
      <c r="D1220" t="n">
        <v>3.7892</v>
      </c>
      <c r="E1220" t="n">
        <v>26.39</v>
      </c>
      <c r="F1220" t="n">
        <v>23.75</v>
      </c>
      <c r="G1220" t="n">
        <v>71.23999999999999</v>
      </c>
      <c r="H1220" t="n">
        <v>1.15</v>
      </c>
      <c r="I1220" t="n">
        <v>20</v>
      </c>
      <c r="J1220" t="n">
        <v>134.93</v>
      </c>
      <c r="K1220" t="n">
        <v>45</v>
      </c>
      <c r="L1220" t="n">
        <v>8.75</v>
      </c>
      <c r="M1220" t="n">
        <v>18</v>
      </c>
      <c r="N1220" t="n">
        <v>21.18</v>
      </c>
      <c r="O1220" t="n">
        <v>16875.27</v>
      </c>
      <c r="P1220" t="n">
        <v>227.82</v>
      </c>
      <c r="Q1220" t="n">
        <v>608.8200000000001</v>
      </c>
      <c r="R1220" t="n">
        <v>59.07</v>
      </c>
      <c r="S1220" t="n">
        <v>46.36</v>
      </c>
      <c r="T1220" t="n">
        <v>5981.92</v>
      </c>
      <c r="U1220" t="n">
        <v>0.78</v>
      </c>
      <c r="V1220" t="n">
        <v>0.9</v>
      </c>
      <c r="W1220" t="n">
        <v>9.210000000000001</v>
      </c>
      <c r="X1220" t="n">
        <v>0.38</v>
      </c>
      <c r="Y1220" t="n">
        <v>1</v>
      </c>
      <c r="Z1220" t="n">
        <v>10</v>
      </c>
    </row>
    <row r="1221">
      <c r="A1221" t="n">
        <v>32</v>
      </c>
      <c r="B1221" t="n">
        <v>60</v>
      </c>
      <c r="C1221" t="inlineStr">
        <is>
          <t xml:space="preserve">CONCLUIDO	</t>
        </is>
      </c>
      <c r="D1221" t="n">
        <v>3.7961</v>
      </c>
      <c r="E1221" t="n">
        <v>26.34</v>
      </c>
      <c r="F1221" t="n">
        <v>23.73</v>
      </c>
      <c r="G1221" t="n">
        <v>74.92</v>
      </c>
      <c r="H1221" t="n">
        <v>1.18</v>
      </c>
      <c r="I1221" t="n">
        <v>19</v>
      </c>
      <c r="J1221" t="n">
        <v>135.27</v>
      </c>
      <c r="K1221" t="n">
        <v>45</v>
      </c>
      <c r="L1221" t="n">
        <v>9</v>
      </c>
      <c r="M1221" t="n">
        <v>17</v>
      </c>
      <c r="N1221" t="n">
        <v>21.27</v>
      </c>
      <c r="O1221" t="n">
        <v>16916.71</v>
      </c>
      <c r="P1221" t="n">
        <v>226.51</v>
      </c>
      <c r="Q1221" t="n">
        <v>608.78</v>
      </c>
      <c r="R1221" t="n">
        <v>58.45</v>
      </c>
      <c r="S1221" t="n">
        <v>46.36</v>
      </c>
      <c r="T1221" t="n">
        <v>5677.72</v>
      </c>
      <c r="U1221" t="n">
        <v>0.79</v>
      </c>
      <c r="V1221" t="n">
        <v>0.9</v>
      </c>
      <c r="W1221" t="n">
        <v>9.210000000000001</v>
      </c>
      <c r="X1221" t="n">
        <v>0.35</v>
      </c>
      <c r="Y1221" t="n">
        <v>1</v>
      </c>
      <c r="Z1221" t="n">
        <v>10</v>
      </c>
    </row>
    <row r="1222">
      <c r="A1222" t="n">
        <v>33</v>
      </c>
      <c r="B1222" t="n">
        <v>60</v>
      </c>
      <c r="C1222" t="inlineStr">
        <is>
          <t xml:space="preserve">CONCLUIDO	</t>
        </is>
      </c>
      <c r="D1222" t="n">
        <v>3.7947</v>
      </c>
      <c r="E1222" t="n">
        <v>26.35</v>
      </c>
      <c r="F1222" t="n">
        <v>23.73</v>
      </c>
      <c r="G1222" t="n">
        <v>74.95</v>
      </c>
      <c r="H1222" t="n">
        <v>1.21</v>
      </c>
      <c r="I1222" t="n">
        <v>19</v>
      </c>
      <c r="J1222" t="n">
        <v>135.6</v>
      </c>
      <c r="K1222" t="n">
        <v>45</v>
      </c>
      <c r="L1222" t="n">
        <v>9.25</v>
      </c>
      <c r="M1222" t="n">
        <v>17</v>
      </c>
      <c r="N1222" t="n">
        <v>21.35</v>
      </c>
      <c r="O1222" t="n">
        <v>16958.17</v>
      </c>
      <c r="P1222" t="n">
        <v>226.21</v>
      </c>
      <c r="Q1222" t="n">
        <v>608.85</v>
      </c>
      <c r="R1222" t="n">
        <v>58.65</v>
      </c>
      <c r="S1222" t="n">
        <v>46.36</v>
      </c>
      <c r="T1222" t="n">
        <v>5776.92</v>
      </c>
      <c r="U1222" t="n">
        <v>0.79</v>
      </c>
      <c r="V1222" t="n">
        <v>0.9</v>
      </c>
      <c r="W1222" t="n">
        <v>9.210000000000001</v>
      </c>
      <c r="X1222" t="n">
        <v>0.36</v>
      </c>
      <c r="Y1222" t="n">
        <v>1</v>
      </c>
      <c r="Z1222" t="n">
        <v>10</v>
      </c>
    </row>
    <row r="1223">
      <c r="A1223" t="n">
        <v>34</v>
      </c>
      <c r="B1223" t="n">
        <v>60</v>
      </c>
      <c r="C1223" t="inlineStr">
        <is>
          <t xml:space="preserve">CONCLUIDO	</t>
        </is>
      </c>
      <c r="D1223" t="n">
        <v>3.8016</v>
      </c>
      <c r="E1223" t="n">
        <v>26.3</v>
      </c>
      <c r="F1223" t="n">
        <v>23.71</v>
      </c>
      <c r="G1223" t="n">
        <v>79.04000000000001</v>
      </c>
      <c r="H1223" t="n">
        <v>1.24</v>
      </c>
      <c r="I1223" t="n">
        <v>18</v>
      </c>
      <c r="J1223" t="n">
        <v>135.94</v>
      </c>
      <c r="K1223" t="n">
        <v>45</v>
      </c>
      <c r="L1223" t="n">
        <v>9.5</v>
      </c>
      <c r="M1223" t="n">
        <v>16</v>
      </c>
      <c r="N1223" t="n">
        <v>21.44</v>
      </c>
      <c r="O1223" t="n">
        <v>16999.67</v>
      </c>
      <c r="P1223" t="n">
        <v>224.6</v>
      </c>
      <c r="Q1223" t="n">
        <v>608.79</v>
      </c>
      <c r="R1223" t="n">
        <v>58.02</v>
      </c>
      <c r="S1223" t="n">
        <v>46.36</v>
      </c>
      <c r="T1223" t="n">
        <v>5469.4</v>
      </c>
      <c r="U1223" t="n">
        <v>0.8</v>
      </c>
      <c r="V1223" t="n">
        <v>0.9</v>
      </c>
      <c r="W1223" t="n">
        <v>9.210000000000001</v>
      </c>
      <c r="X1223" t="n">
        <v>0.34</v>
      </c>
      <c r="Y1223" t="n">
        <v>1</v>
      </c>
      <c r="Z1223" t="n">
        <v>10</v>
      </c>
    </row>
    <row r="1224">
      <c r="A1224" t="n">
        <v>35</v>
      </c>
      <c r="B1224" t="n">
        <v>60</v>
      </c>
      <c r="C1224" t="inlineStr">
        <is>
          <t xml:space="preserve">CONCLUIDO	</t>
        </is>
      </c>
      <c r="D1224" t="n">
        <v>3.8041</v>
      </c>
      <c r="E1224" t="n">
        <v>26.29</v>
      </c>
      <c r="F1224" t="n">
        <v>23.7</v>
      </c>
      <c r="G1224" t="n">
        <v>78.98</v>
      </c>
      <c r="H1224" t="n">
        <v>1.26</v>
      </c>
      <c r="I1224" t="n">
        <v>18</v>
      </c>
      <c r="J1224" t="n">
        <v>136.27</v>
      </c>
      <c r="K1224" t="n">
        <v>45</v>
      </c>
      <c r="L1224" t="n">
        <v>9.75</v>
      </c>
      <c r="M1224" t="n">
        <v>16</v>
      </c>
      <c r="N1224" t="n">
        <v>21.53</v>
      </c>
      <c r="O1224" t="n">
        <v>17041.2</v>
      </c>
      <c r="P1224" t="n">
        <v>223.83</v>
      </c>
      <c r="Q1224" t="n">
        <v>608.78</v>
      </c>
      <c r="R1224" t="n">
        <v>57.41</v>
      </c>
      <c r="S1224" t="n">
        <v>46.36</v>
      </c>
      <c r="T1224" t="n">
        <v>5164.59</v>
      </c>
      <c r="U1224" t="n">
        <v>0.8100000000000001</v>
      </c>
      <c r="V1224" t="n">
        <v>0.9</v>
      </c>
      <c r="W1224" t="n">
        <v>9.210000000000001</v>
      </c>
      <c r="X1224" t="n">
        <v>0.32</v>
      </c>
      <c r="Y1224" t="n">
        <v>1</v>
      </c>
      <c r="Z1224" t="n">
        <v>10</v>
      </c>
    </row>
    <row r="1225">
      <c r="A1225" t="n">
        <v>36</v>
      </c>
      <c r="B1225" t="n">
        <v>60</v>
      </c>
      <c r="C1225" t="inlineStr">
        <is>
          <t xml:space="preserve">CONCLUIDO	</t>
        </is>
      </c>
      <c r="D1225" t="n">
        <v>3.8099</v>
      </c>
      <c r="E1225" t="n">
        <v>26.25</v>
      </c>
      <c r="F1225" t="n">
        <v>23.68</v>
      </c>
      <c r="G1225" t="n">
        <v>83.58</v>
      </c>
      <c r="H1225" t="n">
        <v>1.29</v>
      </c>
      <c r="I1225" t="n">
        <v>17</v>
      </c>
      <c r="J1225" t="n">
        <v>136.61</v>
      </c>
      <c r="K1225" t="n">
        <v>45</v>
      </c>
      <c r="L1225" t="n">
        <v>10</v>
      </c>
      <c r="M1225" t="n">
        <v>15</v>
      </c>
      <c r="N1225" t="n">
        <v>21.61</v>
      </c>
      <c r="O1225" t="n">
        <v>17082.76</v>
      </c>
      <c r="P1225" t="n">
        <v>222.18</v>
      </c>
      <c r="Q1225" t="n">
        <v>608.85</v>
      </c>
      <c r="R1225" t="n">
        <v>57.11</v>
      </c>
      <c r="S1225" t="n">
        <v>46.36</v>
      </c>
      <c r="T1225" t="n">
        <v>5015.9</v>
      </c>
      <c r="U1225" t="n">
        <v>0.8100000000000001</v>
      </c>
      <c r="V1225" t="n">
        <v>0.9</v>
      </c>
      <c r="W1225" t="n">
        <v>9.199999999999999</v>
      </c>
      <c r="X1225" t="n">
        <v>0.31</v>
      </c>
      <c r="Y1225" t="n">
        <v>1</v>
      </c>
      <c r="Z1225" t="n">
        <v>10</v>
      </c>
    </row>
    <row r="1226">
      <c r="A1226" t="n">
        <v>37</v>
      </c>
      <c r="B1226" t="n">
        <v>60</v>
      </c>
      <c r="C1226" t="inlineStr">
        <is>
          <t xml:space="preserve">CONCLUIDO	</t>
        </is>
      </c>
      <c r="D1226" t="n">
        <v>3.8072</v>
      </c>
      <c r="E1226" t="n">
        <v>26.27</v>
      </c>
      <c r="F1226" t="n">
        <v>23.7</v>
      </c>
      <c r="G1226" t="n">
        <v>83.64</v>
      </c>
      <c r="H1226" t="n">
        <v>1.32</v>
      </c>
      <c r="I1226" t="n">
        <v>17</v>
      </c>
      <c r="J1226" t="n">
        <v>136.95</v>
      </c>
      <c r="K1226" t="n">
        <v>45</v>
      </c>
      <c r="L1226" t="n">
        <v>10.25</v>
      </c>
      <c r="M1226" t="n">
        <v>15</v>
      </c>
      <c r="N1226" t="n">
        <v>21.7</v>
      </c>
      <c r="O1226" t="n">
        <v>17124.35</v>
      </c>
      <c r="P1226" t="n">
        <v>222.23</v>
      </c>
      <c r="Q1226" t="n">
        <v>608.77</v>
      </c>
      <c r="R1226" t="n">
        <v>57.67</v>
      </c>
      <c r="S1226" t="n">
        <v>46.36</v>
      </c>
      <c r="T1226" t="n">
        <v>5297.5</v>
      </c>
      <c r="U1226" t="n">
        <v>0.8</v>
      </c>
      <c r="V1226" t="n">
        <v>0.9</v>
      </c>
      <c r="W1226" t="n">
        <v>9.199999999999999</v>
      </c>
      <c r="X1226" t="n">
        <v>0.33</v>
      </c>
      <c r="Y1226" t="n">
        <v>1</v>
      </c>
      <c r="Z1226" t="n">
        <v>10</v>
      </c>
    </row>
    <row r="1227">
      <c r="A1227" t="n">
        <v>38</v>
      </c>
      <c r="B1227" t="n">
        <v>60</v>
      </c>
      <c r="C1227" t="inlineStr">
        <is>
          <t xml:space="preserve">CONCLUIDO	</t>
        </is>
      </c>
      <c r="D1227" t="n">
        <v>3.8072</v>
      </c>
      <c r="E1227" t="n">
        <v>26.27</v>
      </c>
      <c r="F1227" t="n">
        <v>23.7</v>
      </c>
      <c r="G1227" t="n">
        <v>83.64</v>
      </c>
      <c r="H1227" t="n">
        <v>1.35</v>
      </c>
      <c r="I1227" t="n">
        <v>17</v>
      </c>
      <c r="J1227" t="n">
        <v>137.29</v>
      </c>
      <c r="K1227" t="n">
        <v>45</v>
      </c>
      <c r="L1227" t="n">
        <v>10.5</v>
      </c>
      <c r="M1227" t="n">
        <v>15</v>
      </c>
      <c r="N1227" t="n">
        <v>21.79</v>
      </c>
      <c r="O1227" t="n">
        <v>17165.97</v>
      </c>
      <c r="P1227" t="n">
        <v>220.85</v>
      </c>
      <c r="Q1227" t="n">
        <v>608.85</v>
      </c>
      <c r="R1227" t="n">
        <v>57.56</v>
      </c>
      <c r="S1227" t="n">
        <v>46.36</v>
      </c>
      <c r="T1227" t="n">
        <v>5244.12</v>
      </c>
      <c r="U1227" t="n">
        <v>0.8100000000000001</v>
      </c>
      <c r="V1227" t="n">
        <v>0.9</v>
      </c>
      <c r="W1227" t="n">
        <v>9.210000000000001</v>
      </c>
      <c r="X1227" t="n">
        <v>0.33</v>
      </c>
      <c r="Y1227" t="n">
        <v>1</v>
      </c>
      <c r="Z1227" t="n">
        <v>10</v>
      </c>
    </row>
    <row r="1228">
      <c r="A1228" t="n">
        <v>39</v>
      </c>
      <c r="B1228" t="n">
        <v>60</v>
      </c>
      <c r="C1228" t="inlineStr">
        <is>
          <t xml:space="preserve">CONCLUIDO	</t>
        </is>
      </c>
      <c r="D1228" t="n">
        <v>3.8138</v>
      </c>
      <c r="E1228" t="n">
        <v>26.22</v>
      </c>
      <c r="F1228" t="n">
        <v>23.68</v>
      </c>
      <c r="G1228" t="n">
        <v>88.8</v>
      </c>
      <c r="H1228" t="n">
        <v>1.38</v>
      </c>
      <c r="I1228" t="n">
        <v>16</v>
      </c>
      <c r="J1228" t="n">
        <v>137.62</v>
      </c>
      <c r="K1228" t="n">
        <v>45</v>
      </c>
      <c r="L1228" t="n">
        <v>10.75</v>
      </c>
      <c r="M1228" t="n">
        <v>14</v>
      </c>
      <c r="N1228" t="n">
        <v>21.88</v>
      </c>
      <c r="O1228" t="n">
        <v>17207.62</v>
      </c>
      <c r="P1228" t="n">
        <v>220.48</v>
      </c>
      <c r="Q1228" t="n">
        <v>608.78</v>
      </c>
      <c r="R1228" t="n">
        <v>56.97</v>
      </c>
      <c r="S1228" t="n">
        <v>46.36</v>
      </c>
      <c r="T1228" t="n">
        <v>4951.93</v>
      </c>
      <c r="U1228" t="n">
        <v>0.8100000000000001</v>
      </c>
      <c r="V1228" t="n">
        <v>0.9</v>
      </c>
      <c r="W1228" t="n">
        <v>9.199999999999999</v>
      </c>
      <c r="X1228" t="n">
        <v>0.31</v>
      </c>
      <c r="Y1228" t="n">
        <v>1</v>
      </c>
      <c r="Z1228" t="n">
        <v>10</v>
      </c>
    </row>
    <row r="1229">
      <c r="A1229" t="n">
        <v>40</v>
      </c>
      <c r="B1229" t="n">
        <v>60</v>
      </c>
      <c r="C1229" t="inlineStr">
        <is>
          <t xml:space="preserve">CONCLUIDO	</t>
        </is>
      </c>
      <c r="D1229" t="n">
        <v>3.812</v>
      </c>
      <c r="E1229" t="n">
        <v>26.23</v>
      </c>
      <c r="F1229" t="n">
        <v>23.69</v>
      </c>
      <c r="G1229" t="n">
        <v>88.84</v>
      </c>
      <c r="H1229" t="n">
        <v>1.41</v>
      </c>
      <c r="I1229" t="n">
        <v>16</v>
      </c>
      <c r="J1229" t="n">
        <v>137.96</v>
      </c>
      <c r="K1229" t="n">
        <v>45</v>
      </c>
      <c r="L1229" t="n">
        <v>11</v>
      </c>
      <c r="M1229" t="n">
        <v>14</v>
      </c>
      <c r="N1229" t="n">
        <v>21.96</v>
      </c>
      <c r="O1229" t="n">
        <v>17249.3</v>
      </c>
      <c r="P1229" t="n">
        <v>219.04</v>
      </c>
      <c r="Q1229" t="n">
        <v>608.79</v>
      </c>
      <c r="R1229" t="n">
        <v>57.4</v>
      </c>
      <c r="S1229" t="n">
        <v>46.36</v>
      </c>
      <c r="T1229" t="n">
        <v>5169.77</v>
      </c>
      <c r="U1229" t="n">
        <v>0.8100000000000001</v>
      </c>
      <c r="V1229" t="n">
        <v>0.9</v>
      </c>
      <c r="W1229" t="n">
        <v>9.210000000000001</v>
      </c>
      <c r="X1229" t="n">
        <v>0.32</v>
      </c>
      <c r="Y1229" t="n">
        <v>1</v>
      </c>
      <c r="Z1229" t="n">
        <v>10</v>
      </c>
    </row>
    <row r="1230">
      <c r="A1230" t="n">
        <v>41</v>
      </c>
      <c r="B1230" t="n">
        <v>60</v>
      </c>
      <c r="C1230" t="inlineStr">
        <is>
          <t xml:space="preserve">CONCLUIDO	</t>
        </is>
      </c>
      <c r="D1230" t="n">
        <v>3.8216</v>
      </c>
      <c r="E1230" t="n">
        <v>26.17</v>
      </c>
      <c r="F1230" t="n">
        <v>23.65</v>
      </c>
      <c r="G1230" t="n">
        <v>94.61</v>
      </c>
      <c r="H1230" t="n">
        <v>1.44</v>
      </c>
      <c r="I1230" t="n">
        <v>15</v>
      </c>
      <c r="J1230" t="n">
        <v>138.3</v>
      </c>
      <c r="K1230" t="n">
        <v>45</v>
      </c>
      <c r="L1230" t="n">
        <v>11.25</v>
      </c>
      <c r="M1230" t="n">
        <v>13</v>
      </c>
      <c r="N1230" t="n">
        <v>22.05</v>
      </c>
      <c r="O1230" t="n">
        <v>17291.02</v>
      </c>
      <c r="P1230" t="n">
        <v>218.07</v>
      </c>
      <c r="Q1230" t="n">
        <v>608.85</v>
      </c>
      <c r="R1230" t="n">
        <v>56.19</v>
      </c>
      <c r="S1230" t="n">
        <v>46.36</v>
      </c>
      <c r="T1230" t="n">
        <v>4566.98</v>
      </c>
      <c r="U1230" t="n">
        <v>0.82</v>
      </c>
      <c r="V1230" t="n">
        <v>0.9</v>
      </c>
      <c r="W1230" t="n">
        <v>9.199999999999999</v>
      </c>
      <c r="X1230" t="n">
        <v>0.28</v>
      </c>
      <c r="Y1230" t="n">
        <v>1</v>
      </c>
      <c r="Z1230" t="n">
        <v>10</v>
      </c>
    </row>
    <row r="1231">
      <c r="A1231" t="n">
        <v>42</v>
      </c>
      <c r="B1231" t="n">
        <v>60</v>
      </c>
      <c r="C1231" t="inlineStr">
        <is>
          <t xml:space="preserve">CONCLUIDO	</t>
        </is>
      </c>
      <c r="D1231" t="n">
        <v>3.8212</v>
      </c>
      <c r="E1231" t="n">
        <v>26.17</v>
      </c>
      <c r="F1231" t="n">
        <v>23.65</v>
      </c>
      <c r="G1231" t="n">
        <v>94.62</v>
      </c>
      <c r="H1231" t="n">
        <v>1.47</v>
      </c>
      <c r="I1231" t="n">
        <v>15</v>
      </c>
      <c r="J1231" t="n">
        <v>138.64</v>
      </c>
      <c r="K1231" t="n">
        <v>45</v>
      </c>
      <c r="L1231" t="n">
        <v>11.5</v>
      </c>
      <c r="M1231" t="n">
        <v>13</v>
      </c>
      <c r="N1231" t="n">
        <v>22.14</v>
      </c>
      <c r="O1231" t="n">
        <v>17332.76</v>
      </c>
      <c r="P1231" t="n">
        <v>217.73</v>
      </c>
      <c r="Q1231" t="n">
        <v>608.8099999999999</v>
      </c>
      <c r="R1231" t="n">
        <v>56.21</v>
      </c>
      <c r="S1231" t="n">
        <v>46.36</v>
      </c>
      <c r="T1231" t="n">
        <v>4576.35</v>
      </c>
      <c r="U1231" t="n">
        <v>0.82</v>
      </c>
      <c r="V1231" t="n">
        <v>0.9</v>
      </c>
      <c r="W1231" t="n">
        <v>9.199999999999999</v>
      </c>
      <c r="X1231" t="n">
        <v>0.28</v>
      </c>
      <c r="Y1231" t="n">
        <v>1</v>
      </c>
      <c r="Z1231" t="n">
        <v>10</v>
      </c>
    </row>
    <row r="1232">
      <c r="A1232" t="n">
        <v>43</v>
      </c>
      <c r="B1232" t="n">
        <v>60</v>
      </c>
      <c r="C1232" t="inlineStr">
        <is>
          <t xml:space="preserve">CONCLUIDO	</t>
        </is>
      </c>
      <c r="D1232" t="n">
        <v>3.8215</v>
      </c>
      <c r="E1232" t="n">
        <v>26.17</v>
      </c>
      <c r="F1232" t="n">
        <v>23.65</v>
      </c>
      <c r="G1232" t="n">
        <v>94.61</v>
      </c>
      <c r="H1232" t="n">
        <v>1.5</v>
      </c>
      <c r="I1232" t="n">
        <v>15</v>
      </c>
      <c r="J1232" t="n">
        <v>138.98</v>
      </c>
      <c r="K1232" t="n">
        <v>45</v>
      </c>
      <c r="L1232" t="n">
        <v>11.75</v>
      </c>
      <c r="M1232" t="n">
        <v>13</v>
      </c>
      <c r="N1232" t="n">
        <v>22.23</v>
      </c>
      <c r="O1232" t="n">
        <v>17374.54</v>
      </c>
      <c r="P1232" t="n">
        <v>215.42</v>
      </c>
      <c r="Q1232" t="n">
        <v>608.78</v>
      </c>
      <c r="R1232" t="n">
        <v>56.14</v>
      </c>
      <c r="S1232" t="n">
        <v>46.36</v>
      </c>
      <c r="T1232" t="n">
        <v>4542.5</v>
      </c>
      <c r="U1232" t="n">
        <v>0.83</v>
      </c>
      <c r="V1232" t="n">
        <v>0.9</v>
      </c>
      <c r="W1232" t="n">
        <v>9.199999999999999</v>
      </c>
      <c r="X1232" t="n">
        <v>0.28</v>
      </c>
      <c r="Y1232" t="n">
        <v>1</v>
      </c>
      <c r="Z1232" t="n">
        <v>10</v>
      </c>
    </row>
    <row r="1233">
      <c r="A1233" t="n">
        <v>44</v>
      </c>
      <c r="B1233" t="n">
        <v>60</v>
      </c>
      <c r="C1233" t="inlineStr">
        <is>
          <t xml:space="preserve">CONCLUIDO	</t>
        </is>
      </c>
      <c r="D1233" t="n">
        <v>3.8295</v>
      </c>
      <c r="E1233" t="n">
        <v>26.11</v>
      </c>
      <c r="F1233" t="n">
        <v>23.62</v>
      </c>
      <c r="G1233" t="n">
        <v>101.24</v>
      </c>
      <c r="H1233" t="n">
        <v>1.52</v>
      </c>
      <c r="I1233" t="n">
        <v>14</v>
      </c>
      <c r="J1233" t="n">
        <v>139.32</v>
      </c>
      <c r="K1233" t="n">
        <v>45</v>
      </c>
      <c r="L1233" t="n">
        <v>12</v>
      </c>
      <c r="M1233" t="n">
        <v>12</v>
      </c>
      <c r="N1233" t="n">
        <v>22.32</v>
      </c>
      <c r="O1233" t="n">
        <v>17416.34</v>
      </c>
      <c r="P1233" t="n">
        <v>215.11</v>
      </c>
      <c r="Q1233" t="n">
        <v>608.78</v>
      </c>
      <c r="R1233" t="n">
        <v>55.07</v>
      </c>
      <c r="S1233" t="n">
        <v>46.36</v>
      </c>
      <c r="T1233" t="n">
        <v>4014.26</v>
      </c>
      <c r="U1233" t="n">
        <v>0.84</v>
      </c>
      <c r="V1233" t="n">
        <v>0.9</v>
      </c>
      <c r="W1233" t="n">
        <v>9.199999999999999</v>
      </c>
      <c r="X1233" t="n">
        <v>0.25</v>
      </c>
      <c r="Y1233" t="n">
        <v>1</v>
      </c>
      <c r="Z1233" t="n">
        <v>10</v>
      </c>
    </row>
    <row r="1234">
      <c r="A1234" t="n">
        <v>45</v>
      </c>
      <c r="B1234" t="n">
        <v>60</v>
      </c>
      <c r="C1234" t="inlineStr">
        <is>
          <t xml:space="preserve">CONCLUIDO	</t>
        </is>
      </c>
      <c r="D1234" t="n">
        <v>3.8308</v>
      </c>
      <c r="E1234" t="n">
        <v>26.1</v>
      </c>
      <c r="F1234" t="n">
        <v>23.61</v>
      </c>
      <c r="G1234" t="n">
        <v>101.2</v>
      </c>
      <c r="H1234" t="n">
        <v>1.55</v>
      </c>
      <c r="I1234" t="n">
        <v>14</v>
      </c>
      <c r="J1234" t="n">
        <v>139.66</v>
      </c>
      <c r="K1234" t="n">
        <v>45</v>
      </c>
      <c r="L1234" t="n">
        <v>12.25</v>
      </c>
      <c r="M1234" t="n">
        <v>12</v>
      </c>
      <c r="N1234" t="n">
        <v>22.41</v>
      </c>
      <c r="O1234" t="n">
        <v>17458.18</v>
      </c>
      <c r="P1234" t="n">
        <v>214.44</v>
      </c>
      <c r="Q1234" t="n">
        <v>608.84</v>
      </c>
      <c r="R1234" t="n">
        <v>54.96</v>
      </c>
      <c r="S1234" t="n">
        <v>46.36</v>
      </c>
      <c r="T1234" t="n">
        <v>3959.43</v>
      </c>
      <c r="U1234" t="n">
        <v>0.84</v>
      </c>
      <c r="V1234" t="n">
        <v>0.9</v>
      </c>
      <c r="W1234" t="n">
        <v>9.199999999999999</v>
      </c>
      <c r="X1234" t="n">
        <v>0.24</v>
      </c>
      <c r="Y1234" t="n">
        <v>1</v>
      </c>
      <c r="Z1234" t="n">
        <v>10</v>
      </c>
    </row>
    <row r="1235">
      <c r="A1235" t="n">
        <v>46</v>
      </c>
      <c r="B1235" t="n">
        <v>60</v>
      </c>
      <c r="C1235" t="inlineStr">
        <is>
          <t xml:space="preserve">CONCLUIDO	</t>
        </is>
      </c>
      <c r="D1235" t="n">
        <v>3.8279</v>
      </c>
      <c r="E1235" t="n">
        <v>26.12</v>
      </c>
      <c r="F1235" t="n">
        <v>23.63</v>
      </c>
      <c r="G1235" t="n">
        <v>101.29</v>
      </c>
      <c r="H1235" t="n">
        <v>1.58</v>
      </c>
      <c r="I1235" t="n">
        <v>14</v>
      </c>
      <c r="J1235" t="n">
        <v>140</v>
      </c>
      <c r="K1235" t="n">
        <v>45</v>
      </c>
      <c r="L1235" t="n">
        <v>12.5</v>
      </c>
      <c r="M1235" t="n">
        <v>12</v>
      </c>
      <c r="N1235" t="n">
        <v>22.5</v>
      </c>
      <c r="O1235" t="n">
        <v>17500.05</v>
      </c>
      <c r="P1235" t="n">
        <v>212.91</v>
      </c>
      <c r="Q1235" t="n">
        <v>608.83</v>
      </c>
      <c r="R1235" t="n">
        <v>55.59</v>
      </c>
      <c r="S1235" t="n">
        <v>46.36</v>
      </c>
      <c r="T1235" t="n">
        <v>4274.86</v>
      </c>
      <c r="U1235" t="n">
        <v>0.83</v>
      </c>
      <c r="V1235" t="n">
        <v>0.9</v>
      </c>
      <c r="W1235" t="n">
        <v>9.199999999999999</v>
      </c>
      <c r="X1235" t="n">
        <v>0.26</v>
      </c>
      <c r="Y1235" t="n">
        <v>1</v>
      </c>
      <c r="Z1235" t="n">
        <v>10</v>
      </c>
    </row>
    <row r="1236">
      <c r="A1236" t="n">
        <v>47</v>
      </c>
      <c r="B1236" t="n">
        <v>60</v>
      </c>
      <c r="C1236" t="inlineStr">
        <is>
          <t xml:space="preserve">CONCLUIDO	</t>
        </is>
      </c>
      <c r="D1236" t="n">
        <v>3.8342</v>
      </c>
      <c r="E1236" t="n">
        <v>26.08</v>
      </c>
      <c r="F1236" t="n">
        <v>23.62</v>
      </c>
      <c r="G1236" t="n">
        <v>109</v>
      </c>
      <c r="H1236" t="n">
        <v>1.61</v>
      </c>
      <c r="I1236" t="n">
        <v>13</v>
      </c>
      <c r="J1236" t="n">
        <v>140.33</v>
      </c>
      <c r="K1236" t="n">
        <v>45</v>
      </c>
      <c r="L1236" t="n">
        <v>12.75</v>
      </c>
      <c r="M1236" t="n">
        <v>11</v>
      </c>
      <c r="N1236" t="n">
        <v>22.59</v>
      </c>
      <c r="O1236" t="n">
        <v>17541.95</v>
      </c>
      <c r="P1236" t="n">
        <v>212.23</v>
      </c>
      <c r="Q1236" t="n">
        <v>608.83</v>
      </c>
      <c r="R1236" t="n">
        <v>54.9</v>
      </c>
      <c r="S1236" t="n">
        <v>46.36</v>
      </c>
      <c r="T1236" t="n">
        <v>3934.49</v>
      </c>
      <c r="U1236" t="n">
        <v>0.84</v>
      </c>
      <c r="V1236" t="n">
        <v>0.9</v>
      </c>
      <c r="W1236" t="n">
        <v>9.199999999999999</v>
      </c>
      <c r="X1236" t="n">
        <v>0.24</v>
      </c>
      <c r="Y1236" t="n">
        <v>1</v>
      </c>
      <c r="Z1236" t="n">
        <v>10</v>
      </c>
    </row>
    <row r="1237">
      <c r="A1237" t="n">
        <v>48</v>
      </c>
      <c r="B1237" t="n">
        <v>60</v>
      </c>
      <c r="C1237" t="inlineStr">
        <is>
          <t xml:space="preserve">CONCLUIDO	</t>
        </is>
      </c>
      <c r="D1237" t="n">
        <v>3.8345</v>
      </c>
      <c r="E1237" t="n">
        <v>26.08</v>
      </c>
      <c r="F1237" t="n">
        <v>23.61</v>
      </c>
      <c r="G1237" t="n">
        <v>108.99</v>
      </c>
      <c r="H1237" t="n">
        <v>1.63</v>
      </c>
      <c r="I1237" t="n">
        <v>13</v>
      </c>
      <c r="J1237" t="n">
        <v>140.67</v>
      </c>
      <c r="K1237" t="n">
        <v>45</v>
      </c>
      <c r="L1237" t="n">
        <v>13</v>
      </c>
      <c r="M1237" t="n">
        <v>11</v>
      </c>
      <c r="N1237" t="n">
        <v>22.68</v>
      </c>
      <c r="O1237" t="n">
        <v>17583.88</v>
      </c>
      <c r="P1237" t="n">
        <v>211.46</v>
      </c>
      <c r="Q1237" t="n">
        <v>608.79</v>
      </c>
      <c r="R1237" t="n">
        <v>55.01</v>
      </c>
      <c r="S1237" t="n">
        <v>46.36</v>
      </c>
      <c r="T1237" t="n">
        <v>3988.59</v>
      </c>
      <c r="U1237" t="n">
        <v>0.84</v>
      </c>
      <c r="V1237" t="n">
        <v>0.9</v>
      </c>
      <c r="W1237" t="n">
        <v>9.199999999999999</v>
      </c>
      <c r="X1237" t="n">
        <v>0.24</v>
      </c>
      <c r="Y1237" t="n">
        <v>1</v>
      </c>
      <c r="Z1237" t="n">
        <v>10</v>
      </c>
    </row>
    <row r="1238">
      <c r="A1238" t="n">
        <v>49</v>
      </c>
      <c r="B1238" t="n">
        <v>60</v>
      </c>
      <c r="C1238" t="inlineStr">
        <is>
          <t xml:space="preserve">CONCLUIDO	</t>
        </is>
      </c>
      <c r="D1238" t="n">
        <v>3.8342</v>
      </c>
      <c r="E1238" t="n">
        <v>26.08</v>
      </c>
      <c r="F1238" t="n">
        <v>23.62</v>
      </c>
      <c r="G1238" t="n">
        <v>109</v>
      </c>
      <c r="H1238" t="n">
        <v>1.66</v>
      </c>
      <c r="I1238" t="n">
        <v>13</v>
      </c>
      <c r="J1238" t="n">
        <v>141.02</v>
      </c>
      <c r="K1238" t="n">
        <v>45</v>
      </c>
      <c r="L1238" t="n">
        <v>13.25</v>
      </c>
      <c r="M1238" t="n">
        <v>11</v>
      </c>
      <c r="N1238" t="n">
        <v>22.77</v>
      </c>
      <c r="O1238" t="n">
        <v>17625.85</v>
      </c>
      <c r="P1238" t="n">
        <v>210.14</v>
      </c>
      <c r="Q1238" t="n">
        <v>608.78</v>
      </c>
      <c r="R1238" t="n">
        <v>55.05</v>
      </c>
      <c r="S1238" t="n">
        <v>46.36</v>
      </c>
      <c r="T1238" t="n">
        <v>4008.71</v>
      </c>
      <c r="U1238" t="n">
        <v>0.84</v>
      </c>
      <c r="V1238" t="n">
        <v>0.9</v>
      </c>
      <c r="W1238" t="n">
        <v>9.199999999999999</v>
      </c>
      <c r="X1238" t="n">
        <v>0.24</v>
      </c>
      <c r="Y1238" t="n">
        <v>1</v>
      </c>
      <c r="Z1238" t="n">
        <v>10</v>
      </c>
    </row>
    <row r="1239">
      <c r="A1239" t="n">
        <v>50</v>
      </c>
      <c r="B1239" t="n">
        <v>60</v>
      </c>
      <c r="C1239" t="inlineStr">
        <is>
          <t xml:space="preserve">CONCLUIDO	</t>
        </is>
      </c>
      <c r="D1239" t="n">
        <v>3.8344</v>
      </c>
      <c r="E1239" t="n">
        <v>26.08</v>
      </c>
      <c r="F1239" t="n">
        <v>23.61</v>
      </c>
      <c r="G1239" t="n">
        <v>108.99</v>
      </c>
      <c r="H1239" t="n">
        <v>1.69</v>
      </c>
      <c r="I1239" t="n">
        <v>13</v>
      </c>
      <c r="J1239" t="n">
        <v>141.36</v>
      </c>
      <c r="K1239" t="n">
        <v>45</v>
      </c>
      <c r="L1239" t="n">
        <v>13.5</v>
      </c>
      <c r="M1239" t="n">
        <v>10</v>
      </c>
      <c r="N1239" t="n">
        <v>22.86</v>
      </c>
      <c r="O1239" t="n">
        <v>17667.84</v>
      </c>
      <c r="P1239" t="n">
        <v>208</v>
      </c>
      <c r="Q1239" t="n">
        <v>608.79</v>
      </c>
      <c r="R1239" t="n">
        <v>54.8</v>
      </c>
      <c r="S1239" t="n">
        <v>46.36</v>
      </c>
      <c r="T1239" t="n">
        <v>3880.27</v>
      </c>
      <c r="U1239" t="n">
        <v>0.85</v>
      </c>
      <c r="V1239" t="n">
        <v>0.9</v>
      </c>
      <c r="W1239" t="n">
        <v>9.199999999999999</v>
      </c>
      <c r="X1239" t="n">
        <v>0.24</v>
      </c>
      <c r="Y1239" t="n">
        <v>1</v>
      </c>
      <c r="Z1239" t="n">
        <v>10</v>
      </c>
    </row>
    <row r="1240">
      <c r="A1240" t="n">
        <v>51</v>
      </c>
      <c r="B1240" t="n">
        <v>60</v>
      </c>
      <c r="C1240" t="inlineStr">
        <is>
          <t xml:space="preserve">CONCLUIDO	</t>
        </is>
      </c>
      <c r="D1240" t="n">
        <v>3.8407</v>
      </c>
      <c r="E1240" t="n">
        <v>26.04</v>
      </c>
      <c r="F1240" t="n">
        <v>23.6</v>
      </c>
      <c r="G1240" t="n">
        <v>117.99</v>
      </c>
      <c r="H1240" t="n">
        <v>1.72</v>
      </c>
      <c r="I1240" t="n">
        <v>12</v>
      </c>
      <c r="J1240" t="n">
        <v>141.7</v>
      </c>
      <c r="K1240" t="n">
        <v>45</v>
      </c>
      <c r="L1240" t="n">
        <v>13.75</v>
      </c>
      <c r="M1240" t="n">
        <v>9</v>
      </c>
      <c r="N1240" t="n">
        <v>22.95</v>
      </c>
      <c r="O1240" t="n">
        <v>17709.87</v>
      </c>
      <c r="P1240" t="n">
        <v>208.01</v>
      </c>
      <c r="Q1240" t="n">
        <v>608.88</v>
      </c>
      <c r="R1240" t="n">
        <v>54.42</v>
      </c>
      <c r="S1240" t="n">
        <v>46.36</v>
      </c>
      <c r="T1240" t="n">
        <v>3696.45</v>
      </c>
      <c r="U1240" t="n">
        <v>0.85</v>
      </c>
      <c r="V1240" t="n">
        <v>0.9</v>
      </c>
      <c r="W1240" t="n">
        <v>9.199999999999999</v>
      </c>
      <c r="X1240" t="n">
        <v>0.23</v>
      </c>
      <c r="Y1240" t="n">
        <v>1</v>
      </c>
      <c r="Z1240" t="n">
        <v>10</v>
      </c>
    </row>
    <row r="1241">
      <c r="A1241" t="n">
        <v>52</v>
      </c>
      <c r="B1241" t="n">
        <v>60</v>
      </c>
      <c r="C1241" t="inlineStr">
        <is>
          <t xml:space="preserve">CONCLUIDO	</t>
        </is>
      </c>
      <c r="D1241" t="n">
        <v>3.8414</v>
      </c>
      <c r="E1241" t="n">
        <v>26.03</v>
      </c>
      <c r="F1241" t="n">
        <v>23.59</v>
      </c>
      <c r="G1241" t="n">
        <v>117.97</v>
      </c>
      <c r="H1241" t="n">
        <v>1.74</v>
      </c>
      <c r="I1241" t="n">
        <v>12</v>
      </c>
      <c r="J1241" t="n">
        <v>142.04</v>
      </c>
      <c r="K1241" t="n">
        <v>45</v>
      </c>
      <c r="L1241" t="n">
        <v>14</v>
      </c>
      <c r="M1241" t="n">
        <v>8</v>
      </c>
      <c r="N1241" t="n">
        <v>23.04</v>
      </c>
      <c r="O1241" t="n">
        <v>17751.93</v>
      </c>
      <c r="P1241" t="n">
        <v>207.49</v>
      </c>
      <c r="Q1241" t="n">
        <v>608.8099999999999</v>
      </c>
      <c r="R1241" t="n">
        <v>54.22</v>
      </c>
      <c r="S1241" t="n">
        <v>46.36</v>
      </c>
      <c r="T1241" t="n">
        <v>3595.22</v>
      </c>
      <c r="U1241" t="n">
        <v>0.86</v>
      </c>
      <c r="V1241" t="n">
        <v>0.9</v>
      </c>
      <c r="W1241" t="n">
        <v>9.199999999999999</v>
      </c>
      <c r="X1241" t="n">
        <v>0.22</v>
      </c>
      <c r="Y1241" t="n">
        <v>1</v>
      </c>
      <c r="Z1241" t="n">
        <v>10</v>
      </c>
    </row>
    <row r="1242">
      <c r="A1242" t="n">
        <v>53</v>
      </c>
      <c r="B1242" t="n">
        <v>60</v>
      </c>
      <c r="C1242" t="inlineStr">
        <is>
          <t xml:space="preserve">CONCLUIDO	</t>
        </is>
      </c>
      <c r="D1242" t="n">
        <v>3.8394</v>
      </c>
      <c r="E1242" t="n">
        <v>26.05</v>
      </c>
      <c r="F1242" t="n">
        <v>23.61</v>
      </c>
      <c r="G1242" t="n">
        <v>118.03</v>
      </c>
      <c r="H1242" t="n">
        <v>1.77</v>
      </c>
      <c r="I1242" t="n">
        <v>12</v>
      </c>
      <c r="J1242" t="n">
        <v>142.38</v>
      </c>
      <c r="K1242" t="n">
        <v>45</v>
      </c>
      <c r="L1242" t="n">
        <v>14.25</v>
      </c>
      <c r="M1242" t="n">
        <v>6</v>
      </c>
      <c r="N1242" t="n">
        <v>23.13</v>
      </c>
      <c r="O1242" t="n">
        <v>17794.02</v>
      </c>
      <c r="P1242" t="n">
        <v>207.23</v>
      </c>
      <c r="Q1242" t="n">
        <v>608.84</v>
      </c>
      <c r="R1242" t="n">
        <v>54.54</v>
      </c>
      <c r="S1242" t="n">
        <v>46.36</v>
      </c>
      <c r="T1242" t="n">
        <v>3756.25</v>
      </c>
      <c r="U1242" t="n">
        <v>0.85</v>
      </c>
      <c r="V1242" t="n">
        <v>0.9</v>
      </c>
      <c r="W1242" t="n">
        <v>9.199999999999999</v>
      </c>
      <c r="X1242" t="n">
        <v>0.24</v>
      </c>
      <c r="Y1242" t="n">
        <v>1</v>
      </c>
      <c r="Z1242" t="n">
        <v>10</v>
      </c>
    </row>
    <row r="1243">
      <c r="A1243" t="n">
        <v>54</v>
      </c>
      <c r="B1243" t="n">
        <v>60</v>
      </c>
      <c r="C1243" t="inlineStr">
        <is>
          <t xml:space="preserve">CONCLUIDO	</t>
        </is>
      </c>
      <c r="D1243" t="n">
        <v>3.8394</v>
      </c>
      <c r="E1243" t="n">
        <v>26.05</v>
      </c>
      <c r="F1243" t="n">
        <v>23.61</v>
      </c>
      <c r="G1243" t="n">
        <v>118.03</v>
      </c>
      <c r="H1243" t="n">
        <v>1.8</v>
      </c>
      <c r="I1243" t="n">
        <v>12</v>
      </c>
      <c r="J1243" t="n">
        <v>142.72</v>
      </c>
      <c r="K1243" t="n">
        <v>45</v>
      </c>
      <c r="L1243" t="n">
        <v>14.5</v>
      </c>
      <c r="M1243" t="n">
        <v>4</v>
      </c>
      <c r="N1243" t="n">
        <v>23.22</v>
      </c>
      <c r="O1243" t="n">
        <v>17836.15</v>
      </c>
      <c r="P1243" t="n">
        <v>206.41</v>
      </c>
      <c r="Q1243" t="n">
        <v>608.8200000000001</v>
      </c>
      <c r="R1243" t="n">
        <v>54.4</v>
      </c>
      <c r="S1243" t="n">
        <v>46.36</v>
      </c>
      <c r="T1243" t="n">
        <v>3689.83</v>
      </c>
      <c r="U1243" t="n">
        <v>0.85</v>
      </c>
      <c r="V1243" t="n">
        <v>0.9</v>
      </c>
      <c r="W1243" t="n">
        <v>9.210000000000001</v>
      </c>
      <c r="X1243" t="n">
        <v>0.23</v>
      </c>
      <c r="Y1243" t="n">
        <v>1</v>
      </c>
      <c r="Z1243" t="n">
        <v>10</v>
      </c>
    </row>
    <row r="1244">
      <c r="A1244" t="n">
        <v>55</v>
      </c>
      <c r="B1244" t="n">
        <v>60</v>
      </c>
      <c r="C1244" t="inlineStr">
        <is>
          <t xml:space="preserve">CONCLUIDO	</t>
        </is>
      </c>
      <c r="D1244" t="n">
        <v>3.839</v>
      </c>
      <c r="E1244" t="n">
        <v>26.05</v>
      </c>
      <c r="F1244" t="n">
        <v>23.61</v>
      </c>
      <c r="G1244" t="n">
        <v>118.05</v>
      </c>
      <c r="H1244" t="n">
        <v>1.82</v>
      </c>
      <c r="I1244" t="n">
        <v>12</v>
      </c>
      <c r="J1244" t="n">
        <v>143.06</v>
      </c>
      <c r="K1244" t="n">
        <v>45</v>
      </c>
      <c r="L1244" t="n">
        <v>14.75</v>
      </c>
      <c r="M1244" t="n">
        <v>1</v>
      </c>
      <c r="N1244" t="n">
        <v>23.31</v>
      </c>
      <c r="O1244" t="n">
        <v>17878.3</v>
      </c>
      <c r="P1244" t="n">
        <v>206.36</v>
      </c>
      <c r="Q1244" t="n">
        <v>608.85</v>
      </c>
      <c r="R1244" t="n">
        <v>54.37</v>
      </c>
      <c r="S1244" t="n">
        <v>46.36</v>
      </c>
      <c r="T1244" t="n">
        <v>3674.06</v>
      </c>
      <c r="U1244" t="n">
        <v>0.85</v>
      </c>
      <c r="V1244" t="n">
        <v>0.9</v>
      </c>
      <c r="W1244" t="n">
        <v>9.210000000000001</v>
      </c>
      <c r="X1244" t="n">
        <v>0.24</v>
      </c>
      <c r="Y1244" t="n">
        <v>1</v>
      </c>
      <c r="Z1244" t="n">
        <v>10</v>
      </c>
    </row>
    <row r="1245">
      <c r="A1245" t="n">
        <v>56</v>
      </c>
      <c r="B1245" t="n">
        <v>60</v>
      </c>
      <c r="C1245" t="inlineStr">
        <is>
          <t xml:space="preserve">CONCLUIDO	</t>
        </is>
      </c>
      <c r="D1245" t="n">
        <v>3.8385</v>
      </c>
      <c r="E1245" t="n">
        <v>26.05</v>
      </c>
      <c r="F1245" t="n">
        <v>23.61</v>
      </c>
      <c r="G1245" t="n">
        <v>118.06</v>
      </c>
      <c r="H1245" t="n">
        <v>1.85</v>
      </c>
      <c r="I1245" t="n">
        <v>12</v>
      </c>
      <c r="J1245" t="n">
        <v>143.4</v>
      </c>
      <c r="K1245" t="n">
        <v>45</v>
      </c>
      <c r="L1245" t="n">
        <v>15</v>
      </c>
      <c r="M1245" t="n">
        <v>0</v>
      </c>
      <c r="N1245" t="n">
        <v>23.41</v>
      </c>
      <c r="O1245" t="n">
        <v>17920.49</v>
      </c>
      <c r="P1245" t="n">
        <v>206.6</v>
      </c>
      <c r="Q1245" t="n">
        <v>608.83</v>
      </c>
      <c r="R1245" t="n">
        <v>54.46</v>
      </c>
      <c r="S1245" t="n">
        <v>46.36</v>
      </c>
      <c r="T1245" t="n">
        <v>3717.67</v>
      </c>
      <c r="U1245" t="n">
        <v>0.85</v>
      </c>
      <c r="V1245" t="n">
        <v>0.9</v>
      </c>
      <c r="W1245" t="n">
        <v>9.210000000000001</v>
      </c>
      <c r="X1245" t="n">
        <v>0.24</v>
      </c>
      <c r="Y1245" t="n">
        <v>1</v>
      </c>
      <c r="Z1245" t="n">
        <v>10</v>
      </c>
    </row>
    <row r="1246">
      <c r="A1246" t="n">
        <v>0</v>
      </c>
      <c r="B1246" t="n">
        <v>135</v>
      </c>
      <c r="C1246" t="inlineStr">
        <is>
          <t xml:space="preserve">CONCLUIDO	</t>
        </is>
      </c>
      <c r="D1246" t="n">
        <v>1.8635</v>
      </c>
      <c r="E1246" t="n">
        <v>53.66</v>
      </c>
      <c r="F1246" t="n">
        <v>31.35</v>
      </c>
      <c r="G1246" t="n">
        <v>4.89</v>
      </c>
      <c r="H1246" t="n">
        <v>0.07000000000000001</v>
      </c>
      <c r="I1246" t="n">
        <v>385</v>
      </c>
      <c r="J1246" t="n">
        <v>263.32</v>
      </c>
      <c r="K1246" t="n">
        <v>59.89</v>
      </c>
      <c r="L1246" t="n">
        <v>1</v>
      </c>
      <c r="M1246" t="n">
        <v>383</v>
      </c>
      <c r="N1246" t="n">
        <v>67.43000000000001</v>
      </c>
      <c r="O1246" t="n">
        <v>32710.1</v>
      </c>
      <c r="P1246" t="n">
        <v>535.79</v>
      </c>
      <c r="Q1246" t="n">
        <v>610.5700000000001</v>
      </c>
      <c r="R1246" t="n">
        <v>294.97</v>
      </c>
      <c r="S1246" t="n">
        <v>46.36</v>
      </c>
      <c r="T1246" t="n">
        <v>122106.02</v>
      </c>
      <c r="U1246" t="n">
        <v>0.16</v>
      </c>
      <c r="V1246" t="n">
        <v>0.68</v>
      </c>
      <c r="W1246" t="n">
        <v>9.81</v>
      </c>
      <c r="X1246" t="n">
        <v>7.93</v>
      </c>
      <c r="Y1246" t="n">
        <v>1</v>
      </c>
      <c r="Z1246" t="n">
        <v>10</v>
      </c>
    </row>
    <row r="1247">
      <c r="A1247" t="n">
        <v>1</v>
      </c>
      <c r="B1247" t="n">
        <v>135</v>
      </c>
      <c r="C1247" t="inlineStr">
        <is>
          <t xml:space="preserve">CONCLUIDO	</t>
        </is>
      </c>
      <c r="D1247" t="n">
        <v>2.1416</v>
      </c>
      <c r="E1247" t="n">
        <v>46.69</v>
      </c>
      <c r="F1247" t="n">
        <v>29.28</v>
      </c>
      <c r="G1247" t="n">
        <v>6.1</v>
      </c>
      <c r="H1247" t="n">
        <v>0.08</v>
      </c>
      <c r="I1247" t="n">
        <v>288</v>
      </c>
      <c r="J1247" t="n">
        <v>263.79</v>
      </c>
      <c r="K1247" t="n">
        <v>59.89</v>
      </c>
      <c r="L1247" t="n">
        <v>1.25</v>
      </c>
      <c r="M1247" t="n">
        <v>286</v>
      </c>
      <c r="N1247" t="n">
        <v>67.65000000000001</v>
      </c>
      <c r="O1247" t="n">
        <v>32767.75</v>
      </c>
      <c r="P1247" t="n">
        <v>500.6</v>
      </c>
      <c r="Q1247" t="n">
        <v>610.26</v>
      </c>
      <c r="R1247" t="n">
        <v>230.91</v>
      </c>
      <c r="S1247" t="n">
        <v>46.36</v>
      </c>
      <c r="T1247" t="n">
        <v>90563.91</v>
      </c>
      <c r="U1247" t="n">
        <v>0.2</v>
      </c>
      <c r="V1247" t="n">
        <v>0.73</v>
      </c>
      <c r="W1247" t="n">
        <v>9.65</v>
      </c>
      <c r="X1247" t="n">
        <v>5.88</v>
      </c>
      <c r="Y1247" t="n">
        <v>1</v>
      </c>
      <c r="Z1247" t="n">
        <v>10</v>
      </c>
    </row>
    <row r="1248">
      <c r="A1248" t="n">
        <v>2</v>
      </c>
      <c r="B1248" t="n">
        <v>135</v>
      </c>
      <c r="C1248" t="inlineStr">
        <is>
          <t xml:space="preserve">CONCLUIDO	</t>
        </is>
      </c>
      <c r="D1248" t="n">
        <v>2.3506</v>
      </c>
      <c r="E1248" t="n">
        <v>42.54</v>
      </c>
      <c r="F1248" t="n">
        <v>28.06</v>
      </c>
      <c r="G1248" t="n">
        <v>7.32</v>
      </c>
      <c r="H1248" t="n">
        <v>0.1</v>
      </c>
      <c r="I1248" t="n">
        <v>230</v>
      </c>
      <c r="J1248" t="n">
        <v>264.25</v>
      </c>
      <c r="K1248" t="n">
        <v>59.89</v>
      </c>
      <c r="L1248" t="n">
        <v>1.5</v>
      </c>
      <c r="M1248" t="n">
        <v>228</v>
      </c>
      <c r="N1248" t="n">
        <v>67.87</v>
      </c>
      <c r="O1248" t="n">
        <v>32825.49</v>
      </c>
      <c r="P1248" t="n">
        <v>479.7</v>
      </c>
      <c r="Q1248" t="n">
        <v>609.62</v>
      </c>
      <c r="R1248" t="n">
        <v>192.75</v>
      </c>
      <c r="S1248" t="n">
        <v>46.36</v>
      </c>
      <c r="T1248" t="n">
        <v>71773.02</v>
      </c>
      <c r="U1248" t="n">
        <v>0.24</v>
      </c>
      <c r="V1248" t="n">
        <v>0.76</v>
      </c>
      <c r="W1248" t="n">
        <v>9.56</v>
      </c>
      <c r="X1248" t="n">
        <v>4.67</v>
      </c>
      <c r="Y1248" t="n">
        <v>1</v>
      </c>
      <c r="Z1248" t="n">
        <v>10</v>
      </c>
    </row>
    <row r="1249">
      <c r="A1249" t="n">
        <v>3</v>
      </c>
      <c r="B1249" t="n">
        <v>135</v>
      </c>
      <c r="C1249" t="inlineStr">
        <is>
          <t xml:space="preserve">CONCLUIDO	</t>
        </is>
      </c>
      <c r="D1249" t="n">
        <v>2.5116</v>
      </c>
      <c r="E1249" t="n">
        <v>39.82</v>
      </c>
      <c r="F1249" t="n">
        <v>27.26</v>
      </c>
      <c r="G1249" t="n">
        <v>8.52</v>
      </c>
      <c r="H1249" t="n">
        <v>0.12</v>
      </c>
      <c r="I1249" t="n">
        <v>192</v>
      </c>
      <c r="J1249" t="n">
        <v>264.72</v>
      </c>
      <c r="K1249" t="n">
        <v>59.89</v>
      </c>
      <c r="L1249" t="n">
        <v>1.75</v>
      </c>
      <c r="M1249" t="n">
        <v>190</v>
      </c>
      <c r="N1249" t="n">
        <v>68.09</v>
      </c>
      <c r="O1249" t="n">
        <v>32883.31</v>
      </c>
      <c r="P1249" t="n">
        <v>465.84</v>
      </c>
      <c r="Q1249" t="n">
        <v>609.4400000000001</v>
      </c>
      <c r="R1249" t="n">
        <v>168.28</v>
      </c>
      <c r="S1249" t="n">
        <v>46.36</v>
      </c>
      <c r="T1249" t="n">
        <v>59729.3</v>
      </c>
      <c r="U1249" t="n">
        <v>0.28</v>
      </c>
      <c r="V1249" t="n">
        <v>0.78</v>
      </c>
      <c r="W1249" t="n">
        <v>9.470000000000001</v>
      </c>
      <c r="X1249" t="n">
        <v>3.87</v>
      </c>
      <c r="Y1249" t="n">
        <v>1</v>
      </c>
      <c r="Z1249" t="n">
        <v>10</v>
      </c>
    </row>
    <row r="1250">
      <c r="A1250" t="n">
        <v>4</v>
      </c>
      <c r="B1250" t="n">
        <v>135</v>
      </c>
      <c r="C1250" t="inlineStr">
        <is>
          <t xml:space="preserve">CONCLUIDO	</t>
        </is>
      </c>
      <c r="D1250" t="n">
        <v>2.6367</v>
      </c>
      <c r="E1250" t="n">
        <v>37.93</v>
      </c>
      <c r="F1250" t="n">
        <v>26.73</v>
      </c>
      <c r="G1250" t="n">
        <v>9.720000000000001</v>
      </c>
      <c r="H1250" t="n">
        <v>0.13</v>
      </c>
      <c r="I1250" t="n">
        <v>165</v>
      </c>
      <c r="J1250" t="n">
        <v>265.19</v>
      </c>
      <c r="K1250" t="n">
        <v>59.89</v>
      </c>
      <c r="L1250" t="n">
        <v>2</v>
      </c>
      <c r="M1250" t="n">
        <v>163</v>
      </c>
      <c r="N1250" t="n">
        <v>68.31</v>
      </c>
      <c r="O1250" t="n">
        <v>32941.21</v>
      </c>
      <c r="P1250" t="n">
        <v>456.77</v>
      </c>
      <c r="Q1250" t="n">
        <v>609.34</v>
      </c>
      <c r="R1250" t="n">
        <v>151.21</v>
      </c>
      <c r="S1250" t="n">
        <v>46.36</v>
      </c>
      <c r="T1250" t="n">
        <v>51329</v>
      </c>
      <c r="U1250" t="n">
        <v>0.31</v>
      </c>
      <c r="V1250" t="n">
        <v>0.8</v>
      </c>
      <c r="W1250" t="n">
        <v>9.460000000000001</v>
      </c>
      <c r="X1250" t="n">
        <v>3.35</v>
      </c>
      <c r="Y1250" t="n">
        <v>1</v>
      </c>
      <c r="Z1250" t="n">
        <v>10</v>
      </c>
    </row>
    <row r="1251">
      <c r="A1251" t="n">
        <v>5</v>
      </c>
      <c r="B1251" t="n">
        <v>135</v>
      </c>
      <c r="C1251" t="inlineStr">
        <is>
          <t xml:space="preserve">CONCLUIDO	</t>
        </is>
      </c>
      <c r="D1251" t="n">
        <v>2.7453</v>
      </c>
      <c r="E1251" t="n">
        <v>36.43</v>
      </c>
      <c r="F1251" t="n">
        <v>26.29</v>
      </c>
      <c r="G1251" t="n">
        <v>10.96</v>
      </c>
      <c r="H1251" t="n">
        <v>0.15</v>
      </c>
      <c r="I1251" t="n">
        <v>144</v>
      </c>
      <c r="J1251" t="n">
        <v>265.66</v>
      </c>
      <c r="K1251" t="n">
        <v>59.89</v>
      </c>
      <c r="L1251" t="n">
        <v>2.25</v>
      </c>
      <c r="M1251" t="n">
        <v>142</v>
      </c>
      <c r="N1251" t="n">
        <v>68.53</v>
      </c>
      <c r="O1251" t="n">
        <v>32999.19</v>
      </c>
      <c r="P1251" t="n">
        <v>449.15</v>
      </c>
      <c r="Q1251" t="n">
        <v>609.41</v>
      </c>
      <c r="R1251" t="n">
        <v>137.42</v>
      </c>
      <c r="S1251" t="n">
        <v>46.36</v>
      </c>
      <c r="T1251" t="n">
        <v>44539.95</v>
      </c>
      <c r="U1251" t="n">
        <v>0.34</v>
      </c>
      <c r="V1251" t="n">
        <v>0.8100000000000001</v>
      </c>
      <c r="W1251" t="n">
        <v>9.43</v>
      </c>
      <c r="X1251" t="n">
        <v>2.91</v>
      </c>
      <c r="Y1251" t="n">
        <v>1</v>
      </c>
      <c r="Z1251" t="n">
        <v>10</v>
      </c>
    </row>
    <row r="1252">
      <c r="A1252" t="n">
        <v>6</v>
      </c>
      <c r="B1252" t="n">
        <v>135</v>
      </c>
      <c r="C1252" t="inlineStr">
        <is>
          <t xml:space="preserve">CONCLUIDO	</t>
        </is>
      </c>
      <c r="D1252" t="n">
        <v>2.8359</v>
      </c>
      <c r="E1252" t="n">
        <v>35.26</v>
      </c>
      <c r="F1252" t="n">
        <v>25.94</v>
      </c>
      <c r="G1252" t="n">
        <v>12.16</v>
      </c>
      <c r="H1252" t="n">
        <v>0.17</v>
      </c>
      <c r="I1252" t="n">
        <v>128</v>
      </c>
      <c r="J1252" t="n">
        <v>266.13</v>
      </c>
      <c r="K1252" t="n">
        <v>59.89</v>
      </c>
      <c r="L1252" t="n">
        <v>2.5</v>
      </c>
      <c r="M1252" t="n">
        <v>126</v>
      </c>
      <c r="N1252" t="n">
        <v>68.75</v>
      </c>
      <c r="O1252" t="n">
        <v>33057.26</v>
      </c>
      <c r="P1252" t="n">
        <v>442.94</v>
      </c>
      <c r="Q1252" t="n">
        <v>609.3</v>
      </c>
      <c r="R1252" t="n">
        <v>127.02</v>
      </c>
      <c r="S1252" t="n">
        <v>46.36</v>
      </c>
      <c r="T1252" t="n">
        <v>39418.18</v>
      </c>
      <c r="U1252" t="n">
        <v>0.36</v>
      </c>
      <c r="V1252" t="n">
        <v>0.82</v>
      </c>
      <c r="W1252" t="n">
        <v>9.380000000000001</v>
      </c>
      <c r="X1252" t="n">
        <v>2.56</v>
      </c>
      <c r="Y1252" t="n">
        <v>1</v>
      </c>
      <c r="Z1252" t="n">
        <v>10</v>
      </c>
    </row>
    <row r="1253">
      <c r="A1253" t="n">
        <v>7</v>
      </c>
      <c r="B1253" t="n">
        <v>135</v>
      </c>
      <c r="C1253" t="inlineStr">
        <is>
          <t xml:space="preserve">CONCLUIDO	</t>
        </is>
      </c>
      <c r="D1253" t="n">
        <v>2.9123</v>
      </c>
      <c r="E1253" t="n">
        <v>34.34</v>
      </c>
      <c r="F1253" t="n">
        <v>25.67</v>
      </c>
      <c r="G1253" t="n">
        <v>13.39</v>
      </c>
      <c r="H1253" t="n">
        <v>0.18</v>
      </c>
      <c r="I1253" t="n">
        <v>115</v>
      </c>
      <c r="J1253" t="n">
        <v>266.6</v>
      </c>
      <c r="K1253" t="n">
        <v>59.89</v>
      </c>
      <c r="L1253" t="n">
        <v>2.75</v>
      </c>
      <c r="M1253" t="n">
        <v>113</v>
      </c>
      <c r="N1253" t="n">
        <v>68.97</v>
      </c>
      <c r="O1253" t="n">
        <v>33115.41</v>
      </c>
      <c r="P1253" t="n">
        <v>438.22</v>
      </c>
      <c r="Q1253" t="n">
        <v>609.3200000000001</v>
      </c>
      <c r="R1253" t="n">
        <v>118.92</v>
      </c>
      <c r="S1253" t="n">
        <v>46.36</v>
      </c>
      <c r="T1253" t="n">
        <v>35434.31</v>
      </c>
      <c r="U1253" t="n">
        <v>0.39</v>
      </c>
      <c r="V1253" t="n">
        <v>0.83</v>
      </c>
      <c r="W1253" t="n">
        <v>9.359999999999999</v>
      </c>
      <c r="X1253" t="n">
        <v>2.29</v>
      </c>
      <c r="Y1253" t="n">
        <v>1</v>
      </c>
      <c r="Z1253" t="n">
        <v>10</v>
      </c>
    </row>
    <row r="1254">
      <c r="A1254" t="n">
        <v>8</v>
      </c>
      <c r="B1254" t="n">
        <v>135</v>
      </c>
      <c r="C1254" t="inlineStr">
        <is>
          <t xml:space="preserve">CONCLUIDO	</t>
        </is>
      </c>
      <c r="D1254" t="n">
        <v>2.9736</v>
      </c>
      <c r="E1254" t="n">
        <v>33.63</v>
      </c>
      <c r="F1254" t="n">
        <v>25.47</v>
      </c>
      <c r="G1254" t="n">
        <v>14.55</v>
      </c>
      <c r="H1254" t="n">
        <v>0.2</v>
      </c>
      <c r="I1254" t="n">
        <v>105</v>
      </c>
      <c r="J1254" t="n">
        <v>267.08</v>
      </c>
      <c r="K1254" t="n">
        <v>59.89</v>
      </c>
      <c r="L1254" t="n">
        <v>3</v>
      </c>
      <c r="M1254" t="n">
        <v>103</v>
      </c>
      <c r="N1254" t="n">
        <v>69.19</v>
      </c>
      <c r="O1254" t="n">
        <v>33173.65</v>
      </c>
      <c r="P1254" t="n">
        <v>434.61</v>
      </c>
      <c r="Q1254" t="n">
        <v>609.2</v>
      </c>
      <c r="R1254" t="n">
        <v>112.37</v>
      </c>
      <c r="S1254" t="n">
        <v>46.36</v>
      </c>
      <c r="T1254" t="n">
        <v>32206.22</v>
      </c>
      <c r="U1254" t="n">
        <v>0.41</v>
      </c>
      <c r="V1254" t="n">
        <v>0.84</v>
      </c>
      <c r="W1254" t="n">
        <v>9.34</v>
      </c>
      <c r="X1254" t="n">
        <v>2.09</v>
      </c>
      <c r="Y1254" t="n">
        <v>1</v>
      </c>
      <c r="Z1254" t="n">
        <v>10</v>
      </c>
    </row>
    <row r="1255">
      <c r="A1255" t="n">
        <v>9</v>
      </c>
      <c r="B1255" t="n">
        <v>135</v>
      </c>
      <c r="C1255" t="inlineStr">
        <is>
          <t xml:space="preserve">CONCLUIDO	</t>
        </is>
      </c>
      <c r="D1255" t="n">
        <v>3.031</v>
      </c>
      <c r="E1255" t="n">
        <v>32.99</v>
      </c>
      <c r="F1255" t="n">
        <v>25.29</v>
      </c>
      <c r="G1255" t="n">
        <v>15.8</v>
      </c>
      <c r="H1255" t="n">
        <v>0.22</v>
      </c>
      <c r="I1255" t="n">
        <v>96</v>
      </c>
      <c r="J1255" t="n">
        <v>267.55</v>
      </c>
      <c r="K1255" t="n">
        <v>59.89</v>
      </c>
      <c r="L1255" t="n">
        <v>3.25</v>
      </c>
      <c r="M1255" t="n">
        <v>94</v>
      </c>
      <c r="N1255" t="n">
        <v>69.41</v>
      </c>
      <c r="O1255" t="n">
        <v>33231.97</v>
      </c>
      <c r="P1255" t="n">
        <v>431.42</v>
      </c>
      <c r="Q1255" t="n">
        <v>609.23</v>
      </c>
      <c r="R1255" t="n">
        <v>106.82</v>
      </c>
      <c r="S1255" t="n">
        <v>46.36</v>
      </c>
      <c r="T1255" t="n">
        <v>29478.8</v>
      </c>
      <c r="U1255" t="n">
        <v>0.43</v>
      </c>
      <c r="V1255" t="n">
        <v>0.84</v>
      </c>
      <c r="W1255" t="n">
        <v>9.33</v>
      </c>
      <c r="X1255" t="n">
        <v>1.91</v>
      </c>
      <c r="Y1255" t="n">
        <v>1</v>
      </c>
      <c r="Z1255" t="n">
        <v>10</v>
      </c>
    </row>
    <row r="1256">
      <c r="A1256" t="n">
        <v>10</v>
      </c>
      <c r="B1256" t="n">
        <v>135</v>
      </c>
      <c r="C1256" t="inlineStr">
        <is>
          <t xml:space="preserve">CONCLUIDO	</t>
        </is>
      </c>
      <c r="D1256" t="n">
        <v>3.0776</v>
      </c>
      <c r="E1256" t="n">
        <v>32.49</v>
      </c>
      <c r="F1256" t="n">
        <v>25.14</v>
      </c>
      <c r="G1256" t="n">
        <v>16.95</v>
      </c>
      <c r="H1256" t="n">
        <v>0.23</v>
      </c>
      <c r="I1256" t="n">
        <v>89</v>
      </c>
      <c r="J1256" t="n">
        <v>268.02</v>
      </c>
      <c r="K1256" t="n">
        <v>59.89</v>
      </c>
      <c r="L1256" t="n">
        <v>3.5</v>
      </c>
      <c r="M1256" t="n">
        <v>87</v>
      </c>
      <c r="N1256" t="n">
        <v>69.64</v>
      </c>
      <c r="O1256" t="n">
        <v>33290.38</v>
      </c>
      <c r="P1256" t="n">
        <v>428.7</v>
      </c>
      <c r="Q1256" t="n">
        <v>609.29</v>
      </c>
      <c r="R1256" t="n">
        <v>102.51</v>
      </c>
      <c r="S1256" t="n">
        <v>46.36</v>
      </c>
      <c r="T1256" t="n">
        <v>27359.26</v>
      </c>
      <c r="U1256" t="n">
        <v>0.45</v>
      </c>
      <c r="V1256" t="n">
        <v>0.85</v>
      </c>
      <c r="W1256" t="n">
        <v>9.31</v>
      </c>
      <c r="X1256" t="n">
        <v>1.76</v>
      </c>
      <c r="Y1256" t="n">
        <v>1</v>
      </c>
      <c r="Z1256" t="n">
        <v>10</v>
      </c>
    </row>
    <row r="1257">
      <c r="A1257" t="n">
        <v>11</v>
      </c>
      <c r="B1257" t="n">
        <v>135</v>
      </c>
      <c r="C1257" t="inlineStr">
        <is>
          <t xml:space="preserve">CONCLUIDO	</t>
        </is>
      </c>
      <c r="D1257" t="n">
        <v>3.1165</v>
      </c>
      <c r="E1257" t="n">
        <v>32.09</v>
      </c>
      <c r="F1257" t="n">
        <v>25.04</v>
      </c>
      <c r="G1257" t="n">
        <v>18.1</v>
      </c>
      <c r="H1257" t="n">
        <v>0.25</v>
      </c>
      <c r="I1257" t="n">
        <v>83</v>
      </c>
      <c r="J1257" t="n">
        <v>268.5</v>
      </c>
      <c r="K1257" t="n">
        <v>59.89</v>
      </c>
      <c r="L1257" t="n">
        <v>3.75</v>
      </c>
      <c r="M1257" t="n">
        <v>81</v>
      </c>
      <c r="N1257" t="n">
        <v>69.86</v>
      </c>
      <c r="O1257" t="n">
        <v>33348.87</v>
      </c>
      <c r="P1257" t="n">
        <v>426.79</v>
      </c>
      <c r="Q1257" t="n">
        <v>609.12</v>
      </c>
      <c r="R1257" t="n">
        <v>98.93000000000001</v>
      </c>
      <c r="S1257" t="n">
        <v>46.36</v>
      </c>
      <c r="T1257" t="n">
        <v>25596.03</v>
      </c>
      <c r="U1257" t="n">
        <v>0.47</v>
      </c>
      <c r="V1257" t="n">
        <v>0.85</v>
      </c>
      <c r="W1257" t="n">
        <v>9.32</v>
      </c>
      <c r="X1257" t="n">
        <v>1.66</v>
      </c>
      <c r="Y1257" t="n">
        <v>1</v>
      </c>
      <c r="Z1257" t="n">
        <v>10</v>
      </c>
    </row>
    <row r="1258">
      <c r="A1258" t="n">
        <v>12</v>
      </c>
      <c r="B1258" t="n">
        <v>135</v>
      </c>
      <c r="C1258" t="inlineStr">
        <is>
          <t xml:space="preserve">CONCLUIDO	</t>
        </is>
      </c>
      <c r="D1258" t="n">
        <v>3.159</v>
      </c>
      <c r="E1258" t="n">
        <v>31.66</v>
      </c>
      <c r="F1258" t="n">
        <v>24.91</v>
      </c>
      <c r="G1258" t="n">
        <v>19.41</v>
      </c>
      <c r="H1258" t="n">
        <v>0.26</v>
      </c>
      <c r="I1258" t="n">
        <v>77</v>
      </c>
      <c r="J1258" t="n">
        <v>268.97</v>
      </c>
      <c r="K1258" t="n">
        <v>59.89</v>
      </c>
      <c r="L1258" t="n">
        <v>4</v>
      </c>
      <c r="M1258" t="n">
        <v>75</v>
      </c>
      <c r="N1258" t="n">
        <v>70.09</v>
      </c>
      <c r="O1258" t="n">
        <v>33407.45</v>
      </c>
      <c r="P1258" t="n">
        <v>424.41</v>
      </c>
      <c r="Q1258" t="n">
        <v>609.0700000000001</v>
      </c>
      <c r="R1258" t="n">
        <v>94.90000000000001</v>
      </c>
      <c r="S1258" t="n">
        <v>46.36</v>
      </c>
      <c r="T1258" t="n">
        <v>23610.07</v>
      </c>
      <c r="U1258" t="n">
        <v>0.49</v>
      </c>
      <c r="V1258" t="n">
        <v>0.86</v>
      </c>
      <c r="W1258" t="n">
        <v>9.31</v>
      </c>
      <c r="X1258" t="n">
        <v>1.53</v>
      </c>
      <c r="Y1258" t="n">
        <v>1</v>
      </c>
      <c r="Z1258" t="n">
        <v>10</v>
      </c>
    </row>
    <row r="1259">
      <c r="A1259" t="n">
        <v>13</v>
      </c>
      <c r="B1259" t="n">
        <v>135</v>
      </c>
      <c r="C1259" t="inlineStr">
        <is>
          <t xml:space="preserve">CONCLUIDO	</t>
        </is>
      </c>
      <c r="D1259" t="n">
        <v>3.1872</v>
      </c>
      <c r="E1259" t="n">
        <v>31.38</v>
      </c>
      <c r="F1259" t="n">
        <v>24.83</v>
      </c>
      <c r="G1259" t="n">
        <v>20.41</v>
      </c>
      <c r="H1259" t="n">
        <v>0.28</v>
      </c>
      <c r="I1259" t="n">
        <v>73</v>
      </c>
      <c r="J1259" t="n">
        <v>269.45</v>
      </c>
      <c r="K1259" t="n">
        <v>59.89</v>
      </c>
      <c r="L1259" t="n">
        <v>4.25</v>
      </c>
      <c r="M1259" t="n">
        <v>71</v>
      </c>
      <c r="N1259" t="n">
        <v>70.31</v>
      </c>
      <c r="O1259" t="n">
        <v>33466.11</v>
      </c>
      <c r="P1259" t="n">
        <v>422.93</v>
      </c>
      <c r="Q1259" t="n">
        <v>609.02</v>
      </c>
      <c r="R1259" t="n">
        <v>92.97</v>
      </c>
      <c r="S1259" t="n">
        <v>46.36</v>
      </c>
      <c r="T1259" t="n">
        <v>22667.06</v>
      </c>
      <c r="U1259" t="n">
        <v>0.5</v>
      </c>
      <c r="V1259" t="n">
        <v>0.86</v>
      </c>
      <c r="W1259" t="n">
        <v>9.289999999999999</v>
      </c>
      <c r="X1259" t="n">
        <v>1.46</v>
      </c>
      <c r="Y1259" t="n">
        <v>1</v>
      </c>
      <c r="Z1259" t="n">
        <v>10</v>
      </c>
    </row>
    <row r="1260">
      <c r="A1260" t="n">
        <v>14</v>
      </c>
      <c r="B1260" t="n">
        <v>135</v>
      </c>
      <c r="C1260" t="inlineStr">
        <is>
          <t xml:space="preserve">CONCLUIDO	</t>
        </is>
      </c>
      <c r="D1260" t="n">
        <v>3.2244</v>
      </c>
      <c r="E1260" t="n">
        <v>31.01</v>
      </c>
      <c r="F1260" t="n">
        <v>24.72</v>
      </c>
      <c r="G1260" t="n">
        <v>21.81</v>
      </c>
      <c r="H1260" t="n">
        <v>0.3</v>
      </c>
      <c r="I1260" t="n">
        <v>68</v>
      </c>
      <c r="J1260" t="n">
        <v>269.92</v>
      </c>
      <c r="K1260" t="n">
        <v>59.89</v>
      </c>
      <c r="L1260" t="n">
        <v>4.5</v>
      </c>
      <c r="M1260" t="n">
        <v>66</v>
      </c>
      <c r="N1260" t="n">
        <v>70.54000000000001</v>
      </c>
      <c r="O1260" t="n">
        <v>33524.86</v>
      </c>
      <c r="P1260" t="n">
        <v>420.9</v>
      </c>
      <c r="Q1260" t="n">
        <v>609.2</v>
      </c>
      <c r="R1260" t="n">
        <v>89.18000000000001</v>
      </c>
      <c r="S1260" t="n">
        <v>46.36</v>
      </c>
      <c r="T1260" t="n">
        <v>20796.83</v>
      </c>
      <c r="U1260" t="n">
        <v>0.52</v>
      </c>
      <c r="V1260" t="n">
        <v>0.86</v>
      </c>
      <c r="W1260" t="n">
        <v>9.289999999999999</v>
      </c>
      <c r="X1260" t="n">
        <v>1.34</v>
      </c>
      <c r="Y1260" t="n">
        <v>1</v>
      </c>
      <c r="Z1260" t="n">
        <v>10</v>
      </c>
    </row>
    <row r="1261">
      <c r="A1261" t="n">
        <v>15</v>
      </c>
      <c r="B1261" t="n">
        <v>135</v>
      </c>
      <c r="C1261" t="inlineStr">
        <is>
          <t xml:space="preserve">CONCLUIDO	</t>
        </is>
      </c>
      <c r="D1261" t="n">
        <v>3.2461</v>
      </c>
      <c r="E1261" t="n">
        <v>30.81</v>
      </c>
      <c r="F1261" t="n">
        <v>24.67</v>
      </c>
      <c r="G1261" t="n">
        <v>22.77</v>
      </c>
      <c r="H1261" t="n">
        <v>0.31</v>
      </c>
      <c r="I1261" t="n">
        <v>65</v>
      </c>
      <c r="J1261" t="n">
        <v>270.4</v>
      </c>
      <c r="K1261" t="n">
        <v>59.89</v>
      </c>
      <c r="L1261" t="n">
        <v>4.75</v>
      </c>
      <c r="M1261" t="n">
        <v>63</v>
      </c>
      <c r="N1261" t="n">
        <v>70.76000000000001</v>
      </c>
      <c r="O1261" t="n">
        <v>33583.7</v>
      </c>
      <c r="P1261" t="n">
        <v>419.73</v>
      </c>
      <c r="Q1261" t="n">
        <v>609.0599999999999</v>
      </c>
      <c r="R1261" t="n">
        <v>87.14</v>
      </c>
      <c r="S1261" t="n">
        <v>46.36</v>
      </c>
      <c r="T1261" t="n">
        <v>19791.78</v>
      </c>
      <c r="U1261" t="n">
        <v>0.53</v>
      </c>
      <c r="V1261" t="n">
        <v>0.86</v>
      </c>
      <c r="W1261" t="n">
        <v>9.300000000000001</v>
      </c>
      <c r="X1261" t="n">
        <v>1.29</v>
      </c>
      <c r="Y1261" t="n">
        <v>1</v>
      </c>
      <c r="Z1261" t="n">
        <v>10</v>
      </c>
    </row>
    <row r="1262">
      <c r="A1262" t="n">
        <v>16</v>
      </c>
      <c r="B1262" t="n">
        <v>135</v>
      </c>
      <c r="C1262" t="inlineStr">
        <is>
          <t xml:space="preserve">CONCLUIDO	</t>
        </is>
      </c>
      <c r="D1262" t="n">
        <v>3.2777</v>
      </c>
      <c r="E1262" t="n">
        <v>30.51</v>
      </c>
      <c r="F1262" t="n">
        <v>24.57</v>
      </c>
      <c r="G1262" t="n">
        <v>24.17</v>
      </c>
      <c r="H1262" t="n">
        <v>0.33</v>
      </c>
      <c r="I1262" t="n">
        <v>61</v>
      </c>
      <c r="J1262" t="n">
        <v>270.88</v>
      </c>
      <c r="K1262" t="n">
        <v>59.89</v>
      </c>
      <c r="L1262" t="n">
        <v>5</v>
      </c>
      <c r="M1262" t="n">
        <v>59</v>
      </c>
      <c r="N1262" t="n">
        <v>70.98999999999999</v>
      </c>
      <c r="O1262" t="n">
        <v>33642.62</v>
      </c>
      <c r="P1262" t="n">
        <v>418.01</v>
      </c>
      <c r="Q1262" t="n">
        <v>609.0700000000001</v>
      </c>
      <c r="R1262" t="n">
        <v>84.53</v>
      </c>
      <c r="S1262" t="n">
        <v>46.36</v>
      </c>
      <c r="T1262" t="n">
        <v>18509.62</v>
      </c>
      <c r="U1262" t="n">
        <v>0.55</v>
      </c>
      <c r="V1262" t="n">
        <v>0.87</v>
      </c>
      <c r="W1262" t="n">
        <v>9.279999999999999</v>
      </c>
      <c r="X1262" t="n">
        <v>1.2</v>
      </c>
      <c r="Y1262" t="n">
        <v>1</v>
      </c>
      <c r="Z1262" t="n">
        <v>10</v>
      </c>
    </row>
    <row r="1263">
      <c r="A1263" t="n">
        <v>17</v>
      </c>
      <c r="B1263" t="n">
        <v>135</v>
      </c>
      <c r="C1263" t="inlineStr">
        <is>
          <t xml:space="preserve">CONCLUIDO	</t>
        </is>
      </c>
      <c r="D1263" t="n">
        <v>3.2983</v>
      </c>
      <c r="E1263" t="n">
        <v>30.32</v>
      </c>
      <c r="F1263" t="n">
        <v>24.53</v>
      </c>
      <c r="G1263" t="n">
        <v>25.38</v>
      </c>
      <c r="H1263" t="n">
        <v>0.34</v>
      </c>
      <c r="I1263" t="n">
        <v>58</v>
      </c>
      <c r="J1263" t="n">
        <v>271.36</v>
      </c>
      <c r="K1263" t="n">
        <v>59.89</v>
      </c>
      <c r="L1263" t="n">
        <v>5.25</v>
      </c>
      <c r="M1263" t="n">
        <v>56</v>
      </c>
      <c r="N1263" t="n">
        <v>71.22</v>
      </c>
      <c r="O1263" t="n">
        <v>33701.64</v>
      </c>
      <c r="P1263" t="n">
        <v>417.17</v>
      </c>
      <c r="Q1263" t="n">
        <v>608.96</v>
      </c>
      <c r="R1263" t="n">
        <v>83.38</v>
      </c>
      <c r="S1263" t="n">
        <v>46.36</v>
      </c>
      <c r="T1263" t="n">
        <v>17949.96</v>
      </c>
      <c r="U1263" t="n">
        <v>0.5600000000000001</v>
      </c>
      <c r="V1263" t="n">
        <v>0.87</v>
      </c>
      <c r="W1263" t="n">
        <v>9.279999999999999</v>
      </c>
      <c r="X1263" t="n">
        <v>1.16</v>
      </c>
      <c r="Y1263" t="n">
        <v>1</v>
      </c>
      <c r="Z1263" t="n">
        <v>10</v>
      </c>
    </row>
    <row r="1264">
      <c r="A1264" t="n">
        <v>18</v>
      </c>
      <c r="B1264" t="n">
        <v>135</v>
      </c>
      <c r="C1264" t="inlineStr">
        <is>
          <t xml:space="preserve">CONCLUIDO	</t>
        </is>
      </c>
      <c r="D1264" t="n">
        <v>3.3149</v>
      </c>
      <c r="E1264" t="n">
        <v>30.17</v>
      </c>
      <c r="F1264" t="n">
        <v>24.48</v>
      </c>
      <c r="G1264" t="n">
        <v>26.23</v>
      </c>
      <c r="H1264" t="n">
        <v>0.36</v>
      </c>
      <c r="I1264" t="n">
        <v>56</v>
      </c>
      <c r="J1264" t="n">
        <v>271.84</v>
      </c>
      <c r="K1264" t="n">
        <v>59.89</v>
      </c>
      <c r="L1264" t="n">
        <v>5.5</v>
      </c>
      <c r="M1264" t="n">
        <v>54</v>
      </c>
      <c r="N1264" t="n">
        <v>71.45</v>
      </c>
      <c r="O1264" t="n">
        <v>33760.74</v>
      </c>
      <c r="P1264" t="n">
        <v>416.18</v>
      </c>
      <c r="Q1264" t="n">
        <v>609</v>
      </c>
      <c r="R1264" t="n">
        <v>81.81999999999999</v>
      </c>
      <c r="S1264" t="n">
        <v>46.36</v>
      </c>
      <c r="T1264" t="n">
        <v>17176.79</v>
      </c>
      <c r="U1264" t="n">
        <v>0.57</v>
      </c>
      <c r="V1264" t="n">
        <v>0.87</v>
      </c>
      <c r="W1264" t="n">
        <v>9.27</v>
      </c>
      <c r="X1264" t="n">
        <v>1.11</v>
      </c>
      <c r="Y1264" t="n">
        <v>1</v>
      </c>
      <c r="Z1264" t="n">
        <v>10</v>
      </c>
    </row>
    <row r="1265">
      <c r="A1265" t="n">
        <v>19</v>
      </c>
      <c r="B1265" t="n">
        <v>135</v>
      </c>
      <c r="C1265" t="inlineStr">
        <is>
          <t xml:space="preserve">CONCLUIDO	</t>
        </is>
      </c>
      <c r="D1265" t="n">
        <v>3.3408</v>
      </c>
      <c r="E1265" t="n">
        <v>29.93</v>
      </c>
      <c r="F1265" t="n">
        <v>24.4</v>
      </c>
      <c r="G1265" t="n">
        <v>27.62</v>
      </c>
      <c r="H1265" t="n">
        <v>0.38</v>
      </c>
      <c r="I1265" t="n">
        <v>53</v>
      </c>
      <c r="J1265" t="n">
        <v>272.32</v>
      </c>
      <c r="K1265" t="n">
        <v>59.89</v>
      </c>
      <c r="L1265" t="n">
        <v>5.75</v>
      </c>
      <c r="M1265" t="n">
        <v>51</v>
      </c>
      <c r="N1265" t="n">
        <v>71.68000000000001</v>
      </c>
      <c r="O1265" t="n">
        <v>33820.05</v>
      </c>
      <c r="P1265" t="n">
        <v>414.61</v>
      </c>
      <c r="Q1265" t="n">
        <v>608.99</v>
      </c>
      <c r="R1265" t="n">
        <v>79.06999999999999</v>
      </c>
      <c r="S1265" t="n">
        <v>46.36</v>
      </c>
      <c r="T1265" t="n">
        <v>15817.48</v>
      </c>
      <c r="U1265" t="n">
        <v>0.59</v>
      </c>
      <c r="V1265" t="n">
        <v>0.87</v>
      </c>
      <c r="W1265" t="n">
        <v>9.27</v>
      </c>
      <c r="X1265" t="n">
        <v>1.02</v>
      </c>
      <c r="Y1265" t="n">
        <v>1</v>
      </c>
      <c r="Z1265" t="n">
        <v>10</v>
      </c>
    </row>
    <row r="1266">
      <c r="A1266" t="n">
        <v>20</v>
      </c>
      <c r="B1266" t="n">
        <v>135</v>
      </c>
      <c r="C1266" t="inlineStr">
        <is>
          <t xml:space="preserve">CONCLUIDO	</t>
        </is>
      </c>
      <c r="D1266" t="n">
        <v>3.3546</v>
      </c>
      <c r="E1266" t="n">
        <v>29.81</v>
      </c>
      <c r="F1266" t="n">
        <v>24.38</v>
      </c>
      <c r="G1266" t="n">
        <v>28.68</v>
      </c>
      <c r="H1266" t="n">
        <v>0.39</v>
      </c>
      <c r="I1266" t="n">
        <v>51</v>
      </c>
      <c r="J1266" t="n">
        <v>272.8</v>
      </c>
      <c r="K1266" t="n">
        <v>59.89</v>
      </c>
      <c r="L1266" t="n">
        <v>6</v>
      </c>
      <c r="M1266" t="n">
        <v>49</v>
      </c>
      <c r="N1266" t="n">
        <v>71.91</v>
      </c>
      <c r="O1266" t="n">
        <v>33879.33</v>
      </c>
      <c r="P1266" t="n">
        <v>414.04</v>
      </c>
      <c r="Q1266" t="n">
        <v>609</v>
      </c>
      <c r="R1266" t="n">
        <v>78.56</v>
      </c>
      <c r="S1266" t="n">
        <v>46.36</v>
      </c>
      <c r="T1266" t="n">
        <v>15573.68</v>
      </c>
      <c r="U1266" t="n">
        <v>0.59</v>
      </c>
      <c r="V1266" t="n">
        <v>0.87</v>
      </c>
      <c r="W1266" t="n">
        <v>9.26</v>
      </c>
      <c r="X1266" t="n">
        <v>1</v>
      </c>
      <c r="Y1266" t="n">
        <v>1</v>
      </c>
      <c r="Z1266" t="n">
        <v>10</v>
      </c>
    </row>
    <row r="1267">
      <c r="A1267" t="n">
        <v>21</v>
      </c>
      <c r="B1267" t="n">
        <v>135</v>
      </c>
      <c r="C1267" t="inlineStr">
        <is>
          <t xml:space="preserve">CONCLUIDO	</t>
        </is>
      </c>
      <c r="D1267" t="n">
        <v>3.3697</v>
      </c>
      <c r="E1267" t="n">
        <v>29.68</v>
      </c>
      <c r="F1267" t="n">
        <v>24.35</v>
      </c>
      <c r="G1267" t="n">
        <v>29.81</v>
      </c>
      <c r="H1267" t="n">
        <v>0.41</v>
      </c>
      <c r="I1267" t="n">
        <v>49</v>
      </c>
      <c r="J1267" t="n">
        <v>273.28</v>
      </c>
      <c r="K1267" t="n">
        <v>59.89</v>
      </c>
      <c r="L1267" t="n">
        <v>6.25</v>
      </c>
      <c r="M1267" t="n">
        <v>47</v>
      </c>
      <c r="N1267" t="n">
        <v>72.14</v>
      </c>
      <c r="O1267" t="n">
        <v>33938.7</v>
      </c>
      <c r="P1267" t="n">
        <v>413.38</v>
      </c>
      <c r="Q1267" t="n">
        <v>608.99</v>
      </c>
      <c r="R1267" t="n">
        <v>77.44</v>
      </c>
      <c r="S1267" t="n">
        <v>46.36</v>
      </c>
      <c r="T1267" t="n">
        <v>15024.97</v>
      </c>
      <c r="U1267" t="n">
        <v>0.6</v>
      </c>
      <c r="V1267" t="n">
        <v>0.88</v>
      </c>
      <c r="W1267" t="n">
        <v>9.26</v>
      </c>
      <c r="X1267" t="n">
        <v>0.97</v>
      </c>
      <c r="Y1267" t="n">
        <v>1</v>
      </c>
      <c r="Z1267" t="n">
        <v>10</v>
      </c>
    </row>
    <row r="1268">
      <c r="A1268" t="n">
        <v>22</v>
      </c>
      <c r="B1268" t="n">
        <v>135</v>
      </c>
      <c r="C1268" t="inlineStr">
        <is>
          <t xml:space="preserve">CONCLUIDO	</t>
        </is>
      </c>
      <c r="D1268" t="n">
        <v>3.3876</v>
      </c>
      <c r="E1268" t="n">
        <v>29.52</v>
      </c>
      <c r="F1268" t="n">
        <v>24.29</v>
      </c>
      <c r="G1268" t="n">
        <v>31.01</v>
      </c>
      <c r="H1268" t="n">
        <v>0.42</v>
      </c>
      <c r="I1268" t="n">
        <v>47</v>
      </c>
      <c r="J1268" t="n">
        <v>273.76</v>
      </c>
      <c r="K1268" t="n">
        <v>59.89</v>
      </c>
      <c r="L1268" t="n">
        <v>6.5</v>
      </c>
      <c r="M1268" t="n">
        <v>45</v>
      </c>
      <c r="N1268" t="n">
        <v>72.37</v>
      </c>
      <c r="O1268" t="n">
        <v>33998.16</v>
      </c>
      <c r="P1268" t="n">
        <v>412.2</v>
      </c>
      <c r="Q1268" t="n">
        <v>608.9400000000001</v>
      </c>
      <c r="R1268" t="n">
        <v>75.77</v>
      </c>
      <c r="S1268" t="n">
        <v>46.36</v>
      </c>
      <c r="T1268" t="n">
        <v>14197.36</v>
      </c>
      <c r="U1268" t="n">
        <v>0.61</v>
      </c>
      <c r="V1268" t="n">
        <v>0.88</v>
      </c>
      <c r="W1268" t="n">
        <v>9.26</v>
      </c>
      <c r="X1268" t="n">
        <v>0.92</v>
      </c>
      <c r="Y1268" t="n">
        <v>1</v>
      </c>
      <c r="Z1268" t="n">
        <v>10</v>
      </c>
    </row>
    <row r="1269">
      <c r="A1269" t="n">
        <v>23</v>
      </c>
      <c r="B1269" t="n">
        <v>135</v>
      </c>
      <c r="C1269" t="inlineStr">
        <is>
          <t xml:space="preserve">CONCLUIDO	</t>
        </is>
      </c>
      <c r="D1269" t="n">
        <v>3.4032</v>
      </c>
      <c r="E1269" t="n">
        <v>29.38</v>
      </c>
      <c r="F1269" t="n">
        <v>24.26</v>
      </c>
      <c r="G1269" t="n">
        <v>32.34</v>
      </c>
      <c r="H1269" t="n">
        <v>0.44</v>
      </c>
      <c r="I1269" t="n">
        <v>45</v>
      </c>
      <c r="J1269" t="n">
        <v>274.24</v>
      </c>
      <c r="K1269" t="n">
        <v>59.89</v>
      </c>
      <c r="L1269" t="n">
        <v>6.75</v>
      </c>
      <c r="M1269" t="n">
        <v>43</v>
      </c>
      <c r="N1269" t="n">
        <v>72.61</v>
      </c>
      <c r="O1269" t="n">
        <v>34057.71</v>
      </c>
      <c r="P1269" t="n">
        <v>411.39</v>
      </c>
      <c r="Q1269" t="n">
        <v>608.99</v>
      </c>
      <c r="R1269" t="n">
        <v>74.83</v>
      </c>
      <c r="S1269" t="n">
        <v>46.36</v>
      </c>
      <c r="T1269" t="n">
        <v>13735.42</v>
      </c>
      <c r="U1269" t="n">
        <v>0.62</v>
      </c>
      <c r="V1269" t="n">
        <v>0.88</v>
      </c>
      <c r="W1269" t="n">
        <v>9.25</v>
      </c>
      <c r="X1269" t="n">
        <v>0.88</v>
      </c>
      <c r="Y1269" t="n">
        <v>1</v>
      </c>
      <c r="Z1269" t="n">
        <v>10</v>
      </c>
    </row>
    <row r="1270">
      <c r="A1270" t="n">
        <v>24</v>
      </c>
      <c r="B1270" t="n">
        <v>135</v>
      </c>
      <c r="C1270" t="inlineStr">
        <is>
          <t xml:space="preserve">CONCLUIDO	</t>
        </is>
      </c>
      <c r="D1270" t="n">
        <v>3.4196</v>
      </c>
      <c r="E1270" t="n">
        <v>29.24</v>
      </c>
      <c r="F1270" t="n">
        <v>24.22</v>
      </c>
      <c r="G1270" t="n">
        <v>33.79</v>
      </c>
      <c r="H1270" t="n">
        <v>0.45</v>
      </c>
      <c r="I1270" t="n">
        <v>43</v>
      </c>
      <c r="J1270" t="n">
        <v>274.73</v>
      </c>
      <c r="K1270" t="n">
        <v>59.89</v>
      </c>
      <c r="L1270" t="n">
        <v>7</v>
      </c>
      <c r="M1270" t="n">
        <v>41</v>
      </c>
      <c r="N1270" t="n">
        <v>72.84</v>
      </c>
      <c r="O1270" t="n">
        <v>34117.35</v>
      </c>
      <c r="P1270" t="n">
        <v>410.67</v>
      </c>
      <c r="Q1270" t="n">
        <v>608.89</v>
      </c>
      <c r="R1270" t="n">
        <v>73.51000000000001</v>
      </c>
      <c r="S1270" t="n">
        <v>46.36</v>
      </c>
      <c r="T1270" t="n">
        <v>13085.49</v>
      </c>
      <c r="U1270" t="n">
        <v>0.63</v>
      </c>
      <c r="V1270" t="n">
        <v>0.88</v>
      </c>
      <c r="W1270" t="n">
        <v>9.25</v>
      </c>
      <c r="X1270" t="n">
        <v>0.84</v>
      </c>
      <c r="Y1270" t="n">
        <v>1</v>
      </c>
      <c r="Z1270" t="n">
        <v>10</v>
      </c>
    </row>
    <row r="1271">
      <c r="A1271" t="n">
        <v>25</v>
      </c>
      <c r="B1271" t="n">
        <v>135</v>
      </c>
      <c r="C1271" t="inlineStr">
        <is>
          <t xml:space="preserve">CONCLUIDO	</t>
        </is>
      </c>
      <c r="D1271" t="n">
        <v>3.4271</v>
      </c>
      <c r="E1271" t="n">
        <v>29.18</v>
      </c>
      <c r="F1271" t="n">
        <v>24.2</v>
      </c>
      <c r="G1271" t="n">
        <v>34.58</v>
      </c>
      <c r="H1271" t="n">
        <v>0.47</v>
      </c>
      <c r="I1271" t="n">
        <v>42</v>
      </c>
      <c r="J1271" t="n">
        <v>275.21</v>
      </c>
      <c r="K1271" t="n">
        <v>59.89</v>
      </c>
      <c r="L1271" t="n">
        <v>7.25</v>
      </c>
      <c r="M1271" t="n">
        <v>40</v>
      </c>
      <c r="N1271" t="n">
        <v>73.08</v>
      </c>
      <c r="O1271" t="n">
        <v>34177.09</v>
      </c>
      <c r="P1271" t="n">
        <v>410.25</v>
      </c>
      <c r="Q1271" t="n">
        <v>608.89</v>
      </c>
      <c r="R1271" t="n">
        <v>73.14</v>
      </c>
      <c r="S1271" t="n">
        <v>46.36</v>
      </c>
      <c r="T1271" t="n">
        <v>12908.87</v>
      </c>
      <c r="U1271" t="n">
        <v>0.63</v>
      </c>
      <c r="V1271" t="n">
        <v>0.88</v>
      </c>
      <c r="W1271" t="n">
        <v>9.25</v>
      </c>
      <c r="X1271" t="n">
        <v>0.83</v>
      </c>
      <c r="Y1271" t="n">
        <v>1</v>
      </c>
      <c r="Z1271" t="n">
        <v>10</v>
      </c>
    </row>
    <row r="1272">
      <c r="A1272" t="n">
        <v>26</v>
      </c>
      <c r="B1272" t="n">
        <v>135</v>
      </c>
      <c r="C1272" t="inlineStr">
        <is>
          <t xml:space="preserve">CONCLUIDO	</t>
        </is>
      </c>
      <c r="D1272" t="n">
        <v>3.4462</v>
      </c>
      <c r="E1272" t="n">
        <v>29.02</v>
      </c>
      <c r="F1272" t="n">
        <v>24.14</v>
      </c>
      <c r="G1272" t="n">
        <v>36.21</v>
      </c>
      <c r="H1272" t="n">
        <v>0.48</v>
      </c>
      <c r="I1272" t="n">
        <v>40</v>
      </c>
      <c r="J1272" t="n">
        <v>275.7</v>
      </c>
      <c r="K1272" t="n">
        <v>59.89</v>
      </c>
      <c r="L1272" t="n">
        <v>7.5</v>
      </c>
      <c r="M1272" t="n">
        <v>38</v>
      </c>
      <c r="N1272" t="n">
        <v>73.31</v>
      </c>
      <c r="O1272" t="n">
        <v>34236.91</v>
      </c>
      <c r="P1272" t="n">
        <v>408.98</v>
      </c>
      <c r="Q1272" t="n">
        <v>609.01</v>
      </c>
      <c r="R1272" t="n">
        <v>71.41</v>
      </c>
      <c r="S1272" t="n">
        <v>46.36</v>
      </c>
      <c r="T1272" t="n">
        <v>12051.5</v>
      </c>
      <c r="U1272" t="n">
        <v>0.65</v>
      </c>
      <c r="V1272" t="n">
        <v>0.88</v>
      </c>
      <c r="W1272" t="n">
        <v>9.24</v>
      </c>
      <c r="X1272" t="n">
        <v>0.77</v>
      </c>
      <c r="Y1272" t="n">
        <v>1</v>
      </c>
      <c r="Z1272" t="n">
        <v>10</v>
      </c>
    </row>
    <row r="1273">
      <c r="A1273" t="n">
        <v>27</v>
      </c>
      <c r="B1273" t="n">
        <v>135</v>
      </c>
      <c r="C1273" t="inlineStr">
        <is>
          <t xml:space="preserve">CONCLUIDO	</t>
        </is>
      </c>
      <c r="D1273" t="n">
        <v>3.4519</v>
      </c>
      <c r="E1273" t="n">
        <v>28.97</v>
      </c>
      <c r="F1273" t="n">
        <v>24.14</v>
      </c>
      <c r="G1273" t="n">
        <v>37.15</v>
      </c>
      <c r="H1273" t="n">
        <v>0.5</v>
      </c>
      <c r="I1273" t="n">
        <v>39</v>
      </c>
      <c r="J1273" t="n">
        <v>276.18</v>
      </c>
      <c r="K1273" t="n">
        <v>59.89</v>
      </c>
      <c r="L1273" t="n">
        <v>7.75</v>
      </c>
      <c r="M1273" t="n">
        <v>37</v>
      </c>
      <c r="N1273" t="n">
        <v>73.55</v>
      </c>
      <c r="O1273" t="n">
        <v>34296.82</v>
      </c>
      <c r="P1273" t="n">
        <v>408.8</v>
      </c>
      <c r="Q1273" t="n">
        <v>608.85</v>
      </c>
      <c r="R1273" t="n">
        <v>71.37</v>
      </c>
      <c r="S1273" t="n">
        <v>46.36</v>
      </c>
      <c r="T1273" t="n">
        <v>12037.42</v>
      </c>
      <c r="U1273" t="n">
        <v>0.65</v>
      </c>
      <c r="V1273" t="n">
        <v>0.88</v>
      </c>
      <c r="W1273" t="n">
        <v>9.24</v>
      </c>
      <c r="X1273" t="n">
        <v>0.77</v>
      </c>
      <c r="Y1273" t="n">
        <v>1</v>
      </c>
      <c r="Z1273" t="n">
        <v>10</v>
      </c>
    </row>
    <row r="1274">
      <c r="A1274" t="n">
        <v>28</v>
      </c>
      <c r="B1274" t="n">
        <v>135</v>
      </c>
      <c r="C1274" t="inlineStr">
        <is>
          <t xml:space="preserve">CONCLUIDO	</t>
        </is>
      </c>
      <c r="D1274" t="n">
        <v>3.4619</v>
      </c>
      <c r="E1274" t="n">
        <v>28.89</v>
      </c>
      <c r="F1274" t="n">
        <v>24.11</v>
      </c>
      <c r="G1274" t="n">
        <v>38.07</v>
      </c>
      <c r="H1274" t="n">
        <v>0.51</v>
      </c>
      <c r="I1274" t="n">
        <v>38</v>
      </c>
      <c r="J1274" t="n">
        <v>276.67</v>
      </c>
      <c r="K1274" t="n">
        <v>59.89</v>
      </c>
      <c r="L1274" t="n">
        <v>8</v>
      </c>
      <c r="M1274" t="n">
        <v>36</v>
      </c>
      <c r="N1274" t="n">
        <v>73.78</v>
      </c>
      <c r="O1274" t="n">
        <v>34356.83</v>
      </c>
      <c r="P1274" t="n">
        <v>408.2</v>
      </c>
      <c r="Q1274" t="n">
        <v>608.9</v>
      </c>
      <c r="R1274" t="n">
        <v>70.29000000000001</v>
      </c>
      <c r="S1274" t="n">
        <v>46.36</v>
      </c>
      <c r="T1274" t="n">
        <v>11500.91</v>
      </c>
      <c r="U1274" t="n">
        <v>0.66</v>
      </c>
      <c r="V1274" t="n">
        <v>0.88</v>
      </c>
      <c r="W1274" t="n">
        <v>9.24</v>
      </c>
      <c r="X1274" t="n">
        <v>0.74</v>
      </c>
      <c r="Y1274" t="n">
        <v>1</v>
      </c>
      <c r="Z1274" t="n">
        <v>10</v>
      </c>
    </row>
    <row r="1275">
      <c r="A1275" t="n">
        <v>29</v>
      </c>
      <c r="B1275" t="n">
        <v>135</v>
      </c>
      <c r="C1275" t="inlineStr">
        <is>
          <t xml:space="preserve">CONCLUIDO	</t>
        </is>
      </c>
      <c r="D1275" t="n">
        <v>3.4689</v>
      </c>
      <c r="E1275" t="n">
        <v>28.83</v>
      </c>
      <c r="F1275" t="n">
        <v>24.1</v>
      </c>
      <c r="G1275" t="n">
        <v>39.09</v>
      </c>
      <c r="H1275" t="n">
        <v>0.53</v>
      </c>
      <c r="I1275" t="n">
        <v>37</v>
      </c>
      <c r="J1275" t="n">
        <v>277.16</v>
      </c>
      <c r="K1275" t="n">
        <v>59.89</v>
      </c>
      <c r="L1275" t="n">
        <v>8.25</v>
      </c>
      <c r="M1275" t="n">
        <v>35</v>
      </c>
      <c r="N1275" t="n">
        <v>74.02</v>
      </c>
      <c r="O1275" t="n">
        <v>34416.93</v>
      </c>
      <c r="P1275" t="n">
        <v>407.93</v>
      </c>
      <c r="Q1275" t="n">
        <v>608.86</v>
      </c>
      <c r="R1275" t="n">
        <v>70.18000000000001</v>
      </c>
      <c r="S1275" t="n">
        <v>46.36</v>
      </c>
      <c r="T1275" t="n">
        <v>11453.96</v>
      </c>
      <c r="U1275" t="n">
        <v>0.66</v>
      </c>
      <c r="V1275" t="n">
        <v>0.88</v>
      </c>
      <c r="W1275" t="n">
        <v>9.24</v>
      </c>
      <c r="X1275" t="n">
        <v>0.73</v>
      </c>
      <c r="Y1275" t="n">
        <v>1</v>
      </c>
      <c r="Z1275" t="n">
        <v>10</v>
      </c>
    </row>
    <row r="1276">
      <c r="A1276" t="n">
        <v>30</v>
      </c>
      <c r="B1276" t="n">
        <v>135</v>
      </c>
      <c r="C1276" t="inlineStr">
        <is>
          <t xml:space="preserve">CONCLUIDO	</t>
        </is>
      </c>
      <c r="D1276" t="n">
        <v>3.479</v>
      </c>
      <c r="E1276" t="n">
        <v>28.74</v>
      </c>
      <c r="F1276" t="n">
        <v>24.07</v>
      </c>
      <c r="G1276" t="n">
        <v>40.12</v>
      </c>
      <c r="H1276" t="n">
        <v>0.55</v>
      </c>
      <c r="I1276" t="n">
        <v>36</v>
      </c>
      <c r="J1276" t="n">
        <v>277.65</v>
      </c>
      <c r="K1276" t="n">
        <v>59.89</v>
      </c>
      <c r="L1276" t="n">
        <v>8.5</v>
      </c>
      <c r="M1276" t="n">
        <v>34</v>
      </c>
      <c r="N1276" t="n">
        <v>74.26000000000001</v>
      </c>
      <c r="O1276" t="n">
        <v>34477.13</v>
      </c>
      <c r="P1276" t="n">
        <v>407.18</v>
      </c>
      <c r="Q1276" t="n">
        <v>608.84</v>
      </c>
      <c r="R1276" t="n">
        <v>69.02</v>
      </c>
      <c r="S1276" t="n">
        <v>46.36</v>
      </c>
      <c r="T1276" t="n">
        <v>10876.81</v>
      </c>
      <c r="U1276" t="n">
        <v>0.67</v>
      </c>
      <c r="V1276" t="n">
        <v>0.89</v>
      </c>
      <c r="W1276" t="n">
        <v>9.24</v>
      </c>
      <c r="X1276" t="n">
        <v>0.7</v>
      </c>
      <c r="Y1276" t="n">
        <v>1</v>
      </c>
      <c r="Z1276" t="n">
        <v>10</v>
      </c>
    </row>
    <row r="1277">
      <c r="A1277" t="n">
        <v>31</v>
      </c>
      <c r="B1277" t="n">
        <v>135</v>
      </c>
      <c r="C1277" t="inlineStr">
        <is>
          <t xml:space="preserve">CONCLUIDO	</t>
        </is>
      </c>
      <c r="D1277" t="n">
        <v>3.4872</v>
      </c>
      <c r="E1277" t="n">
        <v>28.68</v>
      </c>
      <c r="F1277" t="n">
        <v>24.05</v>
      </c>
      <c r="G1277" t="n">
        <v>41.24</v>
      </c>
      <c r="H1277" t="n">
        <v>0.5600000000000001</v>
      </c>
      <c r="I1277" t="n">
        <v>35</v>
      </c>
      <c r="J1277" t="n">
        <v>278.13</v>
      </c>
      <c r="K1277" t="n">
        <v>59.89</v>
      </c>
      <c r="L1277" t="n">
        <v>8.75</v>
      </c>
      <c r="M1277" t="n">
        <v>33</v>
      </c>
      <c r="N1277" t="n">
        <v>74.5</v>
      </c>
      <c r="O1277" t="n">
        <v>34537.41</v>
      </c>
      <c r="P1277" t="n">
        <v>406.64</v>
      </c>
      <c r="Q1277" t="n">
        <v>608.9299999999999</v>
      </c>
      <c r="R1277" t="n">
        <v>68.34</v>
      </c>
      <c r="S1277" t="n">
        <v>46.36</v>
      </c>
      <c r="T1277" t="n">
        <v>10541.28</v>
      </c>
      <c r="U1277" t="n">
        <v>0.68</v>
      </c>
      <c r="V1277" t="n">
        <v>0.89</v>
      </c>
      <c r="W1277" t="n">
        <v>9.24</v>
      </c>
      <c r="X1277" t="n">
        <v>0.68</v>
      </c>
      <c r="Y1277" t="n">
        <v>1</v>
      </c>
      <c r="Z1277" t="n">
        <v>10</v>
      </c>
    </row>
    <row r="1278">
      <c r="A1278" t="n">
        <v>32</v>
      </c>
      <c r="B1278" t="n">
        <v>135</v>
      </c>
      <c r="C1278" t="inlineStr">
        <is>
          <t xml:space="preserve">CONCLUIDO	</t>
        </is>
      </c>
      <c r="D1278" t="n">
        <v>3.495</v>
      </c>
      <c r="E1278" t="n">
        <v>28.61</v>
      </c>
      <c r="F1278" t="n">
        <v>24.04</v>
      </c>
      <c r="G1278" t="n">
        <v>42.42</v>
      </c>
      <c r="H1278" t="n">
        <v>0.58</v>
      </c>
      <c r="I1278" t="n">
        <v>34</v>
      </c>
      <c r="J1278" t="n">
        <v>278.62</v>
      </c>
      <c r="K1278" t="n">
        <v>59.89</v>
      </c>
      <c r="L1278" t="n">
        <v>9</v>
      </c>
      <c r="M1278" t="n">
        <v>32</v>
      </c>
      <c r="N1278" t="n">
        <v>74.73999999999999</v>
      </c>
      <c r="O1278" t="n">
        <v>34597.8</v>
      </c>
      <c r="P1278" t="n">
        <v>406.16</v>
      </c>
      <c r="Q1278" t="n">
        <v>608.86</v>
      </c>
      <c r="R1278" t="n">
        <v>68.16</v>
      </c>
      <c r="S1278" t="n">
        <v>46.36</v>
      </c>
      <c r="T1278" t="n">
        <v>10458.25</v>
      </c>
      <c r="U1278" t="n">
        <v>0.68</v>
      </c>
      <c r="V1278" t="n">
        <v>0.89</v>
      </c>
      <c r="W1278" t="n">
        <v>9.23</v>
      </c>
      <c r="X1278" t="n">
        <v>0.67</v>
      </c>
      <c r="Y1278" t="n">
        <v>1</v>
      </c>
      <c r="Z1278" t="n">
        <v>10</v>
      </c>
    </row>
    <row r="1279">
      <c r="A1279" t="n">
        <v>33</v>
      </c>
      <c r="B1279" t="n">
        <v>135</v>
      </c>
      <c r="C1279" t="inlineStr">
        <is>
          <t xml:space="preserve">CONCLUIDO	</t>
        </is>
      </c>
      <c r="D1279" t="n">
        <v>3.5051</v>
      </c>
      <c r="E1279" t="n">
        <v>28.53</v>
      </c>
      <c r="F1279" t="n">
        <v>24.01</v>
      </c>
      <c r="G1279" t="n">
        <v>43.65</v>
      </c>
      <c r="H1279" t="n">
        <v>0.59</v>
      </c>
      <c r="I1279" t="n">
        <v>33</v>
      </c>
      <c r="J1279" t="n">
        <v>279.11</v>
      </c>
      <c r="K1279" t="n">
        <v>59.89</v>
      </c>
      <c r="L1279" t="n">
        <v>9.25</v>
      </c>
      <c r="M1279" t="n">
        <v>31</v>
      </c>
      <c r="N1279" t="n">
        <v>74.98</v>
      </c>
      <c r="O1279" t="n">
        <v>34658.27</v>
      </c>
      <c r="P1279" t="n">
        <v>405.64</v>
      </c>
      <c r="Q1279" t="n">
        <v>608.92</v>
      </c>
      <c r="R1279" t="n">
        <v>67.09999999999999</v>
      </c>
      <c r="S1279" t="n">
        <v>46.36</v>
      </c>
      <c r="T1279" t="n">
        <v>9934.459999999999</v>
      </c>
      <c r="U1279" t="n">
        <v>0.6899999999999999</v>
      </c>
      <c r="V1279" t="n">
        <v>0.89</v>
      </c>
      <c r="W1279" t="n">
        <v>9.23</v>
      </c>
      <c r="X1279" t="n">
        <v>0.63</v>
      </c>
      <c r="Y1279" t="n">
        <v>1</v>
      </c>
      <c r="Z1279" t="n">
        <v>10</v>
      </c>
    </row>
    <row r="1280">
      <c r="A1280" t="n">
        <v>34</v>
      </c>
      <c r="B1280" t="n">
        <v>135</v>
      </c>
      <c r="C1280" t="inlineStr">
        <is>
          <t xml:space="preserve">CONCLUIDO	</t>
        </is>
      </c>
      <c r="D1280" t="n">
        <v>3.512</v>
      </c>
      <c r="E1280" t="n">
        <v>28.47</v>
      </c>
      <c r="F1280" t="n">
        <v>24</v>
      </c>
      <c r="G1280" t="n">
        <v>45.01</v>
      </c>
      <c r="H1280" t="n">
        <v>0.6</v>
      </c>
      <c r="I1280" t="n">
        <v>32</v>
      </c>
      <c r="J1280" t="n">
        <v>279.61</v>
      </c>
      <c r="K1280" t="n">
        <v>59.89</v>
      </c>
      <c r="L1280" t="n">
        <v>9.5</v>
      </c>
      <c r="M1280" t="n">
        <v>30</v>
      </c>
      <c r="N1280" t="n">
        <v>75.22</v>
      </c>
      <c r="O1280" t="n">
        <v>34718.84</v>
      </c>
      <c r="P1280" t="n">
        <v>405.33</v>
      </c>
      <c r="Q1280" t="n">
        <v>608.85</v>
      </c>
      <c r="R1280" t="n">
        <v>66.92</v>
      </c>
      <c r="S1280" t="n">
        <v>46.36</v>
      </c>
      <c r="T1280" t="n">
        <v>9845.959999999999</v>
      </c>
      <c r="U1280" t="n">
        <v>0.6899999999999999</v>
      </c>
      <c r="V1280" t="n">
        <v>0.89</v>
      </c>
      <c r="W1280" t="n">
        <v>9.23</v>
      </c>
      <c r="X1280" t="n">
        <v>0.63</v>
      </c>
      <c r="Y1280" t="n">
        <v>1</v>
      </c>
      <c r="Z1280" t="n">
        <v>10</v>
      </c>
    </row>
    <row r="1281">
      <c r="A1281" t="n">
        <v>35</v>
      </c>
      <c r="B1281" t="n">
        <v>135</v>
      </c>
      <c r="C1281" t="inlineStr">
        <is>
          <t xml:space="preserve">CONCLUIDO	</t>
        </is>
      </c>
      <c r="D1281" t="n">
        <v>3.5227</v>
      </c>
      <c r="E1281" t="n">
        <v>28.39</v>
      </c>
      <c r="F1281" t="n">
        <v>23.97</v>
      </c>
      <c r="G1281" t="n">
        <v>46.39</v>
      </c>
      <c r="H1281" t="n">
        <v>0.62</v>
      </c>
      <c r="I1281" t="n">
        <v>31</v>
      </c>
      <c r="J1281" t="n">
        <v>280.1</v>
      </c>
      <c r="K1281" t="n">
        <v>59.89</v>
      </c>
      <c r="L1281" t="n">
        <v>9.75</v>
      </c>
      <c r="M1281" t="n">
        <v>29</v>
      </c>
      <c r="N1281" t="n">
        <v>75.45999999999999</v>
      </c>
      <c r="O1281" t="n">
        <v>34779.51</v>
      </c>
      <c r="P1281" t="n">
        <v>404.64</v>
      </c>
      <c r="Q1281" t="n">
        <v>608.84</v>
      </c>
      <c r="R1281" t="n">
        <v>65.7</v>
      </c>
      <c r="S1281" t="n">
        <v>46.36</v>
      </c>
      <c r="T1281" t="n">
        <v>9241.24</v>
      </c>
      <c r="U1281" t="n">
        <v>0.71</v>
      </c>
      <c r="V1281" t="n">
        <v>0.89</v>
      </c>
      <c r="W1281" t="n">
        <v>9.23</v>
      </c>
      <c r="X1281" t="n">
        <v>0.6</v>
      </c>
      <c r="Y1281" t="n">
        <v>1</v>
      </c>
      <c r="Z1281" t="n">
        <v>10</v>
      </c>
    </row>
    <row r="1282">
      <c r="A1282" t="n">
        <v>36</v>
      </c>
      <c r="B1282" t="n">
        <v>135</v>
      </c>
      <c r="C1282" t="inlineStr">
        <is>
          <t xml:space="preserve">CONCLUIDO	</t>
        </is>
      </c>
      <c r="D1282" t="n">
        <v>3.5287</v>
      </c>
      <c r="E1282" t="n">
        <v>28.34</v>
      </c>
      <c r="F1282" t="n">
        <v>23.97</v>
      </c>
      <c r="G1282" t="n">
        <v>47.94</v>
      </c>
      <c r="H1282" t="n">
        <v>0.63</v>
      </c>
      <c r="I1282" t="n">
        <v>30</v>
      </c>
      <c r="J1282" t="n">
        <v>280.59</v>
      </c>
      <c r="K1282" t="n">
        <v>59.89</v>
      </c>
      <c r="L1282" t="n">
        <v>10</v>
      </c>
      <c r="M1282" t="n">
        <v>28</v>
      </c>
      <c r="N1282" t="n">
        <v>75.7</v>
      </c>
      <c r="O1282" t="n">
        <v>34840.27</v>
      </c>
      <c r="P1282" t="n">
        <v>404.43</v>
      </c>
      <c r="Q1282" t="n">
        <v>608.86</v>
      </c>
      <c r="R1282" t="n">
        <v>65.81999999999999</v>
      </c>
      <c r="S1282" t="n">
        <v>46.36</v>
      </c>
      <c r="T1282" t="n">
        <v>9306.440000000001</v>
      </c>
      <c r="U1282" t="n">
        <v>0.7</v>
      </c>
      <c r="V1282" t="n">
        <v>0.89</v>
      </c>
      <c r="W1282" t="n">
        <v>9.23</v>
      </c>
      <c r="X1282" t="n">
        <v>0.6</v>
      </c>
      <c r="Y1282" t="n">
        <v>1</v>
      </c>
      <c r="Z1282" t="n">
        <v>10</v>
      </c>
    </row>
    <row r="1283">
      <c r="A1283" t="n">
        <v>37</v>
      </c>
      <c r="B1283" t="n">
        <v>135</v>
      </c>
      <c r="C1283" t="inlineStr">
        <is>
          <t xml:space="preserve">CONCLUIDO	</t>
        </is>
      </c>
      <c r="D1283" t="n">
        <v>3.5298</v>
      </c>
      <c r="E1283" t="n">
        <v>28.33</v>
      </c>
      <c r="F1283" t="n">
        <v>23.96</v>
      </c>
      <c r="G1283" t="n">
        <v>47.92</v>
      </c>
      <c r="H1283" t="n">
        <v>0.65</v>
      </c>
      <c r="I1283" t="n">
        <v>30</v>
      </c>
      <c r="J1283" t="n">
        <v>281.08</v>
      </c>
      <c r="K1283" t="n">
        <v>59.89</v>
      </c>
      <c r="L1283" t="n">
        <v>10.25</v>
      </c>
      <c r="M1283" t="n">
        <v>28</v>
      </c>
      <c r="N1283" t="n">
        <v>75.95</v>
      </c>
      <c r="O1283" t="n">
        <v>34901.13</v>
      </c>
      <c r="P1283" t="n">
        <v>404.09</v>
      </c>
      <c r="Q1283" t="n">
        <v>608.85</v>
      </c>
      <c r="R1283" t="n">
        <v>65.66</v>
      </c>
      <c r="S1283" t="n">
        <v>46.36</v>
      </c>
      <c r="T1283" t="n">
        <v>9229.549999999999</v>
      </c>
      <c r="U1283" t="n">
        <v>0.71</v>
      </c>
      <c r="V1283" t="n">
        <v>0.89</v>
      </c>
      <c r="W1283" t="n">
        <v>9.23</v>
      </c>
      <c r="X1283" t="n">
        <v>0.59</v>
      </c>
      <c r="Y1283" t="n">
        <v>1</v>
      </c>
      <c r="Z1283" t="n">
        <v>10</v>
      </c>
    </row>
    <row r="1284">
      <c r="A1284" t="n">
        <v>38</v>
      </c>
      <c r="B1284" t="n">
        <v>135</v>
      </c>
      <c r="C1284" t="inlineStr">
        <is>
          <t xml:space="preserve">CONCLUIDO	</t>
        </is>
      </c>
      <c r="D1284" t="n">
        <v>3.5412</v>
      </c>
      <c r="E1284" t="n">
        <v>28.24</v>
      </c>
      <c r="F1284" t="n">
        <v>23.92</v>
      </c>
      <c r="G1284" t="n">
        <v>49.49</v>
      </c>
      <c r="H1284" t="n">
        <v>0.66</v>
      </c>
      <c r="I1284" t="n">
        <v>29</v>
      </c>
      <c r="J1284" t="n">
        <v>281.58</v>
      </c>
      <c r="K1284" t="n">
        <v>59.89</v>
      </c>
      <c r="L1284" t="n">
        <v>10.5</v>
      </c>
      <c r="M1284" t="n">
        <v>27</v>
      </c>
      <c r="N1284" t="n">
        <v>76.19</v>
      </c>
      <c r="O1284" t="n">
        <v>34962.08</v>
      </c>
      <c r="P1284" t="n">
        <v>403.47</v>
      </c>
      <c r="Q1284" t="n">
        <v>608.83</v>
      </c>
      <c r="R1284" t="n">
        <v>64.09999999999999</v>
      </c>
      <c r="S1284" t="n">
        <v>46.36</v>
      </c>
      <c r="T1284" t="n">
        <v>8450.07</v>
      </c>
      <c r="U1284" t="n">
        <v>0.72</v>
      </c>
      <c r="V1284" t="n">
        <v>0.89</v>
      </c>
      <c r="W1284" t="n">
        <v>9.23</v>
      </c>
      <c r="X1284" t="n">
        <v>0.55</v>
      </c>
      <c r="Y1284" t="n">
        <v>1</v>
      </c>
      <c r="Z1284" t="n">
        <v>10</v>
      </c>
    </row>
    <row r="1285">
      <c r="A1285" t="n">
        <v>39</v>
      </c>
      <c r="B1285" t="n">
        <v>135</v>
      </c>
      <c r="C1285" t="inlineStr">
        <is>
          <t xml:space="preserve">CONCLUIDO	</t>
        </is>
      </c>
      <c r="D1285" t="n">
        <v>3.547</v>
      </c>
      <c r="E1285" t="n">
        <v>28.19</v>
      </c>
      <c r="F1285" t="n">
        <v>23.92</v>
      </c>
      <c r="G1285" t="n">
        <v>51.27</v>
      </c>
      <c r="H1285" t="n">
        <v>0.68</v>
      </c>
      <c r="I1285" t="n">
        <v>28</v>
      </c>
      <c r="J1285" t="n">
        <v>282.07</v>
      </c>
      <c r="K1285" t="n">
        <v>59.89</v>
      </c>
      <c r="L1285" t="n">
        <v>10.75</v>
      </c>
      <c r="M1285" t="n">
        <v>26</v>
      </c>
      <c r="N1285" t="n">
        <v>76.44</v>
      </c>
      <c r="O1285" t="n">
        <v>35023.13</v>
      </c>
      <c r="P1285" t="n">
        <v>403.37</v>
      </c>
      <c r="Q1285" t="n">
        <v>608.8200000000001</v>
      </c>
      <c r="R1285" t="n">
        <v>64.65000000000001</v>
      </c>
      <c r="S1285" t="n">
        <v>46.36</v>
      </c>
      <c r="T1285" t="n">
        <v>8734.49</v>
      </c>
      <c r="U1285" t="n">
        <v>0.72</v>
      </c>
      <c r="V1285" t="n">
        <v>0.89</v>
      </c>
      <c r="W1285" t="n">
        <v>9.220000000000001</v>
      </c>
      <c r="X1285" t="n">
        <v>0.55</v>
      </c>
      <c r="Y1285" t="n">
        <v>1</v>
      </c>
      <c r="Z1285" t="n">
        <v>10</v>
      </c>
    </row>
    <row r="1286">
      <c r="A1286" t="n">
        <v>40</v>
      </c>
      <c r="B1286" t="n">
        <v>135</v>
      </c>
      <c r="C1286" t="inlineStr">
        <is>
          <t xml:space="preserve">CONCLUIDO	</t>
        </is>
      </c>
      <c r="D1286" t="n">
        <v>3.5478</v>
      </c>
      <c r="E1286" t="n">
        <v>28.19</v>
      </c>
      <c r="F1286" t="n">
        <v>23.92</v>
      </c>
      <c r="G1286" t="n">
        <v>51.25</v>
      </c>
      <c r="H1286" t="n">
        <v>0.6899999999999999</v>
      </c>
      <c r="I1286" t="n">
        <v>28</v>
      </c>
      <c r="J1286" t="n">
        <v>282.57</v>
      </c>
      <c r="K1286" t="n">
        <v>59.89</v>
      </c>
      <c r="L1286" t="n">
        <v>11</v>
      </c>
      <c r="M1286" t="n">
        <v>26</v>
      </c>
      <c r="N1286" t="n">
        <v>76.68000000000001</v>
      </c>
      <c r="O1286" t="n">
        <v>35084.28</v>
      </c>
      <c r="P1286" t="n">
        <v>402.95</v>
      </c>
      <c r="Q1286" t="n">
        <v>608.88</v>
      </c>
      <c r="R1286" t="n">
        <v>64.14</v>
      </c>
      <c r="S1286" t="n">
        <v>46.36</v>
      </c>
      <c r="T1286" t="n">
        <v>8479.870000000001</v>
      </c>
      <c r="U1286" t="n">
        <v>0.72</v>
      </c>
      <c r="V1286" t="n">
        <v>0.89</v>
      </c>
      <c r="W1286" t="n">
        <v>9.23</v>
      </c>
      <c r="X1286" t="n">
        <v>0.54</v>
      </c>
      <c r="Y1286" t="n">
        <v>1</v>
      </c>
      <c r="Z1286" t="n">
        <v>10</v>
      </c>
    </row>
    <row r="1287">
      <c r="A1287" t="n">
        <v>41</v>
      </c>
      <c r="B1287" t="n">
        <v>135</v>
      </c>
      <c r="C1287" t="inlineStr">
        <is>
          <t xml:space="preserve">CONCLUIDO	</t>
        </is>
      </c>
      <c r="D1287" t="n">
        <v>3.5589</v>
      </c>
      <c r="E1287" t="n">
        <v>28.1</v>
      </c>
      <c r="F1287" t="n">
        <v>23.88</v>
      </c>
      <c r="G1287" t="n">
        <v>53.07</v>
      </c>
      <c r="H1287" t="n">
        <v>0.71</v>
      </c>
      <c r="I1287" t="n">
        <v>27</v>
      </c>
      <c r="J1287" t="n">
        <v>283.06</v>
      </c>
      <c r="K1287" t="n">
        <v>59.89</v>
      </c>
      <c r="L1287" t="n">
        <v>11.25</v>
      </c>
      <c r="M1287" t="n">
        <v>25</v>
      </c>
      <c r="N1287" t="n">
        <v>76.93000000000001</v>
      </c>
      <c r="O1287" t="n">
        <v>35145.53</v>
      </c>
      <c r="P1287" t="n">
        <v>402.37</v>
      </c>
      <c r="Q1287" t="n">
        <v>608.9</v>
      </c>
      <c r="R1287" t="n">
        <v>63.2</v>
      </c>
      <c r="S1287" t="n">
        <v>46.36</v>
      </c>
      <c r="T1287" t="n">
        <v>8011.71</v>
      </c>
      <c r="U1287" t="n">
        <v>0.73</v>
      </c>
      <c r="V1287" t="n">
        <v>0.89</v>
      </c>
      <c r="W1287" t="n">
        <v>9.220000000000001</v>
      </c>
      <c r="X1287" t="n">
        <v>0.51</v>
      </c>
      <c r="Y1287" t="n">
        <v>1</v>
      </c>
      <c r="Z1287" t="n">
        <v>10</v>
      </c>
    </row>
    <row r="1288">
      <c r="A1288" t="n">
        <v>42</v>
      </c>
      <c r="B1288" t="n">
        <v>135</v>
      </c>
      <c r="C1288" t="inlineStr">
        <is>
          <t xml:space="preserve">CONCLUIDO	</t>
        </is>
      </c>
      <c r="D1288" t="n">
        <v>3.569</v>
      </c>
      <c r="E1288" t="n">
        <v>28.02</v>
      </c>
      <c r="F1288" t="n">
        <v>23.85</v>
      </c>
      <c r="G1288" t="n">
        <v>55.04</v>
      </c>
      <c r="H1288" t="n">
        <v>0.72</v>
      </c>
      <c r="I1288" t="n">
        <v>26</v>
      </c>
      <c r="J1288" t="n">
        <v>283.56</v>
      </c>
      <c r="K1288" t="n">
        <v>59.89</v>
      </c>
      <c r="L1288" t="n">
        <v>11.5</v>
      </c>
      <c r="M1288" t="n">
        <v>24</v>
      </c>
      <c r="N1288" t="n">
        <v>77.18000000000001</v>
      </c>
      <c r="O1288" t="n">
        <v>35206.88</v>
      </c>
      <c r="P1288" t="n">
        <v>401.73</v>
      </c>
      <c r="Q1288" t="n">
        <v>608.85</v>
      </c>
      <c r="R1288" t="n">
        <v>62.14</v>
      </c>
      <c r="S1288" t="n">
        <v>46.36</v>
      </c>
      <c r="T1288" t="n">
        <v>7488.07</v>
      </c>
      <c r="U1288" t="n">
        <v>0.75</v>
      </c>
      <c r="V1288" t="n">
        <v>0.89</v>
      </c>
      <c r="W1288" t="n">
        <v>9.220000000000001</v>
      </c>
      <c r="X1288" t="n">
        <v>0.48</v>
      </c>
      <c r="Y1288" t="n">
        <v>1</v>
      </c>
      <c r="Z1288" t="n">
        <v>10</v>
      </c>
    </row>
    <row r="1289">
      <c r="A1289" t="n">
        <v>43</v>
      </c>
      <c r="B1289" t="n">
        <v>135</v>
      </c>
      <c r="C1289" t="inlineStr">
        <is>
          <t xml:space="preserve">CONCLUIDO	</t>
        </is>
      </c>
      <c r="D1289" t="n">
        <v>3.5651</v>
      </c>
      <c r="E1289" t="n">
        <v>28.05</v>
      </c>
      <c r="F1289" t="n">
        <v>23.88</v>
      </c>
      <c r="G1289" t="n">
        <v>55.11</v>
      </c>
      <c r="H1289" t="n">
        <v>0.74</v>
      </c>
      <c r="I1289" t="n">
        <v>26</v>
      </c>
      <c r="J1289" t="n">
        <v>284.06</v>
      </c>
      <c r="K1289" t="n">
        <v>59.89</v>
      </c>
      <c r="L1289" t="n">
        <v>11.75</v>
      </c>
      <c r="M1289" t="n">
        <v>24</v>
      </c>
      <c r="N1289" t="n">
        <v>77.42</v>
      </c>
      <c r="O1289" t="n">
        <v>35268.32</v>
      </c>
      <c r="P1289" t="n">
        <v>401.86</v>
      </c>
      <c r="Q1289" t="n">
        <v>608.87</v>
      </c>
      <c r="R1289" t="n">
        <v>63.07</v>
      </c>
      <c r="S1289" t="n">
        <v>46.36</v>
      </c>
      <c r="T1289" t="n">
        <v>7950.11</v>
      </c>
      <c r="U1289" t="n">
        <v>0.74</v>
      </c>
      <c r="V1289" t="n">
        <v>0.89</v>
      </c>
      <c r="W1289" t="n">
        <v>9.23</v>
      </c>
      <c r="X1289" t="n">
        <v>0.51</v>
      </c>
      <c r="Y1289" t="n">
        <v>1</v>
      </c>
      <c r="Z1289" t="n">
        <v>10</v>
      </c>
    </row>
    <row r="1290">
      <c r="A1290" t="n">
        <v>44</v>
      </c>
      <c r="B1290" t="n">
        <v>135</v>
      </c>
      <c r="C1290" t="inlineStr">
        <is>
          <t xml:space="preserve">CONCLUIDO	</t>
        </is>
      </c>
      <c r="D1290" t="n">
        <v>3.5749</v>
      </c>
      <c r="E1290" t="n">
        <v>27.97</v>
      </c>
      <c r="F1290" t="n">
        <v>23.86</v>
      </c>
      <c r="G1290" t="n">
        <v>57.25</v>
      </c>
      <c r="H1290" t="n">
        <v>0.75</v>
      </c>
      <c r="I1290" t="n">
        <v>25</v>
      </c>
      <c r="J1290" t="n">
        <v>284.56</v>
      </c>
      <c r="K1290" t="n">
        <v>59.89</v>
      </c>
      <c r="L1290" t="n">
        <v>12</v>
      </c>
      <c r="M1290" t="n">
        <v>23</v>
      </c>
      <c r="N1290" t="n">
        <v>77.67</v>
      </c>
      <c r="O1290" t="n">
        <v>35329.87</v>
      </c>
      <c r="P1290" t="n">
        <v>401.39</v>
      </c>
      <c r="Q1290" t="n">
        <v>608.87</v>
      </c>
      <c r="R1290" t="n">
        <v>62.51</v>
      </c>
      <c r="S1290" t="n">
        <v>46.36</v>
      </c>
      <c r="T1290" t="n">
        <v>7676.43</v>
      </c>
      <c r="U1290" t="n">
        <v>0.74</v>
      </c>
      <c r="V1290" t="n">
        <v>0.89</v>
      </c>
      <c r="W1290" t="n">
        <v>9.220000000000001</v>
      </c>
      <c r="X1290" t="n">
        <v>0.48</v>
      </c>
      <c r="Y1290" t="n">
        <v>1</v>
      </c>
      <c r="Z1290" t="n">
        <v>10</v>
      </c>
    </row>
    <row r="1291">
      <c r="A1291" t="n">
        <v>45</v>
      </c>
      <c r="B1291" t="n">
        <v>135</v>
      </c>
      <c r="C1291" t="inlineStr">
        <is>
          <t xml:space="preserve">CONCLUIDO	</t>
        </is>
      </c>
      <c r="D1291" t="n">
        <v>3.5753</v>
      </c>
      <c r="E1291" t="n">
        <v>27.97</v>
      </c>
      <c r="F1291" t="n">
        <v>23.85</v>
      </c>
      <c r="G1291" t="n">
        <v>57.25</v>
      </c>
      <c r="H1291" t="n">
        <v>0.77</v>
      </c>
      <c r="I1291" t="n">
        <v>25</v>
      </c>
      <c r="J1291" t="n">
        <v>285.06</v>
      </c>
      <c r="K1291" t="n">
        <v>59.89</v>
      </c>
      <c r="L1291" t="n">
        <v>12.25</v>
      </c>
      <c r="M1291" t="n">
        <v>23</v>
      </c>
      <c r="N1291" t="n">
        <v>77.92</v>
      </c>
      <c r="O1291" t="n">
        <v>35391.51</v>
      </c>
      <c r="P1291" t="n">
        <v>401.41</v>
      </c>
      <c r="Q1291" t="n">
        <v>608.87</v>
      </c>
      <c r="R1291" t="n">
        <v>62.14</v>
      </c>
      <c r="S1291" t="n">
        <v>46.36</v>
      </c>
      <c r="T1291" t="n">
        <v>7490.82</v>
      </c>
      <c r="U1291" t="n">
        <v>0.75</v>
      </c>
      <c r="V1291" t="n">
        <v>0.89</v>
      </c>
      <c r="W1291" t="n">
        <v>9.220000000000001</v>
      </c>
      <c r="X1291" t="n">
        <v>0.48</v>
      </c>
      <c r="Y1291" t="n">
        <v>1</v>
      </c>
      <c r="Z1291" t="n">
        <v>10</v>
      </c>
    </row>
    <row r="1292">
      <c r="A1292" t="n">
        <v>46</v>
      </c>
      <c r="B1292" t="n">
        <v>135</v>
      </c>
      <c r="C1292" t="inlineStr">
        <is>
          <t xml:space="preserve">CONCLUIDO	</t>
        </is>
      </c>
      <c r="D1292" t="n">
        <v>3.5858</v>
      </c>
      <c r="E1292" t="n">
        <v>27.89</v>
      </c>
      <c r="F1292" t="n">
        <v>23.82</v>
      </c>
      <c r="G1292" t="n">
        <v>59.55</v>
      </c>
      <c r="H1292" t="n">
        <v>0.78</v>
      </c>
      <c r="I1292" t="n">
        <v>24</v>
      </c>
      <c r="J1292" t="n">
        <v>285.56</v>
      </c>
      <c r="K1292" t="n">
        <v>59.89</v>
      </c>
      <c r="L1292" t="n">
        <v>12.5</v>
      </c>
      <c r="M1292" t="n">
        <v>22</v>
      </c>
      <c r="N1292" t="n">
        <v>78.17</v>
      </c>
      <c r="O1292" t="n">
        <v>35453.26</v>
      </c>
      <c r="P1292" t="n">
        <v>400.36</v>
      </c>
      <c r="Q1292" t="n">
        <v>608.85</v>
      </c>
      <c r="R1292" t="n">
        <v>61.29</v>
      </c>
      <c r="S1292" t="n">
        <v>46.36</v>
      </c>
      <c r="T1292" t="n">
        <v>7070.85</v>
      </c>
      <c r="U1292" t="n">
        <v>0.76</v>
      </c>
      <c r="V1292" t="n">
        <v>0.89</v>
      </c>
      <c r="W1292" t="n">
        <v>9.220000000000001</v>
      </c>
      <c r="X1292" t="n">
        <v>0.45</v>
      </c>
      <c r="Y1292" t="n">
        <v>1</v>
      </c>
      <c r="Z1292" t="n">
        <v>10</v>
      </c>
    </row>
    <row r="1293">
      <c r="A1293" t="n">
        <v>47</v>
      </c>
      <c r="B1293" t="n">
        <v>135</v>
      </c>
      <c r="C1293" t="inlineStr">
        <is>
          <t xml:space="preserve">CONCLUIDO	</t>
        </is>
      </c>
      <c r="D1293" t="n">
        <v>3.5837</v>
      </c>
      <c r="E1293" t="n">
        <v>27.9</v>
      </c>
      <c r="F1293" t="n">
        <v>23.84</v>
      </c>
      <c r="G1293" t="n">
        <v>59.6</v>
      </c>
      <c r="H1293" t="n">
        <v>0.79</v>
      </c>
      <c r="I1293" t="n">
        <v>24</v>
      </c>
      <c r="J1293" t="n">
        <v>286.06</v>
      </c>
      <c r="K1293" t="n">
        <v>59.89</v>
      </c>
      <c r="L1293" t="n">
        <v>12.75</v>
      </c>
      <c r="M1293" t="n">
        <v>22</v>
      </c>
      <c r="N1293" t="n">
        <v>78.42</v>
      </c>
      <c r="O1293" t="n">
        <v>35515.1</v>
      </c>
      <c r="P1293" t="n">
        <v>400.78</v>
      </c>
      <c r="Q1293" t="n">
        <v>608.83</v>
      </c>
      <c r="R1293" t="n">
        <v>61.89</v>
      </c>
      <c r="S1293" t="n">
        <v>46.36</v>
      </c>
      <c r="T1293" t="n">
        <v>7370.06</v>
      </c>
      <c r="U1293" t="n">
        <v>0.75</v>
      </c>
      <c r="V1293" t="n">
        <v>0.89</v>
      </c>
      <c r="W1293" t="n">
        <v>9.220000000000001</v>
      </c>
      <c r="X1293" t="n">
        <v>0.47</v>
      </c>
      <c r="Y1293" t="n">
        <v>1</v>
      </c>
      <c r="Z1293" t="n">
        <v>10</v>
      </c>
    </row>
    <row r="1294">
      <c r="A1294" t="n">
        <v>48</v>
      </c>
      <c r="B1294" t="n">
        <v>135</v>
      </c>
      <c r="C1294" t="inlineStr">
        <is>
          <t xml:space="preserve">CONCLUIDO	</t>
        </is>
      </c>
      <c r="D1294" t="n">
        <v>3.593</v>
      </c>
      <c r="E1294" t="n">
        <v>27.83</v>
      </c>
      <c r="F1294" t="n">
        <v>23.82</v>
      </c>
      <c r="G1294" t="n">
        <v>62.13</v>
      </c>
      <c r="H1294" t="n">
        <v>0.8100000000000001</v>
      </c>
      <c r="I1294" t="n">
        <v>23</v>
      </c>
      <c r="J1294" t="n">
        <v>286.56</v>
      </c>
      <c r="K1294" t="n">
        <v>59.89</v>
      </c>
      <c r="L1294" t="n">
        <v>13</v>
      </c>
      <c r="M1294" t="n">
        <v>21</v>
      </c>
      <c r="N1294" t="n">
        <v>78.68000000000001</v>
      </c>
      <c r="O1294" t="n">
        <v>35577.18</v>
      </c>
      <c r="P1294" t="n">
        <v>399.92</v>
      </c>
      <c r="Q1294" t="n">
        <v>608.83</v>
      </c>
      <c r="R1294" t="n">
        <v>61.09</v>
      </c>
      <c r="S1294" t="n">
        <v>46.36</v>
      </c>
      <c r="T1294" t="n">
        <v>6978.84</v>
      </c>
      <c r="U1294" t="n">
        <v>0.76</v>
      </c>
      <c r="V1294" t="n">
        <v>0.89</v>
      </c>
      <c r="W1294" t="n">
        <v>9.220000000000001</v>
      </c>
      <c r="X1294" t="n">
        <v>0.44</v>
      </c>
      <c r="Y1294" t="n">
        <v>1</v>
      </c>
      <c r="Z1294" t="n">
        <v>10</v>
      </c>
    </row>
    <row r="1295">
      <c r="A1295" t="n">
        <v>49</v>
      </c>
      <c r="B1295" t="n">
        <v>135</v>
      </c>
      <c r="C1295" t="inlineStr">
        <is>
          <t xml:space="preserve">CONCLUIDO	</t>
        </is>
      </c>
      <c r="D1295" t="n">
        <v>3.5928</v>
      </c>
      <c r="E1295" t="n">
        <v>27.83</v>
      </c>
      <c r="F1295" t="n">
        <v>23.82</v>
      </c>
      <c r="G1295" t="n">
        <v>62.13</v>
      </c>
      <c r="H1295" t="n">
        <v>0.82</v>
      </c>
      <c r="I1295" t="n">
        <v>23</v>
      </c>
      <c r="J1295" t="n">
        <v>287.07</v>
      </c>
      <c r="K1295" t="n">
        <v>59.89</v>
      </c>
      <c r="L1295" t="n">
        <v>13.25</v>
      </c>
      <c r="M1295" t="n">
        <v>21</v>
      </c>
      <c r="N1295" t="n">
        <v>78.93000000000001</v>
      </c>
      <c r="O1295" t="n">
        <v>35639.23</v>
      </c>
      <c r="P1295" t="n">
        <v>400.11</v>
      </c>
      <c r="Q1295" t="n">
        <v>608.9</v>
      </c>
      <c r="R1295" t="n">
        <v>61.18</v>
      </c>
      <c r="S1295" t="n">
        <v>46.36</v>
      </c>
      <c r="T1295" t="n">
        <v>7021.06</v>
      </c>
      <c r="U1295" t="n">
        <v>0.76</v>
      </c>
      <c r="V1295" t="n">
        <v>0.89</v>
      </c>
      <c r="W1295" t="n">
        <v>9.220000000000001</v>
      </c>
      <c r="X1295" t="n">
        <v>0.45</v>
      </c>
      <c r="Y1295" t="n">
        <v>1</v>
      </c>
      <c r="Z1295" t="n">
        <v>10</v>
      </c>
    </row>
    <row r="1296">
      <c r="A1296" t="n">
        <v>50</v>
      </c>
      <c r="B1296" t="n">
        <v>135</v>
      </c>
      <c r="C1296" t="inlineStr">
        <is>
          <t xml:space="preserve">CONCLUIDO	</t>
        </is>
      </c>
      <c r="D1296" t="n">
        <v>3.593</v>
      </c>
      <c r="E1296" t="n">
        <v>27.83</v>
      </c>
      <c r="F1296" t="n">
        <v>23.82</v>
      </c>
      <c r="G1296" t="n">
        <v>62.13</v>
      </c>
      <c r="H1296" t="n">
        <v>0.84</v>
      </c>
      <c r="I1296" t="n">
        <v>23</v>
      </c>
      <c r="J1296" t="n">
        <v>287.57</v>
      </c>
      <c r="K1296" t="n">
        <v>59.89</v>
      </c>
      <c r="L1296" t="n">
        <v>13.5</v>
      </c>
      <c r="M1296" t="n">
        <v>21</v>
      </c>
      <c r="N1296" t="n">
        <v>79.18000000000001</v>
      </c>
      <c r="O1296" t="n">
        <v>35701.38</v>
      </c>
      <c r="P1296" t="n">
        <v>399.73</v>
      </c>
      <c r="Q1296" t="n">
        <v>608.86</v>
      </c>
      <c r="R1296" t="n">
        <v>61.33</v>
      </c>
      <c r="S1296" t="n">
        <v>46.36</v>
      </c>
      <c r="T1296" t="n">
        <v>7096.77</v>
      </c>
      <c r="U1296" t="n">
        <v>0.76</v>
      </c>
      <c r="V1296" t="n">
        <v>0.89</v>
      </c>
      <c r="W1296" t="n">
        <v>9.210000000000001</v>
      </c>
      <c r="X1296" t="n">
        <v>0.44</v>
      </c>
      <c r="Y1296" t="n">
        <v>1</v>
      </c>
      <c r="Z1296" t="n">
        <v>10</v>
      </c>
    </row>
    <row r="1297">
      <c r="A1297" t="n">
        <v>51</v>
      </c>
      <c r="B1297" t="n">
        <v>135</v>
      </c>
      <c r="C1297" t="inlineStr">
        <is>
          <t xml:space="preserve">CONCLUIDO	</t>
        </is>
      </c>
      <c r="D1297" t="n">
        <v>3.6016</v>
      </c>
      <c r="E1297" t="n">
        <v>27.77</v>
      </c>
      <c r="F1297" t="n">
        <v>23.8</v>
      </c>
      <c r="G1297" t="n">
        <v>64.91</v>
      </c>
      <c r="H1297" t="n">
        <v>0.85</v>
      </c>
      <c r="I1297" t="n">
        <v>22</v>
      </c>
      <c r="J1297" t="n">
        <v>288.08</v>
      </c>
      <c r="K1297" t="n">
        <v>59.89</v>
      </c>
      <c r="L1297" t="n">
        <v>13.75</v>
      </c>
      <c r="M1297" t="n">
        <v>20</v>
      </c>
      <c r="N1297" t="n">
        <v>79.44</v>
      </c>
      <c r="O1297" t="n">
        <v>35763.64</v>
      </c>
      <c r="P1297" t="n">
        <v>399.38</v>
      </c>
      <c r="Q1297" t="n">
        <v>608.85</v>
      </c>
      <c r="R1297" t="n">
        <v>60.69</v>
      </c>
      <c r="S1297" t="n">
        <v>46.36</v>
      </c>
      <c r="T1297" t="n">
        <v>6783.18</v>
      </c>
      <c r="U1297" t="n">
        <v>0.76</v>
      </c>
      <c r="V1297" t="n">
        <v>0.9</v>
      </c>
      <c r="W1297" t="n">
        <v>9.210000000000001</v>
      </c>
      <c r="X1297" t="n">
        <v>0.43</v>
      </c>
      <c r="Y1297" t="n">
        <v>1</v>
      </c>
      <c r="Z1297" t="n">
        <v>10</v>
      </c>
    </row>
    <row r="1298">
      <c r="A1298" t="n">
        <v>52</v>
      </c>
      <c r="B1298" t="n">
        <v>135</v>
      </c>
      <c r="C1298" t="inlineStr">
        <is>
          <t xml:space="preserve">CONCLUIDO	</t>
        </is>
      </c>
      <c r="D1298" t="n">
        <v>3.6026</v>
      </c>
      <c r="E1298" t="n">
        <v>27.76</v>
      </c>
      <c r="F1298" t="n">
        <v>23.79</v>
      </c>
      <c r="G1298" t="n">
        <v>64.89</v>
      </c>
      <c r="H1298" t="n">
        <v>0.86</v>
      </c>
      <c r="I1298" t="n">
        <v>22</v>
      </c>
      <c r="J1298" t="n">
        <v>288.58</v>
      </c>
      <c r="K1298" t="n">
        <v>59.89</v>
      </c>
      <c r="L1298" t="n">
        <v>14</v>
      </c>
      <c r="M1298" t="n">
        <v>20</v>
      </c>
      <c r="N1298" t="n">
        <v>79.69</v>
      </c>
      <c r="O1298" t="n">
        <v>35826</v>
      </c>
      <c r="P1298" t="n">
        <v>399.23</v>
      </c>
      <c r="Q1298" t="n">
        <v>608.84</v>
      </c>
      <c r="R1298" t="n">
        <v>60.59</v>
      </c>
      <c r="S1298" t="n">
        <v>46.36</v>
      </c>
      <c r="T1298" t="n">
        <v>6733.17</v>
      </c>
      <c r="U1298" t="n">
        <v>0.77</v>
      </c>
      <c r="V1298" t="n">
        <v>0.9</v>
      </c>
      <c r="W1298" t="n">
        <v>9.210000000000001</v>
      </c>
      <c r="X1298" t="n">
        <v>0.42</v>
      </c>
      <c r="Y1298" t="n">
        <v>1</v>
      </c>
      <c r="Z1298" t="n">
        <v>10</v>
      </c>
    </row>
    <row r="1299">
      <c r="A1299" t="n">
        <v>53</v>
      </c>
      <c r="B1299" t="n">
        <v>135</v>
      </c>
      <c r="C1299" t="inlineStr">
        <is>
          <t xml:space="preserve">CONCLUIDO	</t>
        </is>
      </c>
      <c r="D1299" t="n">
        <v>3.6104</v>
      </c>
      <c r="E1299" t="n">
        <v>27.7</v>
      </c>
      <c r="F1299" t="n">
        <v>23.78</v>
      </c>
      <c r="G1299" t="n">
        <v>67.95</v>
      </c>
      <c r="H1299" t="n">
        <v>0.88</v>
      </c>
      <c r="I1299" t="n">
        <v>21</v>
      </c>
      <c r="J1299" t="n">
        <v>289.09</v>
      </c>
      <c r="K1299" t="n">
        <v>59.89</v>
      </c>
      <c r="L1299" t="n">
        <v>14.25</v>
      </c>
      <c r="M1299" t="n">
        <v>19</v>
      </c>
      <c r="N1299" t="n">
        <v>79.95</v>
      </c>
      <c r="O1299" t="n">
        <v>35888.47</v>
      </c>
      <c r="P1299" t="n">
        <v>398.55</v>
      </c>
      <c r="Q1299" t="n">
        <v>608.88</v>
      </c>
      <c r="R1299" t="n">
        <v>60.06</v>
      </c>
      <c r="S1299" t="n">
        <v>46.36</v>
      </c>
      <c r="T1299" t="n">
        <v>6473.28</v>
      </c>
      <c r="U1299" t="n">
        <v>0.77</v>
      </c>
      <c r="V1299" t="n">
        <v>0.9</v>
      </c>
      <c r="W1299" t="n">
        <v>9.220000000000001</v>
      </c>
      <c r="X1299" t="n">
        <v>0.41</v>
      </c>
      <c r="Y1299" t="n">
        <v>1</v>
      </c>
      <c r="Z1299" t="n">
        <v>10</v>
      </c>
    </row>
    <row r="1300">
      <c r="A1300" t="n">
        <v>54</v>
      </c>
      <c r="B1300" t="n">
        <v>135</v>
      </c>
      <c r="C1300" t="inlineStr">
        <is>
          <t xml:space="preserve">CONCLUIDO	</t>
        </is>
      </c>
      <c r="D1300" t="n">
        <v>3.6107</v>
      </c>
      <c r="E1300" t="n">
        <v>27.7</v>
      </c>
      <c r="F1300" t="n">
        <v>23.78</v>
      </c>
      <c r="G1300" t="n">
        <v>67.95</v>
      </c>
      <c r="H1300" t="n">
        <v>0.89</v>
      </c>
      <c r="I1300" t="n">
        <v>21</v>
      </c>
      <c r="J1300" t="n">
        <v>289.6</v>
      </c>
      <c r="K1300" t="n">
        <v>59.89</v>
      </c>
      <c r="L1300" t="n">
        <v>14.5</v>
      </c>
      <c r="M1300" t="n">
        <v>19</v>
      </c>
      <c r="N1300" t="n">
        <v>80.20999999999999</v>
      </c>
      <c r="O1300" t="n">
        <v>35951.04</v>
      </c>
      <c r="P1300" t="n">
        <v>398.82</v>
      </c>
      <c r="Q1300" t="n">
        <v>608.9</v>
      </c>
      <c r="R1300" t="n">
        <v>60.1</v>
      </c>
      <c r="S1300" t="n">
        <v>46.36</v>
      </c>
      <c r="T1300" t="n">
        <v>6494.01</v>
      </c>
      <c r="U1300" t="n">
        <v>0.77</v>
      </c>
      <c r="V1300" t="n">
        <v>0.9</v>
      </c>
      <c r="W1300" t="n">
        <v>9.210000000000001</v>
      </c>
      <c r="X1300" t="n">
        <v>0.41</v>
      </c>
      <c r="Y1300" t="n">
        <v>1</v>
      </c>
      <c r="Z1300" t="n">
        <v>10</v>
      </c>
    </row>
    <row r="1301">
      <c r="A1301" t="n">
        <v>55</v>
      </c>
      <c r="B1301" t="n">
        <v>135</v>
      </c>
      <c r="C1301" t="inlineStr">
        <is>
          <t xml:space="preserve">CONCLUIDO	</t>
        </is>
      </c>
      <c r="D1301" t="n">
        <v>3.6128</v>
      </c>
      <c r="E1301" t="n">
        <v>27.68</v>
      </c>
      <c r="F1301" t="n">
        <v>23.76</v>
      </c>
      <c r="G1301" t="n">
        <v>67.90000000000001</v>
      </c>
      <c r="H1301" t="n">
        <v>0.91</v>
      </c>
      <c r="I1301" t="n">
        <v>21</v>
      </c>
      <c r="J1301" t="n">
        <v>290.1</v>
      </c>
      <c r="K1301" t="n">
        <v>59.89</v>
      </c>
      <c r="L1301" t="n">
        <v>14.75</v>
      </c>
      <c r="M1301" t="n">
        <v>19</v>
      </c>
      <c r="N1301" t="n">
        <v>80.47</v>
      </c>
      <c r="O1301" t="n">
        <v>36013.72</v>
      </c>
      <c r="P1301" t="n">
        <v>398.24</v>
      </c>
      <c r="Q1301" t="n">
        <v>608.8099999999999</v>
      </c>
      <c r="R1301" t="n">
        <v>59.75</v>
      </c>
      <c r="S1301" t="n">
        <v>46.36</v>
      </c>
      <c r="T1301" t="n">
        <v>6319.57</v>
      </c>
      <c r="U1301" t="n">
        <v>0.78</v>
      </c>
      <c r="V1301" t="n">
        <v>0.9</v>
      </c>
      <c r="W1301" t="n">
        <v>9.210000000000001</v>
      </c>
      <c r="X1301" t="n">
        <v>0.39</v>
      </c>
      <c r="Y1301" t="n">
        <v>1</v>
      </c>
      <c r="Z1301" t="n">
        <v>10</v>
      </c>
    </row>
    <row r="1302">
      <c r="A1302" t="n">
        <v>56</v>
      </c>
      <c r="B1302" t="n">
        <v>135</v>
      </c>
      <c r="C1302" t="inlineStr">
        <is>
          <t xml:space="preserve">CONCLUIDO	</t>
        </is>
      </c>
      <c r="D1302" t="n">
        <v>3.6235</v>
      </c>
      <c r="E1302" t="n">
        <v>27.6</v>
      </c>
      <c r="F1302" t="n">
        <v>23.73</v>
      </c>
      <c r="G1302" t="n">
        <v>71.2</v>
      </c>
      <c r="H1302" t="n">
        <v>0.92</v>
      </c>
      <c r="I1302" t="n">
        <v>20</v>
      </c>
      <c r="J1302" t="n">
        <v>290.61</v>
      </c>
      <c r="K1302" t="n">
        <v>59.89</v>
      </c>
      <c r="L1302" t="n">
        <v>15</v>
      </c>
      <c r="M1302" t="n">
        <v>18</v>
      </c>
      <c r="N1302" t="n">
        <v>80.73</v>
      </c>
      <c r="O1302" t="n">
        <v>36076.5</v>
      </c>
      <c r="P1302" t="n">
        <v>397.54</v>
      </c>
      <c r="Q1302" t="n">
        <v>608.8099999999999</v>
      </c>
      <c r="R1302" t="n">
        <v>58.64</v>
      </c>
      <c r="S1302" t="n">
        <v>46.36</v>
      </c>
      <c r="T1302" t="n">
        <v>5765.3</v>
      </c>
      <c r="U1302" t="n">
        <v>0.79</v>
      </c>
      <c r="V1302" t="n">
        <v>0.9</v>
      </c>
      <c r="W1302" t="n">
        <v>9.210000000000001</v>
      </c>
      <c r="X1302" t="n">
        <v>0.36</v>
      </c>
      <c r="Y1302" t="n">
        <v>1</v>
      </c>
      <c r="Z1302" t="n">
        <v>10</v>
      </c>
    </row>
    <row r="1303">
      <c r="A1303" t="n">
        <v>57</v>
      </c>
      <c r="B1303" t="n">
        <v>135</v>
      </c>
      <c r="C1303" t="inlineStr">
        <is>
          <t xml:space="preserve">CONCLUIDO	</t>
        </is>
      </c>
      <c r="D1303" t="n">
        <v>3.6208</v>
      </c>
      <c r="E1303" t="n">
        <v>27.62</v>
      </c>
      <c r="F1303" t="n">
        <v>23.75</v>
      </c>
      <c r="G1303" t="n">
        <v>71.26000000000001</v>
      </c>
      <c r="H1303" t="n">
        <v>0.93</v>
      </c>
      <c r="I1303" t="n">
        <v>20</v>
      </c>
      <c r="J1303" t="n">
        <v>291.12</v>
      </c>
      <c r="K1303" t="n">
        <v>59.89</v>
      </c>
      <c r="L1303" t="n">
        <v>15.25</v>
      </c>
      <c r="M1303" t="n">
        <v>18</v>
      </c>
      <c r="N1303" t="n">
        <v>80.98999999999999</v>
      </c>
      <c r="O1303" t="n">
        <v>36139.39</v>
      </c>
      <c r="P1303" t="n">
        <v>397.84</v>
      </c>
      <c r="Q1303" t="n">
        <v>608.85</v>
      </c>
      <c r="R1303" t="n">
        <v>59.1</v>
      </c>
      <c r="S1303" t="n">
        <v>46.36</v>
      </c>
      <c r="T1303" t="n">
        <v>5996.94</v>
      </c>
      <c r="U1303" t="n">
        <v>0.78</v>
      </c>
      <c r="V1303" t="n">
        <v>0.9</v>
      </c>
      <c r="W1303" t="n">
        <v>9.210000000000001</v>
      </c>
      <c r="X1303" t="n">
        <v>0.38</v>
      </c>
      <c r="Y1303" t="n">
        <v>1</v>
      </c>
      <c r="Z1303" t="n">
        <v>10</v>
      </c>
    </row>
    <row r="1304">
      <c r="A1304" t="n">
        <v>58</v>
      </c>
      <c r="B1304" t="n">
        <v>135</v>
      </c>
      <c r="C1304" t="inlineStr">
        <is>
          <t xml:space="preserve">CONCLUIDO	</t>
        </is>
      </c>
      <c r="D1304" t="n">
        <v>3.6221</v>
      </c>
      <c r="E1304" t="n">
        <v>27.61</v>
      </c>
      <c r="F1304" t="n">
        <v>23.74</v>
      </c>
      <c r="G1304" t="n">
        <v>71.23</v>
      </c>
      <c r="H1304" t="n">
        <v>0.95</v>
      </c>
      <c r="I1304" t="n">
        <v>20</v>
      </c>
      <c r="J1304" t="n">
        <v>291.63</v>
      </c>
      <c r="K1304" t="n">
        <v>59.89</v>
      </c>
      <c r="L1304" t="n">
        <v>15.5</v>
      </c>
      <c r="M1304" t="n">
        <v>18</v>
      </c>
      <c r="N1304" t="n">
        <v>81.25</v>
      </c>
      <c r="O1304" t="n">
        <v>36202.38</v>
      </c>
      <c r="P1304" t="n">
        <v>397.57</v>
      </c>
      <c r="Q1304" t="n">
        <v>608.76</v>
      </c>
      <c r="R1304" t="n">
        <v>59.02</v>
      </c>
      <c r="S1304" t="n">
        <v>46.36</v>
      </c>
      <c r="T1304" t="n">
        <v>5959.12</v>
      </c>
      <c r="U1304" t="n">
        <v>0.79</v>
      </c>
      <c r="V1304" t="n">
        <v>0.9</v>
      </c>
      <c r="W1304" t="n">
        <v>9.210000000000001</v>
      </c>
      <c r="X1304" t="n">
        <v>0.37</v>
      </c>
      <c r="Y1304" t="n">
        <v>1</v>
      </c>
      <c r="Z1304" t="n">
        <v>10</v>
      </c>
    </row>
    <row r="1305">
      <c r="A1305" t="n">
        <v>59</v>
      </c>
      <c r="B1305" t="n">
        <v>135</v>
      </c>
      <c r="C1305" t="inlineStr">
        <is>
          <t xml:space="preserve">CONCLUIDO	</t>
        </is>
      </c>
      <c r="D1305" t="n">
        <v>3.6213</v>
      </c>
      <c r="E1305" t="n">
        <v>27.61</v>
      </c>
      <c r="F1305" t="n">
        <v>23.75</v>
      </c>
      <c r="G1305" t="n">
        <v>71.25</v>
      </c>
      <c r="H1305" t="n">
        <v>0.96</v>
      </c>
      <c r="I1305" t="n">
        <v>20</v>
      </c>
      <c r="J1305" t="n">
        <v>292.15</v>
      </c>
      <c r="K1305" t="n">
        <v>59.89</v>
      </c>
      <c r="L1305" t="n">
        <v>15.75</v>
      </c>
      <c r="M1305" t="n">
        <v>18</v>
      </c>
      <c r="N1305" t="n">
        <v>81.51000000000001</v>
      </c>
      <c r="O1305" t="n">
        <v>36265.48</v>
      </c>
      <c r="P1305" t="n">
        <v>397.33</v>
      </c>
      <c r="Q1305" t="n">
        <v>608.88</v>
      </c>
      <c r="R1305" t="n">
        <v>59.22</v>
      </c>
      <c r="S1305" t="n">
        <v>46.36</v>
      </c>
      <c r="T1305" t="n">
        <v>6055.81</v>
      </c>
      <c r="U1305" t="n">
        <v>0.78</v>
      </c>
      <c r="V1305" t="n">
        <v>0.9</v>
      </c>
      <c r="W1305" t="n">
        <v>9.210000000000001</v>
      </c>
      <c r="X1305" t="n">
        <v>0.38</v>
      </c>
      <c r="Y1305" t="n">
        <v>1</v>
      </c>
      <c r="Z1305" t="n">
        <v>10</v>
      </c>
    </row>
    <row r="1306">
      <c r="A1306" t="n">
        <v>60</v>
      </c>
      <c r="B1306" t="n">
        <v>135</v>
      </c>
      <c r="C1306" t="inlineStr">
        <is>
          <t xml:space="preserve">CONCLUIDO	</t>
        </is>
      </c>
      <c r="D1306" t="n">
        <v>3.631</v>
      </c>
      <c r="E1306" t="n">
        <v>27.54</v>
      </c>
      <c r="F1306" t="n">
        <v>23.73</v>
      </c>
      <c r="G1306" t="n">
        <v>74.93000000000001</v>
      </c>
      <c r="H1306" t="n">
        <v>0.97</v>
      </c>
      <c r="I1306" t="n">
        <v>19</v>
      </c>
      <c r="J1306" t="n">
        <v>292.66</v>
      </c>
      <c r="K1306" t="n">
        <v>59.89</v>
      </c>
      <c r="L1306" t="n">
        <v>16</v>
      </c>
      <c r="M1306" t="n">
        <v>17</v>
      </c>
      <c r="N1306" t="n">
        <v>81.77</v>
      </c>
      <c r="O1306" t="n">
        <v>36328.69</v>
      </c>
      <c r="P1306" t="n">
        <v>397.4</v>
      </c>
      <c r="Q1306" t="n">
        <v>608.79</v>
      </c>
      <c r="R1306" t="n">
        <v>58.34</v>
      </c>
      <c r="S1306" t="n">
        <v>46.36</v>
      </c>
      <c r="T1306" t="n">
        <v>5624.8</v>
      </c>
      <c r="U1306" t="n">
        <v>0.79</v>
      </c>
      <c r="V1306" t="n">
        <v>0.9</v>
      </c>
      <c r="W1306" t="n">
        <v>9.210000000000001</v>
      </c>
      <c r="X1306" t="n">
        <v>0.36</v>
      </c>
      <c r="Y1306" t="n">
        <v>1</v>
      </c>
      <c r="Z1306" t="n">
        <v>10</v>
      </c>
    </row>
    <row r="1307">
      <c r="A1307" t="n">
        <v>61</v>
      </c>
      <c r="B1307" t="n">
        <v>135</v>
      </c>
      <c r="C1307" t="inlineStr">
        <is>
          <t xml:space="preserve">CONCLUIDO	</t>
        </is>
      </c>
      <c r="D1307" t="n">
        <v>3.6302</v>
      </c>
      <c r="E1307" t="n">
        <v>27.55</v>
      </c>
      <c r="F1307" t="n">
        <v>23.73</v>
      </c>
      <c r="G1307" t="n">
        <v>74.95</v>
      </c>
      <c r="H1307" t="n">
        <v>0.99</v>
      </c>
      <c r="I1307" t="n">
        <v>19</v>
      </c>
      <c r="J1307" t="n">
        <v>293.17</v>
      </c>
      <c r="K1307" t="n">
        <v>59.89</v>
      </c>
      <c r="L1307" t="n">
        <v>16.25</v>
      </c>
      <c r="M1307" t="n">
        <v>17</v>
      </c>
      <c r="N1307" t="n">
        <v>82.03</v>
      </c>
      <c r="O1307" t="n">
        <v>36392.01</v>
      </c>
      <c r="P1307" t="n">
        <v>397.27</v>
      </c>
      <c r="Q1307" t="n">
        <v>608.8</v>
      </c>
      <c r="R1307" t="n">
        <v>58.59</v>
      </c>
      <c r="S1307" t="n">
        <v>46.36</v>
      </c>
      <c r="T1307" t="n">
        <v>5748.06</v>
      </c>
      <c r="U1307" t="n">
        <v>0.79</v>
      </c>
      <c r="V1307" t="n">
        <v>0.9</v>
      </c>
      <c r="W1307" t="n">
        <v>9.210000000000001</v>
      </c>
      <c r="X1307" t="n">
        <v>0.36</v>
      </c>
      <c r="Y1307" t="n">
        <v>1</v>
      </c>
      <c r="Z1307" t="n">
        <v>10</v>
      </c>
    </row>
    <row r="1308">
      <c r="A1308" t="n">
        <v>62</v>
      </c>
      <c r="B1308" t="n">
        <v>135</v>
      </c>
      <c r="C1308" t="inlineStr">
        <is>
          <t xml:space="preserve">CONCLUIDO	</t>
        </is>
      </c>
      <c r="D1308" t="n">
        <v>3.6313</v>
      </c>
      <c r="E1308" t="n">
        <v>27.54</v>
      </c>
      <c r="F1308" t="n">
        <v>23.73</v>
      </c>
      <c r="G1308" t="n">
        <v>74.92</v>
      </c>
      <c r="H1308" t="n">
        <v>1</v>
      </c>
      <c r="I1308" t="n">
        <v>19</v>
      </c>
      <c r="J1308" t="n">
        <v>293.69</v>
      </c>
      <c r="K1308" t="n">
        <v>59.89</v>
      </c>
      <c r="L1308" t="n">
        <v>16.5</v>
      </c>
      <c r="M1308" t="n">
        <v>17</v>
      </c>
      <c r="N1308" t="n">
        <v>82.3</v>
      </c>
      <c r="O1308" t="n">
        <v>36455.44</v>
      </c>
      <c r="P1308" t="n">
        <v>396.67</v>
      </c>
      <c r="Q1308" t="n">
        <v>608.8200000000001</v>
      </c>
      <c r="R1308" t="n">
        <v>58.35</v>
      </c>
      <c r="S1308" t="n">
        <v>46.36</v>
      </c>
      <c r="T1308" t="n">
        <v>5628.06</v>
      </c>
      <c r="U1308" t="n">
        <v>0.79</v>
      </c>
      <c r="V1308" t="n">
        <v>0.9</v>
      </c>
      <c r="W1308" t="n">
        <v>9.210000000000001</v>
      </c>
      <c r="X1308" t="n">
        <v>0.35</v>
      </c>
      <c r="Y1308" t="n">
        <v>1</v>
      </c>
      <c r="Z1308" t="n">
        <v>10</v>
      </c>
    </row>
    <row r="1309">
      <c r="A1309" t="n">
        <v>63</v>
      </c>
      <c r="B1309" t="n">
        <v>135</v>
      </c>
      <c r="C1309" t="inlineStr">
        <is>
          <t xml:space="preserve">CONCLUIDO	</t>
        </is>
      </c>
      <c r="D1309" t="n">
        <v>3.6394</v>
      </c>
      <c r="E1309" t="n">
        <v>27.48</v>
      </c>
      <c r="F1309" t="n">
        <v>23.71</v>
      </c>
      <c r="G1309" t="n">
        <v>79.05</v>
      </c>
      <c r="H1309" t="n">
        <v>1.01</v>
      </c>
      <c r="I1309" t="n">
        <v>18</v>
      </c>
      <c r="J1309" t="n">
        <v>294.2</v>
      </c>
      <c r="K1309" t="n">
        <v>59.89</v>
      </c>
      <c r="L1309" t="n">
        <v>16.75</v>
      </c>
      <c r="M1309" t="n">
        <v>16</v>
      </c>
      <c r="N1309" t="n">
        <v>82.56</v>
      </c>
      <c r="O1309" t="n">
        <v>36518.97</v>
      </c>
      <c r="P1309" t="n">
        <v>396.09</v>
      </c>
      <c r="Q1309" t="n">
        <v>608.85</v>
      </c>
      <c r="R1309" t="n">
        <v>57.99</v>
      </c>
      <c r="S1309" t="n">
        <v>46.36</v>
      </c>
      <c r="T1309" t="n">
        <v>5450.46</v>
      </c>
      <c r="U1309" t="n">
        <v>0.8</v>
      </c>
      <c r="V1309" t="n">
        <v>0.9</v>
      </c>
      <c r="W1309" t="n">
        <v>9.210000000000001</v>
      </c>
      <c r="X1309" t="n">
        <v>0.34</v>
      </c>
      <c r="Y1309" t="n">
        <v>1</v>
      </c>
      <c r="Z1309" t="n">
        <v>10</v>
      </c>
    </row>
    <row r="1310">
      <c r="A1310" t="n">
        <v>64</v>
      </c>
      <c r="B1310" t="n">
        <v>135</v>
      </c>
      <c r="C1310" t="inlineStr">
        <is>
          <t xml:space="preserve">CONCLUIDO	</t>
        </is>
      </c>
      <c r="D1310" t="n">
        <v>3.6399</v>
      </c>
      <c r="E1310" t="n">
        <v>27.47</v>
      </c>
      <c r="F1310" t="n">
        <v>23.71</v>
      </c>
      <c r="G1310" t="n">
        <v>79.03</v>
      </c>
      <c r="H1310" t="n">
        <v>1.03</v>
      </c>
      <c r="I1310" t="n">
        <v>18</v>
      </c>
      <c r="J1310" t="n">
        <v>294.72</v>
      </c>
      <c r="K1310" t="n">
        <v>59.89</v>
      </c>
      <c r="L1310" t="n">
        <v>17</v>
      </c>
      <c r="M1310" t="n">
        <v>16</v>
      </c>
      <c r="N1310" t="n">
        <v>82.83</v>
      </c>
      <c r="O1310" t="n">
        <v>36582.62</v>
      </c>
      <c r="P1310" t="n">
        <v>396.62</v>
      </c>
      <c r="Q1310" t="n">
        <v>608.86</v>
      </c>
      <c r="R1310" t="n">
        <v>57.7</v>
      </c>
      <c r="S1310" t="n">
        <v>46.36</v>
      </c>
      <c r="T1310" t="n">
        <v>5307.88</v>
      </c>
      <c r="U1310" t="n">
        <v>0.8</v>
      </c>
      <c r="V1310" t="n">
        <v>0.9</v>
      </c>
      <c r="W1310" t="n">
        <v>9.210000000000001</v>
      </c>
      <c r="X1310" t="n">
        <v>0.34</v>
      </c>
      <c r="Y1310" t="n">
        <v>1</v>
      </c>
      <c r="Z1310" t="n">
        <v>10</v>
      </c>
    </row>
    <row r="1311">
      <c r="A1311" t="n">
        <v>65</v>
      </c>
      <c r="B1311" t="n">
        <v>135</v>
      </c>
      <c r="C1311" t="inlineStr">
        <is>
          <t xml:space="preserve">CONCLUIDO	</t>
        </is>
      </c>
      <c r="D1311" t="n">
        <v>3.6427</v>
      </c>
      <c r="E1311" t="n">
        <v>27.45</v>
      </c>
      <c r="F1311" t="n">
        <v>23.69</v>
      </c>
      <c r="G1311" t="n">
        <v>78.95999999999999</v>
      </c>
      <c r="H1311" t="n">
        <v>1.04</v>
      </c>
      <c r="I1311" t="n">
        <v>18</v>
      </c>
      <c r="J1311" t="n">
        <v>295.23</v>
      </c>
      <c r="K1311" t="n">
        <v>59.89</v>
      </c>
      <c r="L1311" t="n">
        <v>17.25</v>
      </c>
      <c r="M1311" t="n">
        <v>16</v>
      </c>
      <c r="N1311" t="n">
        <v>83.09999999999999</v>
      </c>
      <c r="O1311" t="n">
        <v>36646.38</v>
      </c>
      <c r="P1311" t="n">
        <v>396.04</v>
      </c>
      <c r="Q1311" t="n">
        <v>608.76</v>
      </c>
      <c r="R1311" t="n">
        <v>57.19</v>
      </c>
      <c r="S1311" t="n">
        <v>46.36</v>
      </c>
      <c r="T1311" t="n">
        <v>5054.16</v>
      </c>
      <c r="U1311" t="n">
        <v>0.8100000000000001</v>
      </c>
      <c r="V1311" t="n">
        <v>0.9</v>
      </c>
      <c r="W1311" t="n">
        <v>9.210000000000001</v>
      </c>
      <c r="X1311" t="n">
        <v>0.32</v>
      </c>
      <c r="Y1311" t="n">
        <v>1</v>
      </c>
      <c r="Z1311" t="n">
        <v>10</v>
      </c>
    </row>
    <row r="1312">
      <c r="A1312" t="n">
        <v>66</v>
      </c>
      <c r="B1312" t="n">
        <v>135</v>
      </c>
      <c r="C1312" t="inlineStr">
        <is>
          <t xml:space="preserve">CONCLUIDO	</t>
        </is>
      </c>
      <c r="D1312" t="n">
        <v>3.6398</v>
      </c>
      <c r="E1312" t="n">
        <v>27.47</v>
      </c>
      <c r="F1312" t="n">
        <v>23.71</v>
      </c>
      <c r="G1312" t="n">
        <v>79.04000000000001</v>
      </c>
      <c r="H1312" t="n">
        <v>1.05</v>
      </c>
      <c r="I1312" t="n">
        <v>18</v>
      </c>
      <c r="J1312" t="n">
        <v>295.75</v>
      </c>
      <c r="K1312" t="n">
        <v>59.89</v>
      </c>
      <c r="L1312" t="n">
        <v>17.5</v>
      </c>
      <c r="M1312" t="n">
        <v>16</v>
      </c>
      <c r="N1312" t="n">
        <v>83.36</v>
      </c>
      <c r="O1312" t="n">
        <v>36710.24</v>
      </c>
      <c r="P1312" t="n">
        <v>395.74</v>
      </c>
      <c r="Q1312" t="n">
        <v>608.8200000000001</v>
      </c>
      <c r="R1312" t="n">
        <v>57.84</v>
      </c>
      <c r="S1312" t="n">
        <v>46.36</v>
      </c>
      <c r="T1312" t="n">
        <v>5378.73</v>
      </c>
      <c r="U1312" t="n">
        <v>0.8</v>
      </c>
      <c r="V1312" t="n">
        <v>0.9</v>
      </c>
      <c r="W1312" t="n">
        <v>9.210000000000001</v>
      </c>
      <c r="X1312" t="n">
        <v>0.34</v>
      </c>
      <c r="Y1312" t="n">
        <v>1</v>
      </c>
      <c r="Z1312" t="n">
        <v>10</v>
      </c>
    </row>
    <row r="1313">
      <c r="A1313" t="n">
        <v>67</v>
      </c>
      <c r="B1313" t="n">
        <v>135</v>
      </c>
      <c r="C1313" t="inlineStr">
        <is>
          <t xml:space="preserve">CONCLUIDO	</t>
        </is>
      </c>
      <c r="D1313" t="n">
        <v>3.6494</v>
      </c>
      <c r="E1313" t="n">
        <v>27.4</v>
      </c>
      <c r="F1313" t="n">
        <v>23.69</v>
      </c>
      <c r="G1313" t="n">
        <v>83.61</v>
      </c>
      <c r="H1313" t="n">
        <v>1.07</v>
      </c>
      <c r="I1313" t="n">
        <v>17</v>
      </c>
      <c r="J1313" t="n">
        <v>296.27</v>
      </c>
      <c r="K1313" t="n">
        <v>59.89</v>
      </c>
      <c r="L1313" t="n">
        <v>17.75</v>
      </c>
      <c r="M1313" t="n">
        <v>15</v>
      </c>
      <c r="N1313" t="n">
        <v>83.63</v>
      </c>
      <c r="O1313" t="n">
        <v>36774.22</v>
      </c>
      <c r="P1313" t="n">
        <v>395.02</v>
      </c>
      <c r="Q1313" t="n">
        <v>608.85</v>
      </c>
      <c r="R1313" t="n">
        <v>57.16</v>
      </c>
      <c r="S1313" t="n">
        <v>46.36</v>
      </c>
      <c r="T1313" t="n">
        <v>5044.86</v>
      </c>
      <c r="U1313" t="n">
        <v>0.8100000000000001</v>
      </c>
      <c r="V1313" t="n">
        <v>0.9</v>
      </c>
      <c r="W1313" t="n">
        <v>9.210000000000001</v>
      </c>
      <c r="X1313" t="n">
        <v>0.32</v>
      </c>
      <c r="Y1313" t="n">
        <v>1</v>
      </c>
      <c r="Z1313" t="n">
        <v>10</v>
      </c>
    </row>
    <row r="1314">
      <c r="A1314" t="n">
        <v>68</v>
      </c>
      <c r="B1314" t="n">
        <v>135</v>
      </c>
      <c r="C1314" t="inlineStr">
        <is>
          <t xml:space="preserve">CONCLUIDO	</t>
        </is>
      </c>
      <c r="D1314" t="n">
        <v>3.6496</v>
      </c>
      <c r="E1314" t="n">
        <v>27.4</v>
      </c>
      <c r="F1314" t="n">
        <v>23.69</v>
      </c>
      <c r="G1314" t="n">
        <v>83.59999999999999</v>
      </c>
      <c r="H1314" t="n">
        <v>1.08</v>
      </c>
      <c r="I1314" t="n">
        <v>17</v>
      </c>
      <c r="J1314" t="n">
        <v>296.79</v>
      </c>
      <c r="K1314" t="n">
        <v>59.89</v>
      </c>
      <c r="L1314" t="n">
        <v>18</v>
      </c>
      <c r="M1314" t="n">
        <v>15</v>
      </c>
      <c r="N1314" t="n">
        <v>83.90000000000001</v>
      </c>
      <c r="O1314" t="n">
        <v>36838.32</v>
      </c>
      <c r="P1314" t="n">
        <v>395.29</v>
      </c>
      <c r="Q1314" t="n">
        <v>608.87</v>
      </c>
      <c r="R1314" t="n">
        <v>57.04</v>
      </c>
      <c r="S1314" t="n">
        <v>46.36</v>
      </c>
      <c r="T1314" t="n">
        <v>4984.67</v>
      </c>
      <c r="U1314" t="n">
        <v>0.8100000000000001</v>
      </c>
      <c r="V1314" t="n">
        <v>0.9</v>
      </c>
      <c r="W1314" t="n">
        <v>9.210000000000001</v>
      </c>
      <c r="X1314" t="n">
        <v>0.32</v>
      </c>
      <c r="Y1314" t="n">
        <v>1</v>
      </c>
      <c r="Z1314" t="n">
        <v>10</v>
      </c>
    </row>
    <row r="1315">
      <c r="A1315" t="n">
        <v>69</v>
      </c>
      <c r="B1315" t="n">
        <v>135</v>
      </c>
      <c r="C1315" t="inlineStr">
        <is>
          <t xml:space="preserve">CONCLUIDO	</t>
        </is>
      </c>
      <c r="D1315" t="n">
        <v>3.6481</v>
      </c>
      <c r="E1315" t="n">
        <v>27.41</v>
      </c>
      <c r="F1315" t="n">
        <v>23.7</v>
      </c>
      <c r="G1315" t="n">
        <v>83.64</v>
      </c>
      <c r="H1315" t="n">
        <v>1.09</v>
      </c>
      <c r="I1315" t="n">
        <v>17</v>
      </c>
      <c r="J1315" t="n">
        <v>297.31</v>
      </c>
      <c r="K1315" t="n">
        <v>59.89</v>
      </c>
      <c r="L1315" t="n">
        <v>18.25</v>
      </c>
      <c r="M1315" t="n">
        <v>15</v>
      </c>
      <c r="N1315" t="n">
        <v>84.17</v>
      </c>
      <c r="O1315" t="n">
        <v>36902.52</v>
      </c>
      <c r="P1315" t="n">
        <v>395.65</v>
      </c>
      <c r="Q1315" t="n">
        <v>608.8099999999999</v>
      </c>
      <c r="R1315" t="n">
        <v>57.45</v>
      </c>
      <c r="S1315" t="n">
        <v>46.36</v>
      </c>
      <c r="T1315" t="n">
        <v>5189.02</v>
      </c>
      <c r="U1315" t="n">
        <v>0.8100000000000001</v>
      </c>
      <c r="V1315" t="n">
        <v>0.9</v>
      </c>
      <c r="W1315" t="n">
        <v>9.210000000000001</v>
      </c>
      <c r="X1315" t="n">
        <v>0.33</v>
      </c>
      <c r="Y1315" t="n">
        <v>1</v>
      </c>
      <c r="Z1315" t="n">
        <v>10</v>
      </c>
    </row>
    <row r="1316">
      <c r="A1316" t="n">
        <v>70</v>
      </c>
      <c r="B1316" t="n">
        <v>135</v>
      </c>
      <c r="C1316" t="inlineStr">
        <is>
          <t xml:space="preserve">CONCLUIDO	</t>
        </is>
      </c>
      <c r="D1316" t="n">
        <v>3.6485</v>
      </c>
      <c r="E1316" t="n">
        <v>27.41</v>
      </c>
      <c r="F1316" t="n">
        <v>23.7</v>
      </c>
      <c r="G1316" t="n">
        <v>83.63</v>
      </c>
      <c r="H1316" t="n">
        <v>1.11</v>
      </c>
      <c r="I1316" t="n">
        <v>17</v>
      </c>
      <c r="J1316" t="n">
        <v>297.83</v>
      </c>
      <c r="K1316" t="n">
        <v>59.89</v>
      </c>
      <c r="L1316" t="n">
        <v>18.5</v>
      </c>
      <c r="M1316" t="n">
        <v>15</v>
      </c>
      <c r="N1316" t="n">
        <v>84.45</v>
      </c>
      <c r="O1316" t="n">
        <v>36966.84</v>
      </c>
      <c r="P1316" t="n">
        <v>395.33</v>
      </c>
      <c r="Q1316" t="n">
        <v>608.76</v>
      </c>
      <c r="R1316" t="n">
        <v>57.39</v>
      </c>
      <c r="S1316" t="n">
        <v>46.36</v>
      </c>
      <c r="T1316" t="n">
        <v>5155.94</v>
      </c>
      <c r="U1316" t="n">
        <v>0.8100000000000001</v>
      </c>
      <c r="V1316" t="n">
        <v>0.9</v>
      </c>
      <c r="W1316" t="n">
        <v>9.210000000000001</v>
      </c>
      <c r="X1316" t="n">
        <v>0.32</v>
      </c>
      <c r="Y1316" t="n">
        <v>1</v>
      </c>
      <c r="Z1316" t="n">
        <v>10</v>
      </c>
    </row>
    <row r="1317">
      <c r="A1317" t="n">
        <v>71</v>
      </c>
      <c r="B1317" t="n">
        <v>135</v>
      </c>
      <c r="C1317" t="inlineStr">
        <is>
          <t xml:space="preserve">CONCLUIDO	</t>
        </is>
      </c>
      <c r="D1317" t="n">
        <v>3.6481</v>
      </c>
      <c r="E1317" t="n">
        <v>27.41</v>
      </c>
      <c r="F1317" t="n">
        <v>23.7</v>
      </c>
      <c r="G1317" t="n">
        <v>83.64</v>
      </c>
      <c r="H1317" t="n">
        <v>1.12</v>
      </c>
      <c r="I1317" t="n">
        <v>17</v>
      </c>
      <c r="J1317" t="n">
        <v>298.35</v>
      </c>
      <c r="K1317" t="n">
        <v>59.89</v>
      </c>
      <c r="L1317" t="n">
        <v>18.75</v>
      </c>
      <c r="M1317" t="n">
        <v>15</v>
      </c>
      <c r="N1317" t="n">
        <v>84.72</v>
      </c>
      <c r="O1317" t="n">
        <v>37031.27</v>
      </c>
      <c r="P1317" t="n">
        <v>394.78</v>
      </c>
      <c r="Q1317" t="n">
        <v>608.8099999999999</v>
      </c>
      <c r="R1317" t="n">
        <v>57.54</v>
      </c>
      <c r="S1317" t="n">
        <v>46.36</v>
      </c>
      <c r="T1317" t="n">
        <v>5234.75</v>
      </c>
      <c r="U1317" t="n">
        <v>0.8100000000000001</v>
      </c>
      <c r="V1317" t="n">
        <v>0.9</v>
      </c>
      <c r="W1317" t="n">
        <v>9.210000000000001</v>
      </c>
      <c r="X1317" t="n">
        <v>0.33</v>
      </c>
      <c r="Y1317" t="n">
        <v>1</v>
      </c>
      <c r="Z1317" t="n">
        <v>10</v>
      </c>
    </row>
    <row r="1318">
      <c r="A1318" t="n">
        <v>72</v>
      </c>
      <c r="B1318" t="n">
        <v>135</v>
      </c>
      <c r="C1318" t="inlineStr">
        <is>
          <t xml:space="preserve">CONCLUIDO	</t>
        </is>
      </c>
      <c r="D1318" t="n">
        <v>3.6599</v>
      </c>
      <c r="E1318" t="n">
        <v>27.32</v>
      </c>
      <c r="F1318" t="n">
        <v>23.66</v>
      </c>
      <c r="G1318" t="n">
        <v>88.73</v>
      </c>
      <c r="H1318" t="n">
        <v>1.13</v>
      </c>
      <c r="I1318" t="n">
        <v>16</v>
      </c>
      <c r="J1318" t="n">
        <v>298.88</v>
      </c>
      <c r="K1318" t="n">
        <v>59.89</v>
      </c>
      <c r="L1318" t="n">
        <v>19</v>
      </c>
      <c r="M1318" t="n">
        <v>14</v>
      </c>
      <c r="N1318" t="n">
        <v>84.98999999999999</v>
      </c>
      <c r="O1318" t="n">
        <v>37095.82</v>
      </c>
      <c r="P1318" t="n">
        <v>394.41</v>
      </c>
      <c r="Q1318" t="n">
        <v>608.83</v>
      </c>
      <c r="R1318" t="n">
        <v>56.47</v>
      </c>
      <c r="S1318" t="n">
        <v>46.36</v>
      </c>
      <c r="T1318" t="n">
        <v>4702.11</v>
      </c>
      <c r="U1318" t="n">
        <v>0.82</v>
      </c>
      <c r="V1318" t="n">
        <v>0.9</v>
      </c>
      <c r="W1318" t="n">
        <v>9.199999999999999</v>
      </c>
      <c r="X1318" t="n">
        <v>0.29</v>
      </c>
      <c r="Y1318" t="n">
        <v>1</v>
      </c>
      <c r="Z1318" t="n">
        <v>10</v>
      </c>
    </row>
    <row r="1319">
      <c r="A1319" t="n">
        <v>73</v>
      </c>
      <c r="B1319" t="n">
        <v>135</v>
      </c>
      <c r="C1319" t="inlineStr">
        <is>
          <t xml:space="preserve">CONCLUIDO	</t>
        </is>
      </c>
      <c r="D1319" t="n">
        <v>3.6589</v>
      </c>
      <c r="E1319" t="n">
        <v>27.33</v>
      </c>
      <c r="F1319" t="n">
        <v>23.67</v>
      </c>
      <c r="G1319" t="n">
        <v>88.76000000000001</v>
      </c>
      <c r="H1319" t="n">
        <v>1.15</v>
      </c>
      <c r="I1319" t="n">
        <v>16</v>
      </c>
      <c r="J1319" t="n">
        <v>299.4</v>
      </c>
      <c r="K1319" t="n">
        <v>59.89</v>
      </c>
      <c r="L1319" t="n">
        <v>19.25</v>
      </c>
      <c r="M1319" t="n">
        <v>14</v>
      </c>
      <c r="N1319" t="n">
        <v>85.27</v>
      </c>
      <c r="O1319" t="n">
        <v>37160.49</v>
      </c>
      <c r="P1319" t="n">
        <v>394.71</v>
      </c>
      <c r="Q1319" t="n">
        <v>608.77</v>
      </c>
      <c r="R1319" t="n">
        <v>56.78</v>
      </c>
      <c r="S1319" t="n">
        <v>46.36</v>
      </c>
      <c r="T1319" t="n">
        <v>4859.26</v>
      </c>
      <c r="U1319" t="n">
        <v>0.82</v>
      </c>
      <c r="V1319" t="n">
        <v>0.9</v>
      </c>
      <c r="W1319" t="n">
        <v>9.199999999999999</v>
      </c>
      <c r="X1319" t="n">
        <v>0.3</v>
      </c>
      <c r="Y1319" t="n">
        <v>1</v>
      </c>
      <c r="Z1319" t="n">
        <v>10</v>
      </c>
    </row>
    <row r="1320">
      <c r="A1320" t="n">
        <v>74</v>
      </c>
      <c r="B1320" t="n">
        <v>135</v>
      </c>
      <c r="C1320" t="inlineStr">
        <is>
          <t xml:space="preserve">CONCLUIDO	</t>
        </is>
      </c>
      <c r="D1320" t="n">
        <v>3.656</v>
      </c>
      <c r="E1320" t="n">
        <v>27.35</v>
      </c>
      <c r="F1320" t="n">
        <v>23.69</v>
      </c>
      <c r="G1320" t="n">
        <v>88.84</v>
      </c>
      <c r="H1320" t="n">
        <v>1.16</v>
      </c>
      <c r="I1320" t="n">
        <v>16</v>
      </c>
      <c r="J1320" t="n">
        <v>299.93</v>
      </c>
      <c r="K1320" t="n">
        <v>59.89</v>
      </c>
      <c r="L1320" t="n">
        <v>19.5</v>
      </c>
      <c r="M1320" t="n">
        <v>14</v>
      </c>
      <c r="N1320" t="n">
        <v>85.54000000000001</v>
      </c>
      <c r="O1320" t="n">
        <v>37225.39</v>
      </c>
      <c r="P1320" t="n">
        <v>394.81</v>
      </c>
      <c r="Q1320" t="n">
        <v>608.8</v>
      </c>
      <c r="R1320" t="n">
        <v>57.35</v>
      </c>
      <c r="S1320" t="n">
        <v>46.36</v>
      </c>
      <c r="T1320" t="n">
        <v>5142.23</v>
      </c>
      <c r="U1320" t="n">
        <v>0.8100000000000001</v>
      </c>
      <c r="V1320" t="n">
        <v>0.9</v>
      </c>
      <c r="W1320" t="n">
        <v>9.199999999999999</v>
      </c>
      <c r="X1320" t="n">
        <v>0.32</v>
      </c>
      <c r="Y1320" t="n">
        <v>1</v>
      </c>
      <c r="Z1320" t="n">
        <v>10</v>
      </c>
    </row>
    <row r="1321">
      <c r="A1321" t="n">
        <v>75</v>
      </c>
      <c r="B1321" t="n">
        <v>135</v>
      </c>
      <c r="C1321" t="inlineStr">
        <is>
          <t xml:space="preserve">CONCLUIDO	</t>
        </is>
      </c>
      <c r="D1321" t="n">
        <v>3.6553</v>
      </c>
      <c r="E1321" t="n">
        <v>27.36</v>
      </c>
      <c r="F1321" t="n">
        <v>23.7</v>
      </c>
      <c r="G1321" t="n">
        <v>88.86</v>
      </c>
      <c r="H1321" t="n">
        <v>1.17</v>
      </c>
      <c r="I1321" t="n">
        <v>16</v>
      </c>
      <c r="J1321" t="n">
        <v>300.45</v>
      </c>
      <c r="K1321" t="n">
        <v>59.89</v>
      </c>
      <c r="L1321" t="n">
        <v>19.75</v>
      </c>
      <c r="M1321" t="n">
        <v>14</v>
      </c>
      <c r="N1321" t="n">
        <v>85.81999999999999</v>
      </c>
      <c r="O1321" t="n">
        <v>37290.29</v>
      </c>
      <c r="P1321" t="n">
        <v>394.5</v>
      </c>
      <c r="Q1321" t="n">
        <v>608.79</v>
      </c>
      <c r="R1321" t="n">
        <v>57.46</v>
      </c>
      <c r="S1321" t="n">
        <v>46.36</v>
      </c>
      <c r="T1321" t="n">
        <v>5199.46</v>
      </c>
      <c r="U1321" t="n">
        <v>0.8100000000000001</v>
      </c>
      <c r="V1321" t="n">
        <v>0.9</v>
      </c>
      <c r="W1321" t="n">
        <v>9.210000000000001</v>
      </c>
      <c r="X1321" t="n">
        <v>0.32</v>
      </c>
      <c r="Y1321" t="n">
        <v>1</v>
      </c>
      <c r="Z1321" t="n">
        <v>10</v>
      </c>
    </row>
    <row r="1322">
      <c r="A1322" t="n">
        <v>76</v>
      </c>
      <c r="B1322" t="n">
        <v>135</v>
      </c>
      <c r="C1322" t="inlineStr">
        <is>
          <t xml:space="preserve">CONCLUIDO	</t>
        </is>
      </c>
      <c r="D1322" t="n">
        <v>3.6549</v>
      </c>
      <c r="E1322" t="n">
        <v>27.36</v>
      </c>
      <c r="F1322" t="n">
        <v>23.7</v>
      </c>
      <c r="G1322" t="n">
        <v>88.87</v>
      </c>
      <c r="H1322" t="n">
        <v>1.18</v>
      </c>
      <c r="I1322" t="n">
        <v>16</v>
      </c>
      <c r="J1322" t="n">
        <v>300.98</v>
      </c>
      <c r="K1322" t="n">
        <v>59.89</v>
      </c>
      <c r="L1322" t="n">
        <v>20</v>
      </c>
      <c r="M1322" t="n">
        <v>14</v>
      </c>
      <c r="N1322" t="n">
        <v>86.09</v>
      </c>
      <c r="O1322" t="n">
        <v>37355.31</v>
      </c>
      <c r="P1322" t="n">
        <v>394.01</v>
      </c>
      <c r="Q1322" t="n">
        <v>608.8200000000001</v>
      </c>
      <c r="R1322" t="n">
        <v>57.59</v>
      </c>
      <c r="S1322" t="n">
        <v>46.36</v>
      </c>
      <c r="T1322" t="n">
        <v>5264.03</v>
      </c>
      <c r="U1322" t="n">
        <v>0.8</v>
      </c>
      <c r="V1322" t="n">
        <v>0.9</v>
      </c>
      <c r="W1322" t="n">
        <v>9.210000000000001</v>
      </c>
      <c r="X1322" t="n">
        <v>0.33</v>
      </c>
      <c r="Y1322" t="n">
        <v>1</v>
      </c>
      <c r="Z1322" t="n">
        <v>10</v>
      </c>
    </row>
    <row r="1323">
      <c r="A1323" t="n">
        <v>77</v>
      </c>
      <c r="B1323" t="n">
        <v>135</v>
      </c>
      <c r="C1323" t="inlineStr">
        <is>
          <t xml:space="preserve">CONCLUIDO	</t>
        </is>
      </c>
      <c r="D1323" t="n">
        <v>3.6675</v>
      </c>
      <c r="E1323" t="n">
        <v>27.27</v>
      </c>
      <c r="F1323" t="n">
        <v>23.66</v>
      </c>
      <c r="G1323" t="n">
        <v>94.62</v>
      </c>
      <c r="H1323" t="n">
        <v>1.2</v>
      </c>
      <c r="I1323" t="n">
        <v>15</v>
      </c>
      <c r="J1323" t="n">
        <v>301.51</v>
      </c>
      <c r="K1323" t="n">
        <v>59.89</v>
      </c>
      <c r="L1323" t="n">
        <v>20.25</v>
      </c>
      <c r="M1323" t="n">
        <v>13</v>
      </c>
      <c r="N1323" t="n">
        <v>86.37</v>
      </c>
      <c r="O1323" t="n">
        <v>37420.44</v>
      </c>
      <c r="P1323" t="n">
        <v>393.55</v>
      </c>
      <c r="Q1323" t="n">
        <v>608.77</v>
      </c>
      <c r="R1323" t="n">
        <v>56.28</v>
      </c>
      <c r="S1323" t="n">
        <v>46.36</v>
      </c>
      <c r="T1323" t="n">
        <v>4612.79</v>
      </c>
      <c r="U1323" t="n">
        <v>0.82</v>
      </c>
      <c r="V1323" t="n">
        <v>0.9</v>
      </c>
      <c r="W1323" t="n">
        <v>9.199999999999999</v>
      </c>
      <c r="X1323" t="n">
        <v>0.28</v>
      </c>
      <c r="Y1323" t="n">
        <v>1</v>
      </c>
      <c r="Z1323" t="n">
        <v>10</v>
      </c>
    </row>
    <row r="1324">
      <c r="A1324" t="n">
        <v>78</v>
      </c>
      <c r="B1324" t="n">
        <v>135</v>
      </c>
      <c r="C1324" t="inlineStr">
        <is>
          <t xml:space="preserve">CONCLUIDO	</t>
        </is>
      </c>
      <c r="D1324" t="n">
        <v>3.6686</v>
      </c>
      <c r="E1324" t="n">
        <v>27.26</v>
      </c>
      <c r="F1324" t="n">
        <v>23.65</v>
      </c>
      <c r="G1324" t="n">
        <v>94.59</v>
      </c>
      <c r="H1324" t="n">
        <v>1.21</v>
      </c>
      <c r="I1324" t="n">
        <v>15</v>
      </c>
      <c r="J1324" t="n">
        <v>302.04</v>
      </c>
      <c r="K1324" t="n">
        <v>59.89</v>
      </c>
      <c r="L1324" t="n">
        <v>20.5</v>
      </c>
      <c r="M1324" t="n">
        <v>13</v>
      </c>
      <c r="N1324" t="n">
        <v>86.65000000000001</v>
      </c>
      <c r="O1324" t="n">
        <v>37485.7</v>
      </c>
      <c r="P1324" t="n">
        <v>393.71</v>
      </c>
      <c r="Q1324" t="n">
        <v>608.8099999999999</v>
      </c>
      <c r="R1324" t="n">
        <v>55.86</v>
      </c>
      <c r="S1324" t="n">
        <v>46.36</v>
      </c>
      <c r="T1324" t="n">
        <v>4403.84</v>
      </c>
      <c r="U1324" t="n">
        <v>0.83</v>
      </c>
      <c r="V1324" t="n">
        <v>0.9</v>
      </c>
      <c r="W1324" t="n">
        <v>9.199999999999999</v>
      </c>
      <c r="X1324" t="n">
        <v>0.28</v>
      </c>
      <c r="Y1324" t="n">
        <v>1</v>
      </c>
      <c r="Z1324" t="n">
        <v>10</v>
      </c>
    </row>
    <row r="1325">
      <c r="A1325" t="n">
        <v>79</v>
      </c>
      <c r="B1325" t="n">
        <v>135</v>
      </c>
      <c r="C1325" t="inlineStr">
        <is>
          <t xml:space="preserve">CONCLUIDO	</t>
        </is>
      </c>
      <c r="D1325" t="n">
        <v>3.6693</v>
      </c>
      <c r="E1325" t="n">
        <v>27.25</v>
      </c>
      <c r="F1325" t="n">
        <v>23.64</v>
      </c>
      <c r="G1325" t="n">
        <v>94.56999999999999</v>
      </c>
      <c r="H1325" t="n">
        <v>1.22</v>
      </c>
      <c r="I1325" t="n">
        <v>15</v>
      </c>
      <c r="J1325" t="n">
        <v>302.57</v>
      </c>
      <c r="K1325" t="n">
        <v>59.89</v>
      </c>
      <c r="L1325" t="n">
        <v>20.75</v>
      </c>
      <c r="M1325" t="n">
        <v>13</v>
      </c>
      <c r="N1325" t="n">
        <v>86.93000000000001</v>
      </c>
      <c r="O1325" t="n">
        <v>37551.07</v>
      </c>
      <c r="P1325" t="n">
        <v>393.72</v>
      </c>
      <c r="Q1325" t="n">
        <v>608.86</v>
      </c>
      <c r="R1325" t="n">
        <v>55.78</v>
      </c>
      <c r="S1325" t="n">
        <v>46.36</v>
      </c>
      <c r="T1325" t="n">
        <v>4363.73</v>
      </c>
      <c r="U1325" t="n">
        <v>0.83</v>
      </c>
      <c r="V1325" t="n">
        <v>0.9</v>
      </c>
      <c r="W1325" t="n">
        <v>9.199999999999999</v>
      </c>
      <c r="X1325" t="n">
        <v>0.27</v>
      </c>
      <c r="Y1325" t="n">
        <v>1</v>
      </c>
      <c r="Z1325" t="n">
        <v>10</v>
      </c>
    </row>
    <row r="1326">
      <c r="A1326" t="n">
        <v>80</v>
      </c>
      <c r="B1326" t="n">
        <v>135</v>
      </c>
      <c r="C1326" t="inlineStr">
        <is>
          <t xml:space="preserve">CONCLUIDO	</t>
        </is>
      </c>
      <c r="D1326" t="n">
        <v>3.6667</v>
      </c>
      <c r="E1326" t="n">
        <v>27.27</v>
      </c>
      <c r="F1326" t="n">
        <v>23.66</v>
      </c>
      <c r="G1326" t="n">
        <v>94.65000000000001</v>
      </c>
      <c r="H1326" t="n">
        <v>1.23</v>
      </c>
      <c r="I1326" t="n">
        <v>15</v>
      </c>
      <c r="J1326" t="n">
        <v>303.1</v>
      </c>
      <c r="K1326" t="n">
        <v>59.89</v>
      </c>
      <c r="L1326" t="n">
        <v>21</v>
      </c>
      <c r="M1326" t="n">
        <v>13</v>
      </c>
      <c r="N1326" t="n">
        <v>87.20999999999999</v>
      </c>
      <c r="O1326" t="n">
        <v>37616.56</v>
      </c>
      <c r="P1326" t="n">
        <v>393.9</v>
      </c>
      <c r="Q1326" t="n">
        <v>608.76</v>
      </c>
      <c r="R1326" t="n">
        <v>56.51</v>
      </c>
      <c r="S1326" t="n">
        <v>46.36</v>
      </c>
      <c r="T1326" t="n">
        <v>4728.16</v>
      </c>
      <c r="U1326" t="n">
        <v>0.82</v>
      </c>
      <c r="V1326" t="n">
        <v>0.9</v>
      </c>
      <c r="W1326" t="n">
        <v>9.199999999999999</v>
      </c>
      <c r="X1326" t="n">
        <v>0.29</v>
      </c>
      <c r="Y1326" t="n">
        <v>1</v>
      </c>
      <c r="Z1326" t="n">
        <v>10</v>
      </c>
    </row>
    <row r="1327">
      <c r="A1327" t="n">
        <v>81</v>
      </c>
      <c r="B1327" t="n">
        <v>135</v>
      </c>
      <c r="C1327" t="inlineStr">
        <is>
          <t xml:space="preserve">CONCLUIDO	</t>
        </is>
      </c>
      <c r="D1327" t="n">
        <v>3.6673</v>
      </c>
      <c r="E1327" t="n">
        <v>27.27</v>
      </c>
      <c r="F1327" t="n">
        <v>23.66</v>
      </c>
      <c r="G1327" t="n">
        <v>94.63</v>
      </c>
      <c r="H1327" t="n">
        <v>1.25</v>
      </c>
      <c r="I1327" t="n">
        <v>15</v>
      </c>
      <c r="J1327" t="n">
        <v>303.63</v>
      </c>
      <c r="K1327" t="n">
        <v>59.89</v>
      </c>
      <c r="L1327" t="n">
        <v>21.25</v>
      </c>
      <c r="M1327" t="n">
        <v>13</v>
      </c>
      <c r="N1327" t="n">
        <v>87.48999999999999</v>
      </c>
      <c r="O1327" t="n">
        <v>37682.17</v>
      </c>
      <c r="P1327" t="n">
        <v>393.25</v>
      </c>
      <c r="Q1327" t="n">
        <v>608.85</v>
      </c>
      <c r="R1327" t="n">
        <v>56.15</v>
      </c>
      <c r="S1327" t="n">
        <v>46.36</v>
      </c>
      <c r="T1327" t="n">
        <v>4547.47</v>
      </c>
      <c r="U1327" t="n">
        <v>0.83</v>
      </c>
      <c r="V1327" t="n">
        <v>0.9</v>
      </c>
      <c r="W1327" t="n">
        <v>9.210000000000001</v>
      </c>
      <c r="X1327" t="n">
        <v>0.28</v>
      </c>
      <c r="Y1327" t="n">
        <v>1</v>
      </c>
      <c r="Z1327" t="n">
        <v>10</v>
      </c>
    </row>
    <row r="1328">
      <c r="A1328" t="n">
        <v>82</v>
      </c>
      <c r="B1328" t="n">
        <v>135</v>
      </c>
      <c r="C1328" t="inlineStr">
        <is>
          <t xml:space="preserve">CONCLUIDO	</t>
        </is>
      </c>
      <c r="D1328" t="n">
        <v>3.6684</v>
      </c>
      <c r="E1328" t="n">
        <v>27.26</v>
      </c>
      <c r="F1328" t="n">
        <v>23.65</v>
      </c>
      <c r="G1328" t="n">
        <v>94.59</v>
      </c>
      <c r="H1328" t="n">
        <v>1.26</v>
      </c>
      <c r="I1328" t="n">
        <v>15</v>
      </c>
      <c r="J1328" t="n">
        <v>304.16</v>
      </c>
      <c r="K1328" t="n">
        <v>59.89</v>
      </c>
      <c r="L1328" t="n">
        <v>21.5</v>
      </c>
      <c r="M1328" t="n">
        <v>13</v>
      </c>
      <c r="N1328" t="n">
        <v>87.78</v>
      </c>
      <c r="O1328" t="n">
        <v>37747.91</v>
      </c>
      <c r="P1328" t="n">
        <v>392.43</v>
      </c>
      <c r="Q1328" t="n">
        <v>608.87</v>
      </c>
      <c r="R1328" t="n">
        <v>56.09</v>
      </c>
      <c r="S1328" t="n">
        <v>46.36</v>
      </c>
      <c r="T1328" t="n">
        <v>4518.02</v>
      </c>
      <c r="U1328" t="n">
        <v>0.83</v>
      </c>
      <c r="V1328" t="n">
        <v>0.9</v>
      </c>
      <c r="W1328" t="n">
        <v>9.199999999999999</v>
      </c>
      <c r="X1328" t="n">
        <v>0.28</v>
      </c>
      <c r="Y1328" t="n">
        <v>1</v>
      </c>
      <c r="Z1328" t="n">
        <v>10</v>
      </c>
    </row>
    <row r="1329">
      <c r="A1329" t="n">
        <v>83</v>
      </c>
      <c r="B1329" t="n">
        <v>135</v>
      </c>
      <c r="C1329" t="inlineStr">
        <is>
          <t xml:space="preserve">CONCLUIDO	</t>
        </is>
      </c>
      <c r="D1329" t="n">
        <v>3.6789</v>
      </c>
      <c r="E1329" t="n">
        <v>27.18</v>
      </c>
      <c r="F1329" t="n">
        <v>23.62</v>
      </c>
      <c r="G1329" t="n">
        <v>101.23</v>
      </c>
      <c r="H1329" t="n">
        <v>1.27</v>
      </c>
      <c r="I1329" t="n">
        <v>14</v>
      </c>
      <c r="J1329" t="n">
        <v>304.7</v>
      </c>
      <c r="K1329" t="n">
        <v>59.89</v>
      </c>
      <c r="L1329" t="n">
        <v>21.75</v>
      </c>
      <c r="M1329" t="n">
        <v>12</v>
      </c>
      <c r="N1329" t="n">
        <v>88.06</v>
      </c>
      <c r="O1329" t="n">
        <v>37813.76</v>
      </c>
      <c r="P1329" t="n">
        <v>392.17</v>
      </c>
      <c r="Q1329" t="n">
        <v>608.8200000000001</v>
      </c>
      <c r="R1329" t="n">
        <v>55.18</v>
      </c>
      <c r="S1329" t="n">
        <v>46.36</v>
      </c>
      <c r="T1329" t="n">
        <v>4068.47</v>
      </c>
      <c r="U1329" t="n">
        <v>0.84</v>
      </c>
      <c r="V1329" t="n">
        <v>0.9</v>
      </c>
      <c r="W1329" t="n">
        <v>9.199999999999999</v>
      </c>
      <c r="X1329" t="n">
        <v>0.25</v>
      </c>
      <c r="Y1329" t="n">
        <v>1</v>
      </c>
      <c r="Z1329" t="n">
        <v>10</v>
      </c>
    </row>
    <row r="1330">
      <c r="A1330" t="n">
        <v>84</v>
      </c>
      <c r="B1330" t="n">
        <v>135</v>
      </c>
      <c r="C1330" t="inlineStr">
        <is>
          <t xml:space="preserve">CONCLUIDO	</t>
        </is>
      </c>
      <c r="D1330" t="n">
        <v>3.6777</v>
      </c>
      <c r="E1330" t="n">
        <v>27.19</v>
      </c>
      <c r="F1330" t="n">
        <v>23.63</v>
      </c>
      <c r="G1330" t="n">
        <v>101.27</v>
      </c>
      <c r="H1330" t="n">
        <v>1.28</v>
      </c>
      <c r="I1330" t="n">
        <v>14</v>
      </c>
      <c r="J1330" t="n">
        <v>305.23</v>
      </c>
      <c r="K1330" t="n">
        <v>59.89</v>
      </c>
      <c r="L1330" t="n">
        <v>22</v>
      </c>
      <c r="M1330" t="n">
        <v>12</v>
      </c>
      <c r="N1330" t="n">
        <v>88.34999999999999</v>
      </c>
      <c r="O1330" t="n">
        <v>37879.74</v>
      </c>
      <c r="P1330" t="n">
        <v>392.78</v>
      </c>
      <c r="Q1330" t="n">
        <v>608.8</v>
      </c>
      <c r="R1330" t="n">
        <v>55.25</v>
      </c>
      <c r="S1330" t="n">
        <v>46.36</v>
      </c>
      <c r="T1330" t="n">
        <v>4101.47</v>
      </c>
      <c r="U1330" t="n">
        <v>0.84</v>
      </c>
      <c r="V1330" t="n">
        <v>0.9</v>
      </c>
      <c r="W1330" t="n">
        <v>9.210000000000001</v>
      </c>
      <c r="X1330" t="n">
        <v>0.26</v>
      </c>
      <c r="Y1330" t="n">
        <v>1</v>
      </c>
      <c r="Z1330" t="n">
        <v>10</v>
      </c>
    </row>
    <row r="1331">
      <c r="A1331" t="n">
        <v>85</v>
      </c>
      <c r="B1331" t="n">
        <v>135</v>
      </c>
      <c r="C1331" t="inlineStr">
        <is>
          <t xml:space="preserve">CONCLUIDO	</t>
        </is>
      </c>
      <c r="D1331" t="n">
        <v>3.6801</v>
      </c>
      <c r="E1331" t="n">
        <v>27.17</v>
      </c>
      <c r="F1331" t="n">
        <v>23.61</v>
      </c>
      <c r="G1331" t="n">
        <v>101.2</v>
      </c>
      <c r="H1331" t="n">
        <v>1.3</v>
      </c>
      <c r="I1331" t="n">
        <v>14</v>
      </c>
      <c r="J1331" t="n">
        <v>305.77</v>
      </c>
      <c r="K1331" t="n">
        <v>59.89</v>
      </c>
      <c r="L1331" t="n">
        <v>22.25</v>
      </c>
      <c r="M1331" t="n">
        <v>12</v>
      </c>
      <c r="N1331" t="n">
        <v>88.63</v>
      </c>
      <c r="O1331" t="n">
        <v>37945.85</v>
      </c>
      <c r="P1331" t="n">
        <v>392.47</v>
      </c>
      <c r="Q1331" t="n">
        <v>608.75</v>
      </c>
      <c r="R1331" t="n">
        <v>54.85</v>
      </c>
      <c r="S1331" t="n">
        <v>46.36</v>
      </c>
      <c r="T1331" t="n">
        <v>3904.09</v>
      </c>
      <c r="U1331" t="n">
        <v>0.85</v>
      </c>
      <c r="V1331" t="n">
        <v>0.9</v>
      </c>
      <c r="W1331" t="n">
        <v>9.199999999999999</v>
      </c>
      <c r="X1331" t="n">
        <v>0.24</v>
      </c>
      <c r="Y1331" t="n">
        <v>1</v>
      </c>
      <c r="Z1331" t="n">
        <v>10</v>
      </c>
    </row>
    <row r="1332">
      <c r="A1332" t="n">
        <v>86</v>
      </c>
      <c r="B1332" t="n">
        <v>135</v>
      </c>
      <c r="C1332" t="inlineStr">
        <is>
          <t xml:space="preserve">CONCLUIDO	</t>
        </is>
      </c>
      <c r="D1332" t="n">
        <v>3.6793</v>
      </c>
      <c r="E1332" t="n">
        <v>27.18</v>
      </c>
      <c r="F1332" t="n">
        <v>23.62</v>
      </c>
      <c r="G1332" t="n">
        <v>101.22</v>
      </c>
      <c r="H1332" t="n">
        <v>1.31</v>
      </c>
      <c r="I1332" t="n">
        <v>14</v>
      </c>
      <c r="J1332" t="n">
        <v>306.31</v>
      </c>
      <c r="K1332" t="n">
        <v>59.89</v>
      </c>
      <c r="L1332" t="n">
        <v>22.5</v>
      </c>
      <c r="M1332" t="n">
        <v>12</v>
      </c>
      <c r="N1332" t="n">
        <v>88.92</v>
      </c>
      <c r="O1332" t="n">
        <v>38012.07</v>
      </c>
      <c r="P1332" t="n">
        <v>392.62</v>
      </c>
      <c r="Q1332" t="n">
        <v>608.8</v>
      </c>
      <c r="R1332" t="n">
        <v>54.96</v>
      </c>
      <c r="S1332" t="n">
        <v>46.36</v>
      </c>
      <c r="T1332" t="n">
        <v>3956.1</v>
      </c>
      <c r="U1332" t="n">
        <v>0.84</v>
      </c>
      <c r="V1332" t="n">
        <v>0.9</v>
      </c>
      <c r="W1332" t="n">
        <v>9.199999999999999</v>
      </c>
      <c r="X1332" t="n">
        <v>0.25</v>
      </c>
      <c r="Y1332" t="n">
        <v>1</v>
      </c>
      <c r="Z1332" t="n">
        <v>10</v>
      </c>
    </row>
    <row r="1333">
      <c r="A1333" t="n">
        <v>87</v>
      </c>
      <c r="B1333" t="n">
        <v>135</v>
      </c>
      <c r="C1333" t="inlineStr">
        <is>
          <t xml:space="preserve">CONCLUIDO	</t>
        </is>
      </c>
      <c r="D1333" t="n">
        <v>3.6793</v>
      </c>
      <c r="E1333" t="n">
        <v>27.18</v>
      </c>
      <c r="F1333" t="n">
        <v>23.62</v>
      </c>
      <c r="G1333" t="n">
        <v>101.22</v>
      </c>
      <c r="H1333" t="n">
        <v>1.32</v>
      </c>
      <c r="I1333" t="n">
        <v>14</v>
      </c>
      <c r="J1333" t="n">
        <v>306.84</v>
      </c>
      <c r="K1333" t="n">
        <v>59.89</v>
      </c>
      <c r="L1333" t="n">
        <v>22.75</v>
      </c>
      <c r="M1333" t="n">
        <v>12</v>
      </c>
      <c r="N1333" t="n">
        <v>89.20999999999999</v>
      </c>
      <c r="O1333" t="n">
        <v>38078.42</v>
      </c>
      <c r="P1333" t="n">
        <v>392.21</v>
      </c>
      <c r="Q1333" t="n">
        <v>608.8</v>
      </c>
      <c r="R1333" t="n">
        <v>55.01</v>
      </c>
      <c r="S1333" t="n">
        <v>46.36</v>
      </c>
      <c r="T1333" t="n">
        <v>3981.72</v>
      </c>
      <c r="U1333" t="n">
        <v>0.84</v>
      </c>
      <c r="V1333" t="n">
        <v>0.9</v>
      </c>
      <c r="W1333" t="n">
        <v>9.199999999999999</v>
      </c>
      <c r="X1333" t="n">
        <v>0.25</v>
      </c>
      <c r="Y1333" t="n">
        <v>1</v>
      </c>
      <c r="Z1333" t="n">
        <v>10</v>
      </c>
    </row>
    <row r="1334">
      <c r="A1334" t="n">
        <v>88</v>
      </c>
      <c r="B1334" t="n">
        <v>135</v>
      </c>
      <c r="C1334" t="inlineStr">
        <is>
          <t xml:space="preserve">CONCLUIDO	</t>
        </is>
      </c>
      <c r="D1334" t="n">
        <v>3.6769</v>
      </c>
      <c r="E1334" t="n">
        <v>27.2</v>
      </c>
      <c r="F1334" t="n">
        <v>23.64</v>
      </c>
      <c r="G1334" t="n">
        <v>101.3</v>
      </c>
      <c r="H1334" t="n">
        <v>1.33</v>
      </c>
      <c r="I1334" t="n">
        <v>14</v>
      </c>
      <c r="J1334" t="n">
        <v>307.38</v>
      </c>
      <c r="K1334" t="n">
        <v>59.89</v>
      </c>
      <c r="L1334" t="n">
        <v>23</v>
      </c>
      <c r="M1334" t="n">
        <v>12</v>
      </c>
      <c r="N1334" t="n">
        <v>89.5</v>
      </c>
      <c r="O1334" t="n">
        <v>38144.9</v>
      </c>
      <c r="P1334" t="n">
        <v>392.03</v>
      </c>
      <c r="Q1334" t="n">
        <v>608.8099999999999</v>
      </c>
      <c r="R1334" t="n">
        <v>55.6</v>
      </c>
      <c r="S1334" t="n">
        <v>46.36</v>
      </c>
      <c r="T1334" t="n">
        <v>4276.82</v>
      </c>
      <c r="U1334" t="n">
        <v>0.83</v>
      </c>
      <c r="V1334" t="n">
        <v>0.9</v>
      </c>
      <c r="W1334" t="n">
        <v>9.199999999999999</v>
      </c>
      <c r="X1334" t="n">
        <v>0.26</v>
      </c>
      <c r="Y1334" t="n">
        <v>1</v>
      </c>
      <c r="Z1334" t="n">
        <v>10</v>
      </c>
    </row>
    <row r="1335">
      <c r="A1335" t="n">
        <v>89</v>
      </c>
      <c r="B1335" t="n">
        <v>135</v>
      </c>
      <c r="C1335" t="inlineStr">
        <is>
          <t xml:space="preserve">CONCLUIDO	</t>
        </is>
      </c>
      <c r="D1335" t="n">
        <v>3.6764</v>
      </c>
      <c r="E1335" t="n">
        <v>27.2</v>
      </c>
      <c r="F1335" t="n">
        <v>23.64</v>
      </c>
      <c r="G1335" t="n">
        <v>101.31</v>
      </c>
      <c r="H1335" t="n">
        <v>1.35</v>
      </c>
      <c r="I1335" t="n">
        <v>14</v>
      </c>
      <c r="J1335" t="n">
        <v>307.92</v>
      </c>
      <c r="K1335" t="n">
        <v>59.89</v>
      </c>
      <c r="L1335" t="n">
        <v>23.25</v>
      </c>
      <c r="M1335" t="n">
        <v>12</v>
      </c>
      <c r="N1335" t="n">
        <v>89.79000000000001</v>
      </c>
      <c r="O1335" t="n">
        <v>38211.5</v>
      </c>
      <c r="P1335" t="n">
        <v>391.65</v>
      </c>
      <c r="Q1335" t="n">
        <v>608.84</v>
      </c>
      <c r="R1335" t="n">
        <v>55.68</v>
      </c>
      <c r="S1335" t="n">
        <v>46.36</v>
      </c>
      <c r="T1335" t="n">
        <v>4316.28</v>
      </c>
      <c r="U1335" t="n">
        <v>0.83</v>
      </c>
      <c r="V1335" t="n">
        <v>0.9</v>
      </c>
      <c r="W1335" t="n">
        <v>9.199999999999999</v>
      </c>
      <c r="X1335" t="n">
        <v>0.27</v>
      </c>
      <c r="Y1335" t="n">
        <v>1</v>
      </c>
      <c r="Z1335" t="n">
        <v>10</v>
      </c>
    </row>
    <row r="1336">
      <c r="A1336" t="n">
        <v>90</v>
      </c>
      <c r="B1336" t="n">
        <v>135</v>
      </c>
      <c r="C1336" t="inlineStr">
        <is>
          <t xml:space="preserve">CONCLUIDO	</t>
        </is>
      </c>
      <c r="D1336" t="n">
        <v>3.6866</v>
      </c>
      <c r="E1336" t="n">
        <v>27.13</v>
      </c>
      <c r="F1336" t="n">
        <v>23.62</v>
      </c>
      <c r="G1336" t="n">
        <v>108.99</v>
      </c>
      <c r="H1336" t="n">
        <v>1.36</v>
      </c>
      <c r="I1336" t="n">
        <v>13</v>
      </c>
      <c r="J1336" t="n">
        <v>308.46</v>
      </c>
      <c r="K1336" t="n">
        <v>59.89</v>
      </c>
      <c r="L1336" t="n">
        <v>23.5</v>
      </c>
      <c r="M1336" t="n">
        <v>11</v>
      </c>
      <c r="N1336" t="n">
        <v>90.08</v>
      </c>
      <c r="O1336" t="n">
        <v>38278.23</v>
      </c>
      <c r="P1336" t="n">
        <v>391.63</v>
      </c>
      <c r="Q1336" t="n">
        <v>608.8</v>
      </c>
      <c r="R1336" t="n">
        <v>54.81</v>
      </c>
      <c r="S1336" t="n">
        <v>46.36</v>
      </c>
      <c r="T1336" t="n">
        <v>3889.5</v>
      </c>
      <c r="U1336" t="n">
        <v>0.85</v>
      </c>
      <c r="V1336" t="n">
        <v>0.9</v>
      </c>
      <c r="W1336" t="n">
        <v>9.199999999999999</v>
      </c>
      <c r="X1336" t="n">
        <v>0.24</v>
      </c>
      <c r="Y1336" t="n">
        <v>1</v>
      </c>
      <c r="Z1336" t="n">
        <v>10</v>
      </c>
    </row>
    <row r="1337">
      <c r="A1337" t="n">
        <v>91</v>
      </c>
      <c r="B1337" t="n">
        <v>135</v>
      </c>
      <c r="C1337" t="inlineStr">
        <is>
          <t xml:space="preserve">CONCLUIDO	</t>
        </is>
      </c>
      <c r="D1337" t="n">
        <v>3.6866</v>
      </c>
      <c r="E1337" t="n">
        <v>27.13</v>
      </c>
      <c r="F1337" t="n">
        <v>23.61</v>
      </c>
      <c r="G1337" t="n">
        <v>108.99</v>
      </c>
      <c r="H1337" t="n">
        <v>1.37</v>
      </c>
      <c r="I1337" t="n">
        <v>13</v>
      </c>
      <c r="J1337" t="n">
        <v>309.01</v>
      </c>
      <c r="K1337" t="n">
        <v>59.89</v>
      </c>
      <c r="L1337" t="n">
        <v>23.75</v>
      </c>
      <c r="M1337" t="n">
        <v>11</v>
      </c>
      <c r="N1337" t="n">
        <v>90.37</v>
      </c>
      <c r="O1337" t="n">
        <v>38345.09</v>
      </c>
      <c r="P1337" t="n">
        <v>392.01</v>
      </c>
      <c r="Q1337" t="n">
        <v>608.8</v>
      </c>
      <c r="R1337" t="n">
        <v>54.85</v>
      </c>
      <c r="S1337" t="n">
        <v>46.36</v>
      </c>
      <c r="T1337" t="n">
        <v>3908.43</v>
      </c>
      <c r="U1337" t="n">
        <v>0.85</v>
      </c>
      <c r="V1337" t="n">
        <v>0.9</v>
      </c>
      <c r="W1337" t="n">
        <v>9.199999999999999</v>
      </c>
      <c r="X1337" t="n">
        <v>0.24</v>
      </c>
      <c r="Y1337" t="n">
        <v>1</v>
      </c>
      <c r="Z1337" t="n">
        <v>10</v>
      </c>
    </row>
    <row r="1338">
      <c r="A1338" t="n">
        <v>92</v>
      </c>
      <c r="B1338" t="n">
        <v>135</v>
      </c>
      <c r="C1338" t="inlineStr">
        <is>
          <t xml:space="preserve">CONCLUIDO	</t>
        </is>
      </c>
      <c r="D1338" t="n">
        <v>3.6869</v>
      </c>
      <c r="E1338" t="n">
        <v>27.12</v>
      </c>
      <c r="F1338" t="n">
        <v>23.61</v>
      </c>
      <c r="G1338" t="n">
        <v>108.98</v>
      </c>
      <c r="H1338" t="n">
        <v>1.38</v>
      </c>
      <c r="I1338" t="n">
        <v>13</v>
      </c>
      <c r="J1338" t="n">
        <v>309.55</v>
      </c>
      <c r="K1338" t="n">
        <v>59.89</v>
      </c>
      <c r="L1338" t="n">
        <v>24</v>
      </c>
      <c r="M1338" t="n">
        <v>11</v>
      </c>
      <c r="N1338" t="n">
        <v>90.66</v>
      </c>
      <c r="O1338" t="n">
        <v>38412.07</v>
      </c>
      <c r="P1338" t="n">
        <v>391.75</v>
      </c>
      <c r="Q1338" t="n">
        <v>608.8</v>
      </c>
      <c r="R1338" t="n">
        <v>54.86</v>
      </c>
      <c r="S1338" t="n">
        <v>46.36</v>
      </c>
      <c r="T1338" t="n">
        <v>3913.99</v>
      </c>
      <c r="U1338" t="n">
        <v>0.84</v>
      </c>
      <c r="V1338" t="n">
        <v>0.9</v>
      </c>
      <c r="W1338" t="n">
        <v>9.199999999999999</v>
      </c>
      <c r="X1338" t="n">
        <v>0.24</v>
      </c>
      <c r="Y1338" t="n">
        <v>1</v>
      </c>
      <c r="Z1338" t="n">
        <v>10</v>
      </c>
    </row>
    <row r="1339">
      <c r="A1339" t="n">
        <v>93</v>
      </c>
      <c r="B1339" t="n">
        <v>135</v>
      </c>
      <c r="C1339" t="inlineStr">
        <is>
          <t xml:space="preserve">CONCLUIDO	</t>
        </is>
      </c>
      <c r="D1339" t="n">
        <v>3.6874</v>
      </c>
      <c r="E1339" t="n">
        <v>27.12</v>
      </c>
      <c r="F1339" t="n">
        <v>23.61</v>
      </c>
      <c r="G1339" t="n">
        <v>108.97</v>
      </c>
      <c r="H1339" t="n">
        <v>1.39</v>
      </c>
      <c r="I1339" t="n">
        <v>13</v>
      </c>
      <c r="J1339" t="n">
        <v>310.09</v>
      </c>
      <c r="K1339" t="n">
        <v>59.89</v>
      </c>
      <c r="L1339" t="n">
        <v>24.25</v>
      </c>
      <c r="M1339" t="n">
        <v>11</v>
      </c>
      <c r="N1339" t="n">
        <v>90.95999999999999</v>
      </c>
      <c r="O1339" t="n">
        <v>38479.19</v>
      </c>
      <c r="P1339" t="n">
        <v>391.66</v>
      </c>
      <c r="Q1339" t="n">
        <v>608.84</v>
      </c>
      <c r="R1339" t="n">
        <v>54.9</v>
      </c>
      <c r="S1339" t="n">
        <v>46.36</v>
      </c>
      <c r="T1339" t="n">
        <v>3933.48</v>
      </c>
      <c r="U1339" t="n">
        <v>0.84</v>
      </c>
      <c r="V1339" t="n">
        <v>0.9</v>
      </c>
      <c r="W1339" t="n">
        <v>9.199999999999999</v>
      </c>
      <c r="X1339" t="n">
        <v>0.24</v>
      </c>
      <c r="Y1339" t="n">
        <v>1</v>
      </c>
      <c r="Z1339" t="n">
        <v>10</v>
      </c>
    </row>
    <row r="1340">
      <c r="A1340" t="n">
        <v>94</v>
      </c>
      <c r="B1340" t="n">
        <v>135</v>
      </c>
      <c r="C1340" t="inlineStr">
        <is>
          <t xml:space="preserve">CONCLUIDO	</t>
        </is>
      </c>
      <c r="D1340" t="n">
        <v>3.687</v>
      </c>
      <c r="E1340" t="n">
        <v>27.12</v>
      </c>
      <c r="F1340" t="n">
        <v>23.61</v>
      </c>
      <c r="G1340" t="n">
        <v>108.98</v>
      </c>
      <c r="H1340" t="n">
        <v>1.41</v>
      </c>
      <c r="I1340" t="n">
        <v>13</v>
      </c>
      <c r="J1340" t="n">
        <v>310.64</v>
      </c>
      <c r="K1340" t="n">
        <v>59.89</v>
      </c>
      <c r="L1340" t="n">
        <v>24.5</v>
      </c>
      <c r="M1340" t="n">
        <v>11</v>
      </c>
      <c r="N1340" t="n">
        <v>91.25</v>
      </c>
      <c r="O1340" t="n">
        <v>38546.43</v>
      </c>
      <c r="P1340" t="n">
        <v>391.68</v>
      </c>
      <c r="Q1340" t="n">
        <v>608.85</v>
      </c>
      <c r="R1340" t="n">
        <v>54.72</v>
      </c>
      <c r="S1340" t="n">
        <v>46.36</v>
      </c>
      <c r="T1340" t="n">
        <v>3841.71</v>
      </c>
      <c r="U1340" t="n">
        <v>0.85</v>
      </c>
      <c r="V1340" t="n">
        <v>0.9</v>
      </c>
      <c r="W1340" t="n">
        <v>9.199999999999999</v>
      </c>
      <c r="X1340" t="n">
        <v>0.24</v>
      </c>
      <c r="Y1340" t="n">
        <v>1</v>
      </c>
      <c r="Z1340" t="n">
        <v>10</v>
      </c>
    </row>
    <row r="1341">
      <c r="A1341" t="n">
        <v>95</v>
      </c>
      <c r="B1341" t="n">
        <v>135</v>
      </c>
      <c r="C1341" t="inlineStr">
        <is>
          <t xml:space="preserve">CONCLUIDO	</t>
        </is>
      </c>
      <c r="D1341" t="n">
        <v>3.6862</v>
      </c>
      <c r="E1341" t="n">
        <v>27.13</v>
      </c>
      <c r="F1341" t="n">
        <v>23.62</v>
      </c>
      <c r="G1341" t="n">
        <v>109.01</v>
      </c>
      <c r="H1341" t="n">
        <v>1.42</v>
      </c>
      <c r="I1341" t="n">
        <v>13</v>
      </c>
      <c r="J1341" t="n">
        <v>311.19</v>
      </c>
      <c r="K1341" t="n">
        <v>59.89</v>
      </c>
      <c r="L1341" t="n">
        <v>24.75</v>
      </c>
      <c r="M1341" t="n">
        <v>11</v>
      </c>
      <c r="N1341" t="n">
        <v>91.55</v>
      </c>
      <c r="O1341" t="n">
        <v>38613.8</v>
      </c>
      <c r="P1341" t="n">
        <v>391.27</v>
      </c>
      <c r="Q1341" t="n">
        <v>608.79</v>
      </c>
      <c r="R1341" t="n">
        <v>54.94</v>
      </c>
      <c r="S1341" t="n">
        <v>46.36</v>
      </c>
      <c r="T1341" t="n">
        <v>3952.25</v>
      </c>
      <c r="U1341" t="n">
        <v>0.84</v>
      </c>
      <c r="V1341" t="n">
        <v>0.9</v>
      </c>
      <c r="W1341" t="n">
        <v>9.199999999999999</v>
      </c>
      <c r="X1341" t="n">
        <v>0.25</v>
      </c>
      <c r="Y1341" t="n">
        <v>1</v>
      </c>
      <c r="Z1341" t="n">
        <v>10</v>
      </c>
    </row>
    <row r="1342">
      <c r="A1342" t="n">
        <v>96</v>
      </c>
      <c r="B1342" t="n">
        <v>135</v>
      </c>
      <c r="C1342" t="inlineStr">
        <is>
          <t xml:space="preserve">CONCLUIDO	</t>
        </is>
      </c>
      <c r="D1342" t="n">
        <v>3.6871</v>
      </c>
      <c r="E1342" t="n">
        <v>27.12</v>
      </c>
      <c r="F1342" t="n">
        <v>23.61</v>
      </c>
      <c r="G1342" t="n">
        <v>108.97</v>
      </c>
      <c r="H1342" t="n">
        <v>1.43</v>
      </c>
      <c r="I1342" t="n">
        <v>13</v>
      </c>
      <c r="J1342" t="n">
        <v>311.73</v>
      </c>
      <c r="K1342" t="n">
        <v>59.89</v>
      </c>
      <c r="L1342" t="n">
        <v>25</v>
      </c>
      <c r="M1342" t="n">
        <v>11</v>
      </c>
      <c r="N1342" t="n">
        <v>91.84999999999999</v>
      </c>
      <c r="O1342" t="n">
        <v>38681.31</v>
      </c>
      <c r="P1342" t="n">
        <v>390.88</v>
      </c>
      <c r="Q1342" t="n">
        <v>608.8099999999999</v>
      </c>
      <c r="R1342" t="n">
        <v>54.94</v>
      </c>
      <c r="S1342" t="n">
        <v>46.36</v>
      </c>
      <c r="T1342" t="n">
        <v>3954.57</v>
      </c>
      <c r="U1342" t="n">
        <v>0.84</v>
      </c>
      <c r="V1342" t="n">
        <v>0.9</v>
      </c>
      <c r="W1342" t="n">
        <v>9.199999999999999</v>
      </c>
      <c r="X1342" t="n">
        <v>0.24</v>
      </c>
      <c r="Y1342" t="n">
        <v>1</v>
      </c>
      <c r="Z1342" t="n">
        <v>10</v>
      </c>
    </row>
    <row r="1343">
      <c r="A1343" t="n">
        <v>97</v>
      </c>
      <c r="B1343" t="n">
        <v>135</v>
      </c>
      <c r="C1343" t="inlineStr">
        <is>
          <t xml:space="preserve">CONCLUIDO	</t>
        </is>
      </c>
      <c r="D1343" t="n">
        <v>3.6866</v>
      </c>
      <c r="E1343" t="n">
        <v>27.12</v>
      </c>
      <c r="F1343" t="n">
        <v>23.61</v>
      </c>
      <c r="G1343" t="n">
        <v>108.99</v>
      </c>
      <c r="H1343" t="n">
        <v>1.44</v>
      </c>
      <c r="I1343" t="n">
        <v>13</v>
      </c>
      <c r="J1343" t="n">
        <v>312.28</v>
      </c>
      <c r="K1343" t="n">
        <v>59.89</v>
      </c>
      <c r="L1343" t="n">
        <v>25.25</v>
      </c>
      <c r="M1343" t="n">
        <v>11</v>
      </c>
      <c r="N1343" t="n">
        <v>92.15000000000001</v>
      </c>
      <c r="O1343" t="n">
        <v>38749.07</v>
      </c>
      <c r="P1343" t="n">
        <v>390.49</v>
      </c>
      <c r="Q1343" t="n">
        <v>608.8</v>
      </c>
      <c r="R1343" t="n">
        <v>54.8</v>
      </c>
      <c r="S1343" t="n">
        <v>46.36</v>
      </c>
      <c r="T1343" t="n">
        <v>3884.14</v>
      </c>
      <c r="U1343" t="n">
        <v>0.85</v>
      </c>
      <c r="V1343" t="n">
        <v>0.9</v>
      </c>
      <c r="W1343" t="n">
        <v>9.199999999999999</v>
      </c>
      <c r="X1343" t="n">
        <v>0.24</v>
      </c>
      <c r="Y1343" t="n">
        <v>1</v>
      </c>
      <c r="Z1343" t="n">
        <v>10</v>
      </c>
    </row>
    <row r="1344">
      <c r="A1344" t="n">
        <v>98</v>
      </c>
      <c r="B1344" t="n">
        <v>135</v>
      </c>
      <c r="C1344" t="inlineStr">
        <is>
          <t xml:space="preserve">CONCLUIDO	</t>
        </is>
      </c>
      <c r="D1344" t="n">
        <v>3.6978</v>
      </c>
      <c r="E1344" t="n">
        <v>27.04</v>
      </c>
      <c r="F1344" t="n">
        <v>23.58</v>
      </c>
      <c r="G1344" t="n">
        <v>117.92</v>
      </c>
      <c r="H1344" t="n">
        <v>1.45</v>
      </c>
      <c r="I1344" t="n">
        <v>12</v>
      </c>
      <c r="J1344" t="n">
        <v>312.83</v>
      </c>
      <c r="K1344" t="n">
        <v>59.89</v>
      </c>
      <c r="L1344" t="n">
        <v>25.5</v>
      </c>
      <c r="M1344" t="n">
        <v>10</v>
      </c>
      <c r="N1344" t="n">
        <v>92.44</v>
      </c>
      <c r="O1344" t="n">
        <v>38816.85</v>
      </c>
      <c r="P1344" t="n">
        <v>389.72</v>
      </c>
      <c r="Q1344" t="n">
        <v>608.8</v>
      </c>
      <c r="R1344" t="n">
        <v>53.86</v>
      </c>
      <c r="S1344" t="n">
        <v>46.36</v>
      </c>
      <c r="T1344" t="n">
        <v>3419.03</v>
      </c>
      <c r="U1344" t="n">
        <v>0.86</v>
      </c>
      <c r="V1344" t="n">
        <v>0.9</v>
      </c>
      <c r="W1344" t="n">
        <v>9.199999999999999</v>
      </c>
      <c r="X1344" t="n">
        <v>0.21</v>
      </c>
      <c r="Y1344" t="n">
        <v>1</v>
      </c>
      <c r="Z1344" t="n">
        <v>10</v>
      </c>
    </row>
    <row r="1345">
      <c r="A1345" t="n">
        <v>99</v>
      </c>
      <c r="B1345" t="n">
        <v>135</v>
      </c>
      <c r="C1345" t="inlineStr">
        <is>
          <t xml:space="preserve">CONCLUIDO	</t>
        </is>
      </c>
      <c r="D1345" t="n">
        <v>3.6975</v>
      </c>
      <c r="E1345" t="n">
        <v>27.04</v>
      </c>
      <c r="F1345" t="n">
        <v>23.59</v>
      </c>
      <c r="G1345" t="n">
        <v>117.93</v>
      </c>
      <c r="H1345" t="n">
        <v>1.46</v>
      </c>
      <c r="I1345" t="n">
        <v>12</v>
      </c>
      <c r="J1345" t="n">
        <v>313.38</v>
      </c>
      <c r="K1345" t="n">
        <v>59.89</v>
      </c>
      <c r="L1345" t="n">
        <v>25.75</v>
      </c>
      <c r="M1345" t="n">
        <v>10</v>
      </c>
      <c r="N1345" t="n">
        <v>92.75</v>
      </c>
      <c r="O1345" t="n">
        <v>38884.75</v>
      </c>
      <c r="P1345" t="n">
        <v>390.16</v>
      </c>
      <c r="Q1345" t="n">
        <v>608.9</v>
      </c>
      <c r="R1345" t="n">
        <v>54.05</v>
      </c>
      <c r="S1345" t="n">
        <v>46.36</v>
      </c>
      <c r="T1345" t="n">
        <v>3513.48</v>
      </c>
      <c r="U1345" t="n">
        <v>0.86</v>
      </c>
      <c r="V1345" t="n">
        <v>0.9</v>
      </c>
      <c r="W1345" t="n">
        <v>9.19</v>
      </c>
      <c r="X1345" t="n">
        <v>0.21</v>
      </c>
      <c r="Y1345" t="n">
        <v>1</v>
      </c>
      <c r="Z1345" t="n">
        <v>10</v>
      </c>
    </row>
    <row r="1346">
      <c r="A1346" t="n">
        <v>100</v>
      </c>
      <c r="B1346" t="n">
        <v>135</v>
      </c>
      <c r="C1346" t="inlineStr">
        <is>
          <t xml:space="preserve">CONCLUIDO	</t>
        </is>
      </c>
      <c r="D1346" t="n">
        <v>3.6954</v>
      </c>
      <c r="E1346" t="n">
        <v>27.06</v>
      </c>
      <c r="F1346" t="n">
        <v>23.6</v>
      </c>
      <c r="G1346" t="n">
        <v>118.01</v>
      </c>
      <c r="H1346" t="n">
        <v>1.48</v>
      </c>
      <c r="I1346" t="n">
        <v>12</v>
      </c>
      <c r="J1346" t="n">
        <v>313.93</v>
      </c>
      <c r="K1346" t="n">
        <v>59.89</v>
      </c>
      <c r="L1346" t="n">
        <v>26</v>
      </c>
      <c r="M1346" t="n">
        <v>10</v>
      </c>
      <c r="N1346" t="n">
        <v>93.05</v>
      </c>
      <c r="O1346" t="n">
        <v>38952.8</v>
      </c>
      <c r="P1346" t="n">
        <v>390.48</v>
      </c>
      <c r="Q1346" t="n">
        <v>608.8099999999999</v>
      </c>
      <c r="R1346" t="n">
        <v>54.49</v>
      </c>
      <c r="S1346" t="n">
        <v>46.36</v>
      </c>
      <c r="T1346" t="n">
        <v>3732.69</v>
      </c>
      <c r="U1346" t="n">
        <v>0.85</v>
      </c>
      <c r="V1346" t="n">
        <v>0.9</v>
      </c>
      <c r="W1346" t="n">
        <v>9.199999999999999</v>
      </c>
      <c r="X1346" t="n">
        <v>0.23</v>
      </c>
      <c r="Y1346" t="n">
        <v>1</v>
      </c>
      <c r="Z1346" t="n">
        <v>10</v>
      </c>
    </row>
    <row r="1347">
      <c r="A1347" t="n">
        <v>101</v>
      </c>
      <c r="B1347" t="n">
        <v>135</v>
      </c>
      <c r="C1347" t="inlineStr">
        <is>
          <t xml:space="preserve">CONCLUIDO	</t>
        </is>
      </c>
      <c r="D1347" t="n">
        <v>3.6974</v>
      </c>
      <c r="E1347" t="n">
        <v>27.05</v>
      </c>
      <c r="F1347" t="n">
        <v>23.59</v>
      </c>
      <c r="G1347" t="n">
        <v>117.93</v>
      </c>
      <c r="H1347" t="n">
        <v>1.49</v>
      </c>
      <c r="I1347" t="n">
        <v>12</v>
      </c>
      <c r="J1347" t="n">
        <v>314.49</v>
      </c>
      <c r="K1347" t="n">
        <v>59.89</v>
      </c>
      <c r="L1347" t="n">
        <v>26.25</v>
      </c>
      <c r="M1347" t="n">
        <v>10</v>
      </c>
      <c r="N1347" t="n">
        <v>93.34999999999999</v>
      </c>
      <c r="O1347" t="n">
        <v>39020.97</v>
      </c>
      <c r="P1347" t="n">
        <v>390.41</v>
      </c>
      <c r="Q1347" t="n">
        <v>608.83</v>
      </c>
      <c r="R1347" t="n">
        <v>54.22</v>
      </c>
      <c r="S1347" t="n">
        <v>46.36</v>
      </c>
      <c r="T1347" t="n">
        <v>3599.49</v>
      </c>
      <c r="U1347" t="n">
        <v>0.85</v>
      </c>
      <c r="V1347" t="n">
        <v>0.9</v>
      </c>
      <c r="W1347" t="n">
        <v>9.19</v>
      </c>
      <c r="X1347" t="n">
        <v>0.21</v>
      </c>
      <c r="Y1347" t="n">
        <v>1</v>
      </c>
      <c r="Z1347" t="n">
        <v>10</v>
      </c>
    </row>
    <row r="1348">
      <c r="A1348" t="n">
        <v>102</v>
      </c>
      <c r="B1348" t="n">
        <v>135</v>
      </c>
      <c r="C1348" t="inlineStr">
        <is>
          <t xml:space="preserve">CONCLUIDO	</t>
        </is>
      </c>
      <c r="D1348" t="n">
        <v>3.697</v>
      </c>
      <c r="E1348" t="n">
        <v>27.05</v>
      </c>
      <c r="F1348" t="n">
        <v>23.59</v>
      </c>
      <c r="G1348" t="n">
        <v>117.95</v>
      </c>
      <c r="H1348" t="n">
        <v>1.5</v>
      </c>
      <c r="I1348" t="n">
        <v>12</v>
      </c>
      <c r="J1348" t="n">
        <v>315.04</v>
      </c>
      <c r="K1348" t="n">
        <v>59.89</v>
      </c>
      <c r="L1348" t="n">
        <v>26.5</v>
      </c>
      <c r="M1348" t="n">
        <v>10</v>
      </c>
      <c r="N1348" t="n">
        <v>93.65000000000001</v>
      </c>
      <c r="O1348" t="n">
        <v>39089.29</v>
      </c>
      <c r="P1348" t="n">
        <v>390.48</v>
      </c>
      <c r="Q1348" t="n">
        <v>608.84</v>
      </c>
      <c r="R1348" t="n">
        <v>54.27</v>
      </c>
      <c r="S1348" t="n">
        <v>46.36</v>
      </c>
      <c r="T1348" t="n">
        <v>3623.73</v>
      </c>
      <c r="U1348" t="n">
        <v>0.85</v>
      </c>
      <c r="V1348" t="n">
        <v>0.9</v>
      </c>
      <c r="W1348" t="n">
        <v>9.19</v>
      </c>
      <c r="X1348" t="n">
        <v>0.22</v>
      </c>
      <c r="Y1348" t="n">
        <v>1</v>
      </c>
      <c r="Z1348" t="n">
        <v>10</v>
      </c>
    </row>
    <row r="1349">
      <c r="A1349" t="n">
        <v>103</v>
      </c>
      <c r="B1349" t="n">
        <v>135</v>
      </c>
      <c r="C1349" t="inlineStr">
        <is>
          <t xml:space="preserve">CONCLUIDO	</t>
        </is>
      </c>
      <c r="D1349" t="n">
        <v>3.6966</v>
      </c>
      <c r="E1349" t="n">
        <v>27.05</v>
      </c>
      <c r="F1349" t="n">
        <v>23.59</v>
      </c>
      <c r="G1349" t="n">
        <v>117.96</v>
      </c>
      <c r="H1349" t="n">
        <v>1.51</v>
      </c>
      <c r="I1349" t="n">
        <v>12</v>
      </c>
      <c r="J1349" t="n">
        <v>315.6</v>
      </c>
      <c r="K1349" t="n">
        <v>59.89</v>
      </c>
      <c r="L1349" t="n">
        <v>26.75</v>
      </c>
      <c r="M1349" t="n">
        <v>10</v>
      </c>
      <c r="N1349" t="n">
        <v>93.95999999999999</v>
      </c>
      <c r="O1349" t="n">
        <v>39157.74</v>
      </c>
      <c r="P1349" t="n">
        <v>390.58</v>
      </c>
      <c r="Q1349" t="n">
        <v>608.79</v>
      </c>
      <c r="R1349" t="n">
        <v>54.29</v>
      </c>
      <c r="S1349" t="n">
        <v>46.36</v>
      </c>
      <c r="T1349" t="n">
        <v>3632.42</v>
      </c>
      <c r="U1349" t="n">
        <v>0.85</v>
      </c>
      <c r="V1349" t="n">
        <v>0.9</v>
      </c>
      <c r="W1349" t="n">
        <v>9.199999999999999</v>
      </c>
      <c r="X1349" t="n">
        <v>0.22</v>
      </c>
      <c r="Y1349" t="n">
        <v>1</v>
      </c>
      <c r="Z1349" t="n">
        <v>10</v>
      </c>
    </row>
    <row r="1350">
      <c r="A1350" t="n">
        <v>104</v>
      </c>
      <c r="B1350" t="n">
        <v>135</v>
      </c>
      <c r="C1350" t="inlineStr">
        <is>
          <t xml:space="preserve">CONCLUIDO	</t>
        </is>
      </c>
      <c r="D1350" t="n">
        <v>3.6964</v>
      </c>
      <c r="E1350" t="n">
        <v>27.05</v>
      </c>
      <c r="F1350" t="n">
        <v>23.59</v>
      </c>
      <c r="G1350" t="n">
        <v>117.97</v>
      </c>
      <c r="H1350" t="n">
        <v>1.52</v>
      </c>
      <c r="I1350" t="n">
        <v>12</v>
      </c>
      <c r="J1350" t="n">
        <v>316.15</v>
      </c>
      <c r="K1350" t="n">
        <v>59.89</v>
      </c>
      <c r="L1350" t="n">
        <v>27</v>
      </c>
      <c r="M1350" t="n">
        <v>10</v>
      </c>
      <c r="N1350" t="n">
        <v>94.26000000000001</v>
      </c>
      <c r="O1350" t="n">
        <v>39226.32</v>
      </c>
      <c r="P1350" t="n">
        <v>390.43</v>
      </c>
      <c r="Q1350" t="n">
        <v>608.77</v>
      </c>
      <c r="R1350" t="n">
        <v>54.37</v>
      </c>
      <c r="S1350" t="n">
        <v>46.36</v>
      </c>
      <c r="T1350" t="n">
        <v>3672.04</v>
      </c>
      <c r="U1350" t="n">
        <v>0.85</v>
      </c>
      <c r="V1350" t="n">
        <v>0.9</v>
      </c>
      <c r="W1350" t="n">
        <v>9.199999999999999</v>
      </c>
      <c r="X1350" t="n">
        <v>0.22</v>
      </c>
      <c r="Y1350" t="n">
        <v>1</v>
      </c>
      <c r="Z1350" t="n">
        <v>10</v>
      </c>
    </row>
    <row r="1351">
      <c r="A1351" t="n">
        <v>105</v>
      </c>
      <c r="B1351" t="n">
        <v>135</v>
      </c>
      <c r="C1351" t="inlineStr">
        <is>
          <t xml:space="preserve">CONCLUIDO	</t>
        </is>
      </c>
      <c r="D1351" t="n">
        <v>3.6952</v>
      </c>
      <c r="E1351" t="n">
        <v>27.06</v>
      </c>
      <c r="F1351" t="n">
        <v>23.6</v>
      </c>
      <c r="G1351" t="n">
        <v>118.01</v>
      </c>
      <c r="H1351" t="n">
        <v>1.53</v>
      </c>
      <c r="I1351" t="n">
        <v>12</v>
      </c>
      <c r="J1351" t="n">
        <v>316.71</v>
      </c>
      <c r="K1351" t="n">
        <v>59.89</v>
      </c>
      <c r="L1351" t="n">
        <v>27.25</v>
      </c>
      <c r="M1351" t="n">
        <v>10</v>
      </c>
      <c r="N1351" t="n">
        <v>94.56999999999999</v>
      </c>
      <c r="O1351" t="n">
        <v>39295.05</v>
      </c>
      <c r="P1351" t="n">
        <v>390.19</v>
      </c>
      <c r="Q1351" t="n">
        <v>608.75</v>
      </c>
      <c r="R1351" t="n">
        <v>54.59</v>
      </c>
      <c r="S1351" t="n">
        <v>46.36</v>
      </c>
      <c r="T1351" t="n">
        <v>3783.01</v>
      </c>
      <c r="U1351" t="n">
        <v>0.85</v>
      </c>
      <c r="V1351" t="n">
        <v>0.9</v>
      </c>
      <c r="W1351" t="n">
        <v>9.199999999999999</v>
      </c>
      <c r="X1351" t="n">
        <v>0.23</v>
      </c>
      <c r="Y1351" t="n">
        <v>1</v>
      </c>
      <c r="Z1351" t="n">
        <v>10</v>
      </c>
    </row>
    <row r="1352">
      <c r="A1352" t="n">
        <v>106</v>
      </c>
      <c r="B1352" t="n">
        <v>135</v>
      </c>
      <c r="C1352" t="inlineStr">
        <is>
          <t xml:space="preserve">CONCLUIDO	</t>
        </is>
      </c>
      <c r="D1352" t="n">
        <v>3.696</v>
      </c>
      <c r="E1352" t="n">
        <v>27.06</v>
      </c>
      <c r="F1352" t="n">
        <v>23.6</v>
      </c>
      <c r="G1352" t="n">
        <v>117.98</v>
      </c>
      <c r="H1352" t="n">
        <v>1.54</v>
      </c>
      <c r="I1352" t="n">
        <v>12</v>
      </c>
      <c r="J1352" t="n">
        <v>317.27</v>
      </c>
      <c r="K1352" t="n">
        <v>59.89</v>
      </c>
      <c r="L1352" t="n">
        <v>27.5</v>
      </c>
      <c r="M1352" t="n">
        <v>10</v>
      </c>
      <c r="N1352" t="n">
        <v>94.88</v>
      </c>
      <c r="O1352" t="n">
        <v>39363.91</v>
      </c>
      <c r="P1352" t="n">
        <v>389.81</v>
      </c>
      <c r="Q1352" t="n">
        <v>608.76</v>
      </c>
      <c r="R1352" t="n">
        <v>54.57</v>
      </c>
      <c r="S1352" t="n">
        <v>46.36</v>
      </c>
      <c r="T1352" t="n">
        <v>3770.31</v>
      </c>
      <c r="U1352" t="n">
        <v>0.85</v>
      </c>
      <c r="V1352" t="n">
        <v>0.9</v>
      </c>
      <c r="W1352" t="n">
        <v>9.19</v>
      </c>
      <c r="X1352" t="n">
        <v>0.23</v>
      </c>
      <c r="Y1352" t="n">
        <v>1</v>
      </c>
      <c r="Z1352" t="n">
        <v>10</v>
      </c>
    </row>
    <row r="1353">
      <c r="A1353" t="n">
        <v>107</v>
      </c>
      <c r="B1353" t="n">
        <v>135</v>
      </c>
      <c r="C1353" t="inlineStr">
        <is>
          <t xml:space="preserve">CONCLUIDO	</t>
        </is>
      </c>
      <c r="D1353" t="n">
        <v>3.6945</v>
      </c>
      <c r="E1353" t="n">
        <v>27.07</v>
      </c>
      <c r="F1353" t="n">
        <v>23.61</v>
      </c>
      <c r="G1353" t="n">
        <v>118.04</v>
      </c>
      <c r="H1353" t="n">
        <v>1.56</v>
      </c>
      <c r="I1353" t="n">
        <v>12</v>
      </c>
      <c r="J1353" t="n">
        <v>317.83</v>
      </c>
      <c r="K1353" t="n">
        <v>59.89</v>
      </c>
      <c r="L1353" t="n">
        <v>27.75</v>
      </c>
      <c r="M1353" t="n">
        <v>10</v>
      </c>
      <c r="N1353" t="n">
        <v>95.19</v>
      </c>
      <c r="O1353" t="n">
        <v>39432.92</v>
      </c>
      <c r="P1353" t="n">
        <v>389.2</v>
      </c>
      <c r="Q1353" t="n">
        <v>608.79</v>
      </c>
      <c r="R1353" t="n">
        <v>54.49</v>
      </c>
      <c r="S1353" t="n">
        <v>46.36</v>
      </c>
      <c r="T1353" t="n">
        <v>3733.25</v>
      </c>
      <c r="U1353" t="n">
        <v>0.85</v>
      </c>
      <c r="V1353" t="n">
        <v>0.9</v>
      </c>
      <c r="W1353" t="n">
        <v>9.210000000000001</v>
      </c>
      <c r="X1353" t="n">
        <v>0.24</v>
      </c>
      <c r="Y1353" t="n">
        <v>1</v>
      </c>
      <c r="Z1353" t="n">
        <v>10</v>
      </c>
    </row>
    <row r="1354">
      <c r="A1354" t="n">
        <v>108</v>
      </c>
      <c r="B1354" t="n">
        <v>135</v>
      </c>
      <c r="C1354" t="inlineStr">
        <is>
          <t xml:space="preserve">CONCLUIDO	</t>
        </is>
      </c>
      <c r="D1354" t="n">
        <v>3.7072</v>
      </c>
      <c r="E1354" t="n">
        <v>26.97</v>
      </c>
      <c r="F1354" t="n">
        <v>23.57</v>
      </c>
      <c r="G1354" t="n">
        <v>128.54</v>
      </c>
      <c r="H1354" t="n">
        <v>1.57</v>
      </c>
      <c r="I1354" t="n">
        <v>11</v>
      </c>
      <c r="J1354" t="n">
        <v>318.39</v>
      </c>
      <c r="K1354" t="n">
        <v>59.89</v>
      </c>
      <c r="L1354" t="n">
        <v>28</v>
      </c>
      <c r="M1354" t="n">
        <v>9</v>
      </c>
      <c r="N1354" t="n">
        <v>95.5</v>
      </c>
      <c r="O1354" t="n">
        <v>39502.07</v>
      </c>
      <c r="P1354" t="n">
        <v>388.94</v>
      </c>
      <c r="Q1354" t="n">
        <v>608.76</v>
      </c>
      <c r="R1354" t="n">
        <v>53.56</v>
      </c>
      <c r="S1354" t="n">
        <v>46.36</v>
      </c>
      <c r="T1354" t="n">
        <v>3274.37</v>
      </c>
      <c r="U1354" t="n">
        <v>0.87</v>
      </c>
      <c r="V1354" t="n">
        <v>0.9</v>
      </c>
      <c r="W1354" t="n">
        <v>9.19</v>
      </c>
      <c r="X1354" t="n">
        <v>0.19</v>
      </c>
      <c r="Y1354" t="n">
        <v>1</v>
      </c>
      <c r="Z1354" t="n">
        <v>10</v>
      </c>
    </row>
    <row r="1355">
      <c r="A1355" t="n">
        <v>109</v>
      </c>
      <c r="B1355" t="n">
        <v>135</v>
      </c>
      <c r="C1355" t="inlineStr">
        <is>
          <t xml:space="preserve">CONCLUIDO	</t>
        </is>
      </c>
      <c r="D1355" t="n">
        <v>3.7068</v>
      </c>
      <c r="E1355" t="n">
        <v>26.98</v>
      </c>
      <c r="F1355" t="n">
        <v>23.57</v>
      </c>
      <c r="G1355" t="n">
        <v>128.56</v>
      </c>
      <c r="H1355" t="n">
        <v>1.58</v>
      </c>
      <c r="I1355" t="n">
        <v>11</v>
      </c>
      <c r="J1355" t="n">
        <v>318.95</v>
      </c>
      <c r="K1355" t="n">
        <v>59.89</v>
      </c>
      <c r="L1355" t="n">
        <v>28.25</v>
      </c>
      <c r="M1355" t="n">
        <v>9</v>
      </c>
      <c r="N1355" t="n">
        <v>95.81</v>
      </c>
      <c r="O1355" t="n">
        <v>39571.36</v>
      </c>
      <c r="P1355" t="n">
        <v>389.27</v>
      </c>
      <c r="Q1355" t="n">
        <v>608.76</v>
      </c>
      <c r="R1355" t="n">
        <v>53.56</v>
      </c>
      <c r="S1355" t="n">
        <v>46.36</v>
      </c>
      <c r="T1355" t="n">
        <v>3272.9</v>
      </c>
      <c r="U1355" t="n">
        <v>0.87</v>
      </c>
      <c r="V1355" t="n">
        <v>0.9</v>
      </c>
      <c r="W1355" t="n">
        <v>9.19</v>
      </c>
      <c r="X1355" t="n">
        <v>0.2</v>
      </c>
      <c r="Y1355" t="n">
        <v>1</v>
      </c>
      <c r="Z1355" t="n">
        <v>10</v>
      </c>
    </row>
    <row r="1356">
      <c r="A1356" t="n">
        <v>110</v>
      </c>
      <c r="B1356" t="n">
        <v>135</v>
      </c>
      <c r="C1356" t="inlineStr">
        <is>
          <t xml:space="preserve">CONCLUIDO	</t>
        </is>
      </c>
      <c r="D1356" t="n">
        <v>3.7056</v>
      </c>
      <c r="E1356" t="n">
        <v>26.99</v>
      </c>
      <c r="F1356" t="n">
        <v>23.58</v>
      </c>
      <c r="G1356" t="n">
        <v>128.6</v>
      </c>
      <c r="H1356" t="n">
        <v>1.59</v>
      </c>
      <c r="I1356" t="n">
        <v>11</v>
      </c>
      <c r="J1356" t="n">
        <v>319.51</v>
      </c>
      <c r="K1356" t="n">
        <v>59.89</v>
      </c>
      <c r="L1356" t="n">
        <v>28.5</v>
      </c>
      <c r="M1356" t="n">
        <v>9</v>
      </c>
      <c r="N1356" t="n">
        <v>96.13</v>
      </c>
      <c r="O1356" t="n">
        <v>39640.79</v>
      </c>
      <c r="P1356" t="n">
        <v>389.54</v>
      </c>
      <c r="Q1356" t="n">
        <v>608.84</v>
      </c>
      <c r="R1356" t="n">
        <v>53.71</v>
      </c>
      <c r="S1356" t="n">
        <v>46.36</v>
      </c>
      <c r="T1356" t="n">
        <v>3346.19</v>
      </c>
      <c r="U1356" t="n">
        <v>0.86</v>
      </c>
      <c r="V1356" t="n">
        <v>0.9</v>
      </c>
      <c r="W1356" t="n">
        <v>9.199999999999999</v>
      </c>
      <c r="X1356" t="n">
        <v>0.2</v>
      </c>
      <c r="Y1356" t="n">
        <v>1</v>
      </c>
      <c r="Z1356" t="n">
        <v>10</v>
      </c>
    </row>
    <row r="1357">
      <c r="A1357" t="n">
        <v>111</v>
      </c>
      <c r="B1357" t="n">
        <v>135</v>
      </c>
      <c r="C1357" t="inlineStr">
        <is>
          <t xml:space="preserve">CONCLUIDO	</t>
        </is>
      </c>
      <c r="D1357" t="n">
        <v>3.7063</v>
      </c>
      <c r="E1357" t="n">
        <v>26.98</v>
      </c>
      <c r="F1357" t="n">
        <v>23.57</v>
      </c>
      <c r="G1357" t="n">
        <v>128.57</v>
      </c>
      <c r="H1357" t="n">
        <v>1.6</v>
      </c>
      <c r="I1357" t="n">
        <v>11</v>
      </c>
      <c r="J1357" t="n">
        <v>320.08</v>
      </c>
      <c r="K1357" t="n">
        <v>59.89</v>
      </c>
      <c r="L1357" t="n">
        <v>28.75</v>
      </c>
      <c r="M1357" t="n">
        <v>9</v>
      </c>
      <c r="N1357" t="n">
        <v>96.44</v>
      </c>
      <c r="O1357" t="n">
        <v>39710.36</v>
      </c>
      <c r="P1357" t="n">
        <v>389.76</v>
      </c>
      <c r="Q1357" t="n">
        <v>608.77</v>
      </c>
      <c r="R1357" t="n">
        <v>53.71</v>
      </c>
      <c r="S1357" t="n">
        <v>46.36</v>
      </c>
      <c r="T1357" t="n">
        <v>3347.51</v>
      </c>
      <c r="U1357" t="n">
        <v>0.86</v>
      </c>
      <c r="V1357" t="n">
        <v>0.9</v>
      </c>
      <c r="W1357" t="n">
        <v>9.19</v>
      </c>
      <c r="X1357" t="n">
        <v>0.2</v>
      </c>
      <c r="Y1357" t="n">
        <v>1</v>
      </c>
      <c r="Z1357" t="n">
        <v>10</v>
      </c>
    </row>
    <row r="1358">
      <c r="A1358" t="n">
        <v>112</v>
      </c>
      <c r="B1358" t="n">
        <v>135</v>
      </c>
      <c r="C1358" t="inlineStr">
        <is>
          <t xml:space="preserve">CONCLUIDO	</t>
        </is>
      </c>
      <c r="D1358" t="n">
        <v>3.7077</v>
      </c>
      <c r="E1358" t="n">
        <v>26.97</v>
      </c>
      <c r="F1358" t="n">
        <v>23.56</v>
      </c>
      <c r="G1358" t="n">
        <v>128.52</v>
      </c>
      <c r="H1358" t="n">
        <v>1.61</v>
      </c>
      <c r="I1358" t="n">
        <v>11</v>
      </c>
      <c r="J1358" t="n">
        <v>320.64</v>
      </c>
      <c r="K1358" t="n">
        <v>59.89</v>
      </c>
      <c r="L1358" t="n">
        <v>29</v>
      </c>
      <c r="M1358" t="n">
        <v>9</v>
      </c>
      <c r="N1358" t="n">
        <v>96.75</v>
      </c>
      <c r="O1358" t="n">
        <v>39780.08</v>
      </c>
      <c r="P1358" t="n">
        <v>389.56</v>
      </c>
      <c r="Q1358" t="n">
        <v>608.75</v>
      </c>
      <c r="R1358" t="n">
        <v>53.38</v>
      </c>
      <c r="S1358" t="n">
        <v>46.36</v>
      </c>
      <c r="T1358" t="n">
        <v>3181.84</v>
      </c>
      <c r="U1358" t="n">
        <v>0.87</v>
      </c>
      <c r="V1358" t="n">
        <v>0.9</v>
      </c>
      <c r="W1358" t="n">
        <v>9.19</v>
      </c>
      <c r="X1358" t="n">
        <v>0.19</v>
      </c>
      <c r="Y1358" t="n">
        <v>1</v>
      </c>
      <c r="Z1358" t="n">
        <v>10</v>
      </c>
    </row>
    <row r="1359">
      <c r="A1359" t="n">
        <v>113</v>
      </c>
      <c r="B1359" t="n">
        <v>135</v>
      </c>
      <c r="C1359" t="inlineStr">
        <is>
          <t xml:space="preserve">CONCLUIDO	</t>
        </is>
      </c>
      <c r="D1359" t="n">
        <v>3.7068</v>
      </c>
      <c r="E1359" t="n">
        <v>26.98</v>
      </c>
      <c r="F1359" t="n">
        <v>23.57</v>
      </c>
      <c r="G1359" t="n">
        <v>128.56</v>
      </c>
      <c r="H1359" t="n">
        <v>1.62</v>
      </c>
      <c r="I1359" t="n">
        <v>11</v>
      </c>
      <c r="J1359" t="n">
        <v>321.21</v>
      </c>
      <c r="K1359" t="n">
        <v>59.89</v>
      </c>
      <c r="L1359" t="n">
        <v>29.25</v>
      </c>
      <c r="M1359" t="n">
        <v>9</v>
      </c>
      <c r="N1359" t="n">
        <v>97.06999999999999</v>
      </c>
      <c r="O1359" t="n">
        <v>39849.95</v>
      </c>
      <c r="P1359" t="n">
        <v>389.62</v>
      </c>
      <c r="Q1359" t="n">
        <v>608.84</v>
      </c>
      <c r="R1359" t="n">
        <v>53.45</v>
      </c>
      <c r="S1359" t="n">
        <v>46.36</v>
      </c>
      <c r="T1359" t="n">
        <v>3219.72</v>
      </c>
      <c r="U1359" t="n">
        <v>0.87</v>
      </c>
      <c r="V1359" t="n">
        <v>0.9</v>
      </c>
      <c r="W1359" t="n">
        <v>9.199999999999999</v>
      </c>
      <c r="X1359" t="n">
        <v>0.2</v>
      </c>
      <c r="Y1359" t="n">
        <v>1</v>
      </c>
      <c r="Z1359" t="n">
        <v>10</v>
      </c>
    </row>
    <row r="1360">
      <c r="A1360" t="n">
        <v>114</v>
      </c>
      <c r="B1360" t="n">
        <v>135</v>
      </c>
      <c r="C1360" t="inlineStr">
        <is>
          <t xml:space="preserve">CONCLUIDO	</t>
        </is>
      </c>
      <c r="D1360" t="n">
        <v>3.7067</v>
      </c>
      <c r="E1360" t="n">
        <v>26.98</v>
      </c>
      <c r="F1360" t="n">
        <v>23.57</v>
      </c>
      <c r="G1360" t="n">
        <v>128.56</v>
      </c>
      <c r="H1360" t="n">
        <v>1.63</v>
      </c>
      <c r="I1360" t="n">
        <v>11</v>
      </c>
      <c r="J1360" t="n">
        <v>321.78</v>
      </c>
      <c r="K1360" t="n">
        <v>59.89</v>
      </c>
      <c r="L1360" t="n">
        <v>29.5</v>
      </c>
      <c r="M1360" t="n">
        <v>9</v>
      </c>
      <c r="N1360" t="n">
        <v>97.39</v>
      </c>
      <c r="O1360" t="n">
        <v>39919.96</v>
      </c>
      <c r="P1360" t="n">
        <v>389.38</v>
      </c>
      <c r="Q1360" t="n">
        <v>608.78</v>
      </c>
      <c r="R1360" t="n">
        <v>53.57</v>
      </c>
      <c r="S1360" t="n">
        <v>46.36</v>
      </c>
      <c r="T1360" t="n">
        <v>3279.51</v>
      </c>
      <c r="U1360" t="n">
        <v>0.87</v>
      </c>
      <c r="V1360" t="n">
        <v>0.9</v>
      </c>
      <c r="W1360" t="n">
        <v>9.19</v>
      </c>
      <c r="X1360" t="n">
        <v>0.2</v>
      </c>
      <c r="Y1360" t="n">
        <v>1</v>
      </c>
      <c r="Z1360" t="n">
        <v>10</v>
      </c>
    </row>
    <row r="1361">
      <c r="A1361" t="n">
        <v>115</v>
      </c>
      <c r="B1361" t="n">
        <v>135</v>
      </c>
      <c r="C1361" t="inlineStr">
        <is>
          <t xml:space="preserve">CONCLUIDO	</t>
        </is>
      </c>
      <c r="D1361" t="n">
        <v>3.7064</v>
      </c>
      <c r="E1361" t="n">
        <v>26.98</v>
      </c>
      <c r="F1361" t="n">
        <v>23.57</v>
      </c>
      <c r="G1361" t="n">
        <v>128.57</v>
      </c>
      <c r="H1361" t="n">
        <v>1.64</v>
      </c>
      <c r="I1361" t="n">
        <v>11</v>
      </c>
      <c r="J1361" t="n">
        <v>322.34</v>
      </c>
      <c r="K1361" t="n">
        <v>59.89</v>
      </c>
      <c r="L1361" t="n">
        <v>29.75</v>
      </c>
      <c r="M1361" t="n">
        <v>9</v>
      </c>
      <c r="N1361" t="n">
        <v>97.70999999999999</v>
      </c>
      <c r="O1361" t="n">
        <v>39990.12</v>
      </c>
      <c r="P1361" t="n">
        <v>388.87</v>
      </c>
      <c r="Q1361" t="n">
        <v>608.84</v>
      </c>
      <c r="R1361" t="n">
        <v>53.55</v>
      </c>
      <c r="S1361" t="n">
        <v>46.36</v>
      </c>
      <c r="T1361" t="n">
        <v>3267.19</v>
      </c>
      <c r="U1361" t="n">
        <v>0.87</v>
      </c>
      <c r="V1361" t="n">
        <v>0.9</v>
      </c>
      <c r="W1361" t="n">
        <v>9.199999999999999</v>
      </c>
      <c r="X1361" t="n">
        <v>0.2</v>
      </c>
      <c r="Y1361" t="n">
        <v>1</v>
      </c>
      <c r="Z1361" t="n">
        <v>10</v>
      </c>
    </row>
    <row r="1362">
      <c r="A1362" t="n">
        <v>116</v>
      </c>
      <c r="B1362" t="n">
        <v>135</v>
      </c>
      <c r="C1362" t="inlineStr">
        <is>
          <t xml:space="preserve">CONCLUIDO	</t>
        </is>
      </c>
      <c r="D1362" t="n">
        <v>3.7066</v>
      </c>
      <c r="E1362" t="n">
        <v>26.98</v>
      </c>
      <c r="F1362" t="n">
        <v>23.57</v>
      </c>
      <c r="G1362" t="n">
        <v>128.56</v>
      </c>
      <c r="H1362" t="n">
        <v>1.66</v>
      </c>
      <c r="I1362" t="n">
        <v>11</v>
      </c>
      <c r="J1362" t="n">
        <v>322.91</v>
      </c>
      <c r="K1362" t="n">
        <v>59.89</v>
      </c>
      <c r="L1362" t="n">
        <v>30</v>
      </c>
      <c r="M1362" t="n">
        <v>9</v>
      </c>
      <c r="N1362" t="n">
        <v>98.03</v>
      </c>
      <c r="O1362" t="n">
        <v>40060.43</v>
      </c>
      <c r="P1362" t="n">
        <v>388.71</v>
      </c>
      <c r="Q1362" t="n">
        <v>608.79</v>
      </c>
      <c r="R1362" t="n">
        <v>53.62</v>
      </c>
      <c r="S1362" t="n">
        <v>46.36</v>
      </c>
      <c r="T1362" t="n">
        <v>3304.19</v>
      </c>
      <c r="U1362" t="n">
        <v>0.86</v>
      </c>
      <c r="V1362" t="n">
        <v>0.9</v>
      </c>
      <c r="W1362" t="n">
        <v>9.19</v>
      </c>
      <c r="X1362" t="n">
        <v>0.2</v>
      </c>
      <c r="Y1362" t="n">
        <v>1</v>
      </c>
      <c r="Z1362" t="n">
        <v>10</v>
      </c>
    </row>
    <row r="1363">
      <c r="A1363" t="n">
        <v>117</v>
      </c>
      <c r="B1363" t="n">
        <v>135</v>
      </c>
      <c r="C1363" t="inlineStr">
        <is>
          <t xml:space="preserve">CONCLUIDO	</t>
        </is>
      </c>
      <c r="D1363" t="n">
        <v>3.7074</v>
      </c>
      <c r="E1363" t="n">
        <v>26.97</v>
      </c>
      <c r="F1363" t="n">
        <v>23.56</v>
      </c>
      <c r="G1363" t="n">
        <v>128.53</v>
      </c>
      <c r="H1363" t="n">
        <v>1.67</v>
      </c>
      <c r="I1363" t="n">
        <v>11</v>
      </c>
      <c r="J1363" t="n">
        <v>323.49</v>
      </c>
      <c r="K1363" t="n">
        <v>59.89</v>
      </c>
      <c r="L1363" t="n">
        <v>30.25</v>
      </c>
      <c r="M1363" t="n">
        <v>9</v>
      </c>
      <c r="N1363" t="n">
        <v>98.34999999999999</v>
      </c>
      <c r="O1363" t="n">
        <v>40131.01</v>
      </c>
      <c r="P1363" t="n">
        <v>388.1</v>
      </c>
      <c r="Q1363" t="n">
        <v>608.76</v>
      </c>
      <c r="R1363" t="n">
        <v>53.23</v>
      </c>
      <c r="S1363" t="n">
        <v>46.36</v>
      </c>
      <c r="T1363" t="n">
        <v>3105.65</v>
      </c>
      <c r="U1363" t="n">
        <v>0.87</v>
      </c>
      <c r="V1363" t="n">
        <v>0.9</v>
      </c>
      <c r="W1363" t="n">
        <v>9.199999999999999</v>
      </c>
      <c r="X1363" t="n">
        <v>0.19</v>
      </c>
      <c r="Y1363" t="n">
        <v>1</v>
      </c>
      <c r="Z1363" t="n">
        <v>10</v>
      </c>
    </row>
    <row r="1364">
      <c r="A1364" t="n">
        <v>118</v>
      </c>
      <c r="B1364" t="n">
        <v>135</v>
      </c>
      <c r="C1364" t="inlineStr">
        <is>
          <t xml:space="preserve">CONCLUIDO	</t>
        </is>
      </c>
      <c r="D1364" t="n">
        <v>3.7076</v>
      </c>
      <c r="E1364" t="n">
        <v>26.97</v>
      </c>
      <c r="F1364" t="n">
        <v>23.56</v>
      </c>
      <c r="G1364" t="n">
        <v>128.52</v>
      </c>
      <c r="H1364" t="n">
        <v>1.68</v>
      </c>
      <c r="I1364" t="n">
        <v>11</v>
      </c>
      <c r="J1364" t="n">
        <v>324.06</v>
      </c>
      <c r="K1364" t="n">
        <v>59.89</v>
      </c>
      <c r="L1364" t="n">
        <v>30.5</v>
      </c>
      <c r="M1364" t="n">
        <v>9</v>
      </c>
      <c r="N1364" t="n">
        <v>98.67</v>
      </c>
      <c r="O1364" t="n">
        <v>40201.62</v>
      </c>
      <c r="P1364" t="n">
        <v>387.73</v>
      </c>
      <c r="Q1364" t="n">
        <v>608.8</v>
      </c>
      <c r="R1364" t="n">
        <v>53.36</v>
      </c>
      <c r="S1364" t="n">
        <v>46.36</v>
      </c>
      <c r="T1364" t="n">
        <v>3172.09</v>
      </c>
      <c r="U1364" t="n">
        <v>0.87</v>
      </c>
      <c r="V1364" t="n">
        <v>0.9</v>
      </c>
      <c r="W1364" t="n">
        <v>9.19</v>
      </c>
      <c r="X1364" t="n">
        <v>0.19</v>
      </c>
      <c r="Y1364" t="n">
        <v>1</v>
      </c>
      <c r="Z1364" t="n">
        <v>10</v>
      </c>
    </row>
    <row r="1365">
      <c r="A1365" t="n">
        <v>119</v>
      </c>
      <c r="B1365" t="n">
        <v>135</v>
      </c>
      <c r="C1365" t="inlineStr">
        <is>
          <t xml:space="preserve">CONCLUIDO	</t>
        </is>
      </c>
      <c r="D1365" t="n">
        <v>3.717</v>
      </c>
      <c r="E1365" t="n">
        <v>26.9</v>
      </c>
      <c r="F1365" t="n">
        <v>23.55</v>
      </c>
      <c r="G1365" t="n">
        <v>141.27</v>
      </c>
      <c r="H1365" t="n">
        <v>1.69</v>
      </c>
      <c r="I1365" t="n">
        <v>10</v>
      </c>
      <c r="J1365" t="n">
        <v>324.63</v>
      </c>
      <c r="K1365" t="n">
        <v>59.89</v>
      </c>
      <c r="L1365" t="n">
        <v>30.75</v>
      </c>
      <c r="M1365" t="n">
        <v>8</v>
      </c>
      <c r="N1365" t="n">
        <v>99</v>
      </c>
      <c r="O1365" t="n">
        <v>40272.38</v>
      </c>
      <c r="P1365" t="n">
        <v>386.9</v>
      </c>
      <c r="Q1365" t="n">
        <v>608.8</v>
      </c>
      <c r="R1365" t="n">
        <v>52.88</v>
      </c>
      <c r="S1365" t="n">
        <v>46.36</v>
      </c>
      <c r="T1365" t="n">
        <v>2935.99</v>
      </c>
      <c r="U1365" t="n">
        <v>0.88</v>
      </c>
      <c r="V1365" t="n">
        <v>0.9</v>
      </c>
      <c r="W1365" t="n">
        <v>9.19</v>
      </c>
      <c r="X1365" t="n">
        <v>0.17</v>
      </c>
      <c r="Y1365" t="n">
        <v>1</v>
      </c>
      <c r="Z1365" t="n">
        <v>10</v>
      </c>
    </row>
    <row r="1366">
      <c r="A1366" t="n">
        <v>120</v>
      </c>
      <c r="B1366" t="n">
        <v>135</v>
      </c>
      <c r="C1366" t="inlineStr">
        <is>
          <t xml:space="preserve">CONCLUIDO	</t>
        </is>
      </c>
      <c r="D1366" t="n">
        <v>3.7161</v>
      </c>
      <c r="E1366" t="n">
        <v>26.91</v>
      </c>
      <c r="F1366" t="n">
        <v>23.55</v>
      </c>
      <c r="G1366" t="n">
        <v>141.31</v>
      </c>
      <c r="H1366" t="n">
        <v>1.7</v>
      </c>
      <c r="I1366" t="n">
        <v>10</v>
      </c>
      <c r="J1366" t="n">
        <v>325.21</v>
      </c>
      <c r="K1366" t="n">
        <v>59.89</v>
      </c>
      <c r="L1366" t="n">
        <v>31</v>
      </c>
      <c r="M1366" t="n">
        <v>8</v>
      </c>
      <c r="N1366" t="n">
        <v>99.31999999999999</v>
      </c>
      <c r="O1366" t="n">
        <v>40343.29</v>
      </c>
      <c r="P1366" t="n">
        <v>387.8</v>
      </c>
      <c r="Q1366" t="n">
        <v>608.8</v>
      </c>
      <c r="R1366" t="n">
        <v>52.99</v>
      </c>
      <c r="S1366" t="n">
        <v>46.36</v>
      </c>
      <c r="T1366" t="n">
        <v>2992.6</v>
      </c>
      <c r="U1366" t="n">
        <v>0.87</v>
      </c>
      <c r="V1366" t="n">
        <v>0.9</v>
      </c>
      <c r="W1366" t="n">
        <v>9.19</v>
      </c>
      <c r="X1366" t="n">
        <v>0.18</v>
      </c>
      <c r="Y1366" t="n">
        <v>1</v>
      </c>
      <c r="Z1366" t="n">
        <v>10</v>
      </c>
    </row>
    <row r="1367">
      <c r="A1367" t="n">
        <v>121</v>
      </c>
      <c r="B1367" t="n">
        <v>135</v>
      </c>
      <c r="C1367" t="inlineStr">
        <is>
          <t xml:space="preserve">CONCLUIDO	</t>
        </is>
      </c>
      <c r="D1367" t="n">
        <v>3.7159</v>
      </c>
      <c r="E1367" t="n">
        <v>26.91</v>
      </c>
      <c r="F1367" t="n">
        <v>23.55</v>
      </c>
      <c r="G1367" t="n">
        <v>141.31</v>
      </c>
      <c r="H1367" t="n">
        <v>1.71</v>
      </c>
      <c r="I1367" t="n">
        <v>10</v>
      </c>
      <c r="J1367" t="n">
        <v>325.78</v>
      </c>
      <c r="K1367" t="n">
        <v>59.89</v>
      </c>
      <c r="L1367" t="n">
        <v>31.25</v>
      </c>
      <c r="M1367" t="n">
        <v>8</v>
      </c>
      <c r="N1367" t="n">
        <v>99.65000000000001</v>
      </c>
      <c r="O1367" t="n">
        <v>40414.36</v>
      </c>
      <c r="P1367" t="n">
        <v>388.29</v>
      </c>
      <c r="Q1367" t="n">
        <v>608.8099999999999</v>
      </c>
      <c r="R1367" t="n">
        <v>52.95</v>
      </c>
      <c r="S1367" t="n">
        <v>46.36</v>
      </c>
      <c r="T1367" t="n">
        <v>2970.24</v>
      </c>
      <c r="U1367" t="n">
        <v>0.88</v>
      </c>
      <c r="V1367" t="n">
        <v>0.9</v>
      </c>
      <c r="W1367" t="n">
        <v>9.199999999999999</v>
      </c>
      <c r="X1367" t="n">
        <v>0.18</v>
      </c>
      <c r="Y1367" t="n">
        <v>1</v>
      </c>
      <c r="Z1367" t="n">
        <v>10</v>
      </c>
    </row>
    <row r="1368">
      <c r="A1368" t="n">
        <v>122</v>
      </c>
      <c r="B1368" t="n">
        <v>135</v>
      </c>
      <c r="C1368" t="inlineStr">
        <is>
          <t xml:space="preserve">CONCLUIDO	</t>
        </is>
      </c>
      <c r="D1368" t="n">
        <v>3.7167</v>
      </c>
      <c r="E1368" t="n">
        <v>26.91</v>
      </c>
      <c r="F1368" t="n">
        <v>23.55</v>
      </c>
      <c r="G1368" t="n">
        <v>141.28</v>
      </c>
      <c r="H1368" t="n">
        <v>1.72</v>
      </c>
      <c r="I1368" t="n">
        <v>10</v>
      </c>
      <c r="J1368" t="n">
        <v>326.36</v>
      </c>
      <c r="K1368" t="n">
        <v>59.89</v>
      </c>
      <c r="L1368" t="n">
        <v>31.5</v>
      </c>
      <c r="M1368" t="n">
        <v>8</v>
      </c>
      <c r="N1368" t="n">
        <v>99.97</v>
      </c>
      <c r="O1368" t="n">
        <v>40485.58</v>
      </c>
      <c r="P1368" t="n">
        <v>388.41</v>
      </c>
      <c r="Q1368" t="n">
        <v>608.75</v>
      </c>
      <c r="R1368" t="n">
        <v>52.86</v>
      </c>
      <c r="S1368" t="n">
        <v>46.36</v>
      </c>
      <c r="T1368" t="n">
        <v>2927.08</v>
      </c>
      <c r="U1368" t="n">
        <v>0.88</v>
      </c>
      <c r="V1368" t="n">
        <v>0.9</v>
      </c>
      <c r="W1368" t="n">
        <v>9.19</v>
      </c>
      <c r="X1368" t="n">
        <v>0.18</v>
      </c>
      <c r="Y1368" t="n">
        <v>1</v>
      </c>
      <c r="Z1368" t="n">
        <v>10</v>
      </c>
    </row>
    <row r="1369">
      <c r="A1369" t="n">
        <v>123</v>
      </c>
      <c r="B1369" t="n">
        <v>135</v>
      </c>
      <c r="C1369" t="inlineStr">
        <is>
          <t xml:space="preserve">CONCLUIDO	</t>
        </is>
      </c>
      <c r="D1369" t="n">
        <v>3.7164</v>
      </c>
      <c r="E1369" t="n">
        <v>26.91</v>
      </c>
      <c r="F1369" t="n">
        <v>23.55</v>
      </c>
      <c r="G1369" t="n">
        <v>141.3</v>
      </c>
      <c r="H1369" t="n">
        <v>1.73</v>
      </c>
      <c r="I1369" t="n">
        <v>10</v>
      </c>
      <c r="J1369" t="n">
        <v>326.94</v>
      </c>
      <c r="K1369" t="n">
        <v>59.89</v>
      </c>
      <c r="L1369" t="n">
        <v>31.75</v>
      </c>
      <c r="M1369" t="n">
        <v>8</v>
      </c>
      <c r="N1369" t="n">
        <v>100.3</v>
      </c>
      <c r="O1369" t="n">
        <v>40556.96</v>
      </c>
      <c r="P1369" t="n">
        <v>388.59</v>
      </c>
      <c r="Q1369" t="n">
        <v>608.77</v>
      </c>
      <c r="R1369" t="n">
        <v>52.85</v>
      </c>
      <c r="S1369" t="n">
        <v>46.36</v>
      </c>
      <c r="T1369" t="n">
        <v>2921.07</v>
      </c>
      <c r="U1369" t="n">
        <v>0.88</v>
      </c>
      <c r="V1369" t="n">
        <v>0.9</v>
      </c>
      <c r="W1369" t="n">
        <v>9.199999999999999</v>
      </c>
      <c r="X1369" t="n">
        <v>0.18</v>
      </c>
      <c r="Y1369" t="n">
        <v>1</v>
      </c>
      <c r="Z1369" t="n">
        <v>10</v>
      </c>
    </row>
    <row r="1370">
      <c r="A1370" t="n">
        <v>124</v>
      </c>
      <c r="B1370" t="n">
        <v>135</v>
      </c>
      <c r="C1370" t="inlineStr">
        <is>
          <t xml:space="preserve">CONCLUIDO	</t>
        </is>
      </c>
      <c r="D1370" t="n">
        <v>3.7161</v>
      </c>
      <c r="E1370" t="n">
        <v>26.91</v>
      </c>
      <c r="F1370" t="n">
        <v>23.55</v>
      </c>
      <c r="G1370" t="n">
        <v>141.31</v>
      </c>
      <c r="H1370" t="n">
        <v>1.74</v>
      </c>
      <c r="I1370" t="n">
        <v>10</v>
      </c>
      <c r="J1370" t="n">
        <v>327.52</v>
      </c>
      <c r="K1370" t="n">
        <v>59.89</v>
      </c>
      <c r="L1370" t="n">
        <v>32</v>
      </c>
      <c r="M1370" t="n">
        <v>8</v>
      </c>
      <c r="N1370" t="n">
        <v>100.63</v>
      </c>
      <c r="O1370" t="n">
        <v>40628.49</v>
      </c>
      <c r="P1370" t="n">
        <v>388.93</v>
      </c>
      <c r="Q1370" t="n">
        <v>608.77</v>
      </c>
      <c r="R1370" t="n">
        <v>52.95</v>
      </c>
      <c r="S1370" t="n">
        <v>46.36</v>
      </c>
      <c r="T1370" t="n">
        <v>2971.11</v>
      </c>
      <c r="U1370" t="n">
        <v>0.88</v>
      </c>
      <c r="V1370" t="n">
        <v>0.9</v>
      </c>
      <c r="W1370" t="n">
        <v>9.199999999999999</v>
      </c>
      <c r="X1370" t="n">
        <v>0.18</v>
      </c>
      <c r="Y1370" t="n">
        <v>1</v>
      </c>
      <c r="Z1370" t="n">
        <v>10</v>
      </c>
    </row>
    <row r="1371">
      <c r="A1371" t="n">
        <v>125</v>
      </c>
      <c r="B1371" t="n">
        <v>135</v>
      </c>
      <c r="C1371" t="inlineStr">
        <is>
          <t xml:space="preserve">CONCLUIDO	</t>
        </is>
      </c>
      <c r="D1371" t="n">
        <v>3.7169</v>
      </c>
      <c r="E1371" t="n">
        <v>26.9</v>
      </c>
      <c r="F1371" t="n">
        <v>23.55</v>
      </c>
      <c r="G1371" t="n">
        <v>141.27</v>
      </c>
      <c r="H1371" t="n">
        <v>1.75</v>
      </c>
      <c r="I1371" t="n">
        <v>10</v>
      </c>
      <c r="J1371" t="n">
        <v>328.1</v>
      </c>
      <c r="K1371" t="n">
        <v>59.89</v>
      </c>
      <c r="L1371" t="n">
        <v>32.25</v>
      </c>
      <c r="M1371" t="n">
        <v>8</v>
      </c>
      <c r="N1371" t="n">
        <v>100.96</v>
      </c>
      <c r="O1371" t="n">
        <v>40700.18</v>
      </c>
      <c r="P1371" t="n">
        <v>389.23</v>
      </c>
      <c r="Q1371" t="n">
        <v>608.79</v>
      </c>
      <c r="R1371" t="n">
        <v>52.79</v>
      </c>
      <c r="S1371" t="n">
        <v>46.36</v>
      </c>
      <c r="T1371" t="n">
        <v>2890.59</v>
      </c>
      <c r="U1371" t="n">
        <v>0.88</v>
      </c>
      <c r="V1371" t="n">
        <v>0.9</v>
      </c>
      <c r="W1371" t="n">
        <v>9.19</v>
      </c>
      <c r="X1371" t="n">
        <v>0.17</v>
      </c>
      <c r="Y1371" t="n">
        <v>1</v>
      </c>
      <c r="Z1371" t="n">
        <v>10</v>
      </c>
    </row>
    <row r="1372">
      <c r="A1372" t="n">
        <v>126</v>
      </c>
      <c r="B1372" t="n">
        <v>135</v>
      </c>
      <c r="C1372" t="inlineStr">
        <is>
          <t xml:space="preserve">CONCLUIDO	</t>
        </is>
      </c>
      <c r="D1372" t="n">
        <v>3.7175</v>
      </c>
      <c r="E1372" t="n">
        <v>26.9</v>
      </c>
      <c r="F1372" t="n">
        <v>23.54</v>
      </c>
      <c r="G1372" t="n">
        <v>141.25</v>
      </c>
      <c r="H1372" t="n">
        <v>1.76</v>
      </c>
      <c r="I1372" t="n">
        <v>10</v>
      </c>
      <c r="J1372" t="n">
        <v>328.68</v>
      </c>
      <c r="K1372" t="n">
        <v>59.89</v>
      </c>
      <c r="L1372" t="n">
        <v>32.5</v>
      </c>
      <c r="M1372" t="n">
        <v>8</v>
      </c>
      <c r="N1372" t="n">
        <v>101.3</v>
      </c>
      <c r="O1372" t="n">
        <v>40772.03</v>
      </c>
      <c r="P1372" t="n">
        <v>389.17</v>
      </c>
      <c r="Q1372" t="n">
        <v>608.77</v>
      </c>
      <c r="R1372" t="n">
        <v>52.63</v>
      </c>
      <c r="S1372" t="n">
        <v>46.36</v>
      </c>
      <c r="T1372" t="n">
        <v>2814.89</v>
      </c>
      <c r="U1372" t="n">
        <v>0.88</v>
      </c>
      <c r="V1372" t="n">
        <v>0.91</v>
      </c>
      <c r="W1372" t="n">
        <v>9.19</v>
      </c>
      <c r="X1372" t="n">
        <v>0.17</v>
      </c>
      <c r="Y1372" t="n">
        <v>1</v>
      </c>
      <c r="Z1372" t="n">
        <v>10</v>
      </c>
    </row>
    <row r="1373">
      <c r="A1373" t="n">
        <v>127</v>
      </c>
      <c r="B1373" t="n">
        <v>135</v>
      </c>
      <c r="C1373" t="inlineStr">
        <is>
          <t xml:space="preserve">CONCLUIDO	</t>
        </is>
      </c>
      <c r="D1373" t="n">
        <v>3.7167</v>
      </c>
      <c r="E1373" t="n">
        <v>26.91</v>
      </c>
      <c r="F1373" t="n">
        <v>23.55</v>
      </c>
      <c r="G1373" t="n">
        <v>141.28</v>
      </c>
      <c r="H1373" t="n">
        <v>1.77</v>
      </c>
      <c r="I1373" t="n">
        <v>10</v>
      </c>
      <c r="J1373" t="n">
        <v>329.27</v>
      </c>
      <c r="K1373" t="n">
        <v>59.89</v>
      </c>
      <c r="L1373" t="n">
        <v>32.75</v>
      </c>
      <c r="M1373" t="n">
        <v>8</v>
      </c>
      <c r="N1373" t="n">
        <v>101.63</v>
      </c>
      <c r="O1373" t="n">
        <v>40844.03</v>
      </c>
      <c r="P1373" t="n">
        <v>389.5</v>
      </c>
      <c r="Q1373" t="n">
        <v>608.78</v>
      </c>
      <c r="R1373" t="n">
        <v>52.74</v>
      </c>
      <c r="S1373" t="n">
        <v>46.36</v>
      </c>
      <c r="T1373" t="n">
        <v>2865.44</v>
      </c>
      <c r="U1373" t="n">
        <v>0.88</v>
      </c>
      <c r="V1373" t="n">
        <v>0.9</v>
      </c>
      <c r="W1373" t="n">
        <v>9.199999999999999</v>
      </c>
      <c r="X1373" t="n">
        <v>0.18</v>
      </c>
      <c r="Y1373" t="n">
        <v>1</v>
      </c>
      <c r="Z1373" t="n">
        <v>10</v>
      </c>
    </row>
    <row r="1374">
      <c r="A1374" t="n">
        <v>128</v>
      </c>
      <c r="B1374" t="n">
        <v>135</v>
      </c>
      <c r="C1374" t="inlineStr">
        <is>
          <t xml:space="preserve">CONCLUIDO	</t>
        </is>
      </c>
      <c r="D1374" t="n">
        <v>3.7169</v>
      </c>
      <c r="E1374" t="n">
        <v>26.9</v>
      </c>
      <c r="F1374" t="n">
        <v>23.55</v>
      </c>
      <c r="G1374" t="n">
        <v>141.27</v>
      </c>
      <c r="H1374" t="n">
        <v>1.78</v>
      </c>
      <c r="I1374" t="n">
        <v>10</v>
      </c>
      <c r="J1374" t="n">
        <v>329.85</v>
      </c>
      <c r="K1374" t="n">
        <v>59.89</v>
      </c>
      <c r="L1374" t="n">
        <v>33</v>
      </c>
      <c r="M1374" t="n">
        <v>8</v>
      </c>
      <c r="N1374" t="n">
        <v>101.97</v>
      </c>
      <c r="O1374" t="n">
        <v>40916.2</v>
      </c>
      <c r="P1374" t="n">
        <v>389.76</v>
      </c>
      <c r="Q1374" t="n">
        <v>608.76</v>
      </c>
      <c r="R1374" t="n">
        <v>52.74</v>
      </c>
      <c r="S1374" t="n">
        <v>46.36</v>
      </c>
      <c r="T1374" t="n">
        <v>2869.24</v>
      </c>
      <c r="U1374" t="n">
        <v>0.88</v>
      </c>
      <c r="V1374" t="n">
        <v>0.9</v>
      </c>
      <c r="W1374" t="n">
        <v>9.199999999999999</v>
      </c>
      <c r="X1374" t="n">
        <v>0.17</v>
      </c>
      <c r="Y1374" t="n">
        <v>1</v>
      </c>
      <c r="Z1374" t="n">
        <v>10</v>
      </c>
    </row>
    <row r="1375">
      <c r="A1375" t="n">
        <v>129</v>
      </c>
      <c r="B1375" t="n">
        <v>135</v>
      </c>
      <c r="C1375" t="inlineStr">
        <is>
          <t xml:space="preserve">CONCLUIDO	</t>
        </is>
      </c>
      <c r="D1375" t="n">
        <v>3.717</v>
      </c>
      <c r="E1375" t="n">
        <v>26.9</v>
      </c>
      <c r="F1375" t="n">
        <v>23.55</v>
      </c>
      <c r="G1375" t="n">
        <v>141.27</v>
      </c>
      <c r="H1375" t="n">
        <v>1.79</v>
      </c>
      <c r="I1375" t="n">
        <v>10</v>
      </c>
      <c r="J1375" t="n">
        <v>330.44</v>
      </c>
      <c r="K1375" t="n">
        <v>59.89</v>
      </c>
      <c r="L1375" t="n">
        <v>33.25</v>
      </c>
      <c r="M1375" t="n">
        <v>8</v>
      </c>
      <c r="N1375" t="n">
        <v>102.3</v>
      </c>
      <c r="O1375" t="n">
        <v>40988.53</v>
      </c>
      <c r="P1375" t="n">
        <v>389.63</v>
      </c>
      <c r="Q1375" t="n">
        <v>608.8</v>
      </c>
      <c r="R1375" t="n">
        <v>52.62</v>
      </c>
      <c r="S1375" t="n">
        <v>46.36</v>
      </c>
      <c r="T1375" t="n">
        <v>2805.7</v>
      </c>
      <c r="U1375" t="n">
        <v>0.88</v>
      </c>
      <c r="V1375" t="n">
        <v>0.9</v>
      </c>
      <c r="W1375" t="n">
        <v>9.199999999999999</v>
      </c>
      <c r="X1375" t="n">
        <v>0.17</v>
      </c>
      <c r="Y1375" t="n">
        <v>1</v>
      </c>
      <c r="Z1375" t="n">
        <v>10</v>
      </c>
    </row>
    <row r="1376">
      <c r="A1376" t="n">
        <v>130</v>
      </c>
      <c r="B1376" t="n">
        <v>135</v>
      </c>
      <c r="C1376" t="inlineStr">
        <is>
          <t xml:space="preserve">CONCLUIDO	</t>
        </is>
      </c>
      <c r="D1376" t="n">
        <v>3.717</v>
      </c>
      <c r="E1376" t="n">
        <v>26.9</v>
      </c>
      <c r="F1376" t="n">
        <v>23.54</v>
      </c>
      <c r="G1376" t="n">
        <v>141.27</v>
      </c>
      <c r="H1376" t="n">
        <v>1.8</v>
      </c>
      <c r="I1376" t="n">
        <v>10</v>
      </c>
      <c r="J1376" t="n">
        <v>331.03</v>
      </c>
      <c r="K1376" t="n">
        <v>59.89</v>
      </c>
      <c r="L1376" t="n">
        <v>33.5</v>
      </c>
      <c r="M1376" t="n">
        <v>8</v>
      </c>
      <c r="N1376" t="n">
        <v>102.64</v>
      </c>
      <c r="O1376" t="n">
        <v>41061.02</v>
      </c>
      <c r="P1376" t="n">
        <v>389.24</v>
      </c>
      <c r="Q1376" t="n">
        <v>608.75</v>
      </c>
      <c r="R1376" t="n">
        <v>52.65</v>
      </c>
      <c r="S1376" t="n">
        <v>46.36</v>
      </c>
      <c r="T1376" t="n">
        <v>2821.94</v>
      </c>
      <c r="U1376" t="n">
        <v>0.88</v>
      </c>
      <c r="V1376" t="n">
        <v>0.9</v>
      </c>
      <c r="W1376" t="n">
        <v>9.199999999999999</v>
      </c>
      <c r="X1376" t="n">
        <v>0.17</v>
      </c>
      <c r="Y1376" t="n">
        <v>1</v>
      </c>
      <c r="Z1376" t="n">
        <v>10</v>
      </c>
    </row>
    <row r="1377">
      <c r="A1377" t="n">
        <v>131</v>
      </c>
      <c r="B1377" t="n">
        <v>135</v>
      </c>
      <c r="C1377" t="inlineStr">
        <is>
          <t xml:space="preserve">CONCLUIDO	</t>
        </is>
      </c>
      <c r="D1377" t="n">
        <v>3.7185</v>
      </c>
      <c r="E1377" t="n">
        <v>26.89</v>
      </c>
      <c r="F1377" t="n">
        <v>23.53</v>
      </c>
      <c r="G1377" t="n">
        <v>141.2</v>
      </c>
      <c r="H1377" t="n">
        <v>1.81</v>
      </c>
      <c r="I1377" t="n">
        <v>10</v>
      </c>
      <c r="J1377" t="n">
        <v>331.62</v>
      </c>
      <c r="K1377" t="n">
        <v>59.89</v>
      </c>
      <c r="L1377" t="n">
        <v>33.75</v>
      </c>
      <c r="M1377" t="n">
        <v>8</v>
      </c>
      <c r="N1377" t="n">
        <v>102.98</v>
      </c>
      <c r="O1377" t="n">
        <v>41133.67</v>
      </c>
      <c r="P1377" t="n">
        <v>388.29</v>
      </c>
      <c r="Q1377" t="n">
        <v>608.8099999999999</v>
      </c>
      <c r="R1377" t="n">
        <v>52.59</v>
      </c>
      <c r="S1377" t="n">
        <v>46.36</v>
      </c>
      <c r="T1377" t="n">
        <v>2792.13</v>
      </c>
      <c r="U1377" t="n">
        <v>0.88</v>
      </c>
      <c r="V1377" t="n">
        <v>0.91</v>
      </c>
      <c r="W1377" t="n">
        <v>9.19</v>
      </c>
      <c r="X1377" t="n">
        <v>0.16</v>
      </c>
      <c r="Y1377" t="n">
        <v>1</v>
      </c>
      <c r="Z1377" t="n">
        <v>10</v>
      </c>
    </row>
    <row r="1378">
      <c r="A1378" t="n">
        <v>132</v>
      </c>
      <c r="B1378" t="n">
        <v>135</v>
      </c>
      <c r="C1378" t="inlineStr">
        <is>
          <t xml:space="preserve">CONCLUIDO	</t>
        </is>
      </c>
      <c r="D1378" t="n">
        <v>3.7169</v>
      </c>
      <c r="E1378" t="n">
        <v>26.9</v>
      </c>
      <c r="F1378" t="n">
        <v>23.55</v>
      </c>
      <c r="G1378" t="n">
        <v>141.27</v>
      </c>
      <c r="H1378" t="n">
        <v>1.82</v>
      </c>
      <c r="I1378" t="n">
        <v>10</v>
      </c>
      <c r="J1378" t="n">
        <v>332.21</v>
      </c>
      <c r="K1378" t="n">
        <v>59.89</v>
      </c>
      <c r="L1378" t="n">
        <v>34</v>
      </c>
      <c r="M1378" t="n">
        <v>8</v>
      </c>
      <c r="N1378" t="n">
        <v>103.32</v>
      </c>
      <c r="O1378" t="n">
        <v>41206.49</v>
      </c>
      <c r="P1378" t="n">
        <v>387.84</v>
      </c>
      <c r="Q1378" t="n">
        <v>608.79</v>
      </c>
      <c r="R1378" t="n">
        <v>52.79</v>
      </c>
      <c r="S1378" t="n">
        <v>46.36</v>
      </c>
      <c r="T1378" t="n">
        <v>2894.63</v>
      </c>
      <c r="U1378" t="n">
        <v>0.88</v>
      </c>
      <c r="V1378" t="n">
        <v>0.9</v>
      </c>
      <c r="W1378" t="n">
        <v>9.19</v>
      </c>
      <c r="X1378" t="n">
        <v>0.17</v>
      </c>
      <c r="Y1378" t="n">
        <v>1</v>
      </c>
      <c r="Z1378" t="n">
        <v>10</v>
      </c>
    </row>
    <row r="1379">
      <c r="A1379" t="n">
        <v>133</v>
      </c>
      <c r="B1379" t="n">
        <v>135</v>
      </c>
      <c r="C1379" t="inlineStr">
        <is>
          <t xml:space="preserve">CONCLUIDO	</t>
        </is>
      </c>
      <c r="D1379" t="n">
        <v>3.7165</v>
      </c>
      <c r="E1379" t="n">
        <v>26.91</v>
      </c>
      <c r="F1379" t="n">
        <v>23.55</v>
      </c>
      <c r="G1379" t="n">
        <v>141.29</v>
      </c>
      <c r="H1379" t="n">
        <v>1.83</v>
      </c>
      <c r="I1379" t="n">
        <v>10</v>
      </c>
      <c r="J1379" t="n">
        <v>332.8</v>
      </c>
      <c r="K1379" t="n">
        <v>59.89</v>
      </c>
      <c r="L1379" t="n">
        <v>34.25</v>
      </c>
      <c r="M1379" t="n">
        <v>8</v>
      </c>
      <c r="N1379" t="n">
        <v>103.66</v>
      </c>
      <c r="O1379" t="n">
        <v>41279.48</v>
      </c>
      <c r="P1379" t="n">
        <v>387.02</v>
      </c>
      <c r="Q1379" t="n">
        <v>608.8200000000001</v>
      </c>
      <c r="R1379" t="n">
        <v>52.96</v>
      </c>
      <c r="S1379" t="n">
        <v>46.36</v>
      </c>
      <c r="T1379" t="n">
        <v>2975.7</v>
      </c>
      <c r="U1379" t="n">
        <v>0.88</v>
      </c>
      <c r="V1379" t="n">
        <v>0.9</v>
      </c>
      <c r="W1379" t="n">
        <v>9.19</v>
      </c>
      <c r="X1379" t="n">
        <v>0.18</v>
      </c>
      <c r="Y1379" t="n">
        <v>1</v>
      </c>
      <c r="Z1379" t="n">
        <v>10</v>
      </c>
    </row>
    <row r="1380">
      <c r="A1380" t="n">
        <v>134</v>
      </c>
      <c r="B1380" t="n">
        <v>135</v>
      </c>
      <c r="C1380" t="inlineStr">
        <is>
          <t xml:space="preserve">CONCLUIDO	</t>
        </is>
      </c>
      <c r="D1380" t="n">
        <v>3.7253</v>
      </c>
      <c r="E1380" t="n">
        <v>26.84</v>
      </c>
      <c r="F1380" t="n">
        <v>23.54</v>
      </c>
      <c r="G1380" t="n">
        <v>156.9</v>
      </c>
      <c r="H1380" t="n">
        <v>1.84</v>
      </c>
      <c r="I1380" t="n">
        <v>9</v>
      </c>
      <c r="J1380" t="n">
        <v>333.39</v>
      </c>
      <c r="K1380" t="n">
        <v>59.89</v>
      </c>
      <c r="L1380" t="n">
        <v>34.5</v>
      </c>
      <c r="M1380" t="n">
        <v>7</v>
      </c>
      <c r="N1380" t="n">
        <v>104.01</v>
      </c>
      <c r="O1380" t="n">
        <v>41352.63</v>
      </c>
      <c r="P1380" t="n">
        <v>385.72</v>
      </c>
      <c r="Q1380" t="n">
        <v>608.77</v>
      </c>
      <c r="R1380" t="n">
        <v>52.31</v>
      </c>
      <c r="S1380" t="n">
        <v>46.36</v>
      </c>
      <c r="T1380" t="n">
        <v>2658.22</v>
      </c>
      <c r="U1380" t="n">
        <v>0.89</v>
      </c>
      <c r="V1380" t="n">
        <v>0.91</v>
      </c>
      <c r="W1380" t="n">
        <v>9.199999999999999</v>
      </c>
      <c r="X1380" t="n">
        <v>0.16</v>
      </c>
      <c r="Y1380" t="n">
        <v>1</v>
      </c>
      <c r="Z1380" t="n">
        <v>10</v>
      </c>
    </row>
    <row r="1381">
      <c r="A1381" t="n">
        <v>135</v>
      </c>
      <c r="B1381" t="n">
        <v>135</v>
      </c>
      <c r="C1381" t="inlineStr">
        <is>
          <t xml:space="preserve">CONCLUIDO	</t>
        </is>
      </c>
      <c r="D1381" t="n">
        <v>3.7254</v>
      </c>
      <c r="E1381" t="n">
        <v>26.84</v>
      </c>
      <c r="F1381" t="n">
        <v>23.53</v>
      </c>
      <c r="G1381" t="n">
        <v>156.9</v>
      </c>
      <c r="H1381" t="n">
        <v>1.85</v>
      </c>
      <c r="I1381" t="n">
        <v>9</v>
      </c>
      <c r="J1381" t="n">
        <v>333.99</v>
      </c>
      <c r="K1381" t="n">
        <v>59.89</v>
      </c>
      <c r="L1381" t="n">
        <v>34.75</v>
      </c>
      <c r="M1381" t="n">
        <v>7</v>
      </c>
      <c r="N1381" t="n">
        <v>104.35</v>
      </c>
      <c r="O1381" t="n">
        <v>41426.07</v>
      </c>
      <c r="P1381" t="n">
        <v>386.3</v>
      </c>
      <c r="Q1381" t="n">
        <v>608.76</v>
      </c>
      <c r="R1381" t="n">
        <v>52.46</v>
      </c>
      <c r="S1381" t="n">
        <v>46.36</v>
      </c>
      <c r="T1381" t="n">
        <v>2733.85</v>
      </c>
      <c r="U1381" t="n">
        <v>0.88</v>
      </c>
      <c r="V1381" t="n">
        <v>0.91</v>
      </c>
      <c r="W1381" t="n">
        <v>9.19</v>
      </c>
      <c r="X1381" t="n">
        <v>0.16</v>
      </c>
      <c r="Y1381" t="n">
        <v>1</v>
      </c>
      <c r="Z1381" t="n">
        <v>10</v>
      </c>
    </row>
    <row r="1382">
      <c r="A1382" t="n">
        <v>136</v>
      </c>
      <c r="B1382" t="n">
        <v>135</v>
      </c>
      <c r="C1382" t="inlineStr">
        <is>
          <t xml:space="preserve">CONCLUIDO	</t>
        </is>
      </c>
      <c r="D1382" t="n">
        <v>3.7262</v>
      </c>
      <c r="E1382" t="n">
        <v>26.84</v>
      </c>
      <c r="F1382" t="n">
        <v>23.53</v>
      </c>
      <c r="G1382" t="n">
        <v>156.86</v>
      </c>
      <c r="H1382" t="n">
        <v>1.86</v>
      </c>
      <c r="I1382" t="n">
        <v>9</v>
      </c>
      <c r="J1382" t="n">
        <v>334.58</v>
      </c>
      <c r="K1382" t="n">
        <v>59.89</v>
      </c>
      <c r="L1382" t="n">
        <v>35</v>
      </c>
      <c r="M1382" t="n">
        <v>7</v>
      </c>
      <c r="N1382" t="n">
        <v>104.7</v>
      </c>
      <c r="O1382" t="n">
        <v>41499.57</v>
      </c>
      <c r="P1382" t="n">
        <v>386.68</v>
      </c>
      <c r="Q1382" t="n">
        <v>608.77</v>
      </c>
      <c r="R1382" t="n">
        <v>52.27</v>
      </c>
      <c r="S1382" t="n">
        <v>46.36</v>
      </c>
      <c r="T1382" t="n">
        <v>2635.35</v>
      </c>
      <c r="U1382" t="n">
        <v>0.89</v>
      </c>
      <c r="V1382" t="n">
        <v>0.91</v>
      </c>
      <c r="W1382" t="n">
        <v>9.19</v>
      </c>
      <c r="X1382" t="n">
        <v>0.16</v>
      </c>
      <c r="Y1382" t="n">
        <v>1</v>
      </c>
      <c r="Z1382" t="n">
        <v>10</v>
      </c>
    </row>
    <row r="1383">
      <c r="A1383" t="n">
        <v>137</v>
      </c>
      <c r="B1383" t="n">
        <v>135</v>
      </c>
      <c r="C1383" t="inlineStr">
        <is>
          <t xml:space="preserve">CONCLUIDO	</t>
        </is>
      </c>
      <c r="D1383" t="n">
        <v>3.7261</v>
      </c>
      <c r="E1383" t="n">
        <v>26.84</v>
      </c>
      <c r="F1383" t="n">
        <v>23.53</v>
      </c>
      <c r="G1383" t="n">
        <v>156.86</v>
      </c>
      <c r="H1383" t="n">
        <v>1.87</v>
      </c>
      <c r="I1383" t="n">
        <v>9</v>
      </c>
      <c r="J1383" t="n">
        <v>335.18</v>
      </c>
      <c r="K1383" t="n">
        <v>59.89</v>
      </c>
      <c r="L1383" t="n">
        <v>35.25</v>
      </c>
      <c r="M1383" t="n">
        <v>7</v>
      </c>
      <c r="N1383" t="n">
        <v>105.04</v>
      </c>
      <c r="O1383" t="n">
        <v>41573.23</v>
      </c>
      <c r="P1383" t="n">
        <v>387.12</v>
      </c>
      <c r="Q1383" t="n">
        <v>608.79</v>
      </c>
      <c r="R1383" t="n">
        <v>52.32</v>
      </c>
      <c r="S1383" t="n">
        <v>46.36</v>
      </c>
      <c r="T1383" t="n">
        <v>2660.65</v>
      </c>
      <c r="U1383" t="n">
        <v>0.89</v>
      </c>
      <c r="V1383" t="n">
        <v>0.91</v>
      </c>
      <c r="W1383" t="n">
        <v>9.19</v>
      </c>
      <c r="X1383" t="n">
        <v>0.16</v>
      </c>
      <c r="Y1383" t="n">
        <v>1</v>
      </c>
      <c r="Z1383" t="n">
        <v>10</v>
      </c>
    </row>
    <row r="1384">
      <c r="A1384" t="n">
        <v>138</v>
      </c>
      <c r="B1384" t="n">
        <v>135</v>
      </c>
      <c r="C1384" t="inlineStr">
        <is>
          <t xml:space="preserve">CONCLUIDO	</t>
        </is>
      </c>
      <c r="D1384" t="n">
        <v>3.7252</v>
      </c>
      <c r="E1384" t="n">
        <v>26.84</v>
      </c>
      <c r="F1384" t="n">
        <v>23.54</v>
      </c>
      <c r="G1384" t="n">
        <v>156.91</v>
      </c>
      <c r="H1384" t="n">
        <v>1.88</v>
      </c>
      <c r="I1384" t="n">
        <v>9</v>
      </c>
      <c r="J1384" t="n">
        <v>335.78</v>
      </c>
      <c r="K1384" t="n">
        <v>59.89</v>
      </c>
      <c r="L1384" t="n">
        <v>35.5</v>
      </c>
      <c r="M1384" t="n">
        <v>7</v>
      </c>
      <c r="N1384" t="n">
        <v>105.39</v>
      </c>
      <c r="O1384" t="n">
        <v>41647.07</v>
      </c>
      <c r="P1384" t="n">
        <v>387.45</v>
      </c>
      <c r="Q1384" t="n">
        <v>608.78</v>
      </c>
      <c r="R1384" t="n">
        <v>52.54</v>
      </c>
      <c r="S1384" t="n">
        <v>46.36</v>
      </c>
      <c r="T1384" t="n">
        <v>2774.84</v>
      </c>
      <c r="U1384" t="n">
        <v>0.88</v>
      </c>
      <c r="V1384" t="n">
        <v>0.91</v>
      </c>
      <c r="W1384" t="n">
        <v>9.19</v>
      </c>
      <c r="X1384" t="n">
        <v>0.17</v>
      </c>
      <c r="Y1384" t="n">
        <v>1</v>
      </c>
      <c r="Z1384" t="n">
        <v>10</v>
      </c>
    </row>
    <row r="1385">
      <c r="A1385" t="n">
        <v>139</v>
      </c>
      <c r="B1385" t="n">
        <v>135</v>
      </c>
      <c r="C1385" t="inlineStr">
        <is>
          <t xml:space="preserve">CONCLUIDO	</t>
        </is>
      </c>
      <c r="D1385" t="n">
        <v>3.7252</v>
      </c>
      <c r="E1385" t="n">
        <v>26.84</v>
      </c>
      <c r="F1385" t="n">
        <v>23.54</v>
      </c>
      <c r="G1385" t="n">
        <v>156.91</v>
      </c>
      <c r="H1385" t="n">
        <v>1.89</v>
      </c>
      <c r="I1385" t="n">
        <v>9</v>
      </c>
      <c r="J1385" t="n">
        <v>336.38</v>
      </c>
      <c r="K1385" t="n">
        <v>59.89</v>
      </c>
      <c r="L1385" t="n">
        <v>35.75</v>
      </c>
      <c r="M1385" t="n">
        <v>7</v>
      </c>
      <c r="N1385" t="n">
        <v>105.74</v>
      </c>
      <c r="O1385" t="n">
        <v>41721.08</v>
      </c>
      <c r="P1385" t="n">
        <v>387.67</v>
      </c>
      <c r="Q1385" t="n">
        <v>608.77</v>
      </c>
      <c r="R1385" t="n">
        <v>52.51</v>
      </c>
      <c r="S1385" t="n">
        <v>46.36</v>
      </c>
      <c r="T1385" t="n">
        <v>2755.06</v>
      </c>
      <c r="U1385" t="n">
        <v>0.88</v>
      </c>
      <c r="V1385" t="n">
        <v>0.91</v>
      </c>
      <c r="W1385" t="n">
        <v>9.19</v>
      </c>
      <c r="X1385" t="n">
        <v>0.16</v>
      </c>
      <c r="Y1385" t="n">
        <v>1</v>
      </c>
      <c r="Z1385" t="n">
        <v>10</v>
      </c>
    </row>
    <row r="1386">
      <c r="A1386" t="n">
        <v>140</v>
      </c>
      <c r="B1386" t="n">
        <v>135</v>
      </c>
      <c r="C1386" t="inlineStr">
        <is>
          <t xml:space="preserve">CONCLUIDO	</t>
        </is>
      </c>
      <c r="D1386" t="n">
        <v>3.725</v>
      </c>
      <c r="E1386" t="n">
        <v>26.85</v>
      </c>
      <c r="F1386" t="n">
        <v>23.54</v>
      </c>
      <c r="G1386" t="n">
        <v>156.92</v>
      </c>
      <c r="H1386" t="n">
        <v>1.9</v>
      </c>
      <c r="I1386" t="n">
        <v>9</v>
      </c>
      <c r="J1386" t="n">
        <v>336.98</v>
      </c>
      <c r="K1386" t="n">
        <v>59.89</v>
      </c>
      <c r="L1386" t="n">
        <v>36</v>
      </c>
      <c r="M1386" t="n">
        <v>7</v>
      </c>
      <c r="N1386" t="n">
        <v>106.09</v>
      </c>
      <c r="O1386" t="n">
        <v>41795.26</v>
      </c>
      <c r="P1386" t="n">
        <v>387.95</v>
      </c>
      <c r="Q1386" t="n">
        <v>608.76</v>
      </c>
      <c r="R1386" t="n">
        <v>52.59</v>
      </c>
      <c r="S1386" t="n">
        <v>46.36</v>
      </c>
      <c r="T1386" t="n">
        <v>2798.62</v>
      </c>
      <c r="U1386" t="n">
        <v>0.88</v>
      </c>
      <c r="V1386" t="n">
        <v>0.91</v>
      </c>
      <c r="W1386" t="n">
        <v>9.19</v>
      </c>
      <c r="X1386" t="n">
        <v>0.17</v>
      </c>
      <c r="Y1386" t="n">
        <v>1</v>
      </c>
      <c r="Z1386" t="n">
        <v>10</v>
      </c>
    </row>
    <row r="1387">
      <c r="A1387" t="n">
        <v>141</v>
      </c>
      <c r="B1387" t="n">
        <v>135</v>
      </c>
      <c r="C1387" t="inlineStr">
        <is>
          <t xml:space="preserve">CONCLUIDO	</t>
        </is>
      </c>
      <c r="D1387" t="n">
        <v>3.7254</v>
      </c>
      <c r="E1387" t="n">
        <v>26.84</v>
      </c>
      <c r="F1387" t="n">
        <v>23.54</v>
      </c>
      <c r="G1387" t="n">
        <v>156.9</v>
      </c>
      <c r="H1387" t="n">
        <v>1.91</v>
      </c>
      <c r="I1387" t="n">
        <v>9</v>
      </c>
      <c r="J1387" t="n">
        <v>337.58</v>
      </c>
      <c r="K1387" t="n">
        <v>59.89</v>
      </c>
      <c r="L1387" t="n">
        <v>36.25</v>
      </c>
      <c r="M1387" t="n">
        <v>7</v>
      </c>
      <c r="N1387" t="n">
        <v>106.45</v>
      </c>
      <c r="O1387" t="n">
        <v>41869.62</v>
      </c>
      <c r="P1387" t="n">
        <v>387.91</v>
      </c>
      <c r="Q1387" t="n">
        <v>608.76</v>
      </c>
      <c r="R1387" t="n">
        <v>52.53</v>
      </c>
      <c r="S1387" t="n">
        <v>46.36</v>
      </c>
      <c r="T1387" t="n">
        <v>2766.34</v>
      </c>
      <c r="U1387" t="n">
        <v>0.88</v>
      </c>
      <c r="V1387" t="n">
        <v>0.91</v>
      </c>
      <c r="W1387" t="n">
        <v>9.19</v>
      </c>
      <c r="X1387" t="n">
        <v>0.16</v>
      </c>
      <c r="Y1387" t="n">
        <v>1</v>
      </c>
      <c r="Z1387" t="n">
        <v>10</v>
      </c>
    </row>
    <row r="1388">
      <c r="A1388" t="n">
        <v>142</v>
      </c>
      <c r="B1388" t="n">
        <v>135</v>
      </c>
      <c r="C1388" t="inlineStr">
        <is>
          <t xml:space="preserve">CONCLUIDO	</t>
        </is>
      </c>
      <c r="D1388" t="n">
        <v>3.7258</v>
      </c>
      <c r="E1388" t="n">
        <v>26.84</v>
      </c>
      <c r="F1388" t="n">
        <v>23.53</v>
      </c>
      <c r="G1388" t="n">
        <v>156.88</v>
      </c>
      <c r="H1388" t="n">
        <v>1.92</v>
      </c>
      <c r="I1388" t="n">
        <v>9</v>
      </c>
      <c r="J1388" t="n">
        <v>338.19</v>
      </c>
      <c r="K1388" t="n">
        <v>59.89</v>
      </c>
      <c r="L1388" t="n">
        <v>36.5</v>
      </c>
      <c r="M1388" t="n">
        <v>7</v>
      </c>
      <c r="N1388" t="n">
        <v>106.8</v>
      </c>
      <c r="O1388" t="n">
        <v>41944.15</v>
      </c>
      <c r="P1388" t="n">
        <v>388.02</v>
      </c>
      <c r="Q1388" t="n">
        <v>608.77</v>
      </c>
      <c r="R1388" t="n">
        <v>52.35</v>
      </c>
      <c r="S1388" t="n">
        <v>46.36</v>
      </c>
      <c r="T1388" t="n">
        <v>2677.56</v>
      </c>
      <c r="U1388" t="n">
        <v>0.89</v>
      </c>
      <c r="V1388" t="n">
        <v>0.91</v>
      </c>
      <c r="W1388" t="n">
        <v>9.19</v>
      </c>
      <c r="X1388" t="n">
        <v>0.16</v>
      </c>
      <c r="Y1388" t="n">
        <v>1</v>
      </c>
      <c r="Z1388" t="n">
        <v>10</v>
      </c>
    </row>
    <row r="1389">
      <c r="A1389" t="n">
        <v>143</v>
      </c>
      <c r="B1389" t="n">
        <v>135</v>
      </c>
      <c r="C1389" t="inlineStr">
        <is>
          <t xml:space="preserve">CONCLUIDO	</t>
        </is>
      </c>
      <c r="D1389" t="n">
        <v>3.7255</v>
      </c>
      <c r="E1389" t="n">
        <v>26.84</v>
      </c>
      <c r="F1389" t="n">
        <v>23.53</v>
      </c>
      <c r="G1389" t="n">
        <v>156.89</v>
      </c>
      <c r="H1389" t="n">
        <v>1.93</v>
      </c>
      <c r="I1389" t="n">
        <v>9</v>
      </c>
      <c r="J1389" t="n">
        <v>338.79</v>
      </c>
      <c r="K1389" t="n">
        <v>59.89</v>
      </c>
      <c r="L1389" t="n">
        <v>36.75</v>
      </c>
      <c r="M1389" t="n">
        <v>7</v>
      </c>
      <c r="N1389" t="n">
        <v>107.16</v>
      </c>
      <c r="O1389" t="n">
        <v>42018.86</v>
      </c>
      <c r="P1389" t="n">
        <v>388.12</v>
      </c>
      <c r="Q1389" t="n">
        <v>608.86</v>
      </c>
      <c r="R1389" t="n">
        <v>52.42</v>
      </c>
      <c r="S1389" t="n">
        <v>46.36</v>
      </c>
      <c r="T1389" t="n">
        <v>2712.38</v>
      </c>
      <c r="U1389" t="n">
        <v>0.88</v>
      </c>
      <c r="V1389" t="n">
        <v>0.91</v>
      </c>
      <c r="W1389" t="n">
        <v>9.19</v>
      </c>
      <c r="X1389" t="n">
        <v>0.16</v>
      </c>
      <c r="Y1389" t="n">
        <v>1</v>
      </c>
      <c r="Z1389" t="n">
        <v>10</v>
      </c>
    </row>
    <row r="1390">
      <c r="A1390" t="n">
        <v>144</v>
      </c>
      <c r="B1390" t="n">
        <v>135</v>
      </c>
      <c r="C1390" t="inlineStr">
        <is>
          <t xml:space="preserve">CONCLUIDO	</t>
        </is>
      </c>
      <c r="D1390" t="n">
        <v>3.7256</v>
      </c>
      <c r="E1390" t="n">
        <v>26.84</v>
      </c>
      <c r="F1390" t="n">
        <v>23.53</v>
      </c>
      <c r="G1390" t="n">
        <v>156.89</v>
      </c>
      <c r="H1390" t="n">
        <v>1.94</v>
      </c>
      <c r="I1390" t="n">
        <v>9</v>
      </c>
      <c r="J1390" t="n">
        <v>339.4</v>
      </c>
      <c r="K1390" t="n">
        <v>59.89</v>
      </c>
      <c r="L1390" t="n">
        <v>37</v>
      </c>
      <c r="M1390" t="n">
        <v>7</v>
      </c>
      <c r="N1390" t="n">
        <v>107.51</v>
      </c>
      <c r="O1390" t="n">
        <v>42093.75</v>
      </c>
      <c r="P1390" t="n">
        <v>388.4</v>
      </c>
      <c r="Q1390" t="n">
        <v>608.79</v>
      </c>
      <c r="R1390" t="n">
        <v>52.29</v>
      </c>
      <c r="S1390" t="n">
        <v>46.36</v>
      </c>
      <c r="T1390" t="n">
        <v>2647.33</v>
      </c>
      <c r="U1390" t="n">
        <v>0.89</v>
      </c>
      <c r="V1390" t="n">
        <v>0.91</v>
      </c>
      <c r="W1390" t="n">
        <v>9.199999999999999</v>
      </c>
      <c r="X1390" t="n">
        <v>0.16</v>
      </c>
      <c r="Y1390" t="n">
        <v>1</v>
      </c>
      <c r="Z1390" t="n">
        <v>10</v>
      </c>
    </row>
    <row r="1391">
      <c r="A1391" t="n">
        <v>145</v>
      </c>
      <c r="B1391" t="n">
        <v>135</v>
      </c>
      <c r="C1391" t="inlineStr">
        <is>
          <t xml:space="preserve">CONCLUIDO	</t>
        </is>
      </c>
      <c r="D1391" t="n">
        <v>3.7263</v>
      </c>
      <c r="E1391" t="n">
        <v>26.84</v>
      </c>
      <c r="F1391" t="n">
        <v>23.53</v>
      </c>
      <c r="G1391" t="n">
        <v>156.85</v>
      </c>
      <c r="H1391" t="n">
        <v>1.95</v>
      </c>
      <c r="I1391" t="n">
        <v>9</v>
      </c>
      <c r="J1391" t="n">
        <v>340.01</v>
      </c>
      <c r="K1391" t="n">
        <v>59.89</v>
      </c>
      <c r="L1391" t="n">
        <v>37.25</v>
      </c>
      <c r="M1391" t="n">
        <v>7</v>
      </c>
      <c r="N1391" t="n">
        <v>107.87</v>
      </c>
      <c r="O1391" t="n">
        <v>42168.82</v>
      </c>
      <c r="P1391" t="n">
        <v>388.14</v>
      </c>
      <c r="Q1391" t="n">
        <v>608.79</v>
      </c>
      <c r="R1391" t="n">
        <v>52.29</v>
      </c>
      <c r="S1391" t="n">
        <v>46.36</v>
      </c>
      <c r="T1391" t="n">
        <v>2647.9</v>
      </c>
      <c r="U1391" t="n">
        <v>0.89</v>
      </c>
      <c r="V1391" t="n">
        <v>0.91</v>
      </c>
      <c r="W1391" t="n">
        <v>9.19</v>
      </c>
      <c r="X1391" t="n">
        <v>0.16</v>
      </c>
      <c r="Y1391" t="n">
        <v>1</v>
      </c>
      <c r="Z1391" t="n">
        <v>10</v>
      </c>
    </row>
    <row r="1392">
      <c r="A1392" t="n">
        <v>146</v>
      </c>
      <c r="B1392" t="n">
        <v>135</v>
      </c>
      <c r="C1392" t="inlineStr">
        <is>
          <t xml:space="preserve">CONCLUIDO	</t>
        </is>
      </c>
      <c r="D1392" t="n">
        <v>3.7257</v>
      </c>
      <c r="E1392" t="n">
        <v>26.84</v>
      </c>
      <c r="F1392" t="n">
        <v>23.53</v>
      </c>
      <c r="G1392" t="n">
        <v>156.88</v>
      </c>
      <c r="H1392" t="n">
        <v>1.96</v>
      </c>
      <c r="I1392" t="n">
        <v>9</v>
      </c>
      <c r="J1392" t="n">
        <v>340.62</v>
      </c>
      <c r="K1392" t="n">
        <v>59.89</v>
      </c>
      <c r="L1392" t="n">
        <v>37.5</v>
      </c>
      <c r="M1392" t="n">
        <v>7</v>
      </c>
      <c r="N1392" t="n">
        <v>108.23</v>
      </c>
      <c r="O1392" t="n">
        <v>42244.08</v>
      </c>
      <c r="P1392" t="n">
        <v>388.52</v>
      </c>
      <c r="Q1392" t="n">
        <v>608.78</v>
      </c>
      <c r="R1392" t="n">
        <v>52.28</v>
      </c>
      <c r="S1392" t="n">
        <v>46.36</v>
      </c>
      <c r="T1392" t="n">
        <v>2642.49</v>
      </c>
      <c r="U1392" t="n">
        <v>0.89</v>
      </c>
      <c r="V1392" t="n">
        <v>0.91</v>
      </c>
      <c r="W1392" t="n">
        <v>9.199999999999999</v>
      </c>
      <c r="X1392" t="n">
        <v>0.16</v>
      </c>
      <c r="Y1392" t="n">
        <v>1</v>
      </c>
      <c r="Z1392" t="n">
        <v>10</v>
      </c>
    </row>
    <row r="1393">
      <c r="A1393" t="n">
        <v>147</v>
      </c>
      <c r="B1393" t="n">
        <v>135</v>
      </c>
      <c r="C1393" t="inlineStr">
        <is>
          <t xml:space="preserve">CONCLUIDO	</t>
        </is>
      </c>
      <c r="D1393" t="n">
        <v>3.7259</v>
      </c>
      <c r="E1393" t="n">
        <v>26.84</v>
      </c>
      <c r="F1393" t="n">
        <v>23.53</v>
      </c>
      <c r="G1393" t="n">
        <v>156.87</v>
      </c>
      <c r="H1393" t="n">
        <v>1.97</v>
      </c>
      <c r="I1393" t="n">
        <v>9</v>
      </c>
      <c r="J1393" t="n">
        <v>341.23</v>
      </c>
      <c r="K1393" t="n">
        <v>59.89</v>
      </c>
      <c r="L1393" t="n">
        <v>37.75</v>
      </c>
      <c r="M1393" t="n">
        <v>7</v>
      </c>
      <c r="N1393" t="n">
        <v>108.59</v>
      </c>
      <c r="O1393" t="n">
        <v>42319.51</v>
      </c>
      <c r="P1393" t="n">
        <v>388.41</v>
      </c>
      <c r="Q1393" t="n">
        <v>608.76</v>
      </c>
      <c r="R1393" t="n">
        <v>52.27</v>
      </c>
      <c r="S1393" t="n">
        <v>46.36</v>
      </c>
      <c r="T1393" t="n">
        <v>2638.51</v>
      </c>
      <c r="U1393" t="n">
        <v>0.89</v>
      </c>
      <c r="V1393" t="n">
        <v>0.91</v>
      </c>
      <c r="W1393" t="n">
        <v>9.199999999999999</v>
      </c>
      <c r="X1393" t="n">
        <v>0.16</v>
      </c>
      <c r="Y1393" t="n">
        <v>1</v>
      </c>
      <c r="Z1393" t="n">
        <v>10</v>
      </c>
    </row>
    <row r="1394">
      <c r="A1394" t="n">
        <v>148</v>
      </c>
      <c r="B1394" t="n">
        <v>135</v>
      </c>
      <c r="C1394" t="inlineStr">
        <is>
          <t xml:space="preserve">CONCLUIDO	</t>
        </is>
      </c>
      <c r="D1394" t="n">
        <v>3.7254</v>
      </c>
      <c r="E1394" t="n">
        <v>26.84</v>
      </c>
      <c r="F1394" t="n">
        <v>23.53</v>
      </c>
      <c r="G1394" t="n">
        <v>156.9</v>
      </c>
      <c r="H1394" t="n">
        <v>1.98</v>
      </c>
      <c r="I1394" t="n">
        <v>9</v>
      </c>
      <c r="J1394" t="n">
        <v>341.84</v>
      </c>
      <c r="K1394" t="n">
        <v>59.89</v>
      </c>
      <c r="L1394" t="n">
        <v>38</v>
      </c>
      <c r="M1394" t="n">
        <v>7</v>
      </c>
      <c r="N1394" t="n">
        <v>108.96</v>
      </c>
      <c r="O1394" t="n">
        <v>42395.13</v>
      </c>
      <c r="P1394" t="n">
        <v>388.13</v>
      </c>
      <c r="Q1394" t="n">
        <v>608.78</v>
      </c>
      <c r="R1394" t="n">
        <v>52.55</v>
      </c>
      <c r="S1394" t="n">
        <v>46.36</v>
      </c>
      <c r="T1394" t="n">
        <v>2779.34</v>
      </c>
      <c r="U1394" t="n">
        <v>0.88</v>
      </c>
      <c r="V1394" t="n">
        <v>0.91</v>
      </c>
      <c r="W1394" t="n">
        <v>9.19</v>
      </c>
      <c r="X1394" t="n">
        <v>0.16</v>
      </c>
      <c r="Y1394" t="n">
        <v>1</v>
      </c>
      <c r="Z1394" t="n">
        <v>10</v>
      </c>
    </row>
    <row r="1395">
      <c r="A1395" t="n">
        <v>149</v>
      </c>
      <c r="B1395" t="n">
        <v>135</v>
      </c>
      <c r="C1395" t="inlineStr">
        <is>
          <t xml:space="preserve">CONCLUIDO	</t>
        </is>
      </c>
      <c r="D1395" t="n">
        <v>3.725</v>
      </c>
      <c r="E1395" t="n">
        <v>26.85</v>
      </c>
      <c r="F1395" t="n">
        <v>23.54</v>
      </c>
      <c r="G1395" t="n">
        <v>156.92</v>
      </c>
      <c r="H1395" t="n">
        <v>1.99</v>
      </c>
      <c r="I1395" t="n">
        <v>9</v>
      </c>
      <c r="J1395" t="n">
        <v>342.46</v>
      </c>
      <c r="K1395" t="n">
        <v>59.89</v>
      </c>
      <c r="L1395" t="n">
        <v>38.25</v>
      </c>
      <c r="M1395" t="n">
        <v>7</v>
      </c>
      <c r="N1395" t="n">
        <v>109.32</v>
      </c>
      <c r="O1395" t="n">
        <v>42470.94</v>
      </c>
      <c r="P1395" t="n">
        <v>387.93</v>
      </c>
      <c r="Q1395" t="n">
        <v>608.77</v>
      </c>
      <c r="R1395" t="n">
        <v>52.71</v>
      </c>
      <c r="S1395" t="n">
        <v>46.36</v>
      </c>
      <c r="T1395" t="n">
        <v>2859.32</v>
      </c>
      <c r="U1395" t="n">
        <v>0.88</v>
      </c>
      <c r="V1395" t="n">
        <v>0.91</v>
      </c>
      <c r="W1395" t="n">
        <v>9.19</v>
      </c>
      <c r="X1395" t="n">
        <v>0.17</v>
      </c>
      <c r="Y1395" t="n">
        <v>1</v>
      </c>
      <c r="Z1395" t="n">
        <v>10</v>
      </c>
    </row>
    <row r="1396">
      <c r="A1396" t="n">
        <v>150</v>
      </c>
      <c r="B1396" t="n">
        <v>135</v>
      </c>
      <c r="C1396" t="inlineStr">
        <is>
          <t xml:space="preserve">CONCLUIDO	</t>
        </is>
      </c>
      <c r="D1396" t="n">
        <v>3.7255</v>
      </c>
      <c r="E1396" t="n">
        <v>26.84</v>
      </c>
      <c r="F1396" t="n">
        <v>23.53</v>
      </c>
      <c r="G1396" t="n">
        <v>156.89</v>
      </c>
      <c r="H1396" t="n">
        <v>2</v>
      </c>
      <c r="I1396" t="n">
        <v>9</v>
      </c>
      <c r="J1396" t="n">
        <v>343.08</v>
      </c>
      <c r="K1396" t="n">
        <v>59.89</v>
      </c>
      <c r="L1396" t="n">
        <v>38.5</v>
      </c>
      <c r="M1396" t="n">
        <v>7</v>
      </c>
      <c r="N1396" t="n">
        <v>109.69</v>
      </c>
      <c r="O1396" t="n">
        <v>42546.93</v>
      </c>
      <c r="P1396" t="n">
        <v>387.54</v>
      </c>
      <c r="Q1396" t="n">
        <v>608.75</v>
      </c>
      <c r="R1396" t="n">
        <v>52.5</v>
      </c>
      <c r="S1396" t="n">
        <v>46.36</v>
      </c>
      <c r="T1396" t="n">
        <v>2752.25</v>
      </c>
      <c r="U1396" t="n">
        <v>0.88</v>
      </c>
      <c r="V1396" t="n">
        <v>0.91</v>
      </c>
      <c r="W1396" t="n">
        <v>9.19</v>
      </c>
      <c r="X1396" t="n">
        <v>0.16</v>
      </c>
      <c r="Y1396" t="n">
        <v>1</v>
      </c>
      <c r="Z1396" t="n">
        <v>10</v>
      </c>
    </row>
    <row r="1397">
      <c r="A1397" t="n">
        <v>151</v>
      </c>
      <c r="B1397" t="n">
        <v>135</v>
      </c>
      <c r="C1397" t="inlineStr">
        <is>
          <t xml:space="preserve">CONCLUIDO	</t>
        </is>
      </c>
      <c r="D1397" t="n">
        <v>3.7244</v>
      </c>
      <c r="E1397" t="n">
        <v>26.85</v>
      </c>
      <c r="F1397" t="n">
        <v>23.54</v>
      </c>
      <c r="G1397" t="n">
        <v>156.94</v>
      </c>
      <c r="H1397" t="n">
        <v>2.01</v>
      </c>
      <c r="I1397" t="n">
        <v>9</v>
      </c>
      <c r="J1397" t="n">
        <v>343.69</v>
      </c>
      <c r="K1397" t="n">
        <v>59.89</v>
      </c>
      <c r="L1397" t="n">
        <v>38.75</v>
      </c>
      <c r="M1397" t="n">
        <v>7</v>
      </c>
      <c r="N1397" t="n">
        <v>110.06</v>
      </c>
      <c r="O1397" t="n">
        <v>42623.24</v>
      </c>
      <c r="P1397" t="n">
        <v>387.4</v>
      </c>
      <c r="Q1397" t="n">
        <v>608.76</v>
      </c>
      <c r="R1397" t="n">
        <v>52.65</v>
      </c>
      <c r="S1397" t="n">
        <v>46.36</v>
      </c>
      <c r="T1397" t="n">
        <v>2826.8</v>
      </c>
      <c r="U1397" t="n">
        <v>0.88</v>
      </c>
      <c r="V1397" t="n">
        <v>0.91</v>
      </c>
      <c r="W1397" t="n">
        <v>9.199999999999999</v>
      </c>
      <c r="X1397" t="n">
        <v>0.17</v>
      </c>
      <c r="Y1397" t="n">
        <v>1</v>
      </c>
      <c r="Z1397" t="n">
        <v>10</v>
      </c>
    </row>
    <row r="1398">
      <c r="A1398" t="n">
        <v>152</v>
      </c>
      <c r="B1398" t="n">
        <v>135</v>
      </c>
      <c r="C1398" t="inlineStr">
        <is>
          <t xml:space="preserve">CONCLUIDO	</t>
        </is>
      </c>
      <c r="D1398" t="n">
        <v>3.7249</v>
      </c>
      <c r="E1398" t="n">
        <v>26.85</v>
      </c>
      <c r="F1398" t="n">
        <v>23.54</v>
      </c>
      <c r="G1398" t="n">
        <v>156.92</v>
      </c>
      <c r="H1398" t="n">
        <v>2.02</v>
      </c>
      <c r="I1398" t="n">
        <v>9</v>
      </c>
      <c r="J1398" t="n">
        <v>344.31</v>
      </c>
      <c r="K1398" t="n">
        <v>59.89</v>
      </c>
      <c r="L1398" t="n">
        <v>39</v>
      </c>
      <c r="M1398" t="n">
        <v>7</v>
      </c>
      <c r="N1398" t="n">
        <v>110.43</v>
      </c>
      <c r="O1398" t="n">
        <v>42699.62</v>
      </c>
      <c r="P1398" t="n">
        <v>386.99</v>
      </c>
      <c r="Q1398" t="n">
        <v>608.78</v>
      </c>
      <c r="R1398" t="n">
        <v>52.59</v>
      </c>
      <c r="S1398" t="n">
        <v>46.36</v>
      </c>
      <c r="T1398" t="n">
        <v>2795.41</v>
      </c>
      <c r="U1398" t="n">
        <v>0.88</v>
      </c>
      <c r="V1398" t="n">
        <v>0.91</v>
      </c>
      <c r="W1398" t="n">
        <v>9.19</v>
      </c>
      <c r="X1398" t="n">
        <v>0.17</v>
      </c>
      <c r="Y1398" t="n">
        <v>1</v>
      </c>
      <c r="Z1398" t="n">
        <v>10</v>
      </c>
    </row>
    <row r="1399">
      <c r="A1399" t="n">
        <v>153</v>
      </c>
      <c r="B1399" t="n">
        <v>135</v>
      </c>
      <c r="C1399" t="inlineStr">
        <is>
          <t xml:space="preserve">CONCLUIDO	</t>
        </is>
      </c>
      <c r="D1399" t="n">
        <v>3.7242</v>
      </c>
      <c r="E1399" t="n">
        <v>26.85</v>
      </c>
      <c r="F1399" t="n">
        <v>23.54</v>
      </c>
      <c r="G1399" t="n">
        <v>156.96</v>
      </c>
      <c r="H1399" t="n">
        <v>2.03</v>
      </c>
      <c r="I1399" t="n">
        <v>9</v>
      </c>
      <c r="J1399" t="n">
        <v>344.93</v>
      </c>
      <c r="K1399" t="n">
        <v>59.89</v>
      </c>
      <c r="L1399" t="n">
        <v>39.25</v>
      </c>
      <c r="M1399" t="n">
        <v>7</v>
      </c>
      <c r="N1399" t="n">
        <v>110.8</v>
      </c>
      <c r="O1399" t="n">
        <v>42776.18</v>
      </c>
      <c r="P1399" t="n">
        <v>386.54</v>
      </c>
      <c r="Q1399" t="n">
        <v>608.8200000000001</v>
      </c>
      <c r="R1399" t="n">
        <v>52.79</v>
      </c>
      <c r="S1399" t="n">
        <v>46.36</v>
      </c>
      <c r="T1399" t="n">
        <v>2898.91</v>
      </c>
      <c r="U1399" t="n">
        <v>0.88</v>
      </c>
      <c r="V1399" t="n">
        <v>0.91</v>
      </c>
      <c r="W1399" t="n">
        <v>9.19</v>
      </c>
      <c r="X1399" t="n">
        <v>0.17</v>
      </c>
      <c r="Y1399" t="n">
        <v>1</v>
      </c>
      <c r="Z1399" t="n">
        <v>10</v>
      </c>
    </row>
    <row r="1400">
      <c r="A1400" t="n">
        <v>154</v>
      </c>
      <c r="B1400" t="n">
        <v>135</v>
      </c>
      <c r="C1400" t="inlineStr">
        <is>
          <t xml:space="preserve">CONCLUIDO	</t>
        </is>
      </c>
      <c r="D1400" t="n">
        <v>3.7361</v>
      </c>
      <c r="E1400" t="n">
        <v>26.77</v>
      </c>
      <c r="F1400" t="n">
        <v>23.51</v>
      </c>
      <c r="G1400" t="n">
        <v>176.31</v>
      </c>
      <c r="H1400" t="n">
        <v>2.04</v>
      </c>
      <c r="I1400" t="n">
        <v>8</v>
      </c>
      <c r="J1400" t="n">
        <v>345.56</v>
      </c>
      <c r="K1400" t="n">
        <v>59.89</v>
      </c>
      <c r="L1400" t="n">
        <v>39.5</v>
      </c>
      <c r="M1400" t="n">
        <v>6</v>
      </c>
      <c r="N1400" t="n">
        <v>111.17</v>
      </c>
      <c r="O1400" t="n">
        <v>42852.94</v>
      </c>
      <c r="P1400" t="n">
        <v>385.57</v>
      </c>
      <c r="Q1400" t="n">
        <v>608.78</v>
      </c>
      <c r="R1400" t="n">
        <v>51.71</v>
      </c>
      <c r="S1400" t="n">
        <v>46.36</v>
      </c>
      <c r="T1400" t="n">
        <v>2364.85</v>
      </c>
      <c r="U1400" t="n">
        <v>0.9</v>
      </c>
      <c r="V1400" t="n">
        <v>0.91</v>
      </c>
      <c r="W1400" t="n">
        <v>9.19</v>
      </c>
      <c r="X1400" t="n">
        <v>0.14</v>
      </c>
      <c r="Y1400" t="n">
        <v>1</v>
      </c>
      <c r="Z1400" t="n">
        <v>10</v>
      </c>
    </row>
    <row r="1401">
      <c r="A1401" t="n">
        <v>155</v>
      </c>
      <c r="B1401" t="n">
        <v>135</v>
      </c>
      <c r="C1401" t="inlineStr">
        <is>
          <t xml:space="preserve">CONCLUIDO	</t>
        </is>
      </c>
      <c r="D1401" t="n">
        <v>3.7361</v>
      </c>
      <c r="E1401" t="n">
        <v>26.77</v>
      </c>
      <c r="F1401" t="n">
        <v>23.51</v>
      </c>
      <c r="G1401" t="n">
        <v>176.31</v>
      </c>
      <c r="H1401" t="n">
        <v>2.05</v>
      </c>
      <c r="I1401" t="n">
        <v>8</v>
      </c>
      <c r="J1401" t="n">
        <v>346.18</v>
      </c>
      <c r="K1401" t="n">
        <v>59.89</v>
      </c>
      <c r="L1401" t="n">
        <v>39.75</v>
      </c>
      <c r="M1401" t="n">
        <v>6</v>
      </c>
      <c r="N1401" t="n">
        <v>111.54</v>
      </c>
      <c r="O1401" t="n">
        <v>42929.9</v>
      </c>
      <c r="P1401" t="n">
        <v>386.39</v>
      </c>
      <c r="Q1401" t="n">
        <v>608.76</v>
      </c>
      <c r="R1401" t="n">
        <v>51.71</v>
      </c>
      <c r="S1401" t="n">
        <v>46.36</v>
      </c>
      <c r="T1401" t="n">
        <v>2364.8</v>
      </c>
      <c r="U1401" t="n">
        <v>0.9</v>
      </c>
      <c r="V1401" t="n">
        <v>0.91</v>
      </c>
      <c r="W1401" t="n">
        <v>9.19</v>
      </c>
      <c r="X1401" t="n">
        <v>0.14</v>
      </c>
      <c r="Y1401" t="n">
        <v>1</v>
      </c>
      <c r="Z1401" t="n">
        <v>10</v>
      </c>
    </row>
    <row r="1402">
      <c r="A1402" t="n">
        <v>156</v>
      </c>
      <c r="B1402" t="n">
        <v>135</v>
      </c>
      <c r="C1402" t="inlineStr">
        <is>
          <t xml:space="preserve">CONCLUIDO	</t>
        </is>
      </c>
      <c r="D1402" t="n">
        <v>3.7366</v>
      </c>
      <c r="E1402" t="n">
        <v>26.76</v>
      </c>
      <c r="F1402" t="n">
        <v>23.5</v>
      </c>
      <c r="G1402" t="n">
        <v>176.29</v>
      </c>
      <c r="H1402" t="n">
        <v>2.06</v>
      </c>
      <c r="I1402" t="n">
        <v>8</v>
      </c>
      <c r="J1402" t="n">
        <v>346.81</v>
      </c>
      <c r="K1402" t="n">
        <v>59.89</v>
      </c>
      <c r="L1402" t="n">
        <v>40</v>
      </c>
      <c r="M1402" t="n">
        <v>6</v>
      </c>
      <c r="N1402" t="n">
        <v>111.92</v>
      </c>
      <c r="O1402" t="n">
        <v>43007.05</v>
      </c>
      <c r="P1402" t="n">
        <v>386.68</v>
      </c>
      <c r="Q1402" t="n">
        <v>608.8200000000001</v>
      </c>
      <c r="R1402" t="n">
        <v>51.49</v>
      </c>
      <c r="S1402" t="n">
        <v>46.36</v>
      </c>
      <c r="T1402" t="n">
        <v>2252.92</v>
      </c>
      <c r="U1402" t="n">
        <v>0.9</v>
      </c>
      <c r="V1402" t="n">
        <v>0.91</v>
      </c>
      <c r="W1402" t="n">
        <v>9.19</v>
      </c>
      <c r="X1402" t="n">
        <v>0.13</v>
      </c>
      <c r="Y1402" t="n">
        <v>1</v>
      </c>
      <c r="Z1402" t="n">
        <v>10</v>
      </c>
    </row>
    <row r="1403">
      <c r="A1403" t="n">
        <v>0</v>
      </c>
      <c r="B1403" t="n">
        <v>80</v>
      </c>
      <c r="C1403" t="inlineStr">
        <is>
          <t xml:space="preserve">CONCLUIDO	</t>
        </is>
      </c>
      <c r="D1403" t="n">
        <v>2.5524</v>
      </c>
      <c r="E1403" t="n">
        <v>39.18</v>
      </c>
      <c r="F1403" t="n">
        <v>28.61</v>
      </c>
      <c r="G1403" t="n">
        <v>6.7</v>
      </c>
      <c r="H1403" t="n">
        <v>0.11</v>
      </c>
      <c r="I1403" t="n">
        <v>256</v>
      </c>
      <c r="J1403" t="n">
        <v>159.12</v>
      </c>
      <c r="K1403" t="n">
        <v>50.28</v>
      </c>
      <c r="L1403" t="n">
        <v>1</v>
      </c>
      <c r="M1403" t="n">
        <v>254</v>
      </c>
      <c r="N1403" t="n">
        <v>27.84</v>
      </c>
      <c r="O1403" t="n">
        <v>19859.16</v>
      </c>
      <c r="P1403" t="n">
        <v>355.71</v>
      </c>
      <c r="Q1403" t="n">
        <v>610.03</v>
      </c>
      <c r="R1403" t="n">
        <v>209.72</v>
      </c>
      <c r="S1403" t="n">
        <v>46.36</v>
      </c>
      <c r="T1403" t="n">
        <v>80129.92999999999</v>
      </c>
      <c r="U1403" t="n">
        <v>0.22</v>
      </c>
      <c r="V1403" t="n">
        <v>0.75</v>
      </c>
      <c r="W1403" t="n">
        <v>9.6</v>
      </c>
      <c r="X1403" t="n">
        <v>5.21</v>
      </c>
      <c r="Y1403" t="n">
        <v>1</v>
      </c>
      <c r="Z1403" t="n">
        <v>10</v>
      </c>
    </row>
    <row r="1404">
      <c r="A1404" t="n">
        <v>1</v>
      </c>
      <c r="B1404" t="n">
        <v>80</v>
      </c>
      <c r="C1404" t="inlineStr">
        <is>
          <t xml:space="preserve">CONCLUIDO	</t>
        </is>
      </c>
      <c r="D1404" t="n">
        <v>2.778</v>
      </c>
      <c r="E1404" t="n">
        <v>36</v>
      </c>
      <c r="F1404" t="n">
        <v>27.36</v>
      </c>
      <c r="G1404" t="n">
        <v>8.369999999999999</v>
      </c>
      <c r="H1404" t="n">
        <v>0.14</v>
      </c>
      <c r="I1404" t="n">
        <v>196</v>
      </c>
      <c r="J1404" t="n">
        <v>159.48</v>
      </c>
      <c r="K1404" t="n">
        <v>50.28</v>
      </c>
      <c r="L1404" t="n">
        <v>1.25</v>
      </c>
      <c r="M1404" t="n">
        <v>194</v>
      </c>
      <c r="N1404" t="n">
        <v>27.95</v>
      </c>
      <c r="O1404" t="n">
        <v>19902.91</v>
      </c>
      <c r="P1404" t="n">
        <v>339.8</v>
      </c>
      <c r="Q1404" t="n">
        <v>609.5599999999999</v>
      </c>
      <c r="R1404" t="n">
        <v>170.84</v>
      </c>
      <c r="S1404" t="n">
        <v>46.36</v>
      </c>
      <c r="T1404" t="n">
        <v>60987.86</v>
      </c>
      <c r="U1404" t="n">
        <v>0.27</v>
      </c>
      <c r="V1404" t="n">
        <v>0.78</v>
      </c>
      <c r="W1404" t="n">
        <v>9.5</v>
      </c>
      <c r="X1404" t="n">
        <v>3.97</v>
      </c>
      <c r="Y1404" t="n">
        <v>1</v>
      </c>
      <c r="Z1404" t="n">
        <v>10</v>
      </c>
    </row>
    <row r="1405">
      <c r="A1405" t="n">
        <v>2</v>
      </c>
      <c r="B1405" t="n">
        <v>80</v>
      </c>
      <c r="C1405" t="inlineStr">
        <is>
          <t xml:space="preserve">CONCLUIDO	</t>
        </is>
      </c>
      <c r="D1405" t="n">
        <v>2.9439</v>
      </c>
      <c r="E1405" t="n">
        <v>33.97</v>
      </c>
      <c r="F1405" t="n">
        <v>26.55</v>
      </c>
      <c r="G1405" t="n">
        <v>10.08</v>
      </c>
      <c r="H1405" t="n">
        <v>0.17</v>
      </c>
      <c r="I1405" t="n">
        <v>158</v>
      </c>
      <c r="J1405" t="n">
        <v>159.83</v>
      </c>
      <c r="K1405" t="n">
        <v>50.28</v>
      </c>
      <c r="L1405" t="n">
        <v>1.5</v>
      </c>
      <c r="M1405" t="n">
        <v>156</v>
      </c>
      <c r="N1405" t="n">
        <v>28.05</v>
      </c>
      <c r="O1405" t="n">
        <v>19946.71</v>
      </c>
      <c r="P1405" t="n">
        <v>329.28</v>
      </c>
      <c r="Q1405" t="n">
        <v>609.61</v>
      </c>
      <c r="R1405" t="n">
        <v>146.4</v>
      </c>
      <c r="S1405" t="n">
        <v>46.36</v>
      </c>
      <c r="T1405" t="n">
        <v>48955.87</v>
      </c>
      <c r="U1405" t="n">
        <v>0.32</v>
      </c>
      <c r="V1405" t="n">
        <v>0.8</v>
      </c>
      <c r="W1405" t="n">
        <v>9.42</v>
      </c>
      <c r="X1405" t="n">
        <v>3.17</v>
      </c>
      <c r="Y1405" t="n">
        <v>1</v>
      </c>
      <c r="Z1405" t="n">
        <v>10</v>
      </c>
    </row>
    <row r="1406">
      <c r="A1406" t="n">
        <v>3</v>
      </c>
      <c r="B1406" t="n">
        <v>80</v>
      </c>
      <c r="C1406" t="inlineStr">
        <is>
          <t xml:space="preserve">CONCLUIDO	</t>
        </is>
      </c>
      <c r="D1406" t="n">
        <v>3.0629</v>
      </c>
      <c r="E1406" t="n">
        <v>32.65</v>
      </c>
      <c r="F1406" t="n">
        <v>26.04</v>
      </c>
      <c r="G1406" t="n">
        <v>11.75</v>
      </c>
      <c r="H1406" t="n">
        <v>0.19</v>
      </c>
      <c r="I1406" t="n">
        <v>133</v>
      </c>
      <c r="J1406" t="n">
        <v>160.19</v>
      </c>
      <c r="K1406" t="n">
        <v>50.28</v>
      </c>
      <c r="L1406" t="n">
        <v>1.75</v>
      </c>
      <c r="M1406" t="n">
        <v>131</v>
      </c>
      <c r="N1406" t="n">
        <v>28.16</v>
      </c>
      <c r="O1406" t="n">
        <v>19990.53</v>
      </c>
      <c r="P1406" t="n">
        <v>322.46</v>
      </c>
      <c r="Q1406" t="n">
        <v>609.4400000000001</v>
      </c>
      <c r="R1406" t="n">
        <v>130.15</v>
      </c>
      <c r="S1406" t="n">
        <v>46.36</v>
      </c>
      <c r="T1406" t="n">
        <v>40959.98</v>
      </c>
      <c r="U1406" t="n">
        <v>0.36</v>
      </c>
      <c r="V1406" t="n">
        <v>0.82</v>
      </c>
      <c r="W1406" t="n">
        <v>9.390000000000001</v>
      </c>
      <c r="X1406" t="n">
        <v>2.65</v>
      </c>
      <c r="Y1406" t="n">
        <v>1</v>
      </c>
      <c r="Z1406" t="n">
        <v>10</v>
      </c>
    </row>
    <row r="1407">
      <c r="A1407" t="n">
        <v>4</v>
      </c>
      <c r="B1407" t="n">
        <v>80</v>
      </c>
      <c r="C1407" t="inlineStr">
        <is>
          <t xml:space="preserve">CONCLUIDO	</t>
        </is>
      </c>
      <c r="D1407" t="n">
        <v>3.1551</v>
      </c>
      <c r="E1407" t="n">
        <v>31.69</v>
      </c>
      <c r="F1407" t="n">
        <v>25.66</v>
      </c>
      <c r="G1407" t="n">
        <v>13.39</v>
      </c>
      <c r="H1407" t="n">
        <v>0.22</v>
      </c>
      <c r="I1407" t="n">
        <v>115</v>
      </c>
      <c r="J1407" t="n">
        <v>160.54</v>
      </c>
      <c r="K1407" t="n">
        <v>50.28</v>
      </c>
      <c r="L1407" t="n">
        <v>2</v>
      </c>
      <c r="M1407" t="n">
        <v>113</v>
      </c>
      <c r="N1407" t="n">
        <v>28.26</v>
      </c>
      <c r="O1407" t="n">
        <v>20034.4</v>
      </c>
      <c r="P1407" t="n">
        <v>317.32</v>
      </c>
      <c r="Q1407" t="n">
        <v>609.33</v>
      </c>
      <c r="R1407" t="n">
        <v>118.15</v>
      </c>
      <c r="S1407" t="n">
        <v>46.36</v>
      </c>
      <c r="T1407" t="n">
        <v>35046.23</v>
      </c>
      <c r="U1407" t="n">
        <v>0.39</v>
      </c>
      <c r="V1407" t="n">
        <v>0.83</v>
      </c>
      <c r="W1407" t="n">
        <v>9.369999999999999</v>
      </c>
      <c r="X1407" t="n">
        <v>2.28</v>
      </c>
      <c r="Y1407" t="n">
        <v>1</v>
      </c>
      <c r="Z1407" t="n">
        <v>10</v>
      </c>
    </row>
    <row r="1408">
      <c r="A1408" t="n">
        <v>5</v>
      </c>
      <c r="B1408" t="n">
        <v>80</v>
      </c>
      <c r="C1408" t="inlineStr">
        <is>
          <t xml:space="preserve">CONCLUIDO	</t>
        </is>
      </c>
      <c r="D1408" t="n">
        <v>3.2281</v>
      </c>
      <c r="E1408" t="n">
        <v>30.98</v>
      </c>
      <c r="F1408" t="n">
        <v>25.4</v>
      </c>
      <c r="G1408" t="n">
        <v>15.09</v>
      </c>
      <c r="H1408" t="n">
        <v>0.25</v>
      </c>
      <c r="I1408" t="n">
        <v>101</v>
      </c>
      <c r="J1408" t="n">
        <v>160.9</v>
      </c>
      <c r="K1408" t="n">
        <v>50.28</v>
      </c>
      <c r="L1408" t="n">
        <v>2.25</v>
      </c>
      <c r="M1408" t="n">
        <v>99</v>
      </c>
      <c r="N1408" t="n">
        <v>28.37</v>
      </c>
      <c r="O1408" t="n">
        <v>20078.3</v>
      </c>
      <c r="P1408" t="n">
        <v>313.52</v>
      </c>
      <c r="Q1408" t="n">
        <v>609.11</v>
      </c>
      <c r="R1408" t="n">
        <v>110.1</v>
      </c>
      <c r="S1408" t="n">
        <v>46.36</v>
      </c>
      <c r="T1408" t="n">
        <v>31091.54</v>
      </c>
      <c r="U1408" t="n">
        <v>0.42</v>
      </c>
      <c r="V1408" t="n">
        <v>0.84</v>
      </c>
      <c r="W1408" t="n">
        <v>9.35</v>
      </c>
      <c r="X1408" t="n">
        <v>2.02</v>
      </c>
      <c r="Y1408" t="n">
        <v>1</v>
      </c>
      <c r="Z1408" t="n">
        <v>10</v>
      </c>
    </row>
    <row r="1409">
      <c r="A1409" t="n">
        <v>6</v>
      </c>
      <c r="B1409" t="n">
        <v>80</v>
      </c>
      <c r="C1409" t="inlineStr">
        <is>
          <t xml:space="preserve">CONCLUIDO	</t>
        </is>
      </c>
      <c r="D1409" t="n">
        <v>3.2897</v>
      </c>
      <c r="E1409" t="n">
        <v>30.4</v>
      </c>
      <c r="F1409" t="n">
        <v>25.17</v>
      </c>
      <c r="G1409" t="n">
        <v>16.78</v>
      </c>
      <c r="H1409" t="n">
        <v>0.27</v>
      </c>
      <c r="I1409" t="n">
        <v>90</v>
      </c>
      <c r="J1409" t="n">
        <v>161.26</v>
      </c>
      <c r="K1409" t="n">
        <v>50.28</v>
      </c>
      <c r="L1409" t="n">
        <v>2.5</v>
      </c>
      <c r="M1409" t="n">
        <v>88</v>
      </c>
      <c r="N1409" t="n">
        <v>28.48</v>
      </c>
      <c r="O1409" t="n">
        <v>20122.23</v>
      </c>
      <c r="P1409" t="n">
        <v>310.2</v>
      </c>
      <c r="Q1409" t="n">
        <v>608.99</v>
      </c>
      <c r="R1409" t="n">
        <v>103.39</v>
      </c>
      <c r="S1409" t="n">
        <v>46.36</v>
      </c>
      <c r="T1409" t="n">
        <v>27794.15</v>
      </c>
      <c r="U1409" t="n">
        <v>0.45</v>
      </c>
      <c r="V1409" t="n">
        <v>0.85</v>
      </c>
      <c r="W1409" t="n">
        <v>9.32</v>
      </c>
      <c r="X1409" t="n">
        <v>1.79</v>
      </c>
      <c r="Y1409" t="n">
        <v>1</v>
      </c>
      <c r="Z1409" t="n">
        <v>10</v>
      </c>
    </row>
    <row r="1410">
      <c r="A1410" t="n">
        <v>7</v>
      </c>
      <c r="B1410" t="n">
        <v>80</v>
      </c>
      <c r="C1410" t="inlineStr">
        <is>
          <t xml:space="preserve">CONCLUIDO	</t>
        </is>
      </c>
      <c r="D1410" t="n">
        <v>3.3404</v>
      </c>
      <c r="E1410" t="n">
        <v>29.94</v>
      </c>
      <c r="F1410" t="n">
        <v>25</v>
      </c>
      <c r="G1410" t="n">
        <v>18.52</v>
      </c>
      <c r="H1410" t="n">
        <v>0.3</v>
      </c>
      <c r="I1410" t="n">
        <v>81</v>
      </c>
      <c r="J1410" t="n">
        <v>161.61</v>
      </c>
      <c r="K1410" t="n">
        <v>50.28</v>
      </c>
      <c r="L1410" t="n">
        <v>2.75</v>
      </c>
      <c r="M1410" t="n">
        <v>79</v>
      </c>
      <c r="N1410" t="n">
        <v>28.58</v>
      </c>
      <c r="O1410" t="n">
        <v>20166.2</v>
      </c>
      <c r="P1410" t="n">
        <v>307.56</v>
      </c>
      <c r="Q1410" t="n">
        <v>609.04</v>
      </c>
      <c r="R1410" t="n">
        <v>97.87</v>
      </c>
      <c r="S1410" t="n">
        <v>46.36</v>
      </c>
      <c r="T1410" t="n">
        <v>25076.2</v>
      </c>
      <c r="U1410" t="n">
        <v>0.47</v>
      </c>
      <c r="V1410" t="n">
        <v>0.85</v>
      </c>
      <c r="W1410" t="n">
        <v>9.31</v>
      </c>
      <c r="X1410" t="n">
        <v>1.63</v>
      </c>
      <c r="Y1410" t="n">
        <v>1</v>
      </c>
      <c r="Z1410" t="n">
        <v>10</v>
      </c>
    </row>
    <row r="1411">
      <c r="A1411" t="n">
        <v>8</v>
      </c>
      <c r="B1411" t="n">
        <v>80</v>
      </c>
      <c r="C1411" t="inlineStr">
        <is>
          <t xml:space="preserve">CONCLUIDO	</t>
        </is>
      </c>
      <c r="D1411" t="n">
        <v>3.3855</v>
      </c>
      <c r="E1411" t="n">
        <v>29.54</v>
      </c>
      <c r="F1411" t="n">
        <v>24.83</v>
      </c>
      <c r="G1411" t="n">
        <v>20.13</v>
      </c>
      <c r="H1411" t="n">
        <v>0.33</v>
      </c>
      <c r="I1411" t="n">
        <v>74</v>
      </c>
      <c r="J1411" t="n">
        <v>161.97</v>
      </c>
      <c r="K1411" t="n">
        <v>50.28</v>
      </c>
      <c r="L1411" t="n">
        <v>3</v>
      </c>
      <c r="M1411" t="n">
        <v>72</v>
      </c>
      <c r="N1411" t="n">
        <v>28.69</v>
      </c>
      <c r="O1411" t="n">
        <v>20210.21</v>
      </c>
      <c r="P1411" t="n">
        <v>304.91</v>
      </c>
      <c r="Q1411" t="n">
        <v>609.04</v>
      </c>
      <c r="R1411" t="n">
        <v>92.89</v>
      </c>
      <c r="S1411" t="n">
        <v>46.36</v>
      </c>
      <c r="T1411" t="n">
        <v>22623.81</v>
      </c>
      <c r="U1411" t="n">
        <v>0.5</v>
      </c>
      <c r="V1411" t="n">
        <v>0.86</v>
      </c>
      <c r="W1411" t="n">
        <v>9.279999999999999</v>
      </c>
      <c r="X1411" t="n">
        <v>1.45</v>
      </c>
      <c r="Y1411" t="n">
        <v>1</v>
      </c>
      <c r="Z1411" t="n">
        <v>10</v>
      </c>
    </row>
    <row r="1412">
      <c r="A1412" t="n">
        <v>9</v>
      </c>
      <c r="B1412" t="n">
        <v>80</v>
      </c>
      <c r="C1412" t="inlineStr">
        <is>
          <t xml:space="preserve">CONCLUIDO	</t>
        </is>
      </c>
      <c r="D1412" t="n">
        <v>3.4208</v>
      </c>
      <c r="E1412" t="n">
        <v>29.23</v>
      </c>
      <c r="F1412" t="n">
        <v>24.72</v>
      </c>
      <c r="G1412" t="n">
        <v>21.81</v>
      </c>
      <c r="H1412" t="n">
        <v>0.35</v>
      </c>
      <c r="I1412" t="n">
        <v>68</v>
      </c>
      <c r="J1412" t="n">
        <v>162.33</v>
      </c>
      <c r="K1412" t="n">
        <v>50.28</v>
      </c>
      <c r="L1412" t="n">
        <v>3.25</v>
      </c>
      <c r="M1412" t="n">
        <v>66</v>
      </c>
      <c r="N1412" t="n">
        <v>28.8</v>
      </c>
      <c r="O1412" t="n">
        <v>20254.26</v>
      </c>
      <c r="P1412" t="n">
        <v>302.88</v>
      </c>
      <c r="Q1412" t="n">
        <v>609.12</v>
      </c>
      <c r="R1412" t="n">
        <v>88.98</v>
      </c>
      <c r="S1412" t="n">
        <v>46.36</v>
      </c>
      <c r="T1412" t="n">
        <v>20697.77</v>
      </c>
      <c r="U1412" t="n">
        <v>0.52</v>
      </c>
      <c r="V1412" t="n">
        <v>0.86</v>
      </c>
      <c r="W1412" t="n">
        <v>9.289999999999999</v>
      </c>
      <c r="X1412" t="n">
        <v>1.34</v>
      </c>
      <c r="Y1412" t="n">
        <v>1</v>
      </c>
      <c r="Z1412" t="n">
        <v>10</v>
      </c>
    </row>
    <row r="1413">
      <c r="A1413" t="n">
        <v>10</v>
      </c>
      <c r="B1413" t="n">
        <v>80</v>
      </c>
      <c r="C1413" t="inlineStr">
        <is>
          <t xml:space="preserve">CONCLUIDO	</t>
        </is>
      </c>
      <c r="D1413" t="n">
        <v>3.4507</v>
      </c>
      <c r="E1413" t="n">
        <v>28.98</v>
      </c>
      <c r="F1413" t="n">
        <v>24.63</v>
      </c>
      <c r="G1413" t="n">
        <v>23.45</v>
      </c>
      <c r="H1413" t="n">
        <v>0.38</v>
      </c>
      <c r="I1413" t="n">
        <v>63</v>
      </c>
      <c r="J1413" t="n">
        <v>162.68</v>
      </c>
      <c r="K1413" t="n">
        <v>50.28</v>
      </c>
      <c r="L1413" t="n">
        <v>3.5</v>
      </c>
      <c r="M1413" t="n">
        <v>61</v>
      </c>
      <c r="N1413" t="n">
        <v>28.9</v>
      </c>
      <c r="O1413" t="n">
        <v>20298.34</v>
      </c>
      <c r="P1413" t="n">
        <v>301.27</v>
      </c>
      <c r="Q1413" t="n">
        <v>609.1</v>
      </c>
      <c r="R1413" t="n">
        <v>86.2</v>
      </c>
      <c r="S1413" t="n">
        <v>46.36</v>
      </c>
      <c r="T1413" t="n">
        <v>19331.48</v>
      </c>
      <c r="U1413" t="n">
        <v>0.54</v>
      </c>
      <c r="V1413" t="n">
        <v>0.87</v>
      </c>
      <c r="W1413" t="n">
        <v>9.279999999999999</v>
      </c>
      <c r="X1413" t="n">
        <v>1.25</v>
      </c>
      <c r="Y1413" t="n">
        <v>1</v>
      </c>
      <c r="Z1413" t="n">
        <v>10</v>
      </c>
    </row>
    <row r="1414">
      <c r="A1414" t="n">
        <v>11</v>
      </c>
      <c r="B1414" t="n">
        <v>80</v>
      </c>
      <c r="C1414" t="inlineStr">
        <is>
          <t xml:space="preserve">CONCLUIDO	</t>
        </is>
      </c>
      <c r="D1414" t="n">
        <v>3.4755</v>
      </c>
      <c r="E1414" t="n">
        <v>28.77</v>
      </c>
      <c r="F1414" t="n">
        <v>24.55</v>
      </c>
      <c r="G1414" t="n">
        <v>24.96</v>
      </c>
      <c r="H1414" t="n">
        <v>0.41</v>
      </c>
      <c r="I1414" t="n">
        <v>59</v>
      </c>
      <c r="J1414" t="n">
        <v>163.04</v>
      </c>
      <c r="K1414" t="n">
        <v>50.28</v>
      </c>
      <c r="L1414" t="n">
        <v>3.75</v>
      </c>
      <c r="M1414" t="n">
        <v>57</v>
      </c>
      <c r="N1414" t="n">
        <v>29.01</v>
      </c>
      <c r="O1414" t="n">
        <v>20342.46</v>
      </c>
      <c r="P1414" t="n">
        <v>299.84</v>
      </c>
      <c r="Q1414" t="n">
        <v>609</v>
      </c>
      <c r="R1414" t="n">
        <v>83.73999999999999</v>
      </c>
      <c r="S1414" t="n">
        <v>46.36</v>
      </c>
      <c r="T1414" t="n">
        <v>18120.53</v>
      </c>
      <c r="U1414" t="n">
        <v>0.55</v>
      </c>
      <c r="V1414" t="n">
        <v>0.87</v>
      </c>
      <c r="W1414" t="n">
        <v>9.279999999999999</v>
      </c>
      <c r="X1414" t="n">
        <v>1.17</v>
      </c>
      <c r="Y1414" t="n">
        <v>1</v>
      </c>
      <c r="Z1414" t="n">
        <v>10</v>
      </c>
    </row>
    <row r="1415">
      <c r="A1415" t="n">
        <v>12</v>
      </c>
      <c r="B1415" t="n">
        <v>80</v>
      </c>
      <c r="C1415" t="inlineStr">
        <is>
          <t xml:space="preserve">CONCLUIDO	</t>
        </is>
      </c>
      <c r="D1415" t="n">
        <v>3.5</v>
      </c>
      <c r="E1415" t="n">
        <v>28.57</v>
      </c>
      <c r="F1415" t="n">
        <v>24.47</v>
      </c>
      <c r="G1415" t="n">
        <v>26.7</v>
      </c>
      <c r="H1415" t="n">
        <v>0.43</v>
      </c>
      <c r="I1415" t="n">
        <v>55</v>
      </c>
      <c r="J1415" t="n">
        <v>163.4</v>
      </c>
      <c r="K1415" t="n">
        <v>50.28</v>
      </c>
      <c r="L1415" t="n">
        <v>4</v>
      </c>
      <c r="M1415" t="n">
        <v>53</v>
      </c>
      <c r="N1415" t="n">
        <v>29.12</v>
      </c>
      <c r="O1415" t="n">
        <v>20386.62</v>
      </c>
      <c r="P1415" t="n">
        <v>298.38</v>
      </c>
      <c r="Q1415" t="n">
        <v>608.96</v>
      </c>
      <c r="R1415" t="n">
        <v>81.41</v>
      </c>
      <c r="S1415" t="n">
        <v>46.36</v>
      </c>
      <c r="T1415" t="n">
        <v>16979.42</v>
      </c>
      <c r="U1415" t="n">
        <v>0.57</v>
      </c>
      <c r="V1415" t="n">
        <v>0.87</v>
      </c>
      <c r="W1415" t="n">
        <v>9.27</v>
      </c>
      <c r="X1415" t="n">
        <v>1.1</v>
      </c>
      <c r="Y1415" t="n">
        <v>1</v>
      </c>
      <c r="Z1415" t="n">
        <v>10</v>
      </c>
    </row>
    <row r="1416">
      <c r="A1416" t="n">
        <v>13</v>
      </c>
      <c r="B1416" t="n">
        <v>80</v>
      </c>
      <c r="C1416" t="inlineStr">
        <is>
          <t xml:space="preserve">CONCLUIDO	</t>
        </is>
      </c>
      <c r="D1416" t="n">
        <v>3.5295</v>
      </c>
      <c r="E1416" t="n">
        <v>28.33</v>
      </c>
      <c r="F1416" t="n">
        <v>24.36</v>
      </c>
      <c r="G1416" t="n">
        <v>28.66</v>
      </c>
      <c r="H1416" t="n">
        <v>0.46</v>
      </c>
      <c r="I1416" t="n">
        <v>51</v>
      </c>
      <c r="J1416" t="n">
        <v>163.76</v>
      </c>
      <c r="K1416" t="n">
        <v>50.28</v>
      </c>
      <c r="L1416" t="n">
        <v>4.25</v>
      </c>
      <c r="M1416" t="n">
        <v>49</v>
      </c>
      <c r="N1416" t="n">
        <v>29.23</v>
      </c>
      <c r="O1416" t="n">
        <v>20430.81</v>
      </c>
      <c r="P1416" t="n">
        <v>296.57</v>
      </c>
      <c r="Q1416" t="n">
        <v>608.91</v>
      </c>
      <c r="R1416" t="n">
        <v>78.22</v>
      </c>
      <c r="S1416" t="n">
        <v>46.36</v>
      </c>
      <c r="T1416" t="n">
        <v>15401.54</v>
      </c>
      <c r="U1416" t="n">
        <v>0.59</v>
      </c>
      <c r="V1416" t="n">
        <v>0.87</v>
      </c>
      <c r="W1416" t="n">
        <v>9.26</v>
      </c>
      <c r="X1416" t="n">
        <v>0.99</v>
      </c>
      <c r="Y1416" t="n">
        <v>1</v>
      </c>
      <c r="Z1416" t="n">
        <v>10</v>
      </c>
    </row>
    <row r="1417">
      <c r="A1417" t="n">
        <v>14</v>
      </c>
      <c r="B1417" t="n">
        <v>80</v>
      </c>
      <c r="C1417" t="inlineStr">
        <is>
          <t xml:space="preserve">CONCLUIDO	</t>
        </is>
      </c>
      <c r="D1417" t="n">
        <v>3.5493</v>
      </c>
      <c r="E1417" t="n">
        <v>28.17</v>
      </c>
      <c r="F1417" t="n">
        <v>24.3</v>
      </c>
      <c r="G1417" t="n">
        <v>30.38</v>
      </c>
      <c r="H1417" t="n">
        <v>0.49</v>
      </c>
      <c r="I1417" t="n">
        <v>48</v>
      </c>
      <c r="J1417" t="n">
        <v>164.12</v>
      </c>
      <c r="K1417" t="n">
        <v>50.28</v>
      </c>
      <c r="L1417" t="n">
        <v>4.5</v>
      </c>
      <c r="M1417" t="n">
        <v>46</v>
      </c>
      <c r="N1417" t="n">
        <v>29.34</v>
      </c>
      <c r="O1417" t="n">
        <v>20475.04</v>
      </c>
      <c r="P1417" t="n">
        <v>295.14</v>
      </c>
      <c r="Q1417" t="n">
        <v>608.96</v>
      </c>
      <c r="R1417" t="n">
        <v>76.33</v>
      </c>
      <c r="S1417" t="n">
        <v>46.36</v>
      </c>
      <c r="T1417" t="n">
        <v>14471.61</v>
      </c>
      <c r="U1417" t="n">
        <v>0.61</v>
      </c>
      <c r="V1417" t="n">
        <v>0.88</v>
      </c>
      <c r="W1417" t="n">
        <v>9.25</v>
      </c>
      <c r="X1417" t="n">
        <v>0.93</v>
      </c>
      <c r="Y1417" t="n">
        <v>1</v>
      </c>
      <c r="Z1417" t="n">
        <v>10</v>
      </c>
    </row>
    <row r="1418">
      <c r="A1418" t="n">
        <v>15</v>
      </c>
      <c r="B1418" t="n">
        <v>80</v>
      </c>
      <c r="C1418" t="inlineStr">
        <is>
          <t xml:space="preserve">CONCLUIDO	</t>
        </is>
      </c>
      <c r="D1418" t="n">
        <v>3.5615</v>
      </c>
      <c r="E1418" t="n">
        <v>28.08</v>
      </c>
      <c r="F1418" t="n">
        <v>24.27</v>
      </c>
      <c r="G1418" t="n">
        <v>31.66</v>
      </c>
      <c r="H1418" t="n">
        <v>0.51</v>
      </c>
      <c r="I1418" t="n">
        <v>46</v>
      </c>
      <c r="J1418" t="n">
        <v>164.48</v>
      </c>
      <c r="K1418" t="n">
        <v>50.28</v>
      </c>
      <c r="L1418" t="n">
        <v>4.75</v>
      </c>
      <c r="M1418" t="n">
        <v>44</v>
      </c>
      <c r="N1418" t="n">
        <v>29.45</v>
      </c>
      <c r="O1418" t="n">
        <v>20519.3</v>
      </c>
      <c r="P1418" t="n">
        <v>294.3</v>
      </c>
      <c r="Q1418" t="n">
        <v>609.04</v>
      </c>
      <c r="R1418" t="n">
        <v>75.54000000000001</v>
      </c>
      <c r="S1418" t="n">
        <v>46.36</v>
      </c>
      <c r="T1418" t="n">
        <v>14089.5</v>
      </c>
      <c r="U1418" t="n">
        <v>0.61</v>
      </c>
      <c r="V1418" t="n">
        <v>0.88</v>
      </c>
      <c r="W1418" t="n">
        <v>9.25</v>
      </c>
      <c r="X1418" t="n">
        <v>0.9</v>
      </c>
      <c r="Y1418" t="n">
        <v>1</v>
      </c>
      <c r="Z1418" t="n">
        <v>10</v>
      </c>
    </row>
    <row r="1419">
      <c r="A1419" t="n">
        <v>16</v>
      </c>
      <c r="B1419" t="n">
        <v>80</v>
      </c>
      <c r="C1419" t="inlineStr">
        <is>
          <t xml:space="preserve">CONCLUIDO	</t>
        </is>
      </c>
      <c r="D1419" t="n">
        <v>3.5799</v>
      </c>
      <c r="E1419" t="n">
        <v>27.93</v>
      </c>
      <c r="F1419" t="n">
        <v>24.22</v>
      </c>
      <c r="G1419" t="n">
        <v>33.8</v>
      </c>
      <c r="H1419" t="n">
        <v>0.54</v>
      </c>
      <c r="I1419" t="n">
        <v>43</v>
      </c>
      <c r="J1419" t="n">
        <v>164.83</v>
      </c>
      <c r="K1419" t="n">
        <v>50.28</v>
      </c>
      <c r="L1419" t="n">
        <v>5</v>
      </c>
      <c r="M1419" t="n">
        <v>41</v>
      </c>
      <c r="N1419" t="n">
        <v>29.55</v>
      </c>
      <c r="O1419" t="n">
        <v>20563.61</v>
      </c>
      <c r="P1419" t="n">
        <v>293.22</v>
      </c>
      <c r="Q1419" t="n">
        <v>608.97</v>
      </c>
      <c r="R1419" t="n">
        <v>73.39</v>
      </c>
      <c r="S1419" t="n">
        <v>46.36</v>
      </c>
      <c r="T1419" t="n">
        <v>13027.72</v>
      </c>
      <c r="U1419" t="n">
        <v>0.63</v>
      </c>
      <c r="V1419" t="n">
        <v>0.88</v>
      </c>
      <c r="W1419" t="n">
        <v>9.26</v>
      </c>
      <c r="X1419" t="n">
        <v>0.85</v>
      </c>
      <c r="Y1419" t="n">
        <v>1</v>
      </c>
      <c r="Z1419" t="n">
        <v>10</v>
      </c>
    </row>
    <row r="1420">
      <c r="A1420" t="n">
        <v>17</v>
      </c>
      <c r="B1420" t="n">
        <v>80</v>
      </c>
      <c r="C1420" t="inlineStr">
        <is>
          <t xml:space="preserve">CONCLUIDO	</t>
        </is>
      </c>
      <c r="D1420" t="n">
        <v>3.5937</v>
      </c>
      <c r="E1420" t="n">
        <v>27.83</v>
      </c>
      <c r="F1420" t="n">
        <v>24.18</v>
      </c>
      <c r="G1420" t="n">
        <v>35.39</v>
      </c>
      <c r="H1420" t="n">
        <v>0.5600000000000001</v>
      </c>
      <c r="I1420" t="n">
        <v>41</v>
      </c>
      <c r="J1420" t="n">
        <v>165.19</v>
      </c>
      <c r="K1420" t="n">
        <v>50.28</v>
      </c>
      <c r="L1420" t="n">
        <v>5.25</v>
      </c>
      <c r="M1420" t="n">
        <v>39</v>
      </c>
      <c r="N1420" t="n">
        <v>29.66</v>
      </c>
      <c r="O1420" t="n">
        <v>20607.95</v>
      </c>
      <c r="P1420" t="n">
        <v>292.04</v>
      </c>
      <c r="Q1420" t="n">
        <v>608.98</v>
      </c>
      <c r="R1420" t="n">
        <v>72.33</v>
      </c>
      <c r="S1420" t="n">
        <v>46.36</v>
      </c>
      <c r="T1420" t="n">
        <v>12509.14</v>
      </c>
      <c r="U1420" t="n">
        <v>0.64</v>
      </c>
      <c r="V1420" t="n">
        <v>0.88</v>
      </c>
      <c r="W1420" t="n">
        <v>9.25</v>
      </c>
      <c r="X1420" t="n">
        <v>0.8100000000000001</v>
      </c>
      <c r="Y1420" t="n">
        <v>1</v>
      </c>
      <c r="Z1420" t="n">
        <v>10</v>
      </c>
    </row>
    <row r="1421">
      <c r="A1421" t="n">
        <v>18</v>
      </c>
      <c r="B1421" t="n">
        <v>80</v>
      </c>
      <c r="C1421" t="inlineStr">
        <is>
          <t xml:space="preserve">CONCLUIDO	</t>
        </is>
      </c>
      <c r="D1421" t="n">
        <v>3.6075</v>
      </c>
      <c r="E1421" t="n">
        <v>27.72</v>
      </c>
      <c r="F1421" t="n">
        <v>24.14</v>
      </c>
      <c r="G1421" t="n">
        <v>37.14</v>
      </c>
      <c r="H1421" t="n">
        <v>0.59</v>
      </c>
      <c r="I1421" t="n">
        <v>39</v>
      </c>
      <c r="J1421" t="n">
        <v>165.55</v>
      </c>
      <c r="K1421" t="n">
        <v>50.28</v>
      </c>
      <c r="L1421" t="n">
        <v>5.5</v>
      </c>
      <c r="M1421" t="n">
        <v>37</v>
      </c>
      <c r="N1421" t="n">
        <v>29.77</v>
      </c>
      <c r="O1421" t="n">
        <v>20652.33</v>
      </c>
      <c r="P1421" t="n">
        <v>290.93</v>
      </c>
      <c r="Q1421" t="n">
        <v>608.89</v>
      </c>
      <c r="R1421" t="n">
        <v>71.25</v>
      </c>
      <c r="S1421" t="n">
        <v>46.36</v>
      </c>
      <c r="T1421" t="n">
        <v>11975.67</v>
      </c>
      <c r="U1421" t="n">
        <v>0.65</v>
      </c>
      <c r="V1421" t="n">
        <v>0.88</v>
      </c>
      <c r="W1421" t="n">
        <v>9.24</v>
      </c>
      <c r="X1421" t="n">
        <v>0.77</v>
      </c>
      <c r="Y1421" t="n">
        <v>1</v>
      </c>
      <c r="Z1421" t="n">
        <v>10</v>
      </c>
    </row>
    <row r="1422">
      <c r="A1422" t="n">
        <v>19</v>
      </c>
      <c r="B1422" t="n">
        <v>80</v>
      </c>
      <c r="C1422" t="inlineStr">
        <is>
          <t xml:space="preserve">CONCLUIDO	</t>
        </is>
      </c>
      <c r="D1422" t="n">
        <v>3.6137</v>
      </c>
      <c r="E1422" t="n">
        <v>27.67</v>
      </c>
      <c r="F1422" t="n">
        <v>24.12</v>
      </c>
      <c r="G1422" t="n">
        <v>38.09</v>
      </c>
      <c r="H1422" t="n">
        <v>0.61</v>
      </c>
      <c r="I1422" t="n">
        <v>38</v>
      </c>
      <c r="J1422" t="n">
        <v>165.91</v>
      </c>
      <c r="K1422" t="n">
        <v>50.28</v>
      </c>
      <c r="L1422" t="n">
        <v>5.75</v>
      </c>
      <c r="M1422" t="n">
        <v>36</v>
      </c>
      <c r="N1422" t="n">
        <v>29.88</v>
      </c>
      <c r="O1422" t="n">
        <v>20696.74</v>
      </c>
      <c r="P1422" t="n">
        <v>290.23</v>
      </c>
      <c r="Q1422" t="n">
        <v>608.9299999999999</v>
      </c>
      <c r="R1422" t="n">
        <v>70.7</v>
      </c>
      <c r="S1422" t="n">
        <v>46.36</v>
      </c>
      <c r="T1422" t="n">
        <v>11707.1</v>
      </c>
      <c r="U1422" t="n">
        <v>0.66</v>
      </c>
      <c r="V1422" t="n">
        <v>0.88</v>
      </c>
      <c r="W1422" t="n">
        <v>9.24</v>
      </c>
      <c r="X1422" t="n">
        <v>0.75</v>
      </c>
      <c r="Y1422" t="n">
        <v>1</v>
      </c>
      <c r="Z1422" t="n">
        <v>10</v>
      </c>
    </row>
    <row r="1423">
      <c r="A1423" t="n">
        <v>20</v>
      </c>
      <c r="B1423" t="n">
        <v>80</v>
      </c>
      <c r="C1423" t="inlineStr">
        <is>
          <t xml:space="preserve">CONCLUIDO	</t>
        </is>
      </c>
      <c r="D1423" t="n">
        <v>3.6288</v>
      </c>
      <c r="E1423" t="n">
        <v>27.56</v>
      </c>
      <c r="F1423" t="n">
        <v>24.07</v>
      </c>
      <c r="G1423" t="n">
        <v>40.12</v>
      </c>
      <c r="H1423" t="n">
        <v>0.64</v>
      </c>
      <c r="I1423" t="n">
        <v>36</v>
      </c>
      <c r="J1423" t="n">
        <v>166.27</v>
      </c>
      <c r="K1423" t="n">
        <v>50.28</v>
      </c>
      <c r="L1423" t="n">
        <v>6</v>
      </c>
      <c r="M1423" t="n">
        <v>34</v>
      </c>
      <c r="N1423" t="n">
        <v>29.99</v>
      </c>
      <c r="O1423" t="n">
        <v>20741.2</v>
      </c>
      <c r="P1423" t="n">
        <v>289.07</v>
      </c>
      <c r="Q1423" t="n">
        <v>608.85</v>
      </c>
      <c r="R1423" t="n">
        <v>69.12</v>
      </c>
      <c r="S1423" t="n">
        <v>46.36</v>
      </c>
      <c r="T1423" t="n">
        <v>10927.87</v>
      </c>
      <c r="U1423" t="n">
        <v>0.67</v>
      </c>
      <c r="V1423" t="n">
        <v>0.89</v>
      </c>
      <c r="W1423" t="n">
        <v>9.24</v>
      </c>
      <c r="X1423" t="n">
        <v>0.7</v>
      </c>
      <c r="Y1423" t="n">
        <v>1</v>
      </c>
      <c r="Z1423" t="n">
        <v>10</v>
      </c>
    </row>
    <row r="1424">
      <c r="A1424" t="n">
        <v>21</v>
      </c>
      <c r="B1424" t="n">
        <v>80</v>
      </c>
      <c r="C1424" t="inlineStr">
        <is>
          <t xml:space="preserve">CONCLUIDO	</t>
        </is>
      </c>
      <c r="D1424" t="n">
        <v>3.6444</v>
      </c>
      <c r="E1424" t="n">
        <v>27.44</v>
      </c>
      <c r="F1424" t="n">
        <v>24.02</v>
      </c>
      <c r="G1424" t="n">
        <v>42.39</v>
      </c>
      <c r="H1424" t="n">
        <v>0.66</v>
      </c>
      <c r="I1424" t="n">
        <v>34</v>
      </c>
      <c r="J1424" t="n">
        <v>166.64</v>
      </c>
      <c r="K1424" t="n">
        <v>50.28</v>
      </c>
      <c r="L1424" t="n">
        <v>6.25</v>
      </c>
      <c r="M1424" t="n">
        <v>32</v>
      </c>
      <c r="N1424" t="n">
        <v>30.11</v>
      </c>
      <c r="O1424" t="n">
        <v>20785.69</v>
      </c>
      <c r="P1424" t="n">
        <v>287.81</v>
      </c>
      <c r="Q1424" t="n">
        <v>608.9299999999999</v>
      </c>
      <c r="R1424" t="n">
        <v>67.45</v>
      </c>
      <c r="S1424" t="n">
        <v>46.36</v>
      </c>
      <c r="T1424" t="n">
        <v>10101.79</v>
      </c>
      <c r="U1424" t="n">
        <v>0.6899999999999999</v>
      </c>
      <c r="V1424" t="n">
        <v>0.89</v>
      </c>
      <c r="W1424" t="n">
        <v>9.23</v>
      </c>
      <c r="X1424" t="n">
        <v>0.65</v>
      </c>
      <c r="Y1424" t="n">
        <v>1</v>
      </c>
      <c r="Z1424" t="n">
        <v>10</v>
      </c>
    </row>
    <row r="1425">
      <c r="A1425" t="n">
        <v>22</v>
      </c>
      <c r="B1425" t="n">
        <v>80</v>
      </c>
      <c r="C1425" t="inlineStr">
        <is>
          <t xml:space="preserve">CONCLUIDO	</t>
        </is>
      </c>
      <c r="D1425" t="n">
        <v>3.6501</v>
      </c>
      <c r="E1425" t="n">
        <v>27.4</v>
      </c>
      <c r="F1425" t="n">
        <v>24.01</v>
      </c>
      <c r="G1425" t="n">
        <v>43.65</v>
      </c>
      <c r="H1425" t="n">
        <v>0.6899999999999999</v>
      </c>
      <c r="I1425" t="n">
        <v>33</v>
      </c>
      <c r="J1425" t="n">
        <v>167</v>
      </c>
      <c r="K1425" t="n">
        <v>50.28</v>
      </c>
      <c r="L1425" t="n">
        <v>6.5</v>
      </c>
      <c r="M1425" t="n">
        <v>31</v>
      </c>
      <c r="N1425" t="n">
        <v>30.22</v>
      </c>
      <c r="O1425" t="n">
        <v>20830.22</v>
      </c>
      <c r="P1425" t="n">
        <v>287.2</v>
      </c>
      <c r="Q1425" t="n">
        <v>608.88</v>
      </c>
      <c r="R1425" t="n">
        <v>66.95</v>
      </c>
      <c r="S1425" t="n">
        <v>46.36</v>
      </c>
      <c r="T1425" t="n">
        <v>9859.629999999999</v>
      </c>
      <c r="U1425" t="n">
        <v>0.6899999999999999</v>
      </c>
      <c r="V1425" t="n">
        <v>0.89</v>
      </c>
      <c r="W1425" t="n">
        <v>9.23</v>
      </c>
      <c r="X1425" t="n">
        <v>0.64</v>
      </c>
      <c r="Y1425" t="n">
        <v>1</v>
      </c>
      <c r="Z1425" t="n">
        <v>10</v>
      </c>
    </row>
    <row r="1426">
      <c r="A1426" t="n">
        <v>23</v>
      </c>
      <c r="B1426" t="n">
        <v>80</v>
      </c>
      <c r="C1426" t="inlineStr">
        <is>
          <t xml:space="preserve">CONCLUIDO	</t>
        </is>
      </c>
      <c r="D1426" t="n">
        <v>3.6555</v>
      </c>
      <c r="E1426" t="n">
        <v>27.36</v>
      </c>
      <c r="F1426" t="n">
        <v>24</v>
      </c>
      <c r="G1426" t="n">
        <v>45</v>
      </c>
      <c r="H1426" t="n">
        <v>0.71</v>
      </c>
      <c r="I1426" t="n">
        <v>32</v>
      </c>
      <c r="J1426" t="n">
        <v>167.36</v>
      </c>
      <c r="K1426" t="n">
        <v>50.28</v>
      </c>
      <c r="L1426" t="n">
        <v>6.75</v>
      </c>
      <c r="M1426" t="n">
        <v>30</v>
      </c>
      <c r="N1426" t="n">
        <v>30.33</v>
      </c>
      <c r="O1426" t="n">
        <v>20874.78</v>
      </c>
      <c r="P1426" t="n">
        <v>286.66</v>
      </c>
      <c r="Q1426" t="n">
        <v>608.9299999999999</v>
      </c>
      <c r="R1426" t="n">
        <v>66.75</v>
      </c>
      <c r="S1426" t="n">
        <v>46.36</v>
      </c>
      <c r="T1426" t="n">
        <v>9762.07</v>
      </c>
      <c r="U1426" t="n">
        <v>0.6899999999999999</v>
      </c>
      <c r="V1426" t="n">
        <v>0.89</v>
      </c>
      <c r="W1426" t="n">
        <v>9.23</v>
      </c>
      <c r="X1426" t="n">
        <v>0.63</v>
      </c>
      <c r="Y1426" t="n">
        <v>1</v>
      </c>
      <c r="Z1426" t="n">
        <v>10</v>
      </c>
    </row>
    <row r="1427">
      <c r="A1427" t="n">
        <v>24</v>
      </c>
      <c r="B1427" t="n">
        <v>80</v>
      </c>
      <c r="C1427" t="inlineStr">
        <is>
          <t xml:space="preserve">CONCLUIDO	</t>
        </is>
      </c>
      <c r="D1427" t="n">
        <v>3.6625</v>
      </c>
      <c r="E1427" t="n">
        <v>27.3</v>
      </c>
      <c r="F1427" t="n">
        <v>23.98</v>
      </c>
      <c r="G1427" t="n">
        <v>46.41</v>
      </c>
      <c r="H1427" t="n">
        <v>0.74</v>
      </c>
      <c r="I1427" t="n">
        <v>31</v>
      </c>
      <c r="J1427" t="n">
        <v>167.72</v>
      </c>
      <c r="K1427" t="n">
        <v>50.28</v>
      </c>
      <c r="L1427" t="n">
        <v>7</v>
      </c>
      <c r="M1427" t="n">
        <v>29</v>
      </c>
      <c r="N1427" t="n">
        <v>30.44</v>
      </c>
      <c r="O1427" t="n">
        <v>20919.39</v>
      </c>
      <c r="P1427" t="n">
        <v>285.78</v>
      </c>
      <c r="Q1427" t="n">
        <v>608.89</v>
      </c>
      <c r="R1427" t="n">
        <v>66.31999999999999</v>
      </c>
      <c r="S1427" t="n">
        <v>46.36</v>
      </c>
      <c r="T1427" t="n">
        <v>9553.23</v>
      </c>
      <c r="U1427" t="n">
        <v>0.7</v>
      </c>
      <c r="V1427" t="n">
        <v>0.89</v>
      </c>
      <c r="W1427" t="n">
        <v>9.23</v>
      </c>
      <c r="X1427" t="n">
        <v>0.61</v>
      </c>
      <c r="Y1427" t="n">
        <v>1</v>
      </c>
      <c r="Z1427" t="n">
        <v>10</v>
      </c>
    </row>
    <row r="1428">
      <c r="A1428" t="n">
        <v>25</v>
      </c>
      <c r="B1428" t="n">
        <v>80</v>
      </c>
      <c r="C1428" t="inlineStr">
        <is>
          <t xml:space="preserve">CONCLUIDO	</t>
        </is>
      </c>
      <c r="D1428" t="n">
        <v>3.6694</v>
      </c>
      <c r="E1428" t="n">
        <v>27.25</v>
      </c>
      <c r="F1428" t="n">
        <v>23.96</v>
      </c>
      <c r="G1428" t="n">
        <v>47.92</v>
      </c>
      <c r="H1428" t="n">
        <v>0.76</v>
      </c>
      <c r="I1428" t="n">
        <v>30</v>
      </c>
      <c r="J1428" t="n">
        <v>168.08</v>
      </c>
      <c r="K1428" t="n">
        <v>50.28</v>
      </c>
      <c r="L1428" t="n">
        <v>7.25</v>
      </c>
      <c r="M1428" t="n">
        <v>28</v>
      </c>
      <c r="N1428" t="n">
        <v>30.55</v>
      </c>
      <c r="O1428" t="n">
        <v>20964.03</v>
      </c>
      <c r="P1428" t="n">
        <v>284.88</v>
      </c>
      <c r="Q1428" t="n">
        <v>609.01</v>
      </c>
      <c r="R1428" t="n">
        <v>65.51000000000001</v>
      </c>
      <c r="S1428" t="n">
        <v>46.36</v>
      </c>
      <c r="T1428" t="n">
        <v>9150.76</v>
      </c>
      <c r="U1428" t="n">
        <v>0.71</v>
      </c>
      <c r="V1428" t="n">
        <v>0.89</v>
      </c>
      <c r="W1428" t="n">
        <v>9.23</v>
      </c>
      <c r="X1428" t="n">
        <v>0.59</v>
      </c>
      <c r="Y1428" t="n">
        <v>1</v>
      </c>
      <c r="Z1428" t="n">
        <v>10</v>
      </c>
    </row>
    <row r="1429">
      <c r="A1429" t="n">
        <v>26</v>
      </c>
      <c r="B1429" t="n">
        <v>80</v>
      </c>
      <c r="C1429" t="inlineStr">
        <is>
          <t xml:space="preserve">CONCLUIDO	</t>
        </is>
      </c>
      <c r="D1429" t="n">
        <v>3.6772</v>
      </c>
      <c r="E1429" t="n">
        <v>27.19</v>
      </c>
      <c r="F1429" t="n">
        <v>23.94</v>
      </c>
      <c r="G1429" t="n">
        <v>49.52</v>
      </c>
      <c r="H1429" t="n">
        <v>0.79</v>
      </c>
      <c r="I1429" t="n">
        <v>29</v>
      </c>
      <c r="J1429" t="n">
        <v>168.44</v>
      </c>
      <c r="K1429" t="n">
        <v>50.28</v>
      </c>
      <c r="L1429" t="n">
        <v>7.5</v>
      </c>
      <c r="M1429" t="n">
        <v>27</v>
      </c>
      <c r="N1429" t="n">
        <v>30.66</v>
      </c>
      <c r="O1429" t="n">
        <v>21008.71</v>
      </c>
      <c r="P1429" t="n">
        <v>284.22</v>
      </c>
      <c r="Q1429" t="n">
        <v>608.83</v>
      </c>
      <c r="R1429" t="n">
        <v>64.73</v>
      </c>
      <c r="S1429" t="n">
        <v>46.36</v>
      </c>
      <c r="T1429" t="n">
        <v>8765.790000000001</v>
      </c>
      <c r="U1429" t="n">
        <v>0.72</v>
      </c>
      <c r="V1429" t="n">
        <v>0.89</v>
      </c>
      <c r="W1429" t="n">
        <v>9.23</v>
      </c>
      <c r="X1429" t="n">
        <v>0.5600000000000001</v>
      </c>
      <c r="Y1429" t="n">
        <v>1</v>
      </c>
      <c r="Z1429" t="n">
        <v>10</v>
      </c>
    </row>
    <row r="1430">
      <c r="A1430" t="n">
        <v>27</v>
      </c>
      <c r="B1430" t="n">
        <v>80</v>
      </c>
      <c r="C1430" t="inlineStr">
        <is>
          <t xml:space="preserve">CONCLUIDO	</t>
        </is>
      </c>
      <c r="D1430" t="n">
        <v>3.6851</v>
      </c>
      <c r="E1430" t="n">
        <v>27.14</v>
      </c>
      <c r="F1430" t="n">
        <v>23.91</v>
      </c>
      <c r="G1430" t="n">
        <v>51.24</v>
      </c>
      <c r="H1430" t="n">
        <v>0.8100000000000001</v>
      </c>
      <c r="I1430" t="n">
        <v>28</v>
      </c>
      <c r="J1430" t="n">
        <v>168.81</v>
      </c>
      <c r="K1430" t="n">
        <v>50.28</v>
      </c>
      <c r="L1430" t="n">
        <v>7.75</v>
      </c>
      <c r="M1430" t="n">
        <v>26</v>
      </c>
      <c r="N1430" t="n">
        <v>30.78</v>
      </c>
      <c r="O1430" t="n">
        <v>21053.43</v>
      </c>
      <c r="P1430" t="n">
        <v>283.11</v>
      </c>
      <c r="Q1430" t="n">
        <v>608.83</v>
      </c>
      <c r="R1430" t="n">
        <v>64.18000000000001</v>
      </c>
      <c r="S1430" t="n">
        <v>46.36</v>
      </c>
      <c r="T1430" t="n">
        <v>8499.559999999999</v>
      </c>
      <c r="U1430" t="n">
        <v>0.72</v>
      </c>
      <c r="V1430" t="n">
        <v>0.89</v>
      </c>
      <c r="W1430" t="n">
        <v>9.220000000000001</v>
      </c>
      <c r="X1430" t="n">
        <v>0.54</v>
      </c>
      <c r="Y1430" t="n">
        <v>1</v>
      </c>
      <c r="Z1430" t="n">
        <v>10</v>
      </c>
    </row>
    <row r="1431">
      <c r="A1431" t="n">
        <v>28</v>
      </c>
      <c r="B1431" t="n">
        <v>80</v>
      </c>
      <c r="C1431" t="inlineStr">
        <is>
          <t xml:space="preserve">CONCLUIDO	</t>
        </is>
      </c>
      <c r="D1431" t="n">
        <v>3.6936</v>
      </c>
      <c r="E1431" t="n">
        <v>27.07</v>
      </c>
      <c r="F1431" t="n">
        <v>23.88</v>
      </c>
      <c r="G1431" t="n">
        <v>53.07</v>
      </c>
      <c r="H1431" t="n">
        <v>0.84</v>
      </c>
      <c r="I1431" t="n">
        <v>27</v>
      </c>
      <c r="J1431" t="n">
        <v>169.17</v>
      </c>
      <c r="K1431" t="n">
        <v>50.28</v>
      </c>
      <c r="L1431" t="n">
        <v>8</v>
      </c>
      <c r="M1431" t="n">
        <v>25</v>
      </c>
      <c r="N1431" t="n">
        <v>30.89</v>
      </c>
      <c r="O1431" t="n">
        <v>21098.19</v>
      </c>
      <c r="P1431" t="n">
        <v>282.56</v>
      </c>
      <c r="Q1431" t="n">
        <v>608.87</v>
      </c>
      <c r="R1431" t="n">
        <v>63.04</v>
      </c>
      <c r="S1431" t="n">
        <v>46.36</v>
      </c>
      <c r="T1431" t="n">
        <v>7934.88</v>
      </c>
      <c r="U1431" t="n">
        <v>0.74</v>
      </c>
      <c r="V1431" t="n">
        <v>0.89</v>
      </c>
      <c r="W1431" t="n">
        <v>9.220000000000001</v>
      </c>
      <c r="X1431" t="n">
        <v>0.51</v>
      </c>
      <c r="Y1431" t="n">
        <v>1</v>
      </c>
      <c r="Z1431" t="n">
        <v>10</v>
      </c>
    </row>
    <row r="1432">
      <c r="A1432" t="n">
        <v>29</v>
      </c>
      <c r="B1432" t="n">
        <v>80</v>
      </c>
      <c r="C1432" t="inlineStr">
        <is>
          <t xml:space="preserve">CONCLUIDO	</t>
        </is>
      </c>
      <c r="D1432" t="n">
        <v>3.6971</v>
      </c>
      <c r="E1432" t="n">
        <v>27.05</v>
      </c>
      <c r="F1432" t="n">
        <v>23.89</v>
      </c>
      <c r="G1432" t="n">
        <v>55.12</v>
      </c>
      <c r="H1432" t="n">
        <v>0.86</v>
      </c>
      <c r="I1432" t="n">
        <v>26</v>
      </c>
      <c r="J1432" t="n">
        <v>169.53</v>
      </c>
      <c r="K1432" t="n">
        <v>50.28</v>
      </c>
      <c r="L1432" t="n">
        <v>8.25</v>
      </c>
      <c r="M1432" t="n">
        <v>24</v>
      </c>
      <c r="N1432" t="n">
        <v>31</v>
      </c>
      <c r="O1432" t="n">
        <v>21142.98</v>
      </c>
      <c r="P1432" t="n">
        <v>281.79</v>
      </c>
      <c r="Q1432" t="n">
        <v>608.88</v>
      </c>
      <c r="R1432" t="n">
        <v>63.06</v>
      </c>
      <c r="S1432" t="n">
        <v>46.36</v>
      </c>
      <c r="T1432" t="n">
        <v>7949.51</v>
      </c>
      <c r="U1432" t="n">
        <v>0.74</v>
      </c>
      <c r="V1432" t="n">
        <v>0.89</v>
      </c>
      <c r="W1432" t="n">
        <v>9.23</v>
      </c>
      <c r="X1432" t="n">
        <v>0.51</v>
      </c>
      <c r="Y1432" t="n">
        <v>1</v>
      </c>
      <c r="Z1432" t="n">
        <v>10</v>
      </c>
    </row>
    <row r="1433">
      <c r="A1433" t="n">
        <v>30</v>
      </c>
      <c r="B1433" t="n">
        <v>80</v>
      </c>
      <c r="C1433" t="inlineStr">
        <is>
          <t xml:space="preserve">CONCLUIDO	</t>
        </is>
      </c>
      <c r="D1433" t="n">
        <v>3.7072</v>
      </c>
      <c r="E1433" t="n">
        <v>26.97</v>
      </c>
      <c r="F1433" t="n">
        <v>23.84</v>
      </c>
      <c r="G1433" t="n">
        <v>57.23</v>
      </c>
      <c r="H1433" t="n">
        <v>0.89</v>
      </c>
      <c r="I1433" t="n">
        <v>25</v>
      </c>
      <c r="J1433" t="n">
        <v>169.9</v>
      </c>
      <c r="K1433" t="n">
        <v>50.28</v>
      </c>
      <c r="L1433" t="n">
        <v>8.5</v>
      </c>
      <c r="M1433" t="n">
        <v>23</v>
      </c>
      <c r="N1433" t="n">
        <v>31.12</v>
      </c>
      <c r="O1433" t="n">
        <v>21187.82</v>
      </c>
      <c r="P1433" t="n">
        <v>281.21</v>
      </c>
      <c r="Q1433" t="n">
        <v>608.8</v>
      </c>
      <c r="R1433" t="n">
        <v>62.22</v>
      </c>
      <c r="S1433" t="n">
        <v>46.36</v>
      </c>
      <c r="T1433" t="n">
        <v>7530.96</v>
      </c>
      <c r="U1433" t="n">
        <v>0.75</v>
      </c>
      <c r="V1433" t="n">
        <v>0.89</v>
      </c>
      <c r="W1433" t="n">
        <v>9.210000000000001</v>
      </c>
      <c r="X1433" t="n">
        <v>0.47</v>
      </c>
      <c r="Y1433" t="n">
        <v>1</v>
      </c>
      <c r="Z1433" t="n">
        <v>10</v>
      </c>
    </row>
    <row r="1434">
      <c r="A1434" t="n">
        <v>31</v>
      </c>
      <c r="B1434" t="n">
        <v>80</v>
      </c>
      <c r="C1434" t="inlineStr">
        <is>
          <t xml:space="preserve">CONCLUIDO	</t>
        </is>
      </c>
      <c r="D1434" t="n">
        <v>3.7145</v>
      </c>
      <c r="E1434" t="n">
        <v>26.92</v>
      </c>
      <c r="F1434" t="n">
        <v>23.82</v>
      </c>
      <c r="G1434" t="n">
        <v>59.56</v>
      </c>
      <c r="H1434" t="n">
        <v>0.91</v>
      </c>
      <c r="I1434" t="n">
        <v>24</v>
      </c>
      <c r="J1434" t="n">
        <v>170.26</v>
      </c>
      <c r="K1434" t="n">
        <v>50.28</v>
      </c>
      <c r="L1434" t="n">
        <v>8.75</v>
      </c>
      <c r="M1434" t="n">
        <v>22</v>
      </c>
      <c r="N1434" t="n">
        <v>31.23</v>
      </c>
      <c r="O1434" t="n">
        <v>21232.69</v>
      </c>
      <c r="P1434" t="n">
        <v>279.83</v>
      </c>
      <c r="Q1434" t="n">
        <v>608.8</v>
      </c>
      <c r="R1434" t="n">
        <v>61.36</v>
      </c>
      <c r="S1434" t="n">
        <v>46.36</v>
      </c>
      <c r="T1434" t="n">
        <v>7109.73</v>
      </c>
      <c r="U1434" t="n">
        <v>0.76</v>
      </c>
      <c r="V1434" t="n">
        <v>0.89</v>
      </c>
      <c r="W1434" t="n">
        <v>9.220000000000001</v>
      </c>
      <c r="X1434" t="n">
        <v>0.45</v>
      </c>
      <c r="Y1434" t="n">
        <v>1</v>
      </c>
      <c r="Z1434" t="n">
        <v>10</v>
      </c>
    </row>
    <row r="1435">
      <c r="A1435" t="n">
        <v>32</v>
      </c>
      <c r="B1435" t="n">
        <v>80</v>
      </c>
      <c r="C1435" t="inlineStr">
        <is>
          <t xml:space="preserve">CONCLUIDO	</t>
        </is>
      </c>
      <c r="D1435" t="n">
        <v>3.7122</v>
      </c>
      <c r="E1435" t="n">
        <v>26.94</v>
      </c>
      <c r="F1435" t="n">
        <v>23.84</v>
      </c>
      <c r="G1435" t="n">
        <v>59.6</v>
      </c>
      <c r="H1435" t="n">
        <v>0.9399999999999999</v>
      </c>
      <c r="I1435" t="n">
        <v>24</v>
      </c>
      <c r="J1435" t="n">
        <v>170.62</v>
      </c>
      <c r="K1435" t="n">
        <v>50.28</v>
      </c>
      <c r="L1435" t="n">
        <v>9</v>
      </c>
      <c r="M1435" t="n">
        <v>22</v>
      </c>
      <c r="N1435" t="n">
        <v>31.34</v>
      </c>
      <c r="O1435" t="n">
        <v>21277.6</v>
      </c>
      <c r="P1435" t="n">
        <v>279.68</v>
      </c>
      <c r="Q1435" t="n">
        <v>608.8</v>
      </c>
      <c r="R1435" t="n">
        <v>61.79</v>
      </c>
      <c r="S1435" t="n">
        <v>46.36</v>
      </c>
      <c r="T1435" t="n">
        <v>7320.65</v>
      </c>
      <c r="U1435" t="n">
        <v>0.75</v>
      </c>
      <c r="V1435" t="n">
        <v>0.89</v>
      </c>
      <c r="W1435" t="n">
        <v>9.220000000000001</v>
      </c>
      <c r="X1435" t="n">
        <v>0.47</v>
      </c>
      <c r="Y1435" t="n">
        <v>1</v>
      </c>
      <c r="Z1435" t="n">
        <v>10</v>
      </c>
    </row>
    <row r="1436">
      <c r="A1436" t="n">
        <v>33</v>
      </c>
      <c r="B1436" t="n">
        <v>80</v>
      </c>
      <c r="C1436" t="inlineStr">
        <is>
          <t xml:space="preserve">CONCLUIDO	</t>
        </is>
      </c>
      <c r="D1436" t="n">
        <v>3.7194</v>
      </c>
      <c r="E1436" t="n">
        <v>26.89</v>
      </c>
      <c r="F1436" t="n">
        <v>23.82</v>
      </c>
      <c r="G1436" t="n">
        <v>62.14</v>
      </c>
      <c r="H1436" t="n">
        <v>0.96</v>
      </c>
      <c r="I1436" t="n">
        <v>23</v>
      </c>
      <c r="J1436" t="n">
        <v>170.99</v>
      </c>
      <c r="K1436" t="n">
        <v>50.28</v>
      </c>
      <c r="L1436" t="n">
        <v>9.25</v>
      </c>
      <c r="M1436" t="n">
        <v>21</v>
      </c>
      <c r="N1436" t="n">
        <v>31.46</v>
      </c>
      <c r="O1436" t="n">
        <v>21322.55</v>
      </c>
      <c r="P1436" t="n">
        <v>278.97</v>
      </c>
      <c r="Q1436" t="n">
        <v>608.8099999999999</v>
      </c>
      <c r="R1436" t="n">
        <v>61.38</v>
      </c>
      <c r="S1436" t="n">
        <v>46.36</v>
      </c>
      <c r="T1436" t="n">
        <v>7120.4</v>
      </c>
      <c r="U1436" t="n">
        <v>0.76</v>
      </c>
      <c r="V1436" t="n">
        <v>0.89</v>
      </c>
      <c r="W1436" t="n">
        <v>9.220000000000001</v>
      </c>
      <c r="X1436" t="n">
        <v>0.45</v>
      </c>
      <c r="Y1436" t="n">
        <v>1</v>
      </c>
      <c r="Z1436" t="n">
        <v>10</v>
      </c>
    </row>
    <row r="1437">
      <c r="A1437" t="n">
        <v>34</v>
      </c>
      <c r="B1437" t="n">
        <v>80</v>
      </c>
      <c r="C1437" t="inlineStr">
        <is>
          <t xml:space="preserve">CONCLUIDO	</t>
        </is>
      </c>
      <c r="D1437" t="n">
        <v>3.7277</v>
      </c>
      <c r="E1437" t="n">
        <v>26.83</v>
      </c>
      <c r="F1437" t="n">
        <v>23.79</v>
      </c>
      <c r="G1437" t="n">
        <v>64.89</v>
      </c>
      <c r="H1437" t="n">
        <v>0.98</v>
      </c>
      <c r="I1437" t="n">
        <v>22</v>
      </c>
      <c r="J1437" t="n">
        <v>171.35</v>
      </c>
      <c r="K1437" t="n">
        <v>50.28</v>
      </c>
      <c r="L1437" t="n">
        <v>9.5</v>
      </c>
      <c r="M1437" t="n">
        <v>20</v>
      </c>
      <c r="N1437" t="n">
        <v>31.57</v>
      </c>
      <c r="O1437" t="n">
        <v>21367.54</v>
      </c>
      <c r="P1437" t="n">
        <v>277.74</v>
      </c>
      <c r="Q1437" t="n">
        <v>608.89</v>
      </c>
      <c r="R1437" t="n">
        <v>60.39</v>
      </c>
      <c r="S1437" t="n">
        <v>46.36</v>
      </c>
      <c r="T1437" t="n">
        <v>6630.21</v>
      </c>
      <c r="U1437" t="n">
        <v>0.77</v>
      </c>
      <c r="V1437" t="n">
        <v>0.9</v>
      </c>
      <c r="W1437" t="n">
        <v>9.210000000000001</v>
      </c>
      <c r="X1437" t="n">
        <v>0.42</v>
      </c>
      <c r="Y1437" t="n">
        <v>1</v>
      </c>
      <c r="Z1437" t="n">
        <v>10</v>
      </c>
    </row>
    <row r="1438">
      <c r="A1438" t="n">
        <v>35</v>
      </c>
      <c r="B1438" t="n">
        <v>80</v>
      </c>
      <c r="C1438" t="inlineStr">
        <is>
          <t xml:space="preserve">CONCLUIDO	</t>
        </is>
      </c>
      <c r="D1438" t="n">
        <v>3.7277</v>
      </c>
      <c r="E1438" t="n">
        <v>26.83</v>
      </c>
      <c r="F1438" t="n">
        <v>23.79</v>
      </c>
      <c r="G1438" t="n">
        <v>64.89</v>
      </c>
      <c r="H1438" t="n">
        <v>1.01</v>
      </c>
      <c r="I1438" t="n">
        <v>22</v>
      </c>
      <c r="J1438" t="n">
        <v>171.72</v>
      </c>
      <c r="K1438" t="n">
        <v>50.28</v>
      </c>
      <c r="L1438" t="n">
        <v>9.75</v>
      </c>
      <c r="M1438" t="n">
        <v>20</v>
      </c>
      <c r="N1438" t="n">
        <v>31.69</v>
      </c>
      <c r="O1438" t="n">
        <v>21412.57</v>
      </c>
      <c r="P1438" t="n">
        <v>277.44</v>
      </c>
      <c r="Q1438" t="n">
        <v>608.89</v>
      </c>
      <c r="R1438" t="n">
        <v>60.6</v>
      </c>
      <c r="S1438" t="n">
        <v>46.36</v>
      </c>
      <c r="T1438" t="n">
        <v>6736.72</v>
      </c>
      <c r="U1438" t="n">
        <v>0.76</v>
      </c>
      <c r="V1438" t="n">
        <v>0.9</v>
      </c>
      <c r="W1438" t="n">
        <v>9.210000000000001</v>
      </c>
      <c r="X1438" t="n">
        <v>0.42</v>
      </c>
      <c r="Y1438" t="n">
        <v>1</v>
      </c>
      <c r="Z1438" t="n">
        <v>10</v>
      </c>
    </row>
    <row r="1439">
      <c r="A1439" t="n">
        <v>36</v>
      </c>
      <c r="B1439" t="n">
        <v>80</v>
      </c>
      <c r="C1439" t="inlineStr">
        <is>
          <t xml:space="preserve">CONCLUIDO	</t>
        </is>
      </c>
      <c r="D1439" t="n">
        <v>3.7355</v>
      </c>
      <c r="E1439" t="n">
        <v>26.77</v>
      </c>
      <c r="F1439" t="n">
        <v>23.77</v>
      </c>
      <c r="G1439" t="n">
        <v>67.91</v>
      </c>
      <c r="H1439" t="n">
        <v>1.03</v>
      </c>
      <c r="I1439" t="n">
        <v>21</v>
      </c>
      <c r="J1439" t="n">
        <v>172.08</v>
      </c>
      <c r="K1439" t="n">
        <v>50.28</v>
      </c>
      <c r="L1439" t="n">
        <v>10</v>
      </c>
      <c r="M1439" t="n">
        <v>19</v>
      </c>
      <c r="N1439" t="n">
        <v>31.8</v>
      </c>
      <c r="O1439" t="n">
        <v>21457.64</v>
      </c>
      <c r="P1439" t="n">
        <v>276.42</v>
      </c>
      <c r="Q1439" t="n">
        <v>608.8099999999999</v>
      </c>
      <c r="R1439" t="n">
        <v>60.05</v>
      </c>
      <c r="S1439" t="n">
        <v>46.36</v>
      </c>
      <c r="T1439" t="n">
        <v>6468.68</v>
      </c>
      <c r="U1439" t="n">
        <v>0.77</v>
      </c>
      <c r="V1439" t="n">
        <v>0.9</v>
      </c>
      <c r="W1439" t="n">
        <v>9.199999999999999</v>
      </c>
      <c r="X1439" t="n">
        <v>0.4</v>
      </c>
      <c r="Y1439" t="n">
        <v>1</v>
      </c>
      <c r="Z1439" t="n">
        <v>10</v>
      </c>
    </row>
    <row r="1440">
      <c r="A1440" t="n">
        <v>37</v>
      </c>
      <c r="B1440" t="n">
        <v>80</v>
      </c>
      <c r="C1440" t="inlineStr">
        <is>
          <t xml:space="preserve">CONCLUIDO	</t>
        </is>
      </c>
      <c r="D1440" t="n">
        <v>3.736</v>
      </c>
      <c r="E1440" t="n">
        <v>26.77</v>
      </c>
      <c r="F1440" t="n">
        <v>23.77</v>
      </c>
      <c r="G1440" t="n">
        <v>67.90000000000001</v>
      </c>
      <c r="H1440" t="n">
        <v>1.05</v>
      </c>
      <c r="I1440" t="n">
        <v>21</v>
      </c>
      <c r="J1440" t="n">
        <v>172.45</v>
      </c>
      <c r="K1440" t="n">
        <v>50.28</v>
      </c>
      <c r="L1440" t="n">
        <v>10.25</v>
      </c>
      <c r="M1440" t="n">
        <v>19</v>
      </c>
      <c r="N1440" t="n">
        <v>31.92</v>
      </c>
      <c r="O1440" t="n">
        <v>21502.75</v>
      </c>
      <c r="P1440" t="n">
        <v>275.95</v>
      </c>
      <c r="Q1440" t="n">
        <v>608.83</v>
      </c>
      <c r="R1440" t="n">
        <v>59.42</v>
      </c>
      <c r="S1440" t="n">
        <v>46.36</v>
      </c>
      <c r="T1440" t="n">
        <v>6152.97</v>
      </c>
      <c r="U1440" t="n">
        <v>0.78</v>
      </c>
      <c r="V1440" t="n">
        <v>0.9</v>
      </c>
      <c r="W1440" t="n">
        <v>9.210000000000001</v>
      </c>
      <c r="X1440" t="n">
        <v>0.39</v>
      </c>
      <c r="Y1440" t="n">
        <v>1</v>
      </c>
      <c r="Z1440" t="n">
        <v>10</v>
      </c>
    </row>
    <row r="1441">
      <c r="A1441" t="n">
        <v>38</v>
      </c>
      <c r="B1441" t="n">
        <v>80</v>
      </c>
      <c r="C1441" t="inlineStr">
        <is>
          <t xml:space="preserve">CONCLUIDO	</t>
        </is>
      </c>
      <c r="D1441" t="n">
        <v>3.743</v>
      </c>
      <c r="E1441" t="n">
        <v>26.72</v>
      </c>
      <c r="F1441" t="n">
        <v>23.75</v>
      </c>
      <c r="G1441" t="n">
        <v>71.23999999999999</v>
      </c>
      <c r="H1441" t="n">
        <v>1.08</v>
      </c>
      <c r="I1441" t="n">
        <v>20</v>
      </c>
      <c r="J1441" t="n">
        <v>172.82</v>
      </c>
      <c r="K1441" t="n">
        <v>50.28</v>
      </c>
      <c r="L1441" t="n">
        <v>10.5</v>
      </c>
      <c r="M1441" t="n">
        <v>18</v>
      </c>
      <c r="N1441" t="n">
        <v>32.04</v>
      </c>
      <c r="O1441" t="n">
        <v>21547.89</v>
      </c>
      <c r="P1441" t="n">
        <v>274.99</v>
      </c>
      <c r="Q1441" t="n">
        <v>608.85</v>
      </c>
      <c r="R1441" t="n">
        <v>59.08</v>
      </c>
      <c r="S1441" t="n">
        <v>46.36</v>
      </c>
      <c r="T1441" t="n">
        <v>5988.64</v>
      </c>
      <c r="U1441" t="n">
        <v>0.78</v>
      </c>
      <c r="V1441" t="n">
        <v>0.9</v>
      </c>
      <c r="W1441" t="n">
        <v>9.210000000000001</v>
      </c>
      <c r="X1441" t="n">
        <v>0.38</v>
      </c>
      <c r="Y1441" t="n">
        <v>1</v>
      </c>
      <c r="Z1441" t="n">
        <v>10</v>
      </c>
    </row>
    <row r="1442">
      <c r="A1442" t="n">
        <v>39</v>
      </c>
      <c r="B1442" t="n">
        <v>80</v>
      </c>
      <c r="C1442" t="inlineStr">
        <is>
          <t xml:space="preserve">CONCLUIDO	</t>
        </is>
      </c>
      <c r="D1442" t="n">
        <v>3.7424</v>
      </c>
      <c r="E1442" t="n">
        <v>26.72</v>
      </c>
      <c r="F1442" t="n">
        <v>23.75</v>
      </c>
      <c r="G1442" t="n">
        <v>71.26000000000001</v>
      </c>
      <c r="H1442" t="n">
        <v>1.1</v>
      </c>
      <c r="I1442" t="n">
        <v>20</v>
      </c>
      <c r="J1442" t="n">
        <v>173.18</v>
      </c>
      <c r="K1442" t="n">
        <v>50.28</v>
      </c>
      <c r="L1442" t="n">
        <v>10.75</v>
      </c>
      <c r="M1442" t="n">
        <v>18</v>
      </c>
      <c r="N1442" t="n">
        <v>32.15</v>
      </c>
      <c r="O1442" t="n">
        <v>21593.08</v>
      </c>
      <c r="P1442" t="n">
        <v>274.61</v>
      </c>
      <c r="Q1442" t="n">
        <v>608.84</v>
      </c>
      <c r="R1442" t="n">
        <v>58.97</v>
      </c>
      <c r="S1442" t="n">
        <v>46.36</v>
      </c>
      <c r="T1442" t="n">
        <v>5934.92</v>
      </c>
      <c r="U1442" t="n">
        <v>0.79</v>
      </c>
      <c r="V1442" t="n">
        <v>0.9</v>
      </c>
      <c r="W1442" t="n">
        <v>9.220000000000001</v>
      </c>
      <c r="X1442" t="n">
        <v>0.38</v>
      </c>
      <c r="Y1442" t="n">
        <v>1</v>
      </c>
      <c r="Z1442" t="n">
        <v>10</v>
      </c>
    </row>
    <row r="1443">
      <c r="A1443" t="n">
        <v>40</v>
      </c>
      <c r="B1443" t="n">
        <v>80</v>
      </c>
      <c r="C1443" t="inlineStr">
        <is>
          <t xml:space="preserve">CONCLUIDO	</t>
        </is>
      </c>
      <c r="D1443" t="n">
        <v>3.7506</v>
      </c>
      <c r="E1443" t="n">
        <v>26.66</v>
      </c>
      <c r="F1443" t="n">
        <v>23.73</v>
      </c>
      <c r="G1443" t="n">
        <v>74.92</v>
      </c>
      <c r="H1443" t="n">
        <v>1.12</v>
      </c>
      <c r="I1443" t="n">
        <v>19</v>
      </c>
      <c r="J1443" t="n">
        <v>173.55</v>
      </c>
      <c r="K1443" t="n">
        <v>50.28</v>
      </c>
      <c r="L1443" t="n">
        <v>11</v>
      </c>
      <c r="M1443" t="n">
        <v>17</v>
      </c>
      <c r="N1443" t="n">
        <v>32.27</v>
      </c>
      <c r="O1443" t="n">
        <v>21638.31</v>
      </c>
      <c r="P1443" t="n">
        <v>274.11</v>
      </c>
      <c r="Q1443" t="n">
        <v>608.9</v>
      </c>
      <c r="R1443" t="n">
        <v>58.28</v>
      </c>
      <c r="S1443" t="n">
        <v>46.36</v>
      </c>
      <c r="T1443" t="n">
        <v>5591.2</v>
      </c>
      <c r="U1443" t="n">
        <v>0.8</v>
      </c>
      <c r="V1443" t="n">
        <v>0.9</v>
      </c>
      <c r="W1443" t="n">
        <v>9.210000000000001</v>
      </c>
      <c r="X1443" t="n">
        <v>0.35</v>
      </c>
      <c r="Y1443" t="n">
        <v>1</v>
      </c>
      <c r="Z1443" t="n">
        <v>10</v>
      </c>
    </row>
    <row r="1444">
      <c r="A1444" t="n">
        <v>41</v>
      </c>
      <c r="B1444" t="n">
        <v>80</v>
      </c>
      <c r="C1444" t="inlineStr">
        <is>
          <t xml:space="preserve">CONCLUIDO	</t>
        </is>
      </c>
      <c r="D1444" t="n">
        <v>3.7497</v>
      </c>
      <c r="E1444" t="n">
        <v>26.67</v>
      </c>
      <c r="F1444" t="n">
        <v>23.73</v>
      </c>
      <c r="G1444" t="n">
        <v>74.94</v>
      </c>
      <c r="H1444" t="n">
        <v>1.15</v>
      </c>
      <c r="I1444" t="n">
        <v>19</v>
      </c>
      <c r="J1444" t="n">
        <v>173.92</v>
      </c>
      <c r="K1444" t="n">
        <v>50.28</v>
      </c>
      <c r="L1444" t="n">
        <v>11.25</v>
      </c>
      <c r="M1444" t="n">
        <v>17</v>
      </c>
      <c r="N1444" t="n">
        <v>32.39</v>
      </c>
      <c r="O1444" t="n">
        <v>21683.57</v>
      </c>
      <c r="P1444" t="n">
        <v>273.46</v>
      </c>
      <c r="Q1444" t="n">
        <v>608.86</v>
      </c>
      <c r="R1444" t="n">
        <v>58.63</v>
      </c>
      <c r="S1444" t="n">
        <v>46.36</v>
      </c>
      <c r="T1444" t="n">
        <v>5769.42</v>
      </c>
      <c r="U1444" t="n">
        <v>0.79</v>
      </c>
      <c r="V1444" t="n">
        <v>0.9</v>
      </c>
      <c r="W1444" t="n">
        <v>9.210000000000001</v>
      </c>
      <c r="X1444" t="n">
        <v>0.36</v>
      </c>
      <c r="Y1444" t="n">
        <v>1</v>
      </c>
      <c r="Z1444" t="n">
        <v>10</v>
      </c>
    </row>
    <row r="1445">
      <c r="A1445" t="n">
        <v>42</v>
      </c>
      <c r="B1445" t="n">
        <v>80</v>
      </c>
      <c r="C1445" t="inlineStr">
        <is>
          <t xml:space="preserve">CONCLUIDO	</t>
        </is>
      </c>
      <c r="D1445" t="n">
        <v>3.757</v>
      </c>
      <c r="E1445" t="n">
        <v>26.62</v>
      </c>
      <c r="F1445" t="n">
        <v>23.71</v>
      </c>
      <c r="G1445" t="n">
        <v>79.04000000000001</v>
      </c>
      <c r="H1445" t="n">
        <v>1.17</v>
      </c>
      <c r="I1445" t="n">
        <v>18</v>
      </c>
      <c r="J1445" t="n">
        <v>174.28</v>
      </c>
      <c r="K1445" t="n">
        <v>50.28</v>
      </c>
      <c r="L1445" t="n">
        <v>11.5</v>
      </c>
      <c r="M1445" t="n">
        <v>16</v>
      </c>
      <c r="N1445" t="n">
        <v>32.5</v>
      </c>
      <c r="O1445" t="n">
        <v>21728.87</v>
      </c>
      <c r="P1445" t="n">
        <v>272.13</v>
      </c>
      <c r="Q1445" t="n">
        <v>608.85</v>
      </c>
      <c r="R1445" t="n">
        <v>58.01</v>
      </c>
      <c r="S1445" t="n">
        <v>46.36</v>
      </c>
      <c r="T1445" t="n">
        <v>5461.94</v>
      </c>
      <c r="U1445" t="n">
        <v>0.8</v>
      </c>
      <c r="V1445" t="n">
        <v>0.9</v>
      </c>
      <c r="W1445" t="n">
        <v>9.210000000000001</v>
      </c>
      <c r="X1445" t="n">
        <v>0.34</v>
      </c>
      <c r="Y1445" t="n">
        <v>1</v>
      </c>
      <c r="Z1445" t="n">
        <v>10</v>
      </c>
    </row>
    <row r="1446">
      <c r="A1446" t="n">
        <v>43</v>
      </c>
      <c r="B1446" t="n">
        <v>80</v>
      </c>
      <c r="C1446" t="inlineStr">
        <is>
          <t xml:space="preserve">CONCLUIDO	</t>
        </is>
      </c>
      <c r="D1446" t="n">
        <v>3.7598</v>
      </c>
      <c r="E1446" t="n">
        <v>26.6</v>
      </c>
      <c r="F1446" t="n">
        <v>23.69</v>
      </c>
      <c r="G1446" t="n">
        <v>78.97</v>
      </c>
      <c r="H1446" t="n">
        <v>1.19</v>
      </c>
      <c r="I1446" t="n">
        <v>18</v>
      </c>
      <c r="J1446" t="n">
        <v>174.65</v>
      </c>
      <c r="K1446" t="n">
        <v>50.28</v>
      </c>
      <c r="L1446" t="n">
        <v>11.75</v>
      </c>
      <c r="M1446" t="n">
        <v>16</v>
      </c>
      <c r="N1446" t="n">
        <v>32.62</v>
      </c>
      <c r="O1446" t="n">
        <v>21774.22</v>
      </c>
      <c r="P1446" t="n">
        <v>272.14</v>
      </c>
      <c r="Q1446" t="n">
        <v>608.83</v>
      </c>
      <c r="R1446" t="n">
        <v>57.28</v>
      </c>
      <c r="S1446" t="n">
        <v>46.36</v>
      </c>
      <c r="T1446" t="n">
        <v>5095.31</v>
      </c>
      <c r="U1446" t="n">
        <v>0.8100000000000001</v>
      </c>
      <c r="V1446" t="n">
        <v>0.9</v>
      </c>
      <c r="W1446" t="n">
        <v>9.210000000000001</v>
      </c>
      <c r="X1446" t="n">
        <v>0.32</v>
      </c>
      <c r="Y1446" t="n">
        <v>1</v>
      </c>
      <c r="Z1446" t="n">
        <v>10</v>
      </c>
    </row>
    <row r="1447">
      <c r="A1447" t="n">
        <v>44</v>
      </c>
      <c r="B1447" t="n">
        <v>80</v>
      </c>
      <c r="C1447" t="inlineStr">
        <is>
          <t xml:space="preserve">CONCLUIDO	</t>
        </is>
      </c>
      <c r="D1447" t="n">
        <v>3.7583</v>
      </c>
      <c r="E1447" t="n">
        <v>26.61</v>
      </c>
      <c r="F1447" t="n">
        <v>23.7</v>
      </c>
      <c r="G1447" t="n">
        <v>79.01000000000001</v>
      </c>
      <c r="H1447" t="n">
        <v>1.22</v>
      </c>
      <c r="I1447" t="n">
        <v>18</v>
      </c>
      <c r="J1447" t="n">
        <v>175.02</v>
      </c>
      <c r="K1447" t="n">
        <v>50.28</v>
      </c>
      <c r="L1447" t="n">
        <v>12</v>
      </c>
      <c r="M1447" t="n">
        <v>16</v>
      </c>
      <c r="N1447" t="n">
        <v>32.74</v>
      </c>
      <c r="O1447" t="n">
        <v>21819.6</v>
      </c>
      <c r="P1447" t="n">
        <v>270.78</v>
      </c>
      <c r="Q1447" t="n">
        <v>608.78</v>
      </c>
      <c r="R1447" t="n">
        <v>57.81</v>
      </c>
      <c r="S1447" t="n">
        <v>46.36</v>
      </c>
      <c r="T1447" t="n">
        <v>5361.01</v>
      </c>
      <c r="U1447" t="n">
        <v>0.8</v>
      </c>
      <c r="V1447" t="n">
        <v>0.9</v>
      </c>
      <c r="W1447" t="n">
        <v>9.199999999999999</v>
      </c>
      <c r="X1447" t="n">
        <v>0.33</v>
      </c>
      <c r="Y1447" t="n">
        <v>1</v>
      </c>
      <c r="Z1447" t="n">
        <v>10</v>
      </c>
    </row>
    <row r="1448">
      <c r="A1448" t="n">
        <v>45</v>
      </c>
      <c r="B1448" t="n">
        <v>80</v>
      </c>
      <c r="C1448" t="inlineStr">
        <is>
          <t xml:space="preserve">CONCLUIDO	</t>
        </is>
      </c>
      <c r="D1448" t="n">
        <v>3.7653</v>
      </c>
      <c r="E1448" t="n">
        <v>26.56</v>
      </c>
      <c r="F1448" t="n">
        <v>23.69</v>
      </c>
      <c r="G1448" t="n">
        <v>83.59999999999999</v>
      </c>
      <c r="H1448" t="n">
        <v>1.24</v>
      </c>
      <c r="I1448" t="n">
        <v>17</v>
      </c>
      <c r="J1448" t="n">
        <v>175.39</v>
      </c>
      <c r="K1448" t="n">
        <v>50.28</v>
      </c>
      <c r="L1448" t="n">
        <v>12.25</v>
      </c>
      <c r="M1448" t="n">
        <v>15</v>
      </c>
      <c r="N1448" t="n">
        <v>32.86</v>
      </c>
      <c r="O1448" t="n">
        <v>21865.03</v>
      </c>
      <c r="P1448" t="n">
        <v>270.27</v>
      </c>
      <c r="Q1448" t="n">
        <v>608.83</v>
      </c>
      <c r="R1448" t="n">
        <v>57.1</v>
      </c>
      <c r="S1448" t="n">
        <v>46.36</v>
      </c>
      <c r="T1448" t="n">
        <v>5012.9</v>
      </c>
      <c r="U1448" t="n">
        <v>0.8100000000000001</v>
      </c>
      <c r="V1448" t="n">
        <v>0.9</v>
      </c>
      <c r="W1448" t="n">
        <v>9.210000000000001</v>
      </c>
      <c r="X1448" t="n">
        <v>0.31</v>
      </c>
      <c r="Y1448" t="n">
        <v>1</v>
      </c>
      <c r="Z1448" t="n">
        <v>10</v>
      </c>
    </row>
    <row r="1449">
      <c r="A1449" t="n">
        <v>46</v>
      </c>
      <c r="B1449" t="n">
        <v>80</v>
      </c>
      <c r="C1449" t="inlineStr">
        <is>
          <t xml:space="preserve">CONCLUIDO	</t>
        </is>
      </c>
      <c r="D1449" t="n">
        <v>3.7632</v>
      </c>
      <c r="E1449" t="n">
        <v>26.57</v>
      </c>
      <c r="F1449" t="n">
        <v>23.7</v>
      </c>
      <c r="G1449" t="n">
        <v>83.65000000000001</v>
      </c>
      <c r="H1449" t="n">
        <v>1.26</v>
      </c>
      <c r="I1449" t="n">
        <v>17</v>
      </c>
      <c r="J1449" t="n">
        <v>175.76</v>
      </c>
      <c r="K1449" t="n">
        <v>50.28</v>
      </c>
      <c r="L1449" t="n">
        <v>12.5</v>
      </c>
      <c r="M1449" t="n">
        <v>15</v>
      </c>
      <c r="N1449" t="n">
        <v>32.98</v>
      </c>
      <c r="O1449" t="n">
        <v>21910.49</v>
      </c>
      <c r="P1449" t="n">
        <v>270.19</v>
      </c>
      <c r="Q1449" t="n">
        <v>608.86</v>
      </c>
      <c r="R1449" t="n">
        <v>57.54</v>
      </c>
      <c r="S1449" t="n">
        <v>46.36</v>
      </c>
      <c r="T1449" t="n">
        <v>5234.62</v>
      </c>
      <c r="U1449" t="n">
        <v>0.8100000000000001</v>
      </c>
      <c r="V1449" t="n">
        <v>0.9</v>
      </c>
      <c r="W1449" t="n">
        <v>9.210000000000001</v>
      </c>
      <c r="X1449" t="n">
        <v>0.33</v>
      </c>
      <c r="Y1449" t="n">
        <v>1</v>
      </c>
      <c r="Z1449" t="n">
        <v>10</v>
      </c>
    </row>
    <row r="1450">
      <c r="A1450" t="n">
        <v>47</v>
      </c>
      <c r="B1450" t="n">
        <v>80</v>
      </c>
      <c r="C1450" t="inlineStr">
        <is>
          <t xml:space="preserve">CONCLUIDO	</t>
        </is>
      </c>
      <c r="D1450" t="n">
        <v>3.7627</v>
      </c>
      <c r="E1450" t="n">
        <v>26.58</v>
      </c>
      <c r="F1450" t="n">
        <v>23.7</v>
      </c>
      <c r="G1450" t="n">
        <v>83.66</v>
      </c>
      <c r="H1450" t="n">
        <v>1.28</v>
      </c>
      <c r="I1450" t="n">
        <v>17</v>
      </c>
      <c r="J1450" t="n">
        <v>176.12</v>
      </c>
      <c r="K1450" t="n">
        <v>50.28</v>
      </c>
      <c r="L1450" t="n">
        <v>12.75</v>
      </c>
      <c r="M1450" t="n">
        <v>15</v>
      </c>
      <c r="N1450" t="n">
        <v>33.09</v>
      </c>
      <c r="O1450" t="n">
        <v>21956</v>
      </c>
      <c r="P1450" t="n">
        <v>269.14</v>
      </c>
      <c r="Q1450" t="n">
        <v>608.8200000000001</v>
      </c>
      <c r="R1450" t="n">
        <v>57.65</v>
      </c>
      <c r="S1450" t="n">
        <v>46.36</v>
      </c>
      <c r="T1450" t="n">
        <v>5288.77</v>
      </c>
      <c r="U1450" t="n">
        <v>0.8</v>
      </c>
      <c r="V1450" t="n">
        <v>0.9</v>
      </c>
      <c r="W1450" t="n">
        <v>9.210000000000001</v>
      </c>
      <c r="X1450" t="n">
        <v>0.33</v>
      </c>
      <c r="Y1450" t="n">
        <v>1</v>
      </c>
      <c r="Z1450" t="n">
        <v>10</v>
      </c>
    </row>
    <row r="1451">
      <c r="A1451" t="n">
        <v>48</v>
      </c>
      <c r="B1451" t="n">
        <v>80</v>
      </c>
      <c r="C1451" t="inlineStr">
        <is>
          <t xml:space="preserve">CONCLUIDO	</t>
        </is>
      </c>
      <c r="D1451" t="n">
        <v>3.772</v>
      </c>
      <c r="E1451" t="n">
        <v>26.51</v>
      </c>
      <c r="F1451" t="n">
        <v>23.67</v>
      </c>
      <c r="G1451" t="n">
        <v>88.77</v>
      </c>
      <c r="H1451" t="n">
        <v>1.31</v>
      </c>
      <c r="I1451" t="n">
        <v>16</v>
      </c>
      <c r="J1451" t="n">
        <v>176.49</v>
      </c>
      <c r="K1451" t="n">
        <v>50.28</v>
      </c>
      <c r="L1451" t="n">
        <v>13</v>
      </c>
      <c r="M1451" t="n">
        <v>14</v>
      </c>
      <c r="N1451" t="n">
        <v>33.21</v>
      </c>
      <c r="O1451" t="n">
        <v>22001.54</v>
      </c>
      <c r="P1451" t="n">
        <v>268.71</v>
      </c>
      <c r="Q1451" t="n">
        <v>608.84</v>
      </c>
      <c r="R1451" t="n">
        <v>56.65</v>
      </c>
      <c r="S1451" t="n">
        <v>46.36</v>
      </c>
      <c r="T1451" t="n">
        <v>4794.9</v>
      </c>
      <c r="U1451" t="n">
        <v>0.82</v>
      </c>
      <c r="V1451" t="n">
        <v>0.9</v>
      </c>
      <c r="W1451" t="n">
        <v>9.199999999999999</v>
      </c>
      <c r="X1451" t="n">
        <v>0.3</v>
      </c>
      <c r="Y1451" t="n">
        <v>1</v>
      </c>
      <c r="Z1451" t="n">
        <v>10</v>
      </c>
    </row>
    <row r="1452">
      <c r="A1452" t="n">
        <v>49</v>
      </c>
      <c r="B1452" t="n">
        <v>80</v>
      </c>
      <c r="C1452" t="inlineStr">
        <is>
          <t xml:space="preserve">CONCLUIDO	</t>
        </is>
      </c>
      <c r="D1452" t="n">
        <v>3.7696</v>
      </c>
      <c r="E1452" t="n">
        <v>26.53</v>
      </c>
      <c r="F1452" t="n">
        <v>23.69</v>
      </c>
      <c r="G1452" t="n">
        <v>88.83</v>
      </c>
      <c r="H1452" t="n">
        <v>1.33</v>
      </c>
      <c r="I1452" t="n">
        <v>16</v>
      </c>
      <c r="J1452" t="n">
        <v>176.86</v>
      </c>
      <c r="K1452" t="n">
        <v>50.28</v>
      </c>
      <c r="L1452" t="n">
        <v>13.25</v>
      </c>
      <c r="M1452" t="n">
        <v>14</v>
      </c>
      <c r="N1452" t="n">
        <v>33.33</v>
      </c>
      <c r="O1452" t="n">
        <v>22047.13</v>
      </c>
      <c r="P1452" t="n">
        <v>268.22</v>
      </c>
      <c r="Q1452" t="n">
        <v>608.8</v>
      </c>
      <c r="R1452" t="n">
        <v>57.35</v>
      </c>
      <c r="S1452" t="n">
        <v>46.36</v>
      </c>
      <c r="T1452" t="n">
        <v>5142.92</v>
      </c>
      <c r="U1452" t="n">
        <v>0.8100000000000001</v>
      </c>
      <c r="V1452" t="n">
        <v>0.9</v>
      </c>
      <c r="W1452" t="n">
        <v>9.199999999999999</v>
      </c>
      <c r="X1452" t="n">
        <v>0.32</v>
      </c>
      <c r="Y1452" t="n">
        <v>1</v>
      </c>
      <c r="Z1452" t="n">
        <v>10</v>
      </c>
    </row>
    <row r="1453">
      <c r="A1453" t="n">
        <v>50</v>
      </c>
      <c r="B1453" t="n">
        <v>80</v>
      </c>
      <c r="C1453" t="inlineStr">
        <is>
          <t xml:space="preserve">CONCLUIDO	</t>
        </is>
      </c>
      <c r="D1453" t="n">
        <v>3.769</v>
      </c>
      <c r="E1453" t="n">
        <v>26.53</v>
      </c>
      <c r="F1453" t="n">
        <v>23.69</v>
      </c>
      <c r="G1453" t="n">
        <v>88.84</v>
      </c>
      <c r="H1453" t="n">
        <v>1.35</v>
      </c>
      <c r="I1453" t="n">
        <v>16</v>
      </c>
      <c r="J1453" t="n">
        <v>177.23</v>
      </c>
      <c r="K1453" t="n">
        <v>50.28</v>
      </c>
      <c r="L1453" t="n">
        <v>13.5</v>
      </c>
      <c r="M1453" t="n">
        <v>14</v>
      </c>
      <c r="N1453" t="n">
        <v>33.45</v>
      </c>
      <c r="O1453" t="n">
        <v>22092.76</v>
      </c>
      <c r="P1453" t="n">
        <v>267.03</v>
      </c>
      <c r="Q1453" t="n">
        <v>608.91</v>
      </c>
      <c r="R1453" t="n">
        <v>57.42</v>
      </c>
      <c r="S1453" t="n">
        <v>46.36</v>
      </c>
      <c r="T1453" t="n">
        <v>5176.06</v>
      </c>
      <c r="U1453" t="n">
        <v>0.8100000000000001</v>
      </c>
      <c r="V1453" t="n">
        <v>0.9</v>
      </c>
      <c r="W1453" t="n">
        <v>9.199999999999999</v>
      </c>
      <c r="X1453" t="n">
        <v>0.32</v>
      </c>
      <c r="Y1453" t="n">
        <v>1</v>
      </c>
      <c r="Z1453" t="n">
        <v>10</v>
      </c>
    </row>
    <row r="1454">
      <c r="A1454" t="n">
        <v>51</v>
      </c>
      <c r="B1454" t="n">
        <v>80</v>
      </c>
      <c r="C1454" t="inlineStr">
        <is>
          <t xml:space="preserve">CONCLUIDO	</t>
        </is>
      </c>
      <c r="D1454" t="n">
        <v>3.7791</v>
      </c>
      <c r="E1454" t="n">
        <v>26.46</v>
      </c>
      <c r="F1454" t="n">
        <v>23.65</v>
      </c>
      <c r="G1454" t="n">
        <v>94.61</v>
      </c>
      <c r="H1454" t="n">
        <v>1.37</v>
      </c>
      <c r="I1454" t="n">
        <v>15</v>
      </c>
      <c r="J1454" t="n">
        <v>177.6</v>
      </c>
      <c r="K1454" t="n">
        <v>50.28</v>
      </c>
      <c r="L1454" t="n">
        <v>13.75</v>
      </c>
      <c r="M1454" t="n">
        <v>13</v>
      </c>
      <c r="N1454" t="n">
        <v>33.57</v>
      </c>
      <c r="O1454" t="n">
        <v>22138.42</v>
      </c>
      <c r="P1454" t="n">
        <v>266.52</v>
      </c>
      <c r="Q1454" t="n">
        <v>608.83</v>
      </c>
      <c r="R1454" t="n">
        <v>56.18</v>
      </c>
      <c r="S1454" t="n">
        <v>46.36</v>
      </c>
      <c r="T1454" t="n">
        <v>4562.88</v>
      </c>
      <c r="U1454" t="n">
        <v>0.83</v>
      </c>
      <c r="V1454" t="n">
        <v>0.9</v>
      </c>
      <c r="W1454" t="n">
        <v>9.199999999999999</v>
      </c>
      <c r="X1454" t="n">
        <v>0.28</v>
      </c>
      <c r="Y1454" t="n">
        <v>1</v>
      </c>
      <c r="Z1454" t="n">
        <v>10</v>
      </c>
    </row>
    <row r="1455">
      <c r="A1455" t="n">
        <v>52</v>
      </c>
      <c r="B1455" t="n">
        <v>80</v>
      </c>
      <c r="C1455" t="inlineStr">
        <is>
          <t xml:space="preserve">CONCLUIDO	</t>
        </is>
      </c>
      <c r="D1455" t="n">
        <v>3.7811</v>
      </c>
      <c r="E1455" t="n">
        <v>26.45</v>
      </c>
      <c r="F1455" t="n">
        <v>23.64</v>
      </c>
      <c r="G1455" t="n">
        <v>94.56</v>
      </c>
      <c r="H1455" t="n">
        <v>1.4</v>
      </c>
      <c r="I1455" t="n">
        <v>15</v>
      </c>
      <c r="J1455" t="n">
        <v>177.97</v>
      </c>
      <c r="K1455" t="n">
        <v>50.28</v>
      </c>
      <c r="L1455" t="n">
        <v>14</v>
      </c>
      <c r="M1455" t="n">
        <v>13</v>
      </c>
      <c r="N1455" t="n">
        <v>33.69</v>
      </c>
      <c r="O1455" t="n">
        <v>22184.13</v>
      </c>
      <c r="P1455" t="n">
        <v>266.19</v>
      </c>
      <c r="Q1455" t="n">
        <v>608.79</v>
      </c>
      <c r="R1455" t="n">
        <v>55.81</v>
      </c>
      <c r="S1455" t="n">
        <v>46.36</v>
      </c>
      <c r="T1455" t="n">
        <v>4375.74</v>
      </c>
      <c r="U1455" t="n">
        <v>0.83</v>
      </c>
      <c r="V1455" t="n">
        <v>0.9</v>
      </c>
      <c r="W1455" t="n">
        <v>9.199999999999999</v>
      </c>
      <c r="X1455" t="n">
        <v>0.27</v>
      </c>
      <c r="Y1455" t="n">
        <v>1</v>
      </c>
      <c r="Z1455" t="n">
        <v>10</v>
      </c>
    </row>
    <row r="1456">
      <c r="A1456" t="n">
        <v>53</v>
      </c>
      <c r="B1456" t="n">
        <v>80</v>
      </c>
      <c r="C1456" t="inlineStr">
        <is>
          <t xml:space="preserve">CONCLUIDO	</t>
        </is>
      </c>
      <c r="D1456" t="n">
        <v>3.7777</v>
      </c>
      <c r="E1456" t="n">
        <v>26.47</v>
      </c>
      <c r="F1456" t="n">
        <v>23.66</v>
      </c>
      <c r="G1456" t="n">
        <v>94.65000000000001</v>
      </c>
      <c r="H1456" t="n">
        <v>1.42</v>
      </c>
      <c r="I1456" t="n">
        <v>15</v>
      </c>
      <c r="J1456" t="n">
        <v>178.34</v>
      </c>
      <c r="K1456" t="n">
        <v>50.28</v>
      </c>
      <c r="L1456" t="n">
        <v>14.25</v>
      </c>
      <c r="M1456" t="n">
        <v>13</v>
      </c>
      <c r="N1456" t="n">
        <v>33.82</v>
      </c>
      <c r="O1456" t="n">
        <v>22229.88</v>
      </c>
      <c r="P1456" t="n">
        <v>265.56</v>
      </c>
      <c r="Q1456" t="n">
        <v>608.84</v>
      </c>
      <c r="R1456" t="n">
        <v>56.41</v>
      </c>
      <c r="S1456" t="n">
        <v>46.36</v>
      </c>
      <c r="T1456" t="n">
        <v>4675.24</v>
      </c>
      <c r="U1456" t="n">
        <v>0.82</v>
      </c>
      <c r="V1456" t="n">
        <v>0.9</v>
      </c>
      <c r="W1456" t="n">
        <v>9.210000000000001</v>
      </c>
      <c r="X1456" t="n">
        <v>0.29</v>
      </c>
      <c r="Y1456" t="n">
        <v>1</v>
      </c>
      <c r="Z1456" t="n">
        <v>10</v>
      </c>
    </row>
    <row r="1457">
      <c r="A1457" t="n">
        <v>54</v>
      </c>
      <c r="B1457" t="n">
        <v>80</v>
      </c>
      <c r="C1457" t="inlineStr">
        <is>
          <t xml:space="preserve">CONCLUIDO	</t>
        </is>
      </c>
      <c r="D1457" t="n">
        <v>3.7792</v>
      </c>
      <c r="E1457" t="n">
        <v>26.46</v>
      </c>
      <c r="F1457" t="n">
        <v>23.65</v>
      </c>
      <c r="G1457" t="n">
        <v>94.61</v>
      </c>
      <c r="H1457" t="n">
        <v>1.44</v>
      </c>
      <c r="I1457" t="n">
        <v>15</v>
      </c>
      <c r="J1457" t="n">
        <v>178.72</v>
      </c>
      <c r="K1457" t="n">
        <v>50.28</v>
      </c>
      <c r="L1457" t="n">
        <v>14.5</v>
      </c>
      <c r="M1457" t="n">
        <v>13</v>
      </c>
      <c r="N1457" t="n">
        <v>33.94</v>
      </c>
      <c r="O1457" t="n">
        <v>22275.67</v>
      </c>
      <c r="P1457" t="n">
        <v>263.97</v>
      </c>
      <c r="Q1457" t="n">
        <v>608.76</v>
      </c>
      <c r="R1457" t="n">
        <v>56.14</v>
      </c>
      <c r="S1457" t="n">
        <v>46.36</v>
      </c>
      <c r="T1457" t="n">
        <v>4543.1</v>
      </c>
      <c r="U1457" t="n">
        <v>0.83</v>
      </c>
      <c r="V1457" t="n">
        <v>0.9</v>
      </c>
      <c r="W1457" t="n">
        <v>9.199999999999999</v>
      </c>
      <c r="X1457" t="n">
        <v>0.28</v>
      </c>
      <c r="Y1457" t="n">
        <v>1</v>
      </c>
      <c r="Z1457" t="n">
        <v>10</v>
      </c>
    </row>
    <row r="1458">
      <c r="A1458" t="n">
        <v>55</v>
      </c>
      <c r="B1458" t="n">
        <v>80</v>
      </c>
      <c r="C1458" t="inlineStr">
        <is>
          <t xml:space="preserve">CONCLUIDO	</t>
        </is>
      </c>
      <c r="D1458" t="n">
        <v>3.7872</v>
      </c>
      <c r="E1458" t="n">
        <v>26.4</v>
      </c>
      <c r="F1458" t="n">
        <v>23.63</v>
      </c>
      <c r="G1458" t="n">
        <v>101.27</v>
      </c>
      <c r="H1458" t="n">
        <v>1.46</v>
      </c>
      <c r="I1458" t="n">
        <v>14</v>
      </c>
      <c r="J1458" t="n">
        <v>179.09</v>
      </c>
      <c r="K1458" t="n">
        <v>50.28</v>
      </c>
      <c r="L1458" t="n">
        <v>14.75</v>
      </c>
      <c r="M1458" t="n">
        <v>12</v>
      </c>
      <c r="N1458" t="n">
        <v>34.06</v>
      </c>
      <c r="O1458" t="n">
        <v>22321.5</v>
      </c>
      <c r="P1458" t="n">
        <v>264.01</v>
      </c>
      <c r="Q1458" t="n">
        <v>608.8200000000001</v>
      </c>
      <c r="R1458" t="n">
        <v>55.15</v>
      </c>
      <c r="S1458" t="n">
        <v>46.36</v>
      </c>
      <c r="T1458" t="n">
        <v>4053.06</v>
      </c>
      <c r="U1458" t="n">
        <v>0.84</v>
      </c>
      <c r="V1458" t="n">
        <v>0.9</v>
      </c>
      <c r="W1458" t="n">
        <v>9.210000000000001</v>
      </c>
      <c r="X1458" t="n">
        <v>0.26</v>
      </c>
      <c r="Y1458" t="n">
        <v>1</v>
      </c>
      <c r="Z1458" t="n">
        <v>10</v>
      </c>
    </row>
    <row r="1459">
      <c r="A1459" t="n">
        <v>56</v>
      </c>
      <c r="B1459" t="n">
        <v>80</v>
      </c>
      <c r="C1459" t="inlineStr">
        <is>
          <t xml:space="preserve">CONCLUIDO	</t>
        </is>
      </c>
      <c r="D1459" t="n">
        <v>3.7888</v>
      </c>
      <c r="E1459" t="n">
        <v>26.39</v>
      </c>
      <c r="F1459" t="n">
        <v>23.62</v>
      </c>
      <c r="G1459" t="n">
        <v>101.22</v>
      </c>
      <c r="H1459" t="n">
        <v>1.48</v>
      </c>
      <c r="I1459" t="n">
        <v>14</v>
      </c>
      <c r="J1459" t="n">
        <v>179.46</v>
      </c>
      <c r="K1459" t="n">
        <v>50.28</v>
      </c>
      <c r="L1459" t="n">
        <v>15</v>
      </c>
      <c r="M1459" t="n">
        <v>12</v>
      </c>
      <c r="N1459" t="n">
        <v>34.18</v>
      </c>
      <c r="O1459" t="n">
        <v>22367.38</v>
      </c>
      <c r="P1459" t="n">
        <v>263.58</v>
      </c>
      <c r="Q1459" t="n">
        <v>608.8099999999999</v>
      </c>
      <c r="R1459" t="n">
        <v>54.85</v>
      </c>
      <c r="S1459" t="n">
        <v>46.36</v>
      </c>
      <c r="T1459" t="n">
        <v>3905.02</v>
      </c>
      <c r="U1459" t="n">
        <v>0.85</v>
      </c>
      <c r="V1459" t="n">
        <v>0.9</v>
      </c>
      <c r="W1459" t="n">
        <v>9.199999999999999</v>
      </c>
      <c r="X1459" t="n">
        <v>0.25</v>
      </c>
      <c r="Y1459" t="n">
        <v>1</v>
      </c>
      <c r="Z1459" t="n">
        <v>10</v>
      </c>
    </row>
    <row r="1460">
      <c r="A1460" t="n">
        <v>57</v>
      </c>
      <c r="B1460" t="n">
        <v>80</v>
      </c>
      <c r="C1460" t="inlineStr">
        <is>
          <t xml:space="preserve">CONCLUIDO	</t>
        </is>
      </c>
      <c r="D1460" t="n">
        <v>3.7882</v>
      </c>
      <c r="E1460" t="n">
        <v>26.4</v>
      </c>
      <c r="F1460" t="n">
        <v>23.62</v>
      </c>
      <c r="G1460" t="n">
        <v>101.24</v>
      </c>
      <c r="H1460" t="n">
        <v>1.5</v>
      </c>
      <c r="I1460" t="n">
        <v>14</v>
      </c>
      <c r="J1460" t="n">
        <v>179.83</v>
      </c>
      <c r="K1460" t="n">
        <v>50.28</v>
      </c>
      <c r="L1460" t="n">
        <v>15.25</v>
      </c>
      <c r="M1460" t="n">
        <v>12</v>
      </c>
      <c r="N1460" t="n">
        <v>34.3</v>
      </c>
      <c r="O1460" t="n">
        <v>22413.29</v>
      </c>
      <c r="P1460" t="n">
        <v>262.64</v>
      </c>
      <c r="Q1460" t="n">
        <v>608.84</v>
      </c>
      <c r="R1460" t="n">
        <v>55.25</v>
      </c>
      <c r="S1460" t="n">
        <v>46.36</v>
      </c>
      <c r="T1460" t="n">
        <v>4102.83</v>
      </c>
      <c r="U1460" t="n">
        <v>0.84</v>
      </c>
      <c r="V1460" t="n">
        <v>0.9</v>
      </c>
      <c r="W1460" t="n">
        <v>9.199999999999999</v>
      </c>
      <c r="X1460" t="n">
        <v>0.25</v>
      </c>
      <c r="Y1460" t="n">
        <v>1</v>
      </c>
      <c r="Z1460" t="n">
        <v>10</v>
      </c>
    </row>
    <row r="1461">
      <c r="A1461" t="n">
        <v>58</v>
      </c>
      <c r="B1461" t="n">
        <v>80</v>
      </c>
      <c r="C1461" t="inlineStr">
        <is>
          <t xml:space="preserve">CONCLUIDO	</t>
        </is>
      </c>
      <c r="D1461" t="n">
        <v>3.786</v>
      </c>
      <c r="E1461" t="n">
        <v>26.41</v>
      </c>
      <c r="F1461" t="n">
        <v>23.64</v>
      </c>
      <c r="G1461" t="n">
        <v>101.3</v>
      </c>
      <c r="H1461" t="n">
        <v>1.53</v>
      </c>
      <c r="I1461" t="n">
        <v>14</v>
      </c>
      <c r="J1461" t="n">
        <v>180.2</v>
      </c>
      <c r="K1461" t="n">
        <v>50.28</v>
      </c>
      <c r="L1461" t="n">
        <v>15.5</v>
      </c>
      <c r="M1461" t="n">
        <v>12</v>
      </c>
      <c r="N1461" t="n">
        <v>34.43</v>
      </c>
      <c r="O1461" t="n">
        <v>22459.24</v>
      </c>
      <c r="P1461" t="n">
        <v>261.6</v>
      </c>
      <c r="Q1461" t="n">
        <v>608.75</v>
      </c>
      <c r="R1461" t="n">
        <v>55.67</v>
      </c>
      <c r="S1461" t="n">
        <v>46.36</v>
      </c>
      <c r="T1461" t="n">
        <v>4312.01</v>
      </c>
      <c r="U1461" t="n">
        <v>0.83</v>
      </c>
      <c r="V1461" t="n">
        <v>0.9</v>
      </c>
      <c r="W1461" t="n">
        <v>9.199999999999999</v>
      </c>
      <c r="X1461" t="n">
        <v>0.27</v>
      </c>
      <c r="Y1461" t="n">
        <v>1</v>
      </c>
      <c r="Z1461" t="n">
        <v>10</v>
      </c>
    </row>
    <row r="1462">
      <c r="A1462" t="n">
        <v>59</v>
      </c>
      <c r="B1462" t="n">
        <v>80</v>
      </c>
      <c r="C1462" t="inlineStr">
        <is>
          <t xml:space="preserve">CONCLUIDO	</t>
        </is>
      </c>
      <c r="D1462" t="n">
        <v>3.7947</v>
      </c>
      <c r="E1462" t="n">
        <v>26.35</v>
      </c>
      <c r="F1462" t="n">
        <v>23.61</v>
      </c>
      <c r="G1462" t="n">
        <v>108.97</v>
      </c>
      <c r="H1462" t="n">
        <v>1.55</v>
      </c>
      <c r="I1462" t="n">
        <v>13</v>
      </c>
      <c r="J1462" t="n">
        <v>180.58</v>
      </c>
      <c r="K1462" t="n">
        <v>50.28</v>
      </c>
      <c r="L1462" t="n">
        <v>15.75</v>
      </c>
      <c r="M1462" t="n">
        <v>11</v>
      </c>
      <c r="N1462" t="n">
        <v>34.55</v>
      </c>
      <c r="O1462" t="n">
        <v>22505.24</v>
      </c>
      <c r="P1462" t="n">
        <v>261.38</v>
      </c>
      <c r="Q1462" t="n">
        <v>608.87</v>
      </c>
      <c r="R1462" t="n">
        <v>54.91</v>
      </c>
      <c r="S1462" t="n">
        <v>46.36</v>
      </c>
      <c r="T1462" t="n">
        <v>3936.67</v>
      </c>
      <c r="U1462" t="n">
        <v>0.84</v>
      </c>
      <c r="V1462" t="n">
        <v>0.9</v>
      </c>
      <c r="W1462" t="n">
        <v>9.19</v>
      </c>
      <c r="X1462" t="n">
        <v>0.24</v>
      </c>
      <c r="Y1462" t="n">
        <v>1</v>
      </c>
      <c r="Z1462" t="n">
        <v>10</v>
      </c>
    </row>
    <row r="1463">
      <c r="A1463" t="n">
        <v>60</v>
      </c>
      <c r="B1463" t="n">
        <v>80</v>
      </c>
      <c r="C1463" t="inlineStr">
        <is>
          <t xml:space="preserve">CONCLUIDO	</t>
        </is>
      </c>
      <c r="D1463" t="n">
        <v>3.7937</v>
      </c>
      <c r="E1463" t="n">
        <v>26.36</v>
      </c>
      <c r="F1463" t="n">
        <v>23.62</v>
      </c>
      <c r="G1463" t="n">
        <v>109</v>
      </c>
      <c r="H1463" t="n">
        <v>1.57</v>
      </c>
      <c r="I1463" t="n">
        <v>13</v>
      </c>
      <c r="J1463" t="n">
        <v>180.95</v>
      </c>
      <c r="K1463" t="n">
        <v>50.28</v>
      </c>
      <c r="L1463" t="n">
        <v>16</v>
      </c>
      <c r="M1463" t="n">
        <v>11</v>
      </c>
      <c r="N1463" t="n">
        <v>34.67</v>
      </c>
      <c r="O1463" t="n">
        <v>22551.28</v>
      </c>
      <c r="P1463" t="n">
        <v>260.96</v>
      </c>
      <c r="Q1463" t="n">
        <v>608.85</v>
      </c>
      <c r="R1463" t="n">
        <v>54.88</v>
      </c>
      <c r="S1463" t="n">
        <v>46.36</v>
      </c>
      <c r="T1463" t="n">
        <v>3924.16</v>
      </c>
      <c r="U1463" t="n">
        <v>0.84</v>
      </c>
      <c r="V1463" t="n">
        <v>0.9</v>
      </c>
      <c r="W1463" t="n">
        <v>9.199999999999999</v>
      </c>
      <c r="X1463" t="n">
        <v>0.24</v>
      </c>
      <c r="Y1463" t="n">
        <v>1</v>
      </c>
      <c r="Z1463" t="n">
        <v>10</v>
      </c>
    </row>
    <row r="1464">
      <c r="A1464" t="n">
        <v>61</v>
      </c>
      <c r="B1464" t="n">
        <v>80</v>
      </c>
      <c r="C1464" t="inlineStr">
        <is>
          <t xml:space="preserve">CONCLUIDO	</t>
        </is>
      </c>
      <c r="D1464" t="n">
        <v>3.7956</v>
      </c>
      <c r="E1464" t="n">
        <v>26.35</v>
      </c>
      <c r="F1464" t="n">
        <v>23.6</v>
      </c>
      <c r="G1464" t="n">
        <v>108.94</v>
      </c>
      <c r="H1464" t="n">
        <v>1.59</v>
      </c>
      <c r="I1464" t="n">
        <v>13</v>
      </c>
      <c r="J1464" t="n">
        <v>181.32</v>
      </c>
      <c r="K1464" t="n">
        <v>50.28</v>
      </c>
      <c r="L1464" t="n">
        <v>16.25</v>
      </c>
      <c r="M1464" t="n">
        <v>11</v>
      </c>
      <c r="N1464" t="n">
        <v>34.79</v>
      </c>
      <c r="O1464" t="n">
        <v>22597.36</v>
      </c>
      <c r="P1464" t="n">
        <v>260.36</v>
      </c>
      <c r="Q1464" t="n">
        <v>608.76</v>
      </c>
      <c r="R1464" t="n">
        <v>54.69</v>
      </c>
      <c r="S1464" t="n">
        <v>46.36</v>
      </c>
      <c r="T1464" t="n">
        <v>3825.68</v>
      </c>
      <c r="U1464" t="n">
        <v>0.85</v>
      </c>
      <c r="V1464" t="n">
        <v>0.9</v>
      </c>
      <c r="W1464" t="n">
        <v>9.199999999999999</v>
      </c>
      <c r="X1464" t="n">
        <v>0.23</v>
      </c>
      <c r="Y1464" t="n">
        <v>1</v>
      </c>
      <c r="Z1464" t="n">
        <v>10</v>
      </c>
    </row>
    <row r="1465">
      <c r="A1465" t="n">
        <v>62</v>
      </c>
      <c r="B1465" t="n">
        <v>80</v>
      </c>
      <c r="C1465" t="inlineStr">
        <is>
          <t xml:space="preserve">CONCLUIDO	</t>
        </is>
      </c>
      <c r="D1465" t="n">
        <v>3.7942</v>
      </c>
      <c r="E1465" t="n">
        <v>26.36</v>
      </c>
      <c r="F1465" t="n">
        <v>23.61</v>
      </c>
      <c r="G1465" t="n">
        <v>108.98</v>
      </c>
      <c r="H1465" t="n">
        <v>1.61</v>
      </c>
      <c r="I1465" t="n">
        <v>13</v>
      </c>
      <c r="J1465" t="n">
        <v>181.7</v>
      </c>
      <c r="K1465" t="n">
        <v>50.28</v>
      </c>
      <c r="L1465" t="n">
        <v>16.5</v>
      </c>
      <c r="M1465" t="n">
        <v>11</v>
      </c>
      <c r="N1465" t="n">
        <v>34.92</v>
      </c>
      <c r="O1465" t="n">
        <v>22643.61</v>
      </c>
      <c r="P1465" t="n">
        <v>259.21</v>
      </c>
      <c r="Q1465" t="n">
        <v>608.79</v>
      </c>
      <c r="R1465" t="n">
        <v>54.9</v>
      </c>
      <c r="S1465" t="n">
        <v>46.36</v>
      </c>
      <c r="T1465" t="n">
        <v>3931.35</v>
      </c>
      <c r="U1465" t="n">
        <v>0.84</v>
      </c>
      <c r="V1465" t="n">
        <v>0.9</v>
      </c>
      <c r="W1465" t="n">
        <v>9.199999999999999</v>
      </c>
      <c r="X1465" t="n">
        <v>0.24</v>
      </c>
      <c r="Y1465" t="n">
        <v>1</v>
      </c>
      <c r="Z1465" t="n">
        <v>10</v>
      </c>
    </row>
    <row r="1466">
      <c r="A1466" t="n">
        <v>63</v>
      </c>
      <c r="B1466" t="n">
        <v>80</v>
      </c>
      <c r="C1466" t="inlineStr">
        <is>
          <t xml:space="preserve">CONCLUIDO	</t>
        </is>
      </c>
      <c r="D1466" t="n">
        <v>3.8026</v>
      </c>
      <c r="E1466" t="n">
        <v>26.3</v>
      </c>
      <c r="F1466" t="n">
        <v>23.59</v>
      </c>
      <c r="G1466" t="n">
        <v>117.93</v>
      </c>
      <c r="H1466" t="n">
        <v>1.63</v>
      </c>
      <c r="I1466" t="n">
        <v>12</v>
      </c>
      <c r="J1466" t="n">
        <v>182.07</v>
      </c>
      <c r="K1466" t="n">
        <v>50.28</v>
      </c>
      <c r="L1466" t="n">
        <v>16.75</v>
      </c>
      <c r="M1466" t="n">
        <v>10</v>
      </c>
      <c r="N1466" t="n">
        <v>35.04</v>
      </c>
      <c r="O1466" t="n">
        <v>22689.77</v>
      </c>
      <c r="P1466" t="n">
        <v>257.43</v>
      </c>
      <c r="Q1466" t="n">
        <v>608.76</v>
      </c>
      <c r="R1466" t="n">
        <v>53.96</v>
      </c>
      <c r="S1466" t="n">
        <v>46.36</v>
      </c>
      <c r="T1466" t="n">
        <v>3469.07</v>
      </c>
      <c r="U1466" t="n">
        <v>0.86</v>
      </c>
      <c r="V1466" t="n">
        <v>0.9</v>
      </c>
      <c r="W1466" t="n">
        <v>9.199999999999999</v>
      </c>
      <c r="X1466" t="n">
        <v>0.21</v>
      </c>
      <c r="Y1466" t="n">
        <v>1</v>
      </c>
      <c r="Z1466" t="n">
        <v>10</v>
      </c>
    </row>
    <row r="1467">
      <c r="A1467" t="n">
        <v>64</v>
      </c>
      <c r="B1467" t="n">
        <v>80</v>
      </c>
      <c r="C1467" t="inlineStr">
        <is>
          <t xml:space="preserve">CONCLUIDO	</t>
        </is>
      </c>
      <c r="D1467" t="n">
        <v>3.8022</v>
      </c>
      <c r="E1467" t="n">
        <v>26.3</v>
      </c>
      <c r="F1467" t="n">
        <v>23.59</v>
      </c>
      <c r="G1467" t="n">
        <v>117.95</v>
      </c>
      <c r="H1467" t="n">
        <v>1.65</v>
      </c>
      <c r="I1467" t="n">
        <v>12</v>
      </c>
      <c r="J1467" t="n">
        <v>182.45</v>
      </c>
      <c r="K1467" t="n">
        <v>50.28</v>
      </c>
      <c r="L1467" t="n">
        <v>17</v>
      </c>
      <c r="M1467" t="n">
        <v>10</v>
      </c>
      <c r="N1467" t="n">
        <v>35.17</v>
      </c>
      <c r="O1467" t="n">
        <v>22735.98</v>
      </c>
      <c r="P1467" t="n">
        <v>257.79</v>
      </c>
      <c r="Q1467" t="n">
        <v>608.77</v>
      </c>
      <c r="R1467" t="n">
        <v>54.18</v>
      </c>
      <c r="S1467" t="n">
        <v>46.36</v>
      </c>
      <c r="T1467" t="n">
        <v>3575.05</v>
      </c>
      <c r="U1467" t="n">
        <v>0.86</v>
      </c>
      <c r="V1467" t="n">
        <v>0.9</v>
      </c>
      <c r="W1467" t="n">
        <v>9.199999999999999</v>
      </c>
      <c r="X1467" t="n">
        <v>0.22</v>
      </c>
      <c r="Y1467" t="n">
        <v>1</v>
      </c>
      <c r="Z1467" t="n">
        <v>10</v>
      </c>
    </row>
    <row r="1468">
      <c r="A1468" t="n">
        <v>65</v>
      </c>
      <c r="B1468" t="n">
        <v>80</v>
      </c>
      <c r="C1468" t="inlineStr">
        <is>
          <t xml:space="preserve">CONCLUIDO	</t>
        </is>
      </c>
      <c r="D1468" t="n">
        <v>3.8022</v>
      </c>
      <c r="E1468" t="n">
        <v>26.3</v>
      </c>
      <c r="F1468" t="n">
        <v>23.59</v>
      </c>
      <c r="G1468" t="n">
        <v>117.95</v>
      </c>
      <c r="H1468" t="n">
        <v>1.67</v>
      </c>
      <c r="I1468" t="n">
        <v>12</v>
      </c>
      <c r="J1468" t="n">
        <v>182.82</v>
      </c>
      <c r="K1468" t="n">
        <v>50.28</v>
      </c>
      <c r="L1468" t="n">
        <v>17.25</v>
      </c>
      <c r="M1468" t="n">
        <v>10</v>
      </c>
      <c r="N1468" t="n">
        <v>35.29</v>
      </c>
      <c r="O1468" t="n">
        <v>22782.23</v>
      </c>
      <c r="P1468" t="n">
        <v>257.36</v>
      </c>
      <c r="Q1468" t="n">
        <v>608.79</v>
      </c>
      <c r="R1468" t="n">
        <v>54.21</v>
      </c>
      <c r="S1468" t="n">
        <v>46.36</v>
      </c>
      <c r="T1468" t="n">
        <v>3594.55</v>
      </c>
      <c r="U1468" t="n">
        <v>0.86</v>
      </c>
      <c r="V1468" t="n">
        <v>0.9</v>
      </c>
      <c r="W1468" t="n">
        <v>9.199999999999999</v>
      </c>
      <c r="X1468" t="n">
        <v>0.22</v>
      </c>
      <c r="Y1468" t="n">
        <v>1</v>
      </c>
      <c r="Z1468" t="n">
        <v>10</v>
      </c>
    </row>
    <row r="1469">
      <c r="A1469" t="n">
        <v>66</v>
      </c>
      <c r="B1469" t="n">
        <v>80</v>
      </c>
      <c r="C1469" t="inlineStr">
        <is>
          <t xml:space="preserve">CONCLUIDO	</t>
        </is>
      </c>
      <c r="D1469" t="n">
        <v>3.8017</v>
      </c>
      <c r="E1469" t="n">
        <v>26.3</v>
      </c>
      <c r="F1469" t="n">
        <v>23.59</v>
      </c>
      <c r="G1469" t="n">
        <v>117.97</v>
      </c>
      <c r="H1469" t="n">
        <v>1.69</v>
      </c>
      <c r="I1469" t="n">
        <v>12</v>
      </c>
      <c r="J1469" t="n">
        <v>183.2</v>
      </c>
      <c r="K1469" t="n">
        <v>50.28</v>
      </c>
      <c r="L1469" t="n">
        <v>17.5</v>
      </c>
      <c r="M1469" t="n">
        <v>10</v>
      </c>
      <c r="N1469" t="n">
        <v>35.42</v>
      </c>
      <c r="O1469" t="n">
        <v>22828.53</v>
      </c>
      <c r="P1469" t="n">
        <v>257.08</v>
      </c>
      <c r="Q1469" t="n">
        <v>608.8</v>
      </c>
      <c r="R1469" t="n">
        <v>54.25</v>
      </c>
      <c r="S1469" t="n">
        <v>46.36</v>
      </c>
      <c r="T1469" t="n">
        <v>3614.94</v>
      </c>
      <c r="U1469" t="n">
        <v>0.85</v>
      </c>
      <c r="V1469" t="n">
        <v>0.9</v>
      </c>
      <c r="W1469" t="n">
        <v>9.199999999999999</v>
      </c>
      <c r="X1469" t="n">
        <v>0.22</v>
      </c>
      <c r="Y1469" t="n">
        <v>1</v>
      </c>
      <c r="Z1469" t="n">
        <v>10</v>
      </c>
    </row>
    <row r="1470">
      <c r="A1470" t="n">
        <v>67</v>
      </c>
      <c r="B1470" t="n">
        <v>80</v>
      </c>
      <c r="C1470" t="inlineStr">
        <is>
          <t xml:space="preserve">CONCLUIDO	</t>
        </is>
      </c>
      <c r="D1470" t="n">
        <v>3.8014</v>
      </c>
      <c r="E1470" t="n">
        <v>26.31</v>
      </c>
      <c r="F1470" t="n">
        <v>23.6</v>
      </c>
      <c r="G1470" t="n">
        <v>117.98</v>
      </c>
      <c r="H1470" t="n">
        <v>1.72</v>
      </c>
      <c r="I1470" t="n">
        <v>12</v>
      </c>
      <c r="J1470" t="n">
        <v>183.57</v>
      </c>
      <c r="K1470" t="n">
        <v>50.28</v>
      </c>
      <c r="L1470" t="n">
        <v>17.75</v>
      </c>
      <c r="M1470" t="n">
        <v>10</v>
      </c>
      <c r="N1470" t="n">
        <v>35.54</v>
      </c>
      <c r="O1470" t="n">
        <v>22874.86</v>
      </c>
      <c r="P1470" t="n">
        <v>256.23</v>
      </c>
      <c r="Q1470" t="n">
        <v>608.77</v>
      </c>
      <c r="R1470" t="n">
        <v>54.41</v>
      </c>
      <c r="S1470" t="n">
        <v>46.36</v>
      </c>
      <c r="T1470" t="n">
        <v>3694.75</v>
      </c>
      <c r="U1470" t="n">
        <v>0.85</v>
      </c>
      <c r="V1470" t="n">
        <v>0.9</v>
      </c>
      <c r="W1470" t="n">
        <v>9.199999999999999</v>
      </c>
      <c r="X1470" t="n">
        <v>0.22</v>
      </c>
      <c r="Y1470" t="n">
        <v>1</v>
      </c>
      <c r="Z1470" t="n">
        <v>10</v>
      </c>
    </row>
    <row r="1471">
      <c r="A1471" t="n">
        <v>68</v>
      </c>
      <c r="B1471" t="n">
        <v>80</v>
      </c>
      <c r="C1471" t="inlineStr">
        <is>
          <t xml:space="preserve">CONCLUIDO	</t>
        </is>
      </c>
      <c r="D1471" t="n">
        <v>3.7999</v>
      </c>
      <c r="E1471" t="n">
        <v>26.32</v>
      </c>
      <c r="F1471" t="n">
        <v>23.61</v>
      </c>
      <c r="G1471" t="n">
        <v>118.03</v>
      </c>
      <c r="H1471" t="n">
        <v>1.74</v>
      </c>
      <c r="I1471" t="n">
        <v>12</v>
      </c>
      <c r="J1471" t="n">
        <v>183.95</v>
      </c>
      <c r="K1471" t="n">
        <v>50.28</v>
      </c>
      <c r="L1471" t="n">
        <v>18</v>
      </c>
      <c r="M1471" t="n">
        <v>10</v>
      </c>
      <c r="N1471" t="n">
        <v>35.67</v>
      </c>
      <c r="O1471" t="n">
        <v>22921.24</v>
      </c>
      <c r="P1471" t="n">
        <v>254.98</v>
      </c>
      <c r="Q1471" t="n">
        <v>608.79</v>
      </c>
      <c r="R1471" t="n">
        <v>54.65</v>
      </c>
      <c r="S1471" t="n">
        <v>46.36</v>
      </c>
      <c r="T1471" t="n">
        <v>3811.98</v>
      </c>
      <c r="U1471" t="n">
        <v>0.85</v>
      </c>
      <c r="V1471" t="n">
        <v>0.9</v>
      </c>
      <c r="W1471" t="n">
        <v>9.199999999999999</v>
      </c>
      <c r="X1471" t="n">
        <v>0.23</v>
      </c>
      <c r="Y1471" t="n">
        <v>1</v>
      </c>
      <c r="Z1471" t="n">
        <v>10</v>
      </c>
    </row>
    <row r="1472">
      <c r="A1472" t="n">
        <v>69</v>
      </c>
      <c r="B1472" t="n">
        <v>80</v>
      </c>
      <c r="C1472" t="inlineStr">
        <is>
          <t xml:space="preserve">CONCLUIDO	</t>
        </is>
      </c>
      <c r="D1472" t="n">
        <v>3.8095</v>
      </c>
      <c r="E1472" t="n">
        <v>26.25</v>
      </c>
      <c r="F1472" t="n">
        <v>23.57</v>
      </c>
      <c r="G1472" t="n">
        <v>128.57</v>
      </c>
      <c r="H1472" t="n">
        <v>1.76</v>
      </c>
      <c r="I1472" t="n">
        <v>11</v>
      </c>
      <c r="J1472" t="n">
        <v>184.33</v>
      </c>
      <c r="K1472" t="n">
        <v>50.28</v>
      </c>
      <c r="L1472" t="n">
        <v>18.25</v>
      </c>
      <c r="M1472" t="n">
        <v>9</v>
      </c>
      <c r="N1472" t="n">
        <v>35.8</v>
      </c>
      <c r="O1472" t="n">
        <v>22967.66</v>
      </c>
      <c r="P1472" t="n">
        <v>254.02</v>
      </c>
      <c r="Q1472" t="n">
        <v>608.79</v>
      </c>
      <c r="R1472" t="n">
        <v>53.47</v>
      </c>
      <c r="S1472" t="n">
        <v>46.36</v>
      </c>
      <c r="T1472" t="n">
        <v>3229.11</v>
      </c>
      <c r="U1472" t="n">
        <v>0.87</v>
      </c>
      <c r="V1472" t="n">
        <v>0.9</v>
      </c>
      <c r="W1472" t="n">
        <v>9.199999999999999</v>
      </c>
      <c r="X1472" t="n">
        <v>0.2</v>
      </c>
      <c r="Y1472" t="n">
        <v>1</v>
      </c>
      <c r="Z1472" t="n">
        <v>10</v>
      </c>
    </row>
    <row r="1473">
      <c r="A1473" t="n">
        <v>70</v>
      </c>
      <c r="B1473" t="n">
        <v>80</v>
      </c>
      <c r="C1473" t="inlineStr">
        <is>
          <t xml:space="preserve">CONCLUIDO	</t>
        </is>
      </c>
      <c r="D1473" t="n">
        <v>3.8098</v>
      </c>
      <c r="E1473" t="n">
        <v>26.25</v>
      </c>
      <c r="F1473" t="n">
        <v>23.57</v>
      </c>
      <c r="G1473" t="n">
        <v>128.56</v>
      </c>
      <c r="H1473" t="n">
        <v>1.78</v>
      </c>
      <c r="I1473" t="n">
        <v>11</v>
      </c>
      <c r="J1473" t="n">
        <v>184.7</v>
      </c>
      <c r="K1473" t="n">
        <v>50.28</v>
      </c>
      <c r="L1473" t="n">
        <v>18.5</v>
      </c>
      <c r="M1473" t="n">
        <v>9</v>
      </c>
      <c r="N1473" t="n">
        <v>35.92</v>
      </c>
      <c r="O1473" t="n">
        <v>23014.13</v>
      </c>
      <c r="P1473" t="n">
        <v>253.82</v>
      </c>
      <c r="Q1473" t="n">
        <v>608.76</v>
      </c>
      <c r="R1473" t="n">
        <v>53.71</v>
      </c>
      <c r="S1473" t="n">
        <v>46.36</v>
      </c>
      <c r="T1473" t="n">
        <v>3348.27</v>
      </c>
      <c r="U1473" t="n">
        <v>0.86</v>
      </c>
      <c r="V1473" t="n">
        <v>0.9</v>
      </c>
      <c r="W1473" t="n">
        <v>9.19</v>
      </c>
      <c r="X1473" t="n">
        <v>0.2</v>
      </c>
      <c r="Y1473" t="n">
        <v>1</v>
      </c>
      <c r="Z1473" t="n">
        <v>10</v>
      </c>
    </row>
    <row r="1474">
      <c r="A1474" t="n">
        <v>71</v>
      </c>
      <c r="B1474" t="n">
        <v>80</v>
      </c>
      <c r="C1474" t="inlineStr">
        <is>
          <t xml:space="preserve">CONCLUIDO	</t>
        </is>
      </c>
      <c r="D1474" t="n">
        <v>3.8104</v>
      </c>
      <c r="E1474" t="n">
        <v>26.24</v>
      </c>
      <c r="F1474" t="n">
        <v>23.57</v>
      </c>
      <c r="G1474" t="n">
        <v>128.54</v>
      </c>
      <c r="H1474" t="n">
        <v>1.8</v>
      </c>
      <c r="I1474" t="n">
        <v>11</v>
      </c>
      <c r="J1474" t="n">
        <v>185.08</v>
      </c>
      <c r="K1474" t="n">
        <v>50.28</v>
      </c>
      <c r="L1474" t="n">
        <v>18.75</v>
      </c>
      <c r="M1474" t="n">
        <v>9</v>
      </c>
      <c r="N1474" t="n">
        <v>36.05</v>
      </c>
      <c r="O1474" t="n">
        <v>23060.64</v>
      </c>
      <c r="P1474" t="n">
        <v>253.67</v>
      </c>
      <c r="Q1474" t="n">
        <v>608.78</v>
      </c>
      <c r="R1474" t="n">
        <v>53.44</v>
      </c>
      <c r="S1474" t="n">
        <v>46.36</v>
      </c>
      <c r="T1474" t="n">
        <v>3214.38</v>
      </c>
      <c r="U1474" t="n">
        <v>0.87</v>
      </c>
      <c r="V1474" t="n">
        <v>0.9</v>
      </c>
      <c r="W1474" t="n">
        <v>9.19</v>
      </c>
      <c r="X1474" t="n">
        <v>0.19</v>
      </c>
      <c r="Y1474" t="n">
        <v>1</v>
      </c>
      <c r="Z1474" t="n">
        <v>10</v>
      </c>
    </row>
    <row r="1475">
      <c r="A1475" t="n">
        <v>72</v>
      </c>
      <c r="B1475" t="n">
        <v>80</v>
      </c>
      <c r="C1475" t="inlineStr">
        <is>
          <t xml:space="preserve">CONCLUIDO	</t>
        </is>
      </c>
      <c r="D1475" t="n">
        <v>3.8099</v>
      </c>
      <c r="E1475" t="n">
        <v>26.25</v>
      </c>
      <c r="F1475" t="n">
        <v>23.57</v>
      </c>
      <c r="G1475" t="n">
        <v>128.55</v>
      </c>
      <c r="H1475" t="n">
        <v>1.82</v>
      </c>
      <c r="I1475" t="n">
        <v>11</v>
      </c>
      <c r="J1475" t="n">
        <v>185.46</v>
      </c>
      <c r="K1475" t="n">
        <v>50.28</v>
      </c>
      <c r="L1475" t="n">
        <v>19</v>
      </c>
      <c r="M1475" t="n">
        <v>9</v>
      </c>
      <c r="N1475" t="n">
        <v>36.18</v>
      </c>
      <c r="O1475" t="n">
        <v>23107.19</v>
      </c>
      <c r="P1475" t="n">
        <v>252.84</v>
      </c>
      <c r="Q1475" t="n">
        <v>608.8099999999999</v>
      </c>
      <c r="R1475" t="n">
        <v>53.48</v>
      </c>
      <c r="S1475" t="n">
        <v>46.36</v>
      </c>
      <c r="T1475" t="n">
        <v>3231.83</v>
      </c>
      <c r="U1475" t="n">
        <v>0.87</v>
      </c>
      <c r="V1475" t="n">
        <v>0.9</v>
      </c>
      <c r="W1475" t="n">
        <v>9.199999999999999</v>
      </c>
      <c r="X1475" t="n">
        <v>0.2</v>
      </c>
      <c r="Y1475" t="n">
        <v>1</v>
      </c>
      <c r="Z1475" t="n">
        <v>10</v>
      </c>
    </row>
    <row r="1476">
      <c r="A1476" t="n">
        <v>73</v>
      </c>
      <c r="B1476" t="n">
        <v>80</v>
      </c>
      <c r="C1476" t="inlineStr">
        <is>
          <t xml:space="preserve">CONCLUIDO	</t>
        </is>
      </c>
      <c r="D1476" t="n">
        <v>3.8096</v>
      </c>
      <c r="E1476" t="n">
        <v>26.25</v>
      </c>
      <c r="F1476" t="n">
        <v>23.57</v>
      </c>
      <c r="G1476" t="n">
        <v>128.57</v>
      </c>
      <c r="H1476" t="n">
        <v>1.84</v>
      </c>
      <c r="I1476" t="n">
        <v>11</v>
      </c>
      <c r="J1476" t="n">
        <v>185.84</v>
      </c>
      <c r="K1476" t="n">
        <v>50.28</v>
      </c>
      <c r="L1476" t="n">
        <v>19.25</v>
      </c>
      <c r="M1476" t="n">
        <v>9</v>
      </c>
      <c r="N1476" t="n">
        <v>36.31</v>
      </c>
      <c r="O1476" t="n">
        <v>23153.78</v>
      </c>
      <c r="P1476" t="n">
        <v>251.67</v>
      </c>
      <c r="Q1476" t="n">
        <v>608.78</v>
      </c>
      <c r="R1476" t="n">
        <v>53.5</v>
      </c>
      <c r="S1476" t="n">
        <v>46.36</v>
      </c>
      <c r="T1476" t="n">
        <v>3244.04</v>
      </c>
      <c r="U1476" t="n">
        <v>0.87</v>
      </c>
      <c r="V1476" t="n">
        <v>0.9</v>
      </c>
      <c r="W1476" t="n">
        <v>9.199999999999999</v>
      </c>
      <c r="X1476" t="n">
        <v>0.2</v>
      </c>
      <c r="Y1476" t="n">
        <v>1</v>
      </c>
      <c r="Z1476" t="n">
        <v>10</v>
      </c>
    </row>
    <row r="1477">
      <c r="A1477" t="n">
        <v>74</v>
      </c>
      <c r="B1477" t="n">
        <v>80</v>
      </c>
      <c r="C1477" t="inlineStr">
        <is>
          <t xml:space="preserve">CONCLUIDO	</t>
        </is>
      </c>
      <c r="D1477" t="n">
        <v>3.8111</v>
      </c>
      <c r="E1477" t="n">
        <v>26.24</v>
      </c>
      <c r="F1477" t="n">
        <v>23.56</v>
      </c>
      <c r="G1477" t="n">
        <v>128.51</v>
      </c>
      <c r="H1477" t="n">
        <v>1.86</v>
      </c>
      <c r="I1477" t="n">
        <v>11</v>
      </c>
      <c r="J1477" t="n">
        <v>186.21</v>
      </c>
      <c r="K1477" t="n">
        <v>50.28</v>
      </c>
      <c r="L1477" t="n">
        <v>19.5</v>
      </c>
      <c r="M1477" t="n">
        <v>9</v>
      </c>
      <c r="N1477" t="n">
        <v>36.43</v>
      </c>
      <c r="O1477" t="n">
        <v>23200.42</v>
      </c>
      <c r="P1477" t="n">
        <v>250.2</v>
      </c>
      <c r="Q1477" t="n">
        <v>608.8099999999999</v>
      </c>
      <c r="R1477" t="n">
        <v>53.31</v>
      </c>
      <c r="S1477" t="n">
        <v>46.36</v>
      </c>
      <c r="T1477" t="n">
        <v>3149.17</v>
      </c>
      <c r="U1477" t="n">
        <v>0.87</v>
      </c>
      <c r="V1477" t="n">
        <v>0.9</v>
      </c>
      <c r="W1477" t="n">
        <v>9.19</v>
      </c>
      <c r="X1477" t="n">
        <v>0.19</v>
      </c>
      <c r="Y1477" t="n">
        <v>1</v>
      </c>
      <c r="Z1477" t="n">
        <v>10</v>
      </c>
    </row>
    <row r="1478">
      <c r="A1478" t="n">
        <v>75</v>
      </c>
      <c r="B1478" t="n">
        <v>80</v>
      </c>
      <c r="C1478" t="inlineStr">
        <is>
          <t xml:space="preserve">CONCLUIDO	</t>
        </is>
      </c>
      <c r="D1478" t="n">
        <v>3.8091</v>
      </c>
      <c r="E1478" t="n">
        <v>26.25</v>
      </c>
      <c r="F1478" t="n">
        <v>23.57</v>
      </c>
      <c r="G1478" t="n">
        <v>128.59</v>
      </c>
      <c r="H1478" t="n">
        <v>1.88</v>
      </c>
      <c r="I1478" t="n">
        <v>11</v>
      </c>
      <c r="J1478" t="n">
        <v>186.59</v>
      </c>
      <c r="K1478" t="n">
        <v>50.28</v>
      </c>
      <c r="L1478" t="n">
        <v>19.75</v>
      </c>
      <c r="M1478" t="n">
        <v>9</v>
      </c>
      <c r="N1478" t="n">
        <v>36.56</v>
      </c>
      <c r="O1478" t="n">
        <v>23247.1</v>
      </c>
      <c r="P1478" t="n">
        <v>249.12</v>
      </c>
      <c r="Q1478" t="n">
        <v>608.8099999999999</v>
      </c>
      <c r="R1478" t="n">
        <v>53.71</v>
      </c>
      <c r="S1478" t="n">
        <v>46.36</v>
      </c>
      <c r="T1478" t="n">
        <v>3345.44</v>
      </c>
      <c r="U1478" t="n">
        <v>0.86</v>
      </c>
      <c r="V1478" t="n">
        <v>0.9</v>
      </c>
      <c r="W1478" t="n">
        <v>9.199999999999999</v>
      </c>
      <c r="X1478" t="n">
        <v>0.2</v>
      </c>
      <c r="Y1478" t="n">
        <v>1</v>
      </c>
      <c r="Z1478" t="n">
        <v>10</v>
      </c>
    </row>
    <row r="1479">
      <c r="A1479" t="n">
        <v>76</v>
      </c>
      <c r="B1479" t="n">
        <v>80</v>
      </c>
      <c r="C1479" t="inlineStr">
        <is>
          <t xml:space="preserve">CONCLUIDO	</t>
        </is>
      </c>
      <c r="D1479" t="n">
        <v>3.8172</v>
      </c>
      <c r="E1479" t="n">
        <v>26.2</v>
      </c>
      <c r="F1479" t="n">
        <v>23.55</v>
      </c>
      <c r="G1479" t="n">
        <v>141.3</v>
      </c>
      <c r="H1479" t="n">
        <v>1.9</v>
      </c>
      <c r="I1479" t="n">
        <v>10</v>
      </c>
      <c r="J1479" t="n">
        <v>186.97</v>
      </c>
      <c r="K1479" t="n">
        <v>50.28</v>
      </c>
      <c r="L1479" t="n">
        <v>20</v>
      </c>
      <c r="M1479" t="n">
        <v>8</v>
      </c>
      <c r="N1479" t="n">
        <v>36.69</v>
      </c>
      <c r="O1479" t="n">
        <v>23293.82</v>
      </c>
      <c r="P1479" t="n">
        <v>249.48</v>
      </c>
      <c r="Q1479" t="n">
        <v>608.8</v>
      </c>
      <c r="R1479" t="n">
        <v>52.97</v>
      </c>
      <c r="S1479" t="n">
        <v>46.36</v>
      </c>
      <c r="T1479" t="n">
        <v>2981.06</v>
      </c>
      <c r="U1479" t="n">
        <v>0.88</v>
      </c>
      <c r="V1479" t="n">
        <v>0.9</v>
      </c>
      <c r="W1479" t="n">
        <v>9.19</v>
      </c>
      <c r="X1479" t="n">
        <v>0.18</v>
      </c>
      <c r="Y1479" t="n">
        <v>1</v>
      </c>
      <c r="Z1479" t="n">
        <v>10</v>
      </c>
    </row>
    <row r="1480">
      <c r="A1480" t="n">
        <v>77</v>
      </c>
      <c r="B1480" t="n">
        <v>80</v>
      </c>
      <c r="C1480" t="inlineStr">
        <is>
          <t xml:space="preserve">CONCLUIDO	</t>
        </is>
      </c>
      <c r="D1480" t="n">
        <v>3.8172</v>
      </c>
      <c r="E1480" t="n">
        <v>26.2</v>
      </c>
      <c r="F1480" t="n">
        <v>23.55</v>
      </c>
      <c r="G1480" t="n">
        <v>141.3</v>
      </c>
      <c r="H1480" t="n">
        <v>1.92</v>
      </c>
      <c r="I1480" t="n">
        <v>10</v>
      </c>
      <c r="J1480" t="n">
        <v>187.35</v>
      </c>
      <c r="K1480" t="n">
        <v>50.28</v>
      </c>
      <c r="L1480" t="n">
        <v>20.25</v>
      </c>
      <c r="M1480" t="n">
        <v>8</v>
      </c>
      <c r="N1480" t="n">
        <v>36.82</v>
      </c>
      <c r="O1480" t="n">
        <v>23340.59</v>
      </c>
      <c r="P1480" t="n">
        <v>249.47</v>
      </c>
      <c r="Q1480" t="n">
        <v>608.77</v>
      </c>
      <c r="R1480" t="n">
        <v>52.96</v>
      </c>
      <c r="S1480" t="n">
        <v>46.36</v>
      </c>
      <c r="T1480" t="n">
        <v>2979.15</v>
      </c>
      <c r="U1480" t="n">
        <v>0.88</v>
      </c>
      <c r="V1480" t="n">
        <v>0.9</v>
      </c>
      <c r="W1480" t="n">
        <v>9.19</v>
      </c>
      <c r="X1480" t="n">
        <v>0.18</v>
      </c>
      <c r="Y1480" t="n">
        <v>1</v>
      </c>
      <c r="Z1480" t="n">
        <v>10</v>
      </c>
    </row>
    <row r="1481">
      <c r="A1481" t="n">
        <v>78</v>
      </c>
      <c r="B1481" t="n">
        <v>80</v>
      </c>
      <c r="C1481" t="inlineStr">
        <is>
          <t xml:space="preserve">CONCLUIDO	</t>
        </is>
      </c>
      <c r="D1481" t="n">
        <v>3.8174</v>
      </c>
      <c r="E1481" t="n">
        <v>26.2</v>
      </c>
      <c r="F1481" t="n">
        <v>23.55</v>
      </c>
      <c r="G1481" t="n">
        <v>141.3</v>
      </c>
      <c r="H1481" t="n">
        <v>1.94</v>
      </c>
      <c r="I1481" t="n">
        <v>10</v>
      </c>
      <c r="J1481" t="n">
        <v>187.73</v>
      </c>
      <c r="K1481" t="n">
        <v>50.28</v>
      </c>
      <c r="L1481" t="n">
        <v>20.5</v>
      </c>
      <c r="M1481" t="n">
        <v>8</v>
      </c>
      <c r="N1481" t="n">
        <v>36.95</v>
      </c>
      <c r="O1481" t="n">
        <v>23387.4</v>
      </c>
      <c r="P1481" t="n">
        <v>249.31</v>
      </c>
      <c r="Q1481" t="n">
        <v>608.78</v>
      </c>
      <c r="R1481" t="n">
        <v>52.98</v>
      </c>
      <c r="S1481" t="n">
        <v>46.36</v>
      </c>
      <c r="T1481" t="n">
        <v>2989.62</v>
      </c>
      <c r="U1481" t="n">
        <v>0.87</v>
      </c>
      <c r="V1481" t="n">
        <v>0.9</v>
      </c>
      <c r="W1481" t="n">
        <v>9.19</v>
      </c>
      <c r="X1481" t="n">
        <v>0.18</v>
      </c>
      <c r="Y1481" t="n">
        <v>1</v>
      </c>
      <c r="Z1481" t="n">
        <v>10</v>
      </c>
    </row>
    <row r="1482">
      <c r="A1482" t="n">
        <v>79</v>
      </c>
      <c r="B1482" t="n">
        <v>80</v>
      </c>
      <c r="C1482" t="inlineStr">
        <is>
          <t xml:space="preserve">CONCLUIDO	</t>
        </is>
      </c>
      <c r="D1482" t="n">
        <v>3.8183</v>
      </c>
      <c r="E1482" t="n">
        <v>26.19</v>
      </c>
      <c r="F1482" t="n">
        <v>23.54</v>
      </c>
      <c r="G1482" t="n">
        <v>141.26</v>
      </c>
      <c r="H1482" t="n">
        <v>1.96</v>
      </c>
      <c r="I1482" t="n">
        <v>10</v>
      </c>
      <c r="J1482" t="n">
        <v>188.11</v>
      </c>
      <c r="K1482" t="n">
        <v>50.28</v>
      </c>
      <c r="L1482" t="n">
        <v>20.75</v>
      </c>
      <c r="M1482" t="n">
        <v>8</v>
      </c>
      <c r="N1482" t="n">
        <v>37.08</v>
      </c>
      <c r="O1482" t="n">
        <v>23434.26</v>
      </c>
      <c r="P1482" t="n">
        <v>249.26</v>
      </c>
      <c r="Q1482" t="n">
        <v>608.79</v>
      </c>
      <c r="R1482" t="n">
        <v>52.71</v>
      </c>
      <c r="S1482" t="n">
        <v>46.36</v>
      </c>
      <c r="T1482" t="n">
        <v>2851.14</v>
      </c>
      <c r="U1482" t="n">
        <v>0.88</v>
      </c>
      <c r="V1482" t="n">
        <v>0.91</v>
      </c>
      <c r="W1482" t="n">
        <v>9.19</v>
      </c>
      <c r="X1482" t="n">
        <v>0.17</v>
      </c>
      <c r="Y1482" t="n">
        <v>1</v>
      </c>
      <c r="Z1482" t="n">
        <v>10</v>
      </c>
    </row>
    <row r="1483">
      <c r="A1483" t="n">
        <v>80</v>
      </c>
      <c r="B1483" t="n">
        <v>80</v>
      </c>
      <c r="C1483" t="inlineStr">
        <is>
          <t xml:space="preserve">CONCLUIDO	</t>
        </is>
      </c>
      <c r="D1483" t="n">
        <v>3.8183</v>
      </c>
      <c r="E1483" t="n">
        <v>26.19</v>
      </c>
      <c r="F1483" t="n">
        <v>23.54</v>
      </c>
      <c r="G1483" t="n">
        <v>141.26</v>
      </c>
      <c r="H1483" t="n">
        <v>1.98</v>
      </c>
      <c r="I1483" t="n">
        <v>10</v>
      </c>
      <c r="J1483" t="n">
        <v>188.49</v>
      </c>
      <c r="K1483" t="n">
        <v>50.28</v>
      </c>
      <c r="L1483" t="n">
        <v>21</v>
      </c>
      <c r="M1483" t="n">
        <v>8</v>
      </c>
      <c r="N1483" t="n">
        <v>37.21</v>
      </c>
      <c r="O1483" t="n">
        <v>23481.16</v>
      </c>
      <c r="P1483" t="n">
        <v>249.39</v>
      </c>
      <c r="Q1483" t="n">
        <v>608.8200000000001</v>
      </c>
      <c r="R1483" t="n">
        <v>52.7</v>
      </c>
      <c r="S1483" t="n">
        <v>46.36</v>
      </c>
      <c r="T1483" t="n">
        <v>2845.2</v>
      </c>
      <c r="U1483" t="n">
        <v>0.88</v>
      </c>
      <c r="V1483" t="n">
        <v>0.91</v>
      </c>
      <c r="W1483" t="n">
        <v>9.19</v>
      </c>
      <c r="X1483" t="n">
        <v>0.17</v>
      </c>
      <c r="Y1483" t="n">
        <v>1</v>
      </c>
      <c r="Z1483" t="n">
        <v>10</v>
      </c>
    </row>
    <row r="1484">
      <c r="A1484" t="n">
        <v>81</v>
      </c>
      <c r="B1484" t="n">
        <v>80</v>
      </c>
      <c r="C1484" t="inlineStr">
        <is>
          <t xml:space="preserve">CONCLUIDO	</t>
        </is>
      </c>
      <c r="D1484" t="n">
        <v>3.8185</v>
      </c>
      <c r="E1484" t="n">
        <v>26.19</v>
      </c>
      <c r="F1484" t="n">
        <v>23.54</v>
      </c>
      <c r="G1484" t="n">
        <v>141.25</v>
      </c>
      <c r="H1484" t="n">
        <v>2</v>
      </c>
      <c r="I1484" t="n">
        <v>10</v>
      </c>
      <c r="J1484" t="n">
        <v>188.87</v>
      </c>
      <c r="K1484" t="n">
        <v>50.28</v>
      </c>
      <c r="L1484" t="n">
        <v>21.25</v>
      </c>
      <c r="M1484" t="n">
        <v>8</v>
      </c>
      <c r="N1484" t="n">
        <v>37.34</v>
      </c>
      <c r="O1484" t="n">
        <v>23528.1</v>
      </c>
      <c r="P1484" t="n">
        <v>248.27</v>
      </c>
      <c r="Q1484" t="n">
        <v>608.77</v>
      </c>
      <c r="R1484" t="n">
        <v>52.6</v>
      </c>
      <c r="S1484" t="n">
        <v>46.36</v>
      </c>
      <c r="T1484" t="n">
        <v>2799.71</v>
      </c>
      <c r="U1484" t="n">
        <v>0.88</v>
      </c>
      <c r="V1484" t="n">
        <v>0.91</v>
      </c>
      <c r="W1484" t="n">
        <v>9.199999999999999</v>
      </c>
      <c r="X1484" t="n">
        <v>0.17</v>
      </c>
      <c r="Y1484" t="n">
        <v>1</v>
      </c>
      <c r="Z1484" t="n">
        <v>10</v>
      </c>
    </row>
    <row r="1485">
      <c r="A1485" t="n">
        <v>82</v>
      </c>
      <c r="B1485" t="n">
        <v>80</v>
      </c>
      <c r="C1485" t="inlineStr">
        <is>
          <t xml:space="preserve">CONCLUIDO	</t>
        </is>
      </c>
      <c r="D1485" t="n">
        <v>3.8171</v>
      </c>
      <c r="E1485" t="n">
        <v>26.2</v>
      </c>
      <c r="F1485" t="n">
        <v>23.55</v>
      </c>
      <c r="G1485" t="n">
        <v>141.31</v>
      </c>
      <c r="H1485" t="n">
        <v>2.02</v>
      </c>
      <c r="I1485" t="n">
        <v>10</v>
      </c>
      <c r="J1485" t="n">
        <v>189.25</v>
      </c>
      <c r="K1485" t="n">
        <v>50.28</v>
      </c>
      <c r="L1485" t="n">
        <v>21.5</v>
      </c>
      <c r="M1485" t="n">
        <v>8</v>
      </c>
      <c r="N1485" t="n">
        <v>37.47</v>
      </c>
      <c r="O1485" t="n">
        <v>23575.09</v>
      </c>
      <c r="P1485" t="n">
        <v>246.07</v>
      </c>
      <c r="Q1485" t="n">
        <v>608.78</v>
      </c>
      <c r="R1485" t="n">
        <v>52.95</v>
      </c>
      <c r="S1485" t="n">
        <v>46.36</v>
      </c>
      <c r="T1485" t="n">
        <v>2970.09</v>
      </c>
      <c r="U1485" t="n">
        <v>0.88</v>
      </c>
      <c r="V1485" t="n">
        <v>0.9</v>
      </c>
      <c r="W1485" t="n">
        <v>9.19</v>
      </c>
      <c r="X1485" t="n">
        <v>0.18</v>
      </c>
      <c r="Y1485" t="n">
        <v>1</v>
      </c>
      <c r="Z1485" t="n">
        <v>10</v>
      </c>
    </row>
    <row r="1486">
      <c r="A1486" t="n">
        <v>83</v>
      </c>
      <c r="B1486" t="n">
        <v>80</v>
      </c>
      <c r="C1486" t="inlineStr">
        <is>
          <t xml:space="preserve">CONCLUIDO	</t>
        </is>
      </c>
      <c r="D1486" t="n">
        <v>3.8242</v>
      </c>
      <c r="E1486" t="n">
        <v>26.15</v>
      </c>
      <c r="F1486" t="n">
        <v>23.53</v>
      </c>
      <c r="G1486" t="n">
        <v>156.9</v>
      </c>
      <c r="H1486" t="n">
        <v>2.04</v>
      </c>
      <c r="I1486" t="n">
        <v>9</v>
      </c>
      <c r="J1486" t="n">
        <v>189.63</v>
      </c>
      <c r="K1486" t="n">
        <v>50.28</v>
      </c>
      <c r="L1486" t="n">
        <v>21.75</v>
      </c>
      <c r="M1486" t="n">
        <v>6</v>
      </c>
      <c r="N1486" t="n">
        <v>37.6</v>
      </c>
      <c r="O1486" t="n">
        <v>23622.13</v>
      </c>
      <c r="P1486" t="n">
        <v>242.97</v>
      </c>
      <c r="Q1486" t="n">
        <v>608.8</v>
      </c>
      <c r="R1486" t="n">
        <v>52.34</v>
      </c>
      <c r="S1486" t="n">
        <v>46.36</v>
      </c>
      <c r="T1486" t="n">
        <v>2671.08</v>
      </c>
      <c r="U1486" t="n">
        <v>0.89</v>
      </c>
      <c r="V1486" t="n">
        <v>0.91</v>
      </c>
      <c r="W1486" t="n">
        <v>9.199999999999999</v>
      </c>
      <c r="X1486" t="n">
        <v>0.16</v>
      </c>
      <c r="Y1486" t="n">
        <v>1</v>
      </c>
      <c r="Z1486" t="n">
        <v>10</v>
      </c>
    </row>
    <row r="1487">
      <c r="A1487" t="n">
        <v>84</v>
      </c>
      <c r="B1487" t="n">
        <v>80</v>
      </c>
      <c r="C1487" t="inlineStr">
        <is>
          <t xml:space="preserve">CONCLUIDO	</t>
        </is>
      </c>
      <c r="D1487" t="n">
        <v>3.8252</v>
      </c>
      <c r="E1487" t="n">
        <v>26.14</v>
      </c>
      <c r="F1487" t="n">
        <v>23.53</v>
      </c>
      <c r="G1487" t="n">
        <v>156.85</v>
      </c>
      <c r="H1487" t="n">
        <v>2.05</v>
      </c>
      <c r="I1487" t="n">
        <v>9</v>
      </c>
      <c r="J1487" t="n">
        <v>190.01</v>
      </c>
      <c r="K1487" t="n">
        <v>50.28</v>
      </c>
      <c r="L1487" t="n">
        <v>22</v>
      </c>
      <c r="M1487" t="n">
        <v>6</v>
      </c>
      <c r="N1487" t="n">
        <v>37.74</v>
      </c>
      <c r="O1487" t="n">
        <v>23669.2</v>
      </c>
      <c r="P1487" t="n">
        <v>243.52</v>
      </c>
      <c r="Q1487" t="n">
        <v>608.8</v>
      </c>
      <c r="R1487" t="n">
        <v>52.2</v>
      </c>
      <c r="S1487" t="n">
        <v>46.36</v>
      </c>
      <c r="T1487" t="n">
        <v>2600.91</v>
      </c>
      <c r="U1487" t="n">
        <v>0.89</v>
      </c>
      <c r="V1487" t="n">
        <v>0.91</v>
      </c>
      <c r="W1487" t="n">
        <v>9.19</v>
      </c>
      <c r="X1487" t="n">
        <v>0.16</v>
      </c>
      <c r="Y1487" t="n">
        <v>1</v>
      </c>
      <c r="Z1487" t="n">
        <v>10</v>
      </c>
    </row>
    <row r="1488">
      <c r="A1488" t="n">
        <v>85</v>
      </c>
      <c r="B1488" t="n">
        <v>80</v>
      </c>
      <c r="C1488" t="inlineStr">
        <is>
          <t xml:space="preserve">CONCLUIDO	</t>
        </is>
      </c>
      <c r="D1488" t="n">
        <v>3.8243</v>
      </c>
      <c r="E1488" t="n">
        <v>26.15</v>
      </c>
      <c r="F1488" t="n">
        <v>23.53</v>
      </c>
      <c r="G1488" t="n">
        <v>156.89</v>
      </c>
      <c r="H1488" t="n">
        <v>2.07</v>
      </c>
      <c r="I1488" t="n">
        <v>9</v>
      </c>
      <c r="J1488" t="n">
        <v>190.4</v>
      </c>
      <c r="K1488" t="n">
        <v>50.28</v>
      </c>
      <c r="L1488" t="n">
        <v>22.25</v>
      </c>
      <c r="M1488" t="n">
        <v>5</v>
      </c>
      <c r="N1488" t="n">
        <v>37.87</v>
      </c>
      <c r="O1488" t="n">
        <v>23716.33</v>
      </c>
      <c r="P1488" t="n">
        <v>243.66</v>
      </c>
      <c r="Q1488" t="n">
        <v>608.76</v>
      </c>
      <c r="R1488" t="n">
        <v>52.41</v>
      </c>
      <c r="S1488" t="n">
        <v>46.36</v>
      </c>
      <c r="T1488" t="n">
        <v>2705.28</v>
      </c>
      <c r="U1488" t="n">
        <v>0.88</v>
      </c>
      <c r="V1488" t="n">
        <v>0.91</v>
      </c>
      <c r="W1488" t="n">
        <v>9.199999999999999</v>
      </c>
      <c r="X1488" t="n">
        <v>0.16</v>
      </c>
      <c r="Y1488" t="n">
        <v>1</v>
      </c>
      <c r="Z1488" t="n">
        <v>10</v>
      </c>
    </row>
    <row r="1489">
      <c r="A1489" t="n">
        <v>86</v>
      </c>
      <c r="B1489" t="n">
        <v>80</v>
      </c>
      <c r="C1489" t="inlineStr">
        <is>
          <t xml:space="preserve">CONCLUIDO	</t>
        </is>
      </c>
      <c r="D1489" t="n">
        <v>3.8237</v>
      </c>
      <c r="E1489" t="n">
        <v>26.15</v>
      </c>
      <c r="F1489" t="n">
        <v>23.54</v>
      </c>
      <c r="G1489" t="n">
        <v>156.92</v>
      </c>
      <c r="H1489" t="n">
        <v>2.09</v>
      </c>
      <c r="I1489" t="n">
        <v>9</v>
      </c>
      <c r="J1489" t="n">
        <v>190.78</v>
      </c>
      <c r="K1489" t="n">
        <v>50.28</v>
      </c>
      <c r="L1489" t="n">
        <v>22.5</v>
      </c>
      <c r="M1489" t="n">
        <v>4</v>
      </c>
      <c r="N1489" t="n">
        <v>38</v>
      </c>
      <c r="O1489" t="n">
        <v>23763.49</v>
      </c>
      <c r="P1489" t="n">
        <v>243.83</v>
      </c>
      <c r="Q1489" t="n">
        <v>608.76</v>
      </c>
      <c r="R1489" t="n">
        <v>52.59</v>
      </c>
      <c r="S1489" t="n">
        <v>46.36</v>
      </c>
      <c r="T1489" t="n">
        <v>2795.47</v>
      </c>
      <c r="U1489" t="n">
        <v>0.88</v>
      </c>
      <c r="V1489" t="n">
        <v>0.91</v>
      </c>
      <c r="W1489" t="n">
        <v>9.19</v>
      </c>
      <c r="X1489" t="n">
        <v>0.17</v>
      </c>
      <c r="Y1489" t="n">
        <v>1</v>
      </c>
      <c r="Z1489" t="n">
        <v>10</v>
      </c>
    </row>
    <row r="1490">
      <c r="A1490" t="n">
        <v>87</v>
      </c>
      <c r="B1490" t="n">
        <v>80</v>
      </c>
      <c r="C1490" t="inlineStr">
        <is>
          <t xml:space="preserve">CONCLUIDO	</t>
        </is>
      </c>
      <c r="D1490" t="n">
        <v>3.8228</v>
      </c>
      <c r="E1490" t="n">
        <v>26.16</v>
      </c>
      <c r="F1490" t="n">
        <v>23.54</v>
      </c>
      <c r="G1490" t="n">
        <v>156.96</v>
      </c>
      <c r="H1490" t="n">
        <v>2.11</v>
      </c>
      <c r="I1490" t="n">
        <v>9</v>
      </c>
      <c r="J1490" t="n">
        <v>191.16</v>
      </c>
      <c r="K1490" t="n">
        <v>50.28</v>
      </c>
      <c r="L1490" t="n">
        <v>22.75</v>
      </c>
      <c r="M1490" t="n">
        <v>3</v>
      </c>
      <c r="N1490" t="n">
        <v>38.13</v>
      </c>
      <c r="O1490" t="n">
        <v>23810.71</v>
      </c>
      <c r="P1490" t="n">
        <v>243.89</v>
      </c>
      <c r="Q1490" t="n">
        <v>608.76</v>
      </c>
      <c r="R1490" t="n">
        <v>52.62</v>
      </c>
      <c r="S1490" t="n">
        <v>46.36</v>
      </c>
      <c r="T1490" t="n">
        <v>2812.85</v>
      </c>
      <c r="U1490" t="n">
        <v>0.88</v>
      </c>
      <c r="V1490" t="n">
        <v>0.9</v>
      </c>
      <c r="W1490" t="n">
        <v>9.199999999999999</v>
      </c>
      <c r="X1490" t="n">
        <v>0.17</v>
      </c>
      <c r="Y1490" t="n">
        <v>1</v>
      </c>
      <c r="Z1490" t="n">
        <v>10</v>
      </c>
    </row>
    <row r="1491">
      <c r="A1491" t="n">
        <v>88</v>
      </c>
      <c r="B1491" t="n">
        <v>80</v>
      </c>
      <c r="C1491" t="inlineStr">
        <is>
          <t xml:space="preserve">CONCLUIDO	</t>
        </is>
      </c>
      <c r="D1491" t="n">
        <v>3.8236</v>
      </c>
      <c r="E1491" t="n">
        <v>26.15</v>
      </c>
      <c r="F1491" t="n">
        <v>23.54</v>
      </c>
      <c r="G1491" t="n">
        <v>156.93</v>
      </c>
      <c r="H1491" t="n">
        <v>2.13</v>
      </c>
      <c r="I1491" t="n">
        <v>9</v>
      </c>
      <c r="J1491" t="n">
        <v>191.55</v>
      </c>
      <c r="K1491" t="n">
        <v>50.28</v>
      </c>
      <c r="L1491" t="n">
        <v>23</v>
      </c>
      <c r="M1491" t="n">
        <v>3</v>
      </c>
      <c r="N1491" t="n">
        <v>38.27</v>
      </c>
      <c r="O1491" t="n">
        <v>23857.96</v>
      </c>
      <c r="P1491" t="n">
        <v>243.99</v>
      </c>
      <c r="Q1491" t="n">
        <v>608.83</v>
      </c>
      <c r="R1491" t="n">
        <v>52.51</v>
      </c>
      <c r="S1491" t="n">
        <v>46.36</v>
      </c>
      <c r="T1491" t="n">
        <v>2758.63</v>
      </c>
      <c r="U1491" t="n">
        <v>0.88</v>
      </c>
      <c r="V1491" t="n">
        <v>0.91</v>
      </c>
      <c r="W1491" t="n">
        <v>9.199999999999999</v>
      </c>
      <c r="X1491" t="n">
        <v>0.17</v>
      </c>
      <c r="Y1491" t="n">
        <v>1</v>
      </c>
      <c r="Z1491" t="n">
        <v>10</v>
      </c>
    </row>
    <row r="1492">
      <c r="A1492" t="n">
        <v>89</v>
      </c>
      <c r="B1492" t="n">
        <v>80</v>
      </c>
      <c r="C1492" t="inlineStr">
        <is>
          <t xml:space="preserve">CONCLUIDO	</t>
        </is>
      </c>
      <c r="D1492" t="n">
        <v>3.823</v>
      </c>
      <c r="E1492" t="n">
        <v>26.16</v>
      </c>
      <c r="F1492" t="n">
        <v>23.54</v>
      </c>
      <c r="G1492" t="n">
        <v>156.95</v>
      </c>
      <c r="H1492" t="n">
        <v>2.15</v>
      </c>
      <c r="I1492" t="n">
        <v>9</v>
      </c>
      <c r="J1492" t="n">
        <v>191.93</v>
      </c>
      <c r="K1492" t="n">
        <v>50.28</v>
      </c>
      <c r="L1492" t="n">
        <v>23.25</v>
      </c>
      <c r="M1492" t="n">
        <v>1</v>
      </c>
      <c r="N1492" t="n">
        <v>38.4</v>
      </c>
      <c r="O1492" t="n">
        <v>23905.27</v>
      </c>
      <c r="P1492" t="n">
        <v>244.2</v>
      </c>
      <c r="Q1492" t="n">
        <v>608.76</v>
      </c>
      <c r="R1492" t="n">
        <v>52.51</v>
      </c>
      <c r="S1492" t="n">
        <v>46.36</v>
      </c>
      <c r="T1492" t="n">
        <v>2756.72</v>
      </c>
      <c r="U1492" t="n">
        <v>0.88</v>
      </c>
      <c r="V1492" t="n">
        <v>0.91</v>
      </c>
      <c r="W1492" t="n">
        <v>9.199999999999999</v>
      </c>
      <c r="X1492" t="n">
        <v>0.17</v>
      </c>
      <c r="Y1492" t="n">
        <v>1</v>
      </c>
      <c r="Z1492" t="n">
        <v>10</v>
      </c>
    </row>
    <row r="1493">
      <c r="A1493" t="n">
        <v>90</v>
      </c>
      <c r="B1493" t="n">
        <v>80</v>
      </c>
      <c r="C1493" t="inlineStr">
        <is>
          <t xml:space="preserve">CONCLUIDO	</t>
        </is>
      </c>
      <c r="D1493" t="n">
        <v>3.8228</v>
      </c>
      <c r="E1493" t="n">
        <v>26.16</v>
      </c>
      <c r="F1493" t="n">
        <v>23.54</v>
      </c>
      <c r="G1493" t="n">
        <v>156.96</v>
      </c>
      <c r="H1493" t="n">
        <v>2.17</v>
      </c>
      <c r="I1493" t="n">
        <v>9</v>
      </c>
      <c r="J1493" t="n">
        <v>192.31</v>
      </c>
      <c r="K1493" t="n">
        <v>50.28</v>
      </c>
      <c r="L1493" t="n">
        <v>23.5</v>
      </c>
      <c r="M1493" t="n">
        <v>0</v>
      </c>
      <c r="N1493" t="n">
        <v>38.53</v>
      </c>
      <c r="O1493" t="n">
        <v>23952.62</v>
      </c>
      <c r="P1493" t="n">
        <v>244.64</v>
      </c>
      <c r="Q1493" t="n">
        <v>608.76</v>
      </c>
      <c r="R1493" t="n">
        <v>52.51</v>
      </c>
      <c r="S1493" t="n">
        <v>46.36</v>
      </c>
      <c r="T1493" t="n">
        <v>2758.94</v>
      </c>
      <c r="U1493" t="n">
        <v>0.88</v>
      </c>
      <c r="V1493" t="n">
        <v>0.9</v>
      </c>
      <c r="W1493" t="n">
        <v>9.199999999999999</v>
      </c>
      <c r="X1493" t="n">
        <v>0.17</v>
      </c>
      <c r="Y1493" t="n">
        <v>1</v>
      </c>
      <c r="Z1493" t="n">
        <v>10</v>
      </c>
    </row>
    <row r="1494">
      <c r="A1494" t="n">
        <v>0</v>
      </c>
      <c r="B1494" t="n">
        <v>115</v>
      </c>
      <c r="C1494" t="inlineStr">
        <is>
          <t xml:space="preserve">CONCLUIDO	</t>
        </is>
      </c>
      <c r="D1494" t="n">
        <v>2.0986</v>
      </c>
      <c r="E1494" t="n">
        <v>47.65</v>
      </c>
      <c r="F1494" t="n">
        <v>30.29</v>
      </c>
      <c r="G1494" t="n">
        <v>5.42</v>
      </c>
      <c r="H1494" t="n">
        <v>0.08</v>
      </c>
      <c r="I1494" t="n">
        <v>335</v>
      </c>
      <c r="J1494" t="n">
        <v>222.93</v>
      </c>
      <c r="K1494" t="n">
        <v>56.94</v>
      </c>
      <c r="L1494" t="n">
        <v>1</v>
      </c>
      <c r="M1494" t="n">
        <v>333</v>
      </c>
      <c r="N1494" t="n">
        <v>49.99</v>
      </c>
      <c r="O1494" t="n">
        <v>27728.69</v>
      </c>
      <c r="P1494" t="n">
        <v>466.66</v>
      </c>
      <c r="Q1494" t="n">
        <v>610.41</v>
      </c>
      <c r="R1494" t="n">
        <v>262.31</v>
      </c>
      <c r="S1494" t="n">
        <v>46.36</v>
      </c>
      <c r="T1494" t="n">
        <v>106025.39</v>
      </c>
      <c r="U1494" t="n">
        <v>0.18</v>
      </c>
      <c r="V1494" t="n">
        <v>0.7</v>
      </c>
      <c r="W1494" t="n">
        <v>9.73</v>
      </c>
      <c r="X1494" t="n">
        <v>6.88</v>
      </c>
      <c r="Y1494" t="n">
        <v>1</v>
      </c>
      <c r="Z1494" t="n">
        <v>10</v>
      </c>
    </row>
    <row r="1495">
      <c r="A1495" t="n">
        <v>1</v>
      </c>
      <c r="B1495" t="n">
        <v>115</v>
      </c>
      <c r="C1495" t="inlineStr">
        <is>
          <t xml:space="preserve">CONCLUIDO	</t>
        </is>
      </c>
      <c r="D1495" t="n">
        <v>2.3625</v>
      </c>
      <c r="E1495" t="n">
        <v>42.33</v>
      </c>
      <c r="F1495" t="n">
        <v>28.56</v>
      </c>
      <c r="G1495" t="n">
        <v>6.77</v>
      </c>
      <c r="H1495" t="n">
        <v>0.1</v>
      </c>
      <c r="I1495" t="n">
        <v>253</v>
      </c>
      <c r="J1495" t="n">
        <v>223.35</v>
      </c>
      <c r="K1495" t="n">
        <v>56.94</v>
      </c>
      <c r="L1495" t="n">
        <v>1.25</v>
      </c>
      <c r="M1495" t="n">
        <v>251</v>
      </c>
      <c r="N1495" t="n">
        <v>50.15</v>
      </c>
      <c r="O1495" t="n">
        <v>27780.03</v>
      </c>
      <c r="P1495" t="n">
        <v>440.01</v>
      </c>
      <c r="Q1495" t="n">
        <v>609.9299999999999</v>
      </c>
      <c r="R1495" t="n">
        <v>207.95</v>
      </c>
      <c r="S1495" t="n">
        <v>46.36</v>
      </c>
      <c r="T1495" t="n">
        <v>79258.87</v>
      </c>
      <c r="U1495" t="n">
        <v>0.22</v>
      </c>
      <c r="V1495" t="n">
        <v>0.75</v>
      </c>
      <c r="W1495" t="n">
        <v>9.609999999999999</v>
      </c>
      <c r="X1495" t="n">
        <v>5.17</v>
      </c>
      <c r="Y1495" t="n">
        <v>1</v>
      </c>
      <c r="Z1495" t="n">
        <v>10</v>
      </c>
    </row>
    <row r="1496">
      <c r="A1496" t="n">
        <v>2</v>
      </c>
      <c r="B1496" t="n">
        <v>115</v>
      </c>
      <c r="C1496" t="inlineStr">
        <is>
          <t xml:space="preserve">CONCLUIDO	</t>
        </is>
      </c>
      <c r="D1496" t="n">
        <v>2.5547</v>
      </c>
      <c r="E1496" t="n">
        <v>39.14</v>
      </c>
      <c r="F1496" t="n">
        <v>27.53</v>
      </c>
      <c r="G1496" t="n">
        <v>8.1</v>
      </c>
      <c r="H1496" t="n">
        <v>0.12</v>
      </c>
      <c r="I1496" t="n">
        <v>204</v>
      </c>
      <c r="J1496" t="n">
        <v>223.76</v>
      </c>
      <c r="K1496" t="n">
        <v>56.94</v>
      </c>
      <c r="L1496" t="n">
        <v>1.5</v>
      </c>
      <c r="M1496" t="n">
        <v>202</v>
      </c>
      <c r="N1496" t="n">
        <v>50.32</v>
      </c>
      <c r="O1496" t="n">
        <v>27831.42</v>
      </c>
      <c r="P1496" t="n">
        <v>423.91</v>
      </c>
      <c r="Q1496" t="n">
        <v>609.63</v>
      </c>
      <c r="R1496" t="n">
        <v>176.39</v>
      </c>
      <c r="S1496" t="n">
        <v>46.36</v>
      </c>
      <c r="T1496" t="n">
        <v>63722.31</v>
      </c>
      <c r="U1496" t="n">
        <v>0.26</v>
      </c>
      <c r="V1496" t="n">
        <v>0.77</v>
      </c>
      <c r="W1496" t="n">
        <v>9.51</v>
      </c>
      <c r="X1496" t="n">
        <v>4.14</v>
      </c>
      <c r="Y1496" t="n">
        <v>1</v>
      </c>
      <c r="Z1496" t="n">
        <v>10</v>
      </c>
    </row>
    <row r="1497">
      <c r="A1497" t="n">
        <v>3</v>
      </c>
      <c r="B1497" t="n">
        <v>115</v>
      </c>
      <c r="C1497" t="inlineStr">
        <is>
          <t xml:space="preserve">CONCLUIDO	</t>
        </is>
      </c>
      <c r="D1497" t="n">
        <v>2.7083</v>
      </c>
      <c r="E1497" t="n">
        <v>36.92</v>
      </c>
      <c r="F1497" t="n">
        <v>26.8</v>
      </c>
      <c r="G1497" t="n">
        <v>9.460000000000001</v>
      </c>
      <c r="H1497" t="n">
        <v>0.14</v>
      </c>
      <c r="I1497" t="n">
        <v>170</v>
      </c>
      <c r="J1497" t="n">
        <v>224.18</v>
      </c>
      <c r="K1497" t="n">
        <v>56.94</v>
      </c>
      <c r="L1497" t="n">
        <v>1.75</v>
      </c>
      <c r="M1497" t="n">
        <v>168</v>
      </c>
      <c r="N1497" t="n">
        <v>50.49</v>
      </c>
      <c r="O1497" t="n">
        <v>27882.87</v>
      </c>
      <c r="P1497" t="n">
        <v>412.51</v>
      </c>
      <c r="Q1497" t="n">
        <v>609.35</v>
      </c>
      <c r="R1497" t="n">
        <v>153.85</v>
      </c>
      <c r="S1497" t="n">
        <v>46.36</v>
      </c>
      <c r="T1497" t="n">
        <v>52621.94</v>
      </c>
      <c r="U1497" t="n">
        <v>0.3</v>
      </c>
      <c r="V1497" t="n">
        <v>0.8</v>
      </c>
      <c r="W1497" t="n">
        <v>9.449999999999999</v>
      </c>
      <c r="X1497" t="n">
        <v>3.42</v>
      </c>
      <c r="Y1497" t="n">
        <v>1</v>
      </c>
      <c r="Z1497" t="n">
        <v>10</v>
      </c>
    </row>
    <row r="1498">
      <c r="A1498" t="n">
        <v>4</v>
      </c>
      <c r="B1498" t="n">
        <v>115</v>
      </c>
      <c r="C1498" t="inlineStr">
        <is>
          <t xml:space="preserve">CONCLUIDO	</t>
        </is>
      </c>
      <c r="D1498" t="n">
        <v>2.8259</v>
      </c>
      <c r="E1498" t="n">
        <v>35.39</v>
      </c>
      <c r="F1498" t="n">
        <v>26.32</v>
      </c>
      <c r="G1498" t="n">
        <v>10.82</v>
      </c>
      <c r="H1498" t="n">
        <v>0.16</v>
      </c>
      <c r="I1498" t="n">
        <v>146</v>
      </c>
      <c r="J1498" t="n">
        <v>224.6</v>
      </c>
      <c r="K1498" t="n">
        <v>56.94</v>
      </c>
      <c r="L1498" t="n">
        <v>2</v>
      </c>
      <c r="M1498" t="n">
        <v>144</v>
      </c>
      <c r="N1498" t="n">
        <v>50.65</v>
      </c>
      <c r="O1498" t="n">
        <v>27934.37</v>
      </c>
      <c r="P1498" t="n">
        <v>404.83</v>
      </c>
      <c r="Q1498" t="n">
        <v>609.42</v>
      </c>
      <c r="R1498" t="n">
        <v>138.46</v>
      </c>
      <c r="S1498" t="n">
        <v>46.36</v>
      </c>
      <c r="T1498" t="n">
        <v>45048.76</v>
      </c>
      <c r="U1498" t="n">
        <v>0.33</v>
      </c>
      <c r="V1498" t="n">
        <v>0.8100000000000001</v>
      </c>
      <c r="W1498" t="n">
        <v>9.42</v>
      </c>
      <c r="X1498" t="n">
        <v>2.93</v>
      </c>
      <c r="Y1498" t="n">
        <v>1</v>
      </c>
      <c r="Z1498" t="n">
        <v>10</v>
      </c>
    </row>
    <row r="1499">
      <c r="A1499" t="n">
        <v>5</v>
      </c>
      <c r="B1499" t="n">
        <v>115</v>
      </c>
      <c r="C1499" t="inlineStr">
        <is>
          <t xml:space="preserve">CONCLUIDO	</t>
        </is>
      </c>
      <c r="D1499" t="n">
        <v>2.9225</v>
      </c>
      <c r="E1499" t="n">
        <v>34.22</v>
      </c>
      <c r="F1499" t="n">
        <v>25.94</v>
      </c>
      <c r="G1499" t="n">
        <v>12.16</v>
      </c>
      <c r="H1499" t="n">
        <v>0.18</v>
      </c>
      <c r="I1499" t="n">
        <v>128</v>
      </c>
      <c r="J1499" t="n">
        <v>225.01</v>
      </c>
      <c r="K1499" t="n">
        <v>56.94</v>
      </c>
      <c r="L1499" t="n">
        <v>2.25</v>
      </c>
      <c r="M1499" t="n">
        <v>126</v>
      </c>
      <c r="N1499" t="n">
        <v>50.82</v>
      </c>
      <c r="O1499" t="n">
        <v>27985.94</v>
      </c>
      <c r="P1499" t="n">
        <v>398.7</v>
      </c>
      <c r="Q1499" t="n">
        <v>609.23</v>
      </c>
      <c r="R1499" t="n">
        <v>127.05</v>
      </c>
      <c r="S1499" t="n">
        <v>46.36</v>
      </c>
      <c r="T1499" t="n">
        <v>39430.06</v>
      </c>
      <c r="U1499" t="n">
        <v>0.36</v>
      </c>
      <c r="V1499" t="n">
        <v>0.82</v>
      </c>
      <c r="W1499" t="n">
        <v>9.390000000000001</v>
      </c>
      <c r="X1499" t="n">
        <v>2.56</v>
      </c>
      <c r="Y1499" t="n">
        <v>1</v>
      </c>
      <c r="Z1499" t="n">
        <v>10</v>
      </c>
    </row>
    <row r="1500">
      <c r="A1500" t="n">
        <v>6</v>
      </c>
      <c r="B1500" t="n">
        <v>115</v>
      </c>
      <c r="C1500" t="inlineStr">
        <is>
          <t xml:space="preserve">CONCLUIDO	</t>
        </is>
      </c>
      <c r="D1500" t="n">
        <v>3.0013</v>
      </c>
      <c r="E1500" t="n">
        <v>33.32</v>
      </c>
      <c r="F1500" t="n">
        <v>25.65</v>
      </c>
      <c r="G1500" t="n">
        <v>13.5</v>
      </c>
      <c r="H1500" t="n">
        <v>0.2</v>
      </c>
      <c r="I1500" t="n">
        <v>114</v>
      </c>
      <c r="J1500" t="n">
        <v>225.43</v>
      </c>
      <c r="K1500" t="n">
        <v>56.94</v>
      </c>
      <c r="L1500" t="n">
        <v>2.5</v>
      </c>
      <c r="M1500" t="n">
        <v>112</v>
      </c>
      <c r="N1500" t="n">
        <v>50.99</v>
      </c>
      <c r="O1500" t="n">
        <v>28037.57</v>
      </c>
      <c r="P1500" t="n">
        <v>394.09</v>
      </c>
      <c r="Q1500" t="n">
        <v>609.4</v>
      </c>
      <c r="R1500" t="n">
        <v>118.14</v>
      </c>
      <c r="S1500" t="n">
        <v>46.36</v>
      </c>
      <c r="T1500" t="n">
        <v>35049.04</v>
      </c>
      <c r="U1500" t="n">
        <v>0.39</v>
      </c>
      <c r="V1500" t="n">
        <v>0.83</v>
      </c>
      <c r="W1500" t="n">
        <v>9.359999999999999</v>
      </c>
      <c r="X1500" t="n">
        <v>2.27</v>
      </c>
      <c r="Y1500" t="n">
        <v>1</v>
      </c>
      <c r="Z1500" t="n">
        <v>10</v>
      </c>
    </row>
    <row r="1501">
      <c r="A1501" t="n">
        <v>7</v>
      </c>
      <c r="B1501" t="n">
        <v>115</v>
      </c>
      <c r="C1501" t="inlineStr">
        <is>
          <t xml:space="preserve">CONCLUIDO	</t>
        </is>
      </c>
      <c r="D1501" t="n">
        <v>3.0657</v>
      </c>
      <c r="E1501" t="n">
        <v>32.62</v>
      </c>
      <c r="F1501" t="n">
        <v>25.44</v>
      </c>
      <c r="G1501" t="n">
        <v>14.82</v>
      </c>
      <c r="H1501" t="n">
        <v>0.22</v>
      </c>
      <c r="I1501" t="n">
        <v>103</v>
      </c>
      <c r="J1501" t="n">
        <v>225.85</v>
      </c>
      <c r="K1501" t="n">
        <v>56.94</v>
      </c>
      <c r="L1501" t="n">
        <v>2.75</v>
      </c>
      <c r="M1501" t="n">
        <v>101</v>
      </c>
      <c r="N1501" t="n">
        <v>51.16</v>
      </c>
      <c r="O1501" t="n">
        <v>28089.25</v>
      </c>
      <c r="P1501" t="n">
        <v>390.5</v>
      </c>
      <c r="Q1501" t="n">
        <v>609.16</v>
      </c>
      <c r="R1501" t="n">
        <v>111.32</v>
      </c>
      <c r="S1501" t="n">
        <v>46.36</v>
      </c>
      <c r="T1501" t="n">
        <v>31692.83</v>
      </c>
      <c r="U1501" t="n">
        <v>0.42</v>
      </c>
      <c r="V1501" t="n">
        <v>0.84</v>
      </c>
      <c r="W1501" t="n">
        <v>9.35</v>
      </c>
      <c r="X1501" t="n">
        <v>2.06</v>
      </c>
      <c r="Y1501" t="n">
        <v>1</v>
      </c>
      <c r="Z1501" t="n">
        <v>10</v>
      </c>
    </row>
    <row r="1502">
      <c r="A1502" t="n">
        <v>8</v>
      </c>
      <c r="B1502" t="n">
        <v>115</v>
      </c>
      <c r="C1502" t="inlineStr">
        <is>
          <t xml:space="preserve">CONCLUIDO	</t>
        </is>
      </c>
      <c r="D1502" t="n">
        <v>3.1206</v>
      </c>
      <c r="E1502" t="n">
        <v>32.05</v>
      </c>
      <c r="F1502" t="n">
        <v>25.26</v>
      </c>
      <c r="G1502" t="n">
        <v>16.12</v>
      </c>
      <c r="H1502" t="n">
        <v>0.24</v>
      </c>
      <c r="I1502" t="n">
        <v>94</v>
      </c>
      <c r="J1502" t="n">
        <v>226.27</v>
      </c>
      <c r="K1502" t="n">
        <v>56.94</v>
      </c>
      <c r="L1502" t="n">
        <v>3</v>
      </c>
      <c r="M1502" t="n">
        <v>92</v>
      </c>
      <c r="N1502" t="n">
        <v>51.33</v>
      </c>
      <c r="O1502" t="n">
        <v>28140.99</v>
      </c>
      <c r="P1502" t="n">
        <v>387.49</v>
      </c>
      <c r="Q1502" t="n">
        <v>609.1900000000001</v>
      </c>
      <c r="R1502" t="n">
        <v>105.23</v>
      </c>
      <c r="S1502" t="n">
        <v>46.36</v>
      </c>
      <c r="T1502" t="n">
        <v>28692.11</v>
      </c>
      <c r="U1502" t="n">
        <v>0.44</v>
      </c>
      <c r="V1502" t="n">
        <v>0.84</v>
      </c>
      <c r="W1502" t="n">
        <v>9.35</v>
      </c>
      <c r="X1502" t="n">
        <v>1.88</v>
      </c>
      <c r="Y1502" t="n">
        <v>1</v>
      </c>
      <c r="Z1502" t="n">
        <v>10</v>
      </c>
    </row>
    <row r="1503">
      <c r="A1503" t="n">
        <v>9</v>
      </c>
      <c r="B1503" t="n">
        <v>115</v>
      </c>
      <c r="C1503" t="inlineStr">
        <is>
          <t xml:space="preserve">CONCLUIDO	</t>
        </is>
      </c>
      <c r="D1503" t="n">
        <v>3.1723</v>
      </c>
      <c r="E1503" t="n">
        <v>31.52</v>
      </c>
      <c r="F1503" t="n">
        <v>25.09</v>
      </c>
      <c r="G1503" t="n">
        <v>17.5</v>
      </c>
      <c r="H1503" t="n">
        <v>0.25</v>
      </c>
      <c r="I1503" t="n">
        <v>86</v>
      </c>
      <c r="J1503" t="n">
        <v>226.69</v>
      </c>
      <c r="K1503" t="n">
        <v>56.94</v>
      </c>
      <c r="L1503" t="n">
        <v>3.25</v>
      </c>
      <c r="M1503" t="n">
        <v>84</v>
      </c>
      <c r="N1503" t="n">
        <v>51.5</v>
      </c>
      <c r="O1503" t="n">
        <v>28192.8</v>
      </c>
      <c r="P1503" t="n">
        <v>384.53</v>
      </c>
      <c r="Q1503" t="n">
        <v>609.17</v>
      </c>
      <c r="R1503" t="n">
        <v>100.64</v>
      </c>
      <c r="S1503" t="n">
        <v>46.36</v>
      </c>
      <c r="T1503" t="n">
        <v>26435.53</v>
      </c>
      <c r="U1503" t="n">
        <v>0.46</v>
      </c>
      <c r="V1503" t="n">
        <v>0.85</v>
      </c>
      <c r="W1503" t="n">
        <v>9.31</v>
      </c>
      <c r="X1503" t="n">
        <v>1.71</v>
      </c>
      <c r="Y1503" t="n">
        <v>1</v>
      </c>
      <c r="Z1503" t="n">
        <v>10</v>
      </c>
    </row>
    <row r="1504">
      <c r="A1504" t="n">
        <v>10</v>
      </c>
      <c r="B1504" t="n">
        <v>115</v>
      </c>
      <c r="C1504" t="inlineStr">
        <is>
          <t xml:space="preserve">CONCLUIDO	</t>
        </is>
      </c>
      <c r="D1504" t="n">
        <v>3.2106</v>
      </c>
      <c r="E1504" t="n">
        <v>31.15</v>
      </c>
      <c r="F1504" t="n">
        <v>24.97</v>
      </c>
      <c r="G1504" t="n">
        <v>18.73</v>
      </c>
      <c r="H1504" t="n">
        <v>0.27</v>
      </c>
      <c r="I1504" t="n">
        <v>80</v>
      </c>
      <c r="J1504" t="n">
        <v>227.11</v>
      </c>
      <c r="K1504" t="n">
        <v>56.94</v>
      </c>
      <c r="L1504" t="n">
        <v>3.5</v>
      </c>
      <c r="M1504" t="n">
        <v>78</v>
      </c>
      <c r="N1504" t="n">
        <v>51.67</v>
      </c>
      <c r="O1504" t="n">
        <v>28244.66</v>
      </c>
      <c r="P1504" t="n">
        <v>382.54</v>
      </c>
      <c r="Q1504" t="n">
        <v>609.1</v>
      </c>
      <c r="R1504" t="n">
        <v>96.78</v>
      </c>
      <c r="S1504" t="n">
        <v>46.36</v>
      </c>
      <c r="T1504" t="n">
        <v>24538.94</v>
      </c>
      <c r="U1504" t="n">
        <v>0.48</v>
      </c>
      <c r="V1504" t="n">
        <v>0.85</v>
      </c>
      <c r="W1504" t="n">
        <v>9.31</v>
      </c>
      <c r="X1504" t="n">
        <v>1.6</v>
      </c>
      <c r="Y1504" t="n">
        <v>1</v>
      </c>
      <c r="Z1504" t="n">
        <v>10</v>
      </c>
    </row>
    <row r="1505">
      <c r="A1505" t="n">
        <v>11</v>
      </c>
      <c r="B1505" t="n">
        <v>115</v>
      </c>
      <c r="C1505" t="inlineStr">
        <is>
          <t xml:space="preserve">CONCLUIDO	</t>
        </is>
      </c>
      <c r="D1505" t="n">
        <v>3.2515</v>
      </c>
      <c r="E1505" t="n">
        <v>30.75</v>
      </c>
      <c r="F1505" t="n">
        <v>24.85</v>
      </c>
      <c r="G1505" t="n">
        <v>20.15</v>
      </c>
      <c r="H1505" t="n">
        <v>0.29</v>
      </c>
      <c r="I1505" t="n">
        <v>74</v>
      </c>
      <c r="J1505" t="n">
        <v>227.53</v>
      </c>
      <c r="K1505" t="n">
        <v>56.94</v>
      </c>
      <c r="L1505" t="n">
        <v>3.75</v>
      </c>
      <c r="M1505" t="n">
        <v>72</v>
      </c>
      <c r="N1505" t="n">
        <v>51.84</v>
      </c>
      <c r="O1505" t="n">
        <v>28296.58</v>
      </c>
      <c r="P1505" t="n">
        <v>380.32</v>
      </c>
      <c r="Q1505" t="n">
        <v>609.11</v>
      </c>
      <c r="R1505" t="n">
        <v>92.98999999999999</v>
      </c>
      <c r="S1505" t="n">
        <v>46.36</v>
      </c>
      <c r="T1505" t="n">
        <v>22672.05</v>
      </c>
      <c r="U1505" t="n">
        <v>0.5</v>
      </c>
      <c r="V1505" t="n">
        <v>0.86</v>
      </c>
      <c r="W1505" t="n">
        <v>9.300000000000001</v>
      </c>
      <c r="X1505" t="n">
        <v>1.47</v>
      </c>
      <c r="Y1505" t="n">
        <v>1</v>
      </c>
      <c r="Z1505" t="n">
        <v>10</v>
      </c>
    </row>
    <row r="1506">
      <c r="A1506" t="n">
        <v>12</v>
      </c>
      <c r="B1506" t="n">
        <v>115</v>
      </c>
      <c r="C1506" t="inlineStr">
        <is>
          <t xml:space="preserve">CONCLUIDO	</t>
        </is>
      </c>
      <c r="D1506" t="n">
        <v>3.286</v>
      </c>
      <c r="E1506" t="n">
        <v>30.43</v>
      </c>
      <c r="F1506" t="n">
        <v>24.74</v>
      </c>
      <c r="G1506" t="n">
        <v>21.52</v>
      </c>
      <c r="H1506" t="n">
        <v>0.31</v>
      </c>
      <c r="I1506" t="n">
        <v>69</v>
      </c>
      <c r="J1506" t="n">
        <v>227.95</v>
      </c>
      <c r="K1506" t="n">
        <v>56.94</v>
      </c>
      <c r="L1506" t="n">
        <v>4</v>
      </c>
      <c r="M1506" t="n">
        <v>67</v>
      </c>
      <c r="N1506" t="n">
        <v>52.01</v>
      </c>
      <c r="O1506" t="n">
        <v>28348.56</v>
      </c>
      <c r="P1506" t="n">
        <v>378.41</v>
      </c>
      <c r="Q1506" t="n">
        <v>609.03</v>
      </c>
      <c r="R1506" t="n">
        <v>89.75</v>
      </c>
      <c r="S1506" t="n">
        <v>46.36</v>
      </c>
      <c r="T1506" t="n">
        <v>21077.98</v>
      </c>
      <c r="U1506" t="n">
        <v>0.52</v>
      </c>
      <c r="V1506" t="n">
        <v>0.86</v>
      </c>
      <c r="W1506" t="n">
        <v>9.289999999999999</v>
      </c>
      <c r="X1506" t="n">
        <v>1.37</v>
      </c>
      <c r="Y1506" t="n">
        <v>1</v>
      </c>
      <c r="Z1506" t="n">
        <v>10</v>
      </c>
    </row>
    <row r="1507">
      <c r="A1507" t="n">
        <v>13</v>
      </c>
      <c r="B1507" t="n">
        <v>115</v>
      </c>
      <c r="C1507" t="inlineStr">
        <is>
          <t xml:space="preserve">CONCLUIDO	</t>
        </is>
      </c>
      <c r="D1507" t="n">
        <v>3.3153</v>
      </c>
      <c r="E1507" t="n">
        <v>30.16</v>
      </c>
      <c r="F1507" t="n">
        <v>24.65</v>
      </c>
      <c r="G1507" t="n">
        <v>22.75</v>
      </c>
      <c r="H1507" t="n">
        <v>0.33</v>
      </c>
      <c r="I1507" t="n">
        <v>65</v>
      </c>
      <c r="J1507" t="n">
        <v>228.38</v>
      </c>
      <c r="K1507" t="n">
        <v>56.94</v>
      </c>
      <c r="L1507" t="n">
        <v>4.25</v>
      </c>
      <c r="M1507" t="n">
        <v>63</v>
      </c>
      <c r="N1507" t="n">
        <v>52.18</v>
      </c>
      <c r="O1507" t="n">
        <v>28400.61</v>
      </c>
      <c r="P1507" t="n">
        <v>376.67</v>
      </c>
      <c r="Q1507" t="n">
        <v>609</v>
      </c>
      <c r="R1507" t="n">
        <v>87.12</v>
      </c>
      <c r="S1507" t="n">
        <v>46.36</v>
      </c>
      <c r="T1507" t="n">
        <v>19780.51</v>
      </c>
      <c r="U1507" t="n">
        <v>0.53</v>
      </c>
      <c r="V1507" t="n">
        <v>0.86</v>
      </c>
      <c r="W1507" t="n">
        <v>9.279999999999999</v>
      </c>
      <c r="X1507" t="n">
        <v>1.27</v>
      </c>
      <c r="Y1507" t="n">
        <v>1</v>
      </c>
      <c r="Z1507" t="n">
        <v>10</v>
      </c>
    </row>
    <row r="1508">
      <c r="A1508" t="n">
        <v>14</v>
      </c>
      <c r="B1508" t="n">
        <v>115</v>
      </c>
      <c r="C1508" t="inlineStr">
        <is>
          <t xml:space="preserve">CONCLUIDO	</t>
        </is>
      </c>
      <c r="D1508" t="n">
        <v>3.3432</v>
      </c>
      <c r="E1508" t="n">
        <v>29.91</v>
      </c>
      <c r="F1508" t="n">
        <v>24.57</v>
      </c>
      <c r="G1508" t="n">
        <v>24.17</v>
      </c>
      <c r="H1508" t="n">
        <v>0.35</v>
      </c>
      <c r="I1508" t="n">
        <v>61</v>
      </c>
      <c r="J1508" t="n">
        <v>228.8</v>
      </c>
      <c r="K1508" t="n">
        <v>56.94</v>
      </c>
      <c r="L1508" t="n">
        <v>4.5</v>
      </c>
      <c r="M1508" t="n">
        <v>59</v>
      </c>
      <c r="N1508" t="n">
        <v>52.36</v>
      </c>
      <c r="O1508" t="n">
        <v>28452.71</v>
      </c>
      <c r="P1508" t="n">
        <v>375.25</v>
      </c>
      <c r="Q1508" t="n">
        <v>608.98</v>
      </c>
      <c r="R1508" t="n">
        <v>84.59</v>
      </c>
      <c r="S1508" t="n">
        <v>46.36</v>
      </c>
      <c r="T1508" t="n">
        <v>18536.88</v>
      </c>
      <c r="U1508" t="n">
        <v>0.55</v>
      </c>
      <c r="V1508" t="n">
        <v>0.87</v>
      </c>
      <c r="W1508" t="n">
        <v>9.279999999999999</v>
      </c>
      <c r="X1508" t="n">
        <v>1.2</v>
      </c>
      <c r="Y1508" t="n">
        <v>1</v>
      </c>
      <c r="Z1508" t="n">
        <v>10</v>
      </c>
    </row>
    <row r="1509">
      <c r="A1509" t="n">
        <v>15</v>
      </c>
      <c r="B1509" t="n">
        <v>115</v>
      </c>
      <c r="C1509" t="inlineStr">
        <is>
          <t xml:space="preserve">CONCLUIDO	</t>
        </is>
      </c>
      <c r="D1509" t="n">
        <v>3.3647</v>
      </c>
      <c r="E1509" t="n">
        <v>29.72</v>
      </c>
      <c r="F1509" t="n">
        <v>24.51</v>
      </c>
      <c r="G1509" t="n">
        <v>25.36</v>
      </c>
      <c r="H1509" t="n">
        <v>0.37</v>
      </c>
      <c r="I1509" t="n">
        <v>58</v>
      </c>
      <c r="J1509" t="n">
        <v>229.22</v>
      </c>
      <c r="K1509" t="n">
        <v>56.94</v>
      </c>
      <c r="L1509" t="n">
        <v>4.75</v>
      </c>
      <c r="M1509" t="n">
        <v>56</v>
      </c>
      <c r="N1509" t="n">
        <v>52.53</v>
      </c>
      <c r="O1509" t="n">
        <v>28504.87</v>
      </c>
      <c r="P1509" t="n">
        <v>374.02</v>
      </c>
      <c r="Q1509" t="n">
        <v>609</v>
      </c>
      <c r="R1509" t="n">
        <v>82.34999999999999</v>
      </c>
      <c r="S1509" t="n">
        <v>46.36</v>
      </c>
      <c r="T1509" t="n">
        <v>17430.74</v>
      </c>
      <c r="U1509" t="n">
        <v>0.5600000000000001</v>
      </c>
      <c r="V1509" t="n">
        <v>0.87</v>
      </c>
      <c r="W1509" t="n">
        <v>9.279999999999999</v>
      </c>
      <c r="X1509" t="n">
        <v>1.14</v>
      </c>
      <c r="Y1509" t="n">
        <v>1</v>
      </c>
      <c r="Z1509" t="n">
        <v>10</v>
      </c>
    </row>
    <row r="1510">
      <c r="A1510" t="n">
        <v>16</v>
      </c>
      <c r="B1510" t="n">
        <v>115</v>
      </c>
      <c r="C1510" t="inlineStr">
        <is>
          <t xml:space="preserve">CONCLUIDO	</t>
        </is>
      </c>
      <c r="D1510" t="n">
        <v>3.3848</v>
      </c>
      <c r="E1510" t="n">
        <v>29.54</v>
      </c>
      <c r="F1510" t="n">
        <v>24.47</v>
      </c>
      <c r="G1510" t="n">
        <v>26.69</v>
      </c>
      <c r="H1510" t="n">
        <v>0.39</v>
      </c>
      <c r="I1510" t="n">
        <v>55</v>
      </c>
      <c r="J1510" t="n">
        <v>229.65</v>
      </c>
      <c r="K1510" t="n">
        <v>56.94</v>
      </c>
      <c r="L1510" t="n">
        <v>5</v>
      </c>
      <c r="M1510" t="n">
        <v>53</v>
      </c>
      <c r="N1510" t="n">
        <v>52.7</v>
      </c>
      <c r="O1510" t="n">
        <v>28557.1</v>
      </c>
      <c r="P1510" t="n">
        <v>373.03</v>
      </c>
      <c r="Q1510" t="n">
        <v>608.97</v>
      </c>
      <c r="R1510" t="n">
        <v>81.31</v>
      </c>
      <c r="S1510" t="n">
        <v>46.36</v>
      </c>
      <c r="T1510" t="n">
        <v>16928.85</v>
      </c>
      <c r="U1510" t="n">
        <v>0.57</v>
      </c>
      <c r="V1510" t="n">
        <v>0.87</v>
      </c>
      <c r="W1510" t="n">
        <v>9.27</v>
      </c>
      <c r="X1510" t="n">
        <v>1.09</v>
      </c>
      <c r="Y1510" t="n">
        <v>1</v>
      </c>
      <c r="Z1510" t="n">
        <v>10</v>
      </c>
    </row>
    <row r="1511">
      <c r="A1511" t="n">
        <v>17</v>
      </c>
      <c r="B1511" t="n">
        <v>115</v>
      </c>
      <c r="C1511" t="inlineStr">
        <is>
          <t xml:space="preserve">CONCLUIDO	</t>
        </is>
      </c>
      <c r="D1511" t="n">
        <v>3.4086</v>
      </c>
      <c r="E1511" t="n">
        <v>29.34</v>
      </c>
      <c r="F1511" t="n">
        <v>24.39</v>
      </c>
      <c r="G1511" t="n">
        <v>28.15</v>
      </c>
      <c r="H1511" t="n">
        <v>0.41</v>
      </c>
      <c r="I1511" t="n">
        <v>52</v>
      </c>
      <c r="J1511" t="n">
        <v>230.07</v>
      </c>
      <c r="K1511" t="n">
        <v>56.94</v>
      </c>
      <c r="L1511" t="n">
        <v>5.25</v>
      </c>
      <c r="M1511" t="n">
        <v>50</v>
      </c>
      <c r="N1511" t="n">
        <v>52.88</v>
      </c>
      <c r="O1511" t="n">
        <v>28609.38</v>
      </c>
      <c r="P1511" t="n">
        <v>371.63</v>
      </c>
      <c r="Q1511" t="n">
        <v>608.98</v>
      </c>
      <c r="R1511" t="n">
        <v>79.12</v>
      </c>
      <c r="S1511" t="n">
        <v>46.36</v>
      </c>
      <c r="T1511" t="n">
        <v>15845.45</v>
      </c>
      <c r="U1511" t="n">
        <v>0.59</v>
      </c>
      <c r="V1511" t="n">
        <v>0.87</v>
      </c>
      <c r="W1511" t="n">
        <v>9.26</v>
      </c>
      <c r="X1511" t="n">
        <v>1.02</v>
      </c>
      <c r="Y1511" t="n">
        <v>1</v>
      </c>
      <c r="Z1511" t="n">
        <v>10</v>
      </c>
    </row>
    <row r="1512">
      <c r="A1512" t="n">
        <v>18</v>
      </c>
      <c r="B1512" t="n">
        <v>115</v>
      </c>
      <c r="C1512" t="inlineStr">
        <is>
          <t xml:space="preserve">CONCLUIDO	</t>
        </is>
      </c>
      <c r="D1512" t="n">
        <v>3.4202</v>
      </c>
      <c r="E1512" t="n">
        <v>29.24</v>
      </c>
      <c r="F1512" t="n">
        <v>24.38</v>
      </c>
      <c r="G1512" t="n">
        <v>29.26</v>
      </c>
      <c r="H1512" t="n">
        <v>0.42</v>
      </c>
      <c r="I1512" t="n">
        <v>50</v>
      </c>
      <c r="J1512" t="n">
        <v>230.49</v>
      </c>
      <c r="K1512" t="n">
        <v>56.94</v>
      </c>
      <c r="L1512" t="n">
        <v>5.5</v>
      </c>
      <c r="M1512" t="n">
        <v>48</v>
      </c>
      <c r="N1512" t="n">
        <v>53.05</v>
      </c>
      <c r="O1512" t="n">
        <v>28661.73</v>
      </c>
      <c r="P1512" t="n">
        <v>371.12</v>
      </c>
      <c r="Q1512" t="n">
        <v>608.87</v>
      </c>
      <c r="R1512" t="n">
        <v>78.61</v>
      </c>
      <c r="S1512" t="n">
        <v>46.36</v>
      </c>
      <c r="T1512" t="n">
        <v>15604.81</v>
      </c>
      <c r="U1512" t="n">
        <v>0.59</v>
      </c>
      <c r="V1512" t="n">
        <v>0.87</v>
      </c>
      <c r="W1512" t="n">
        <v>9.27</v>
      </c>
      <c r="X1512" t="n">
        <v>1.01</v>
      </c>
      <c r="Y1512" t="n">
        <v>1</v>
      </c>
      <c r="Z1512" t="n">
        <v>10</v>
      </c>
    </row>
    <row r="1513">
      <c r="A1513" t="n">
        <v>19</v>
      </c>
      <c r="B1513" t="n">
        <v>115</v>
      </c>
      <c r="C1513" t="inlineStr">
        <is>
          <t xml:space="preserve">CONCLUIDO	</t>
        </is>
      </c>
      <c r="D1513" t="n">
        <v>3.4468</v>
      </c>
      <c r="E1513" t="n">
        <v>29.01</v>
      </c>
      <c r="F1513" t="n">
        <v>24.29</v>
      </c>
      <c r="G1513" t="n">
        <v>31.01</v>
      </c>
      <c r="H1513" t="n">
        <v>0.44</v>
      </c>
      <c r="I1513" t="n">
        <v>47</v>
      </c>
      <c r="J1513" t="n">
        <v>230.92</v>
      </c>
      <c r="K1513" t="n">
        <v>56.94</v>
      </c>
      <c r="L1513" t="n">
        <v>5.75</v>
      </c>
      <c r="M1513" t="n">
        <v>45</v>
      </c>
      <c r="N1513" t="n">
        <v>53.23</v>
      </c>
      <c r="O1513" t="n">
        <v>28714.14</v>
      </c>
      <c r="P1513" t="n">
        <v>369.47</v>
      </c>
      <c r="Q1513" t="n">
        <v>608.91</v>
      </c>
      <c r="R1513" t="n">
        <v>75.29000000000001</v>
      </c>
      <c r="S1513" t="n">
        <v>46.36</v>
      </c>
      <c r="T1513" t="n">
        <v>13955.91</v>
      </c>
      <c r="U1513" t="n">
        <v>0.62</v>
      </c>
      <c r="V1513" t="n">
        <v>0.88</v>
      </c>
      <c r="W1513" t="n">
        <v>9.27</v>
      </c>
      <c r="X1513" t="n">
        <v>0.91</v>
      </c>
      <c r="Y1513" t="n">
        <v>1</v>
      </c>
      <c r="Z1513" t="n">
        <v>10</v>
      </c>
    </row>
    <row r="1514">
      <c r="A1514" t="n">
        <v>20</v>
      </c>
      <c r="B1514" t="n">
        <v>115</v>
      </c>
      <c r="C1514" t="inlineStr">
        <is>
          <t xml:space="preserve">CONCLUIDO	</t>
        </is>
      </c>
      <c r="D1514" t="n">
        <v>3.4599</v>
      </c>
      <c r="E1514" t="n">
        <v>28.9</v>
      </c>
      <c r="F1514" t="n">
        <v>24.27</v>
      </c>
      <c r="G1514" t="n">
        <v>32.36</v>
      </c>
      <c r="H1514" t="n">
        <v>0.46</v>
      </c>
      <c r="I1514" t="n">
        <v>45</v>
      </c>
      <c r="J1514" t="n">
        <v>231.34</v>
      </c>
      <c r="K1514" t="n">
        <v>56.94</v>
      </c>
      <c r="L1514" t="n">
        <v>6</v>
      </c>
      <c r="M1514" t="n">
        <v>43</v>
      </c>
      <c r="N1514" t="n">
        <v>53.4</v>
      </c>
      <c r="O1514" t="n">
        <v>28766.61</v>
      </c>
      <c r="P1514" t="n">
        <v>368.65</v>
      </c>
      <c r="Q1514" t="n">
        <v>608.9400000000001</v>
      </c>
      <c r="R1514" t="n">
        <v>75.12</v>
      </c>
      <c r="S1514" t="n">
        <v>46.36</v>
      </c>
      <c r="T1514" t="n">
        <v>13885.02</v>
      </c>
      <c r="U1514" t="n">
        <v>0.62</v>
      </c>
      <c r="V1514" t="n">
        <v>0.88</v>
      </c>
      <c r="W1514" t="n">
        <v>9.25</v>
      </c>
      <c r="X1514" t="n">
        <v>0.89</v>
      </c>
      <c r="Y1514" t="n">
        <v>1</v>
      </c>
      <c r="Z1514" t="n">
        <v>10</v>
      </c>
    </row>
    <row r="1515">
      <c r="A1515" t="n">
        <v>21</v>
      </c>
      <c r="B1515" t="n">
        <v>115</v>
      </c>
      <c r="C1515" t="inlineStr">
        <is>
          <t xml:space="preserve">CONCLUIDO	</t>
        </is>
      </c>
      <c r="D1515" t="n">
        <v>3.4683</v>
      </c>
      <c r="E1515" t="n">
        <v>28.83</v>
      </c>
      <c r="F1515" t="n">
        <v>24.24</v>
      </c>
      <c r="G1515" t="n">
        <v>33.06</v>
      </c>
      <c r="H1515" t="n">
        <v>0.48</v>
      </c>
      <c r="I1515" t="n">
        <v>44</v>
      </c>
      <c r="J1515" t="n">
        <v>231.77</v>
      </c>
      <c r="K1515" t="n">
        <v>56.94</v>
      </c>
      <c r="L1515" t="n">
        <v>6.25</v>
      </c>
      <c r="M1515" t="n">
        <v>42</v>
      </c>
      <c r="N1515" t="n">
        <v>53.58</v>
      </c>
      <c r="O1515" t="n">
        <v>28819.14</v>
      </c>
      <c r="P1515" t="n">
        <v>368.11</v>
      </c>
      <c r="Q1515" t="n">
        <v>609.0700000000001</v>
      </c>
      <c r="R1515" t="n">
        <v>74.19</v>
      </c>
      <c r="S1515" t="n">
        <v>46.36</v>
      </c>
      <c r="T1515" t="n">
        <v>13422.79</v>
      </c>
      <c r="U1515" t="n">
        <v>0.62</v>
      </c>
      <c r="V1515" t="n">
        <v>0.88</v>
      </c>
      <c r="W1515" t="n">
        <v>9.25</v>
      </c>
      <c r="X1515" t="n">
        <v>0.86</v>
      </c>
      <c r="Y1515" t="n">
        <v>1</v>
      </c>
      <c r="Z1515" t="n">
        <v>10</v>
      </c>
    </row>
    <row r="1516">
      <c r="A1516" t="n">
        <v>22</v>
      </c>
      <c r="B1516" t="n">
        <v>115</v>
      </c>
      <c r="C1516" t="inlineStr">
        <is>
          <t xml:space="preserve">CONCLUIDO	</t>
        </is>
      </c>
      <c r="D1516" t="n">
        <v>3.4836</v>
      </c>
      <c r="E1516" t="n">
        <v>28.71</v>
      </c>
      <c r="F1516" t="n">
        <v>24.2</v>
      </c>
      <c r="G1516" t="n">
        <v>34.57</v>
      </c>
      <c r="H1516" t="n">
        <v>0.5</v>
      </c>
      <c r="I1516" t="n">
        <v>42</v>
      </c>
      <c r="J1516" t="n">
        <v>232.2</v>
      </c>
      <c r="K1516" t="n">
        <v>56.94</v>
      </c>
      <c r="L1516" t="n">
        <v>6.5</v>
      </c>
      <c r="M1516" t="n">
        <v>40</v>
      </c>
      <c r="N1516" t="n">
        <v>53.75</v>
      </c>
      <c r="O1516" t="n">
        <v>28871.74</v>
      </c>
      <c r="P1516" t="n">
        <v>367.28</v>
      </c>
      <c r="Q1516" t="n">
        <v>608.95</v>
      </c>
      <c r="R1516" t="n">
        <v>73.08</v>
      </c>
      <c r="S1516" t="n">
        <v>46.36</v>
      </c>
      <c r="T1516" t="n">
        <v>12877.1</v>
      </c>
      <c r="U1516" t="n">
        <v>0.63</v>
      </c>
      <c r="V1516" t="n">
        <v>0.88</v>
      </c>
      <c r="W1516" t="n">
        <v>9.25</v>
      </c>
      <c r="X1516" t="n">
        <v>0.83</v>
      </c>
      <c r="Y1516" t="n">
        <v>1</v>
      </c>
      <c r="Z1516" t="n">
        <v>10</v>
      </c>
    </row>
    <row r="1517">
      <c r="A1517" t="n">
        <v>23</v>
      </c>
      <c r="B1517" t="n">
        <v>115</v>
      </c>
      <c r="C1517" t="inlineStr">
        <is>
          <t xml:space="preserve">CONCLUIDO	</t>
        </is>
      </c>
      <c r="D1517" t="n">
        <v>3.4997</v>
      </c>
      <c r="E1517" t="n">
        <v>28.57</v>
      </c>
      <c r="F1517" t="n">
        <v>24.16</v>
      </c>
      <c r="G1517" t="n">
        <v>36.24</v>
      </c>
      <c r="H1517" t="n">
        <v>0.52</v>
      </c>
      <c r="I1517" t="n">
        <v>40</v>
      </c>
      <c r="J1517" t="n">
        <v>232.62</v>
      </c>
      <c r="K1517" t="n">
        <v>56.94</v>
      </c>
      <c r="L1517" t="n">
        <v>6.75</v>
      </c>
      <c r="M1517" t="n">
        <v>38</v>
      </c>
      <c r="N1517" t="n">
        <v>53.93</v>
      </c>
      <c r="O1517" t="n">
        <v>28924.39</v>
      </c>
      <c r="P1517" t="n">
        <v>366.32</v>
      </c>
      <c r="Q1517" t="n">
        <v>608.9299999999999</v>
      </c>
      <c r="R1517" t="n">
        <v>71.81999999999999</v>
      </c>
      <c r="S1517" t="n">
        <v>46.36</v>
      </c>
      <c r="T1517" t="n">
        <v>12255.36</v>
      </c>
      <c r="U1517" t="n">
        <v>0.65</v>
      </c>
      <c r="V1517" t="n">
        <v>0.88</v>
      </c>
      <c r="W1517" t="n">
        <v>9.24</v>
      </c>
      <c r="X1517" t="n">
        <v>0.78</v>
      </c>
      <c r="Y1517" t="n">
        <v>1</v>
      </c>
      <c r="Z1517" t="n">
        <v>10</v>
      </c>
    </row>
    <row r="1518">
      <c r="A1518" t="n">
        <v>24</v>
      </c>
      <c r="B1518" t="n">
        <v>115</v>
      </c>
      <c r="C1518" t="inlineStr">
        <is>
          <t xml:space="preserve">CONCLUIDO	</t>
        </is>
      </c>
      <c r="D1518" t="n">
        <v>3.5087</v>
      </c>
      <c r="E1518" t="n">
        <v>28.5</v>
      </c>
      <c r="F1518" t="n">
        <v>24.13</v>
      </c>
      <c r="G1518" t="n">
        <v>37.12</v>
      </c>
      <c r="H1518" t="n">
        <v>0.53</v>
      </c>
      <c r="I1518" t="n">
        <v>39</v>
      </c>
      <c r="J1518" t="n">
        <v>233.05</v>
      </c>
      <c r="K1518" t="n">
        <v>56.94</v>
      </c>
      <c r="L1518" t="n">
        <v>7</v>
      </c>
      <c r="M1518" t="n">
        <v>37</v>
      </c>
      <c r="N1518" t="n">
        <v>54.11</v>
      </c>
      <c r="O1518" t="n">
        <v>28977.11</v>
      </c>
      <c r="P1518" t="n">
        <v>365.54</v>
      </c>
      <c r="Q1518" t="n">
        <v>608.91</v>
      </c>
      <c r="R1518" t="n">
        <v>70.93000000000001</v>
      </c>
      <c r="S1518" t="n">
        <v>46.36</v>
      </c>
      <c r="T1518" t="n">
        <v>11815.21</v>
      </c>
      <c r="U1518" t="n">
        <v>0.65</v>
      </c>
      <c r="V1518" t="n">
        <v>0.88</v>
      </c>
      <c r="W1518" t="n">
        <v>9.24</v>
      </c>
      <c r="X1518" t="n">
        <v>0.75</v>
      </c>
      <c r="Y1518" t="n">
        <v>1</v>
      </c>
      <c r="Z1518" t="n">
        <v>10</v>
      </c>
    </row>
    <row r="1519">
      <c r="A1519" t="n">
        <v>25</v>
      </c>
      <c r="B1519" t="n">
        <v>115</v>
      </c>
      <c r="C1519" t="inlineStr">
        <is>
          <t xml:space="preserve">CONCLUIDO	</t>
        </is>
      </c>
      <c r="D1519" t="n">
        <v>3.5233</v>
      </c>
      <c r="E1519" t="n">
        <v>28.38</v>
      </c>
      <c r="F1519" t="n">
        <v>24.1</v>
      </c>
      <c r="G1519" t="n">
        <v>39.08</v>
      </c>
      <c r="H1519" t="n">
        <v>0.55</v>
      </c>
      <c r="I1519" t="n">
        <v>37</v>
      </c>
      <c r="J1519" t="n">
        <v>233.48</v>
      </c>
      <c r="K1519" t="n">
        <v>56.94</v>
      </c>
      <c r="L1519" t="n">
        <v>7.25</v>
      </c>
      <c r="M1519" t="n">
        <v>35</v>
      </c>
      <c r="N1519" t="n">
        <v>54.29</v>
      </c>
      <c r="O1519" t="n">
        <v>29029.89</v>
      </c>
      <c r="P1519" t="n">
        <v>364.69</v>
      </c>
      <c r="Q1519" t="n">
        <v>608.85</v>
      </c>
      <c r="R1519" t="n">
        <v>69.86</v>
      </c>
      <c r="S1519" t="n">
        <v>46.36</v>
      </c>
      <c r="T1519" t="n">
        <v>11291.99</v>
      </c>
      <c r="U1519" t="n">
        <v>0.66</v>
      </c>
      <c r="V1519" t="n">
        <v>0.88</v>
      </c>
      <c r="W1519" t="n">
        <v>9.24</v>
      </c>
      <c r="X1519" t="n">
        <v>0.72</v>
      </c>
      <c r="Y1519" t="n">
        <v>1</v>
      </c>
      <c r="Z1519" t="n">
        <v>10</v>
      </c>
    </row>
    <row r="1520">
      <c r="A1520" t="n">
        <v>26</v>
      </c>
      <c r="B1520" t="n">
        <v>115</v>
      </c>
      <c r="C1520" t="inlineStr">
        <is>
          <t xml:space="preserve">CONCLUIDO	</t>
        </is>
      </c>
      <c r="D1520" t="n">
        <v>3.5306</v>
      </c>
      <c r="E1520" t="n">
        <v>28.32</v>
      </c>
      <c r="F1520" t="n">
        <v>24.08</v>
      </c>
      <c r="G1520" t="n">
        <v>40.14</v>
      </c>
      <c r="H1520" t="n">
        <v>0.57</v>
      </c>
      <c r="I1520" t="n">
        <v>36</v>
      </c>
      <c r="J1520" t="n">
        <v>233.91</v>
      </c>
      <c r="K1520" t="n">
        <v>56.94</v>
      </c>
      <c r="L1520" t="n">
        <v>7.5</v>
      </c>
      <c r="M1520" t="n">
        <v>34</v>
      </c>
      <c r="N1520" t="n">
        <v>54.46</v>
      </c>
      <c r="O1520" t="n">
        <v>29082.74</v>
      </c>
      <c r="P1520" t="n">
        <v>364.28</v>
      </c>
      <c r="Q1520" t="n">
        <v>608.91</v>
      </c>
      <c r="R1520" t="n">
        <v>69.38</v>
      </c>
      <c r="S1520" t="n">
        <v>46.36</v>
      </c>
      <c r="T1520" t="n">
        <v>11057.44</v>
      </c>
      <c r="U1520" t="n">
        <v>0.67</v>
      </c>
      <c r="V1520" t="n">
        <v>0.88</v>
      </c>
      <c r="W1520" t="n">
        <v>9.24</v>
      </c>
      <c r="X1520" t="n">
        <v>0.71</v>
      </c>
      <c r="Y1520" t="n">
        <v>1</v>
      </c>
      <c r="Z1520" t="n">
        <v>10</v>
      </c>
    </row>
    <row r="1521">
      <c r="A1521" t="n">
        <v>27</v>
      </c>
      <c r="B1521" t="n">
        <v>115</v>
      </c>
      <c r="C1521" t="inlineStr">
        <is>
          <t xml:space="preserve">CONCLUIDO	</t>
        </is>
      </c>
      <c r="D1521" t="n">
        <v>3.5385</v>
      </c>
      <c r="E1521" t="n">
        <v>28.26</v>
      </c>
      <c r="F1521" t="n">
        <v>24.06</v>
      </c>
      <c r="G1521" t="n">
        <v>41.25</v>
      </c>
      <c r="H1521" t="n">
        <v>0.59</v>
      </c>
      <c r="I1521" t="n">
        <v>35</v>
      </c>
      <c r="J1521" t="n">
        <v>234.34</v>
      </c>
      <c r="K1521" t="n">
        <v>56.94</v>
      </c>
      <c r="L1521" t="n">
        <v>7.75</v>
      </c>
      <c r="M1521" t="n">
        <v>33</v>
      </c>
      <c r="N1521" t="n">
        <v>54.64</v>
      </c>
      <c r="O1521" t="n">
        <v>29135.65</v>
      </c>
      <c r="P1521" t="n">
        <v>363.87</v>
      </c>
      <c r="Q1521" t="n">
        <v>608.86</v>
      </c>
      <c r="R1521" t="n">
        <v>68.76000000000001</v>
      </c>
      <c r="S1521" t="n">
        <v>46.36</v>
      </c>
      <c r="T1521" t="n">
        <v>10752.5</v>
      </c>
      <c r="U1521" t="n">
        <v>0.67</v>
      </c>
      <c r="V1521" t="n">
        <v>0.89</v>
      </c>
      <c r="W1521" t="n">
        <v>9.24</v>
      </c>
      <c r="X1521" t="n">
        <v>0.6899999999999999</v>
      </c>
      <c r="Y1521" t="n">
        <v>1</v>
      </c>
      <c r="Z1521" t="n">
        <v>10</v>
      </c>
    </row>
    <row r="1522">
      <c r="A1522" t="n">
        <v>28</v>
      </c>
      <c r="B1522" t="n">
        <v>115</v>
      </c>
      <c r="C1522" t="inlineStr">
        <is>
          <t xml:space="preserve">CONCLUIDO	</t>
        </is>
      </c>
      <c r="D1522" t="n">
        <v>3.5472</v>
      </c>
      <c r="E1522" t="n">
        <v>28.19</v>
      </c>
      <c r="F1522" t="n">
        <v>24.04</v>
      </c>
      <c r="G1522" t="n">
        <v>42.42</v>
      </c>
      <c r="H1522" t="n">
        <v>0.61</v>
      </c>
      <c r="I1522" t="n">
        <v>34</v>
      </c>
      <c r="J1522" t="n">
        <v>234.77</v>
      </c>
      <c r="K1522" t="n">
        <v>56.94</v>
      </c>
      <c r="L1522" t="n">
        <v>8</v>
      </c>
      <c r="M1522" t="n">
        <v>32</v>
      </c>
      <c r="N1522" t="n">
        <v>54.82</v>
      </c>
      <c r="O1522" t="n">
        <v>29188.62</v>
      </c>
      <c r="P1522" t="n">
        <v>363.08</v>
      </c>
      <c r="Q1522" t="n">
        <v>608.85</v>
      </c>
      <c r="R1522" t="n">
        <v>67.98</v>
      </c>
      <c r="S1522" t="n">
        <v>46.36</v>
      </c>
      <c r="T1522" t="n">
        <v>10365.59</v>
      </c>
      <c r="U1522" t="n">
        <v>0.68</v>
      </c>
      <c r="V1522" t="n">
        <v>0.89</v>
      </c>
      <c r="W1522" t="n">
        <v>9.24</v>
      </c>
      <c r="X1522" t="n">
        <v>0.67</v>
      </c>
      <c r="Y1522" t="n">
        <v>1</v>
      </c>
      <c r="Z1522" t="n">
        <v>10</v>
      </c>
    </row>
    <row r="1523">
      <c r="A1523" t="n">
        <v>29</v>
      </c>
      <c r="B1523" t="n">
        <v>115</v>
      </c>
      <c r="C1523" t="inlineStr">
        <is>
          <t xml:space="preserve">CONCLUIDO	</t>
        </is>
      </c>
      <c r="D1523" t="n">
        <v>3.556</v>
      </c>
      <c r="E1523" t="n">
        <v>28.12</v>
      </c>
      <c r="F1523" t="n">
        <v>24.01</v>
      </c>
      <c r="G1523" t="n">
        <v>43.66</v>
      </c>
      <c r="H1523" t="n">
        <v>0.62</v>
      </c>
      <c r="I1523" t="n">
        <v>33</v>
      </c>
      <c r="J1523" t="n">
        <v>235.2</v>
      </c>
      <c r="K1523" t="n">
        <v>56.94</v>
      </c>
      <c r="L1523" t="n">
        <v>8.25</v>
      </c>
      <c r="M1523" t="n">
        <v>31</v>
      </c>
      <c r="N1523" t="n">
        <v>55</v>
      </c>
      <c r="O1523" t="n">
        <v>29241.66</v>
      </c>
      <c r="P1523" t="n">
        <v>362.41</v>
      </c>
      <c r="Q1523" t="n">
        <v>608.87</v>
      </c>
      <c r="R1523" t="n">
        <v>67.16</v>
      </c>
      <c r="S1523" t="n">
        <v>46.36</v>
      </c>
      <c r="T1523" t="n">
        <v>9960.18</v>
      </c>
      <c r="U1523" t="n">
        <v>0.6899999999999999</v>
      </c>
      <c r="V1523" t="n">
        <v>0.89</v>
      </c>
      <c r="W1523" t="n">
        <v>9.23</v>
      </c>
      <c r="X1523" t="n">
        <v>0.64</v>
      </c>
      <c r="Y1523" t="n">
        <v>1</v>
      </c>
      <c r="Z1523" t="n">
        <v>10</v>
      </c>
    </row>
    <row r="1524">
      <c r="A1524" t="n">
        <v>30</v>
      </c>
      <c r="B1524" t="n">
        <v>115</v>
      </c>
      <c r="C1524" t="inlineStr">
        <is>
          <t xml:space="preserve">CONCLUIDO	</t>
        </is>
      </c>
      <c r="D1524" t="n">
        <v>3.5633</v>
      </c>
      <c r="E1524" t="n">
        <v>28.06</v>
      </c>
      <c r="F1524" t="n">
        <v>24</v>
      </c>
      <c r="G1524" t="n">
        <v>45</v>
      </c>
      <c r="H1524" t="n">
        <v>0.64</v>
      </c>
      <c r="I1524" t="n">
        <v>32</v>
      </c>
      <c r="J1524" t="n">
        <v>235.63</v>
      </c>
      <c r="K1524" t="n">
        <v>56.94</v>
      </c>
      <c r="L1524" t="n">
        <v>8.5</v>
      </c>
      <c r="M1524" t="n">
        <v>30</v>
      </c>
      <c r="N1524" t="n">
        <v>55.18</v>
      </c>
      <c r="O1524" t="n">
        <v>29294.76</v>
      </c>
      <c r="P1524" t="n">
        <v>361.89</v>
      </c>
      <c r="Q1524" t="n">
        <v>608.9</v>
      </c>
      <c r="R1524" t="n">
        <v>66.88</v>
      </c>
      <c r="S1524" t="n">
        <v>46.36</v>
      </c>
      <c r="T1524" t="n">
        <v>9829.74</v>
      </c>
      <c r="U1524" t="n">
        <v>0.6899999999999999</v>
      </c>
      <c r="V1524" t="n">
        <v>0.89</v>
      </c>
      <c r="W1524" t="n">
        <v>9.23</v>
      </c>
      <c r="X1524" t="n">
        <v>0.62</v>
      </c>
      <c r="Y1524" t="n">
        <v>1</v>
      </c>
      <c r="Z1524" t="n">
        <v>10</v>
      </c>
    </row>
    <row r="1525">
      <c r="A1525" t="n">
        <v>31</v>
      </c>
      <c r="B1525" t="n">
        <v>115</v>
      </c>
      <c r="C1525" t="inlineStr">
        <is>
          <t xml:space="preserve">CONCLUIDO	</t>
        </is>
      </c>
      <c r="D1525" t="n">
        <v>3.5729</v>
      </c>
      <c r="E1525" t="n">
        <v>27.99</v>
      </c>
      <c r="F1525" t="n">
        <v>23.97</v>
      </c>
      <c r="G1525" t="n">
        <v>46.39</v>
      </c>
      <c r="H1525" t="n">
        <v>0.66</v>
      </c>
      <c r="I1525" t="n">
        <v>31</v>
      </c>
      <c r="J1525" t="n">
        <v>236.06</v>
      </c>
      <c r="K1525" t="n">
        <v>56.94</v>
      </c>
      <c r="L1525" t="n">
        <v>8.75</v>
      </c>
      <c r="M1525" t="n">
        <v>29</v>
      </c>
      <c r="N1525" t="n">
        <v>55.36</v>
      </c>
      <c r="O1525" t="n">
        <v>29347.92</v>
      </c>
      <c r="P1525" t="n">
        <v>361.34</v>
      </c>
      <c r="Q1525" t="n">
        <v>608.89</v>
      </c>
      <c r="R1525" t="n">
        <v>65.84999999999999</v>
      </c>
      <c r="S1525" t="n">
        <v>46.36</v>
      </c>
      <c r="T1525" t="n">
        <v>9317.23</v>
      </c>
      <c r="U1525" t="n">
        <v>0.7</v>
      </c>
      <c r="V1525" t="n">
        <v>0.89</v>
      </c>
      <c r="W1525" t="n">
        <v>9.23</v>
      </c>
      <c r="X1525" t="n">
        <v>0.59</v>
      </c>
      <c r="Y1525" t="n">
        <v>1</v>
      </c>
      <c r="Z1525" t="n">
        <v>10</v>
      </c>
    </row>
    <row r="1526">
      <c r="A1526" t="n">
        <v>32</v>
      </c>
      <c r="B1526" t="n">
        <v>115</v>
      </c>
      <c r="C1526" t="inlineStr">
        <is>
          <t xml:space="preserve">CONCLUIDO	</t>
        </is>
      </c>
      <c r="D1526" t="n">
        <v>3.5793</v>
      </c>
      <c r="E1526" t="n">
        <v>27.94</v>
      </c>
      <c r="F1526" t="n">
        <v>23.96</v>
      </c>
      <c r="G1526" t="n">
        <v>47.92</v>
      </c>
      <c r="H1526" t="n">
        <v>0.68</v>
      </c>
      <c r="I1526" t="n">
        <v>30</v>
      </c>
      <c r="J1526" t="n">
        <v>236.49</v>
      </c>
      <c r="K1526" t="n">
        <v>56.94</v>
      </c>
      <c r="L1526" t="n">
        <v>9</v>
      </c>
      <c r="M1526" t="n">
        <v>28</v>
      </c>
      <c r="N1526" t="n">
        <v>55.55</v>
      </c>
      <c r="O1526" t="n">
        <v>29401.15</v>
      </c>
      <c r="P1526" t="n">
        <v>360.64</v>
      </c>
      <c r="Q1526" t="n">
        <v>608.9</v>
      </c>
      <c r="R1526" t="n">
        <v>65.56999999999999</v>
      </c>
      <c r="S1526" t="n">
        <v>46.36</v>
      </c>
      <c r="T1526" t="n">
        <v>9180.309999999999</v>
      </c>
      <c r="U1526" t="n">
        <v>0.71</v>
      </c>
      <c r="V1526" t="n">
        <v>0.89</v>
      </c>
      <c r="W1526" t="n">
        <v>9.23</v>
      </c>
      <c r="X1526" t="n">
        <v>0.59</v>
      </c>
      <c r="Y1526" t="n">
        <v>1</v>
      </c>
      <c r="Z1526" t="n">
        <v>10</v>
      </c>
    </row>
    <row r="1527">
      <c r="A1527" t="n">
        <v>33</v>
      </c>
      <c r="B1527" t="n">
        <v>115</v>
      </c>
      <c r="C1527" t="inlineStr">
        <is>
          <t xml:space="preserve">CONCLUIDO	</t>
        </is>
      </c>
      <c r="D1527" t="n">
        <v>3.5885</v>
      </c>
      <c r="E1527" t="n">
        <v>27.87</v>
      </c>
      <c r="F1527" t="n">
        <v>23.93</v>
      </c>
      <c r="G1527" t="n">
        <v>49.52</v>
      </c>
      <c r="H1527" t="n">
        <v>0.6899999999999999</v>
      </c>
      <c r="I1527" t="n">
        <v>29</v>
      </c>
      <c r="J1527" t="n">
        <v>236.92</v>
      </c>
      <c r="K1527" t="n">
        <v>56.94</v>
      </c>
      <c r="L1527" t="n">
        <v>9.25</v>
      </c>
      <c r="M1527" t="n">
        <v>27</v>
      </c>
      <c r="N1527" t="n">
        <v>55.73</v>
      </c>
      <c r="O1527" t="n">
        <v>29454.44</v>
      </c>
      <c r="P1527" t="n">
        <v>360.21</v>
      </c>
      <c r="Q1527" t="n">
        <v>608.89</v>
      </c>
      <c r="R1527" t="n">
        <v>64.63</v>
      </c>
      <c r="S1527" t="n">
        <v>46.36</v>
      </c>
      <c r="T1527" t="n">
        <v>8717.92</v>
      </c>
      <c r="U1527" t="n">
        <v>0.72</v>
      </c>
      <c r="V1527" t="n">
        <v>0.89</v>
      </c>
      <c r="W1527" t="n">
        <v>9.23</v>
      </c>
      <c r="X1527" t="n">
        <v>0.5600000000000001</v>
      </c>
      <c r="Y1527" t="n">
        <v>1</v>
      </c>
      <c r="Z1527" t="n">
        <v>10</v>
      </c>
    </row>
    <row r="1528">
      <c r="A1528" t="n">
        <v>34</v>
      </c>
      <c r="B1528" t="n">
        <v>115</v>
      </c>
      <c r="C1528" t="inlineStr">
        <is>
          <t xml:space="preserve">CONCLUIDO	</t>
        </is>
      </c>
      <c r="D1528" t="n">
        <v>3.5881</v>
      </c>
      <c r="E1528" t="n">
        <v>27.87</v>
      </c>
      <c r="F1528" t="n">
        <v>23.94</v>
      </c>
      <c r="G1528" t="n">
        <v>49.52</v>
      </c>
      <c r="H1528" t="n">
        <v>0.71</v>
      </c>
      <c r="I1528" t="n">
        <v>29</v>
      </c>
      <c r="J1528" t="n">
        <v>237.35</v>
      </c>
      <c r="K1528" t="n">
        <v>56.94</v>
      </c>
      <c r="L1528" t="n">
        <v>9.5</v>
      </c>
      <c r="M1528" t="n">
        <v>27</v>
      </c>
      <c r="N1528" t="n">
        <v>55.91</v>
      </c>
      <c r="O1528" t="n">
        <v>29507.8</v>
      </c>
      <c r="P1528" t="n">
        <v>359.89</v>
      </c>
      <c r="Q1528" t="n">
        <v>608.86</v>
      </c>
      <c r="R1528" t="n">
        <v>64.70999999999999</v>
      </c>
      <c r="S1528" t="n">
        <v>46.36</v>
      </c>
      <c r="T1528" t="n">
        <v>8758.049999999999</v>
      </c>
      <c r="U1528" t="n">
        <v>0.72</v>
      </c>
      <c r="V1528" t="n">
        <v>0.89</v>
      </c>
      <c r="W1528" t="n">
        <v>9.23</v>
      </c>
      <c r="X1528" t="n">
        <v>0.5600000000000001</v>
      </c>
      <c r="Y1528" t="n">
        <v>1</v>
      </c>
      <c r="Z1528" t="n">
        <v>10</v>
      </c>
    </row>
    <row r="1529">
      <c r="A1529" t="n">
        <v>35</v>
      </c>
      <c r="B1529" t="n">
        <v>115</v>
      </c>
      <c r="C1529" t="inlineStr">
        <is>
          <t xml:space="preserve">CONCLUIDO	</t>
        </is>
      </c>
      <c r="D1529" t="n">
        <v>3.5969</v>
      </c>
      <c r="E1529" t="n">
        <v>27.8</v>
      </c>
      <c r="F1529" t="n">
        <v>23.91</v>
      </c>
      <c r="G1529" t="n">
        <v>51.24</v>
      </c>
      <c r="H1529" t="n">
        <v>0.73</v>
      </c>
      <c r="I1529" t="n">
        <v>28</v>
      </c>
      <c r="J1529" t="n">
        <v>237.79</v>
      </c>
      <c r="K1529" t="n">
        <v>56.94</v>
      </c>
      <c r="L1529" t="n">
        <v>9.75</v>
      </c>
      <c r="M1529" t="n">
        <v>26</v>
      </c>
      <c r="N1529" t="n">
        <v>56.09</v>
      </c>
      <c r="O1529" t="n">
        <v>29561.22</v>
      </c>
      <c r="P1529" t="n">
        <v>359.17</v>
      </c>
      <c r="Q1529" t="n">
        <v>608.85</v>
      </c>
      <c r="R1529" t="n">
        <v>64</v>
      </c>
      <c r="S1529" t="n">
        <v>46.36</v>
      </c>
      <c r="T1529" t="n">
        <v>8406.18</v>
      </c>
      <c r="U1529" t="n">
        <v>0.72</v>
      </c>
      <c r="V1529" t="n">
        <v>0.89</v>
      </c>
      <c r="W1529" t="n">
        <v>9.23</v>
      </c>
      <c r="X1529" t="n">
        <v>0.54</v>
      </c>
      <c r="Y1529" t="n">
        <v>1</v>
      </c>
      <c r="Z1529" t="n">
        <v>10</v>
      </c>
    </row>
    <row r="1530">
      <c r="A1530" t="n">
        <v>36</v>
      </c>
      <c r="B1530" t="n">
        <v>115</v>
      </c>
      <c r="C1530" t="inlineStr">
        <is>
          <t xml:space="preserve">CONCLUIDO	</t>
        </is>
      </c>
      <c r="D1530" t="n">
        <v>3.6065</v>
      </c>
      <c r="E1530" t="n">
        <v>27.73</v>
      </c>
      <c r="F1530" t="n">
        <v>23.88</v>
      </c>
      <c r="G1530" t="n">
        <v>53.07</v>
      </c>
      <c r="H1530" t="n">
        <v>0.75</v>
      </c>
      <c r="I1530" t="n">
        <v>27</v>
      </c>
      <c r="J1530" t="n">
        <v>238.22</v>
      </c>
      <c r="K1530" t="n">
        <v>56.94</v>
      </c>
      <c r="L1530" t="n">
        <v>10</v>
      </c>
      <c r="M1530" t="n">
        <v>25</v>
      </c>
      <c r="N1530" t="n">
        <v>56.28</v>
      </c>
      <c r="O1530" t="n">
        <v>29614.71</v>
      </c>
      <c r="P1530" t="n">
        <v>358.59</v>
      </c>
      <c r="Q1530" t="n">
        <v>608.85</v>
      </c>
      <c r="R1530" t="n">
        <v>63.12</v>
      </c>
      <c r="S1530" t="n">
        <v>46.36</v>
      </c>
      <c r="T1530" t="n">
        <v>7974.55</v>
      </c>
      <c r="U1530" t="n">
        <v>0.73</v>
      </c>
      <c r="V1530" t="n">
        <v>0.89</v>
      </c>
      <c r="W1530" t="n">
        <v>9.220000000000001</v>
      </c>
      <c r="X1530" t="n">
        <v>0.51</v>
      </c>
      <c r="Y1530" t="n">
        <v>1</v>
      </c>
      <c r="Z1530" t="n">
        <v>10</v>
      </c>
    </row>
    <row r="1531">
      <c r="A1531" t="n">
        <v>37</v>
      </c>
      <c r="B1531" t="n">
        <v>115</v>
      </c>
      <c r="C1531" t="inlineStr">
        <is>
          <t xml:space="preserve">CONCLUIDO	</t>
        </is>
      </c>
      <c r="D1531" t="n">
        <v>3.6167</v>
      </c>
      <c r="E1531" t="n">
        <v>27.65</v>
      </c>
      <c r="F1531" t="n">
        <v>23.85</v>
      </c>
      <c r="G1531" t="n">
        <v>55.03</v>
      </c>
      <c r="H1531" t="n">
        <v>0.76</v>
      </c>
      <c r="I1531" t="n">
        <v>26</v>
      </c>
      <c r="J1531" t="n">
        <v>238.66</v>
      </c>
      <c r="K1531" t="n">
        <v>56.94</v>
      </c>
      <c r="L1531" t="n">
        <v>10.25</v>
      </c>
      <c r="M1531" t="n">
        <v>24</v>
      </c>
      <c r="N1531" t="n">
        <v>56.46</v>
      </c>
      <c r="O1531" t="n">
        <v>29668.27</v>
      </c>
      <c r="P1531" t="n">
        <v>357.77</v>
      </c>
      <c r="Q1531" t="n">
        <v>608.92</v>
      </c>
      <c r="R1531" t="n">
        <v>62.09</v>
      </c>
      <c r="S1531" t="n">
        <v>46.36</v>
      </c>
      <c r="T1531" t="n">
        <v>7460.27</v>
      </c>
      <c r="U1531" t="n">
        <v>0.75</v>
      </c>
      <c r="V1531" t="n">
        <v>0.89</v>
      </c>
      <c r="W1531" t="n">
        <v>9.220000000000001</v>
      </c>
      <c r="X1531" t="n">
        <v>0.47</v>
      </c>
      <c r="Y1531" t="n">
        <v>1</v>
      </c>
      <c r="Z1531" t="n">
        <v>10</v>
      </c>
    </row>
    <row r="1532">
      <c r="A1532" t="n">
        <v>38</v>
      </c>
      <c r="B1532" t="n">
        <v>115</v>
      </c>
      <c r="C1532" t="inlineStr">
        <is>
          <t xml:space="preserve">CONCLUIDO	</t>
        </is>
      </c>
      <c r="D1532" t="n">
        <v>3.6129</v>
      </c>
      <c r="E1532" t="n">
        <v>27.68</v>
      </c>
      <c r="F1532" t="n">
        <v>23.88</v>
      </c>
      <c r="G1532" t="n">
        <v>55.1</v>
      </c>
      <c r="H1532" t="n">
        <v>0.78</v>
      </c>
      <c r="I1532" t="n">
        <v>26</v>
      </c>
      <c r="J1532" t="n">
        <v>239.09</v>
      </c>
      <c r="K1532" t="n">
        <v>56.94</v>
      </c>
      <c r="L1532" t="n">
        <v>10.5</v>
      </c>
      <c r="M1532" t="n">
        <v>24</v>
      </c>
      <c r="N1532" t="n">
        <v>56.65</v>
      </c>
      <c r="O1532" t="n">
        <v>29721.89</v>
      </c>
      <c r="P1532" t="n">
        <v>357.73</v>
      </c>
      <c r="Q1532" t="n">
        <v>608.86</v>
      </c>
      <c r="R1532" t="n">
        <v>63.18</v>
      </c>
      <c r="S1532" t="n">
        <v>46.36</v>
      </c>
      <c r="T1532" t="n">
        <v>8008.21</v>
      </c>
      <c r="U1532" t="n">
        <v>0.73</v>
      </c>
      <c r="V1532" t="n">
        <v>0.89</v>
      </c>
      <c r="W1532" t="n">
        <v>9.220000000000001</v>
      </c>
      <c r="X1532" t="n">
        <v>0.5</v>
      </c>
      <c r="Y1532" t="n">
        <v>1</v>
      </c>
      <c r="Z1532" t="n">
        <v>10</v>
      </c>
    </row>
    <row r="1533">
      <c r="A1533" t="n">
        <v>39</v>
      </c>
      <c r="B1533" t="n">
        <v>115</v>
      </c>
      <c r="C1533" t="inlineStr">
        <is>
          <t xml:space="preserve">CONCLUIDO	</t>
        </is>
      </c>
      <c r="D1533" t="n">
        <v>3.6201</v>
      </c>
      <c r="E1533" t="n">
        <v>27.62</v>
      </c>
      <c r="F1533" t="n">
        <v>23.87</v>
      </c>
      <c r="G1533" t="n">
        <v>57.28</v>
      </c>
      <c r="H1533" t="n">
        <v>0.8</v>
      </c>
      <c r="I1533" t="n">
        <v>25</v>
      </c>
      <c r="J1533" t="n">
        <v>239.53</v>
      </c>
      <c r="K1533" t="n">
        <v>56.94</v>
      </c>
      <c r="L1533" t="n">
        <v>10.75</v>
      </c>
      <c r="M1533" t="n">
        <v>23</v>
      </c>
      <c r="N1533" t="n">
        <v>56.83</v>
      </c>
      <c r="O1533" t="n">
        <v>29775.57</v>
      </c>
      <c r="P1533" t="n">
        <v>357.5</v>
      </c>
      <c r="Q1533" t="n">
        <v>608.9</v>
      </c>
      <c r="R1533" t="n">
        <v>62.41</v>
      </c>
      <c r="S1533" t="n">
        <v>46.36</v>
      </c>
      <c r="T1533" t="n">
        <v>7629.76</v>
      </c>
      <c r="U1533" t="n">
        <v>0.74</v>
      </c>
      <c r="V1533" t="n">
        <v>0.89</v>
      </c>
      <c r="W1533" t="n">
        <v>9.23</v>
      </c>
      <c r="X1533" t="n">
        <v>0.49</v>
      </c>
      <c r="Y1533" t="n">
        <v>1</v>
      </c>
      <c r="Z1533" t="n">
        <v>10</v>
      </c>
    </row>
    <row r="1534">
      <c r="A1534" t="n">
        <v>40</v>
      </c>
      <c r="B1534" t="n">
        <v>115</v>
      </c>
      <c r="C1534" t="inlineStr">
        <is>
          <t xml:space="preserve">CONCLUIDO	</t>
        </is>
      </c>
      <c r="D1534" t="n">
        <v>3.6211</v>
      </c>
      <c r="E1534" t="n">
        <v>27.62</v>
      </c>
      <c r="F1534" t="n">
        <v>23.86</v>
      </c>
      <c r="G1534" t="n">
        <v>57.26</v>
      </c>
      <c r="H1534" t="n">
        <v>0.82</v>
      </c>
      <c r="I1534" t="n">
        <v>25</v>
      </c>
      <c r="J1534" t="n">
        <v>239.96</v>
      </c>
      <c r="K1534" t="n">
        <v>56.94</v>
      </c>
      <c r="L1534" t="n">
        <v>11</v>
      </c>
      <c r="M1534" t="n">
        <v>23</v>
      </c>
      <c r="N1534" t="n">
        <v>57.02</v>
      </c>
      <c r="O1534" t="n">
        <v>29829.32</v>
      </c>
      <c r="P1534" t="n">
        <v>357.04</v>
      </c>
      <c r="Q1534" t="n">
        <v>608.96</v>
      </c>
      <c r="R1534" t="n">
        <v>62.46</v>
      </c>
      <c r="S1534" t="n">
        <v>46.36</v>
      </c>
      <c r="T1534" t="n">
        <v>7653.85</v>
      </c>
      <c r="U1534" t="n">
        <v>0.74</v>
      </c>
      <c r="V1534" t="n">
        <v>0.89</v>
      </c>
      <c r="W1534" t="n">
        <v>9.220000000000001</v>
      </c>
      <c r="X1534" t="n">
        <v>0.48</v>
      </c>
      <c r="Y1534" t="n">
        <v>1</v>
      </c>
      <c r="Z1534" t="n">
        <v>10</v>
      </c>
    </row>
    <row r="1535">
      <c r="A1535" t="n">
        <v>41</v>
      </c>
      <c r="B1535" t="n">
        <v>115</v>
      </c>
      <c r="C1535" t="inlineStr">
        <is>
          <t xml:space="preserve">CONCLUIDO	</t>
        </is>
      </c>
      <c r="D1535" t="n">
        <v>3.6308</v>
      </c>
      <c r="E1535" t="n">
        <v>27.54</v>
      </c>
      <c r="F1535" t="n">
        <v>23.83</v>
      </c>
      <c r="G1535" t="n">
        <v>59.57</v>
      </c>
      <c r="H1535" t="n">
        <v>0.83</v>
      </c>
      <c r="I1535" t="n">
        <v>24</v>
      </c>
      <c r="J1535" t="n">
        <v>240.4</v>
      </c>
      <c r="K1535" t="n">
        <v>56.94</v>
      </c>
      <c r="L1535" t="n">
        <v>11.25</v>
      </c>
      <c r="M1535" t="n">
        <v>22</v>
      </c>
      <c r="N1535" t="n">
        <v>57.21</v>
      </c>
      <c r="O1535" t="n">
        <v>29883.27</v>
      </c>
      <c r="P1535" t="n">
        <v>356.26</v>
      </c>
      <c r="Q1535" t="n">
        <v>608.84</v>
      </c>
      <c r="R1535" t="n">
        <v>61.41</v>
      </c>
      <c r="S1535" t="n">
        <v>46.36</v>
      </c>
      <c r="T1535" t="n">
        <v>7130.84</v>
      </c>
      <c r="U1535" t="n">
        <v>0.75</v>
      </c>
      <c r="V1535" t="n">
        <v>0.89</v>
      </c>
      <c r="W1535" t="n">
        <v>9.220000000000001</v>
      </c>
      <c r="X1535" t="n">
        <v>0.46</v>
      </c>
      <c r="Y1535" t="n">
        <v>1</v>
      </c>
      <c r="Z1535" t="n">
        <v>10</v>
      </c>
    </row>
    <row r="1536">
      <c r="A1536" t="n">
        <v>42</v>
      </c>
      <c r="B1536" t="n">
        <v>115</v>
      </c>
      <c r="C1536" t="inlineStr">
        <is>
          <t xml:space="preserve">CONCLUIDO	</t>
        </is>
      </c>
      <c r="D1536" t="n">
        <v>3.6295</v>
      </c>
      <c r="E1536" t="n">
        <v>27.55</v>
      </c>
      <c r="F1536" t="n">
        <v>23.84</v>
      </c>
      <c r="G1536" t="n">
        <v>59.59</v>
      </c>
      <c r="H1536" t="n">
        <v>0.85</v>
      </c>
      <c r="I1536" t="n">
        <v>24</v>
      </c>
      <c r="J1536" t="n">
        <v>240.84</v>
      </c>
      <c r="K1536" t="n">
        <v>56.94</v>
      </c>
      <c r="L1536" t="n">
        <v>11.5</v>
      </c>
      <c r="M1536" t="n">
        <v>22</v>
      </c>
      <c r="N1536" t="n">
        <v>57.39</v>
      </c>
      <c r="O1536" t="n">
        <v>29937.16</v>
      </c>
      <c r="P1536" t="n">
        <v>356.08</v>
      </c>
      <c r="Q1536" t="n">
        <v>608.86</v>
      </c>
      <c r="R1536" t="n">
        <v>61.95</v>
      </c>
      <c r="S1536" t="n">
        <v>46.36</v>
      </c>
      <c r="T1536" t="n">
        <v>7403.45</v>
      </c>
      <c r="U1536" t="n">
        <v>0.75</v>
      </c>
      <c r="V1536" t="n">
        <v>0.89</v>
      </c>
      <c r="W1536" t="n">
        <v>9.210000000000001</v>
      </c>
      <c r="X1536" t="n">
        <v>0.47</v>
      </c>
      <c r="Y1536" t="n">
        <v>1</v>
      </c>
      <c r="Z1536" t="n">
        <v>10</v>
      </c>
    </row>
    <row r="1537">
      <c r="A1537" t="n">
        <v>43</v>
      </c>
      <c r="B1537" t="n">
        <v>115</v>
      </c>
      <c r="C1537" t="inlineStr">
        <is>
          <t xml:space="preserve">CONCLUIDO	</t>
        </is>
      </c>
      <c r="D1537" t="n">
        <v>3.6377</v>
      </c>
      <c r="E1537" t="n">
        <v>27.49</v>
      </c>
      <c r="F1537" t="n">
        <v>23.82</v>
      </c>
      <c r="G1537" t="n">
        <v>62.14</v>
      </c>
      <c r="H1537" t="n">
        <v>0.87</v>
      </c>
      <c r="I1537" t="n">
        <v>23</v>
      </c>
      <c r="J1537" t="n">
        <v>241.27</v>
      </c>
      <c r="K1537" t="n">
        <v>56.94</v>
      </c>
      <c r="L1537" t="n">
        <v>11.75</v>
      </c>
      <c r="M1537" t="n">
        <v>21</v>
      </c>
      <c r="N1537" t="n">
        <v>57.58</v>
      </c>
      <c r="O1537" t="n">
        <v>29991.11</v>
      </c>
      <c r="P1537" t="n">
        <v>355.6</v>
      </c>
      <c r="Q1537" t="n">
        <v>608.9400000000001</v>
      </c>
      <c r="R1537" t="n">
        <v>61.09</v>
      </c>
      <c r="S1537" t="n">
        <v>46.36</v>
      </c>
      <c r="T1537" t="n">
        <v>6979.56</v>
      </c>
      <c r="U1537" t="n">
        <v>0.76</v>
      </c>
      <c r="V1537" t="n">
        <v>0.89</v>
      </c>
      <c r="W1537" t="n">
        <v>9.220000000000001</v>
      </c>
      <c r="X1537" t="n">
        <v>0.45</v>
      </c>
      <c r="Y1537" t="n">
        <v>1</v>
      </c>
      <c r="Z1537" t="n">
        <v>10</v>
      </c>
    </row>
    <row r="1538">
      <c r="A1538" t="n">
        <v>44</v>
      </c>
      <c r="B1538" t="n">
        <v>115</v>
      </c>
      <c r="C1538" t="inlineStr">
        <is>
          <t xml:space="preserve">CONCLUIDO	</t>
        </is>
      </c>
      <c r="D1538" t="n">
        <v>3.6378</v>
      </c>
      <c r="E1538" t="n">
        <v>27.49</v>
      </c>
      <c r="F1538" t="n">
        <v>23.82</v>
      </c>
      <c r="G1538" t="n">
        <v>62.14</v>
      </c>
      <c r="H1538" t="n">
        <v>0.88</v>
      </c>
      <c r="I1538" t="n">
        <v>23</v>
      </c>
      <c r="J1538" t="n">
        <v>241.71</v>
      </c>
      <c r="K1538" t="n">
        <v>56.94</v>
      </c>
      <c r="L1538" t="n">
        <v>12</v>
      </c>
      <c r="M1538" t="n">
        <v>21</v>
      </c>
      <c r="N1538" t="n">
        <v>57.77</v>
      </c>
      <c r="O1538" t="n">
        <v>30045.13</v>
      </c>
      <c r="P1538" t="n">
        <v>355.2</v>
      </c>
      <c r="Q1538" t="n">
        <v>608.85</v>
      </c>
      <c r="R1538" t="n">
        <v>61.4</v>
      </c>
      <c r="S1538" t="n">
        <v>46.36</v>
      </c>
      <c r="T1538" t="n">
        <v>7132.76</v>
      </c>
      <c r="U1538" t="n">
        <v>0.75</v>
      </c>
      <c r="V1538" t="n">
        <v>0.89</v>
      </c>
      <c r="W1538" t="n">
        <v>9.210000000000001</v>
      </c>
      <c r="X1538" t="n">
        <v>0.45</v>
      </c>
      <c r="Y1538" t="n">
        <v>1</v>
      </c>
      <c r="Z1538" t="n">
        <v>10</v>
      </c>
    </row>
    <row r="1539">
      <c r="A1539" t="n">
        <v>45</v>
      </c>
      <c r="B1539" t="n">
        <v>115</v>
      </c>
      <c r="C1539" t="inlineStr">
        <is>
          <t xml:space="preserve">CONCLUIDO	</t>
        </is>
      </c>
      <c r="D1539" t="n">
        <v>3.6472</v>
      </c>
      <c r="E1539" t="n">
        <v>27.42</v>
      </c>
      <c r="F1539" t="n">
        <v>23.79</v>
      </c>
      <c r="G1539" t="n">
        <v>64.89</v>
      </c>
      <c r="H1539" t="n">
        <v>0.9</v>
      </c>
      <c r="I1539" t="n">
        <v>22</v>
      </c>
      <c r="J1539" t="n">
        <v>242.15</v>
      </c>
      <c r="K1539" t="n">
        <v>56.94</v>
      </c>
      <c r="L1539" t="n">
        <v>12.25</v>
      </c>
      <c r="M1539" t="n">
        <v>20</v>
      </c>
      <c r="N1539" t="n">
        <v>57.96</v>
      </c>
      <c r="O1539" t="n">
        <v>30099.23</v>
      </c>
      <c r="P1539" t="n">
        <v>354.58</v>
      </c>
      <c r="Q1539" t="n">
        <v>608.78</v>
      </c>
      <c r="R1539" t="n">
        <v>60.53</v>
      </c>
      <c r="S1539" t="n">
        <v>46.36</v>
      </c>
      <c r="T1539" t="n">
        <v>6700.3</v>
      </c>
      <c r="U1539" t="n">
        <v>0.77</v>
      </c>
      <c r="V1539" t="n">
        <v>0.9</v>
      </c>
      <c r="W1539" t="n">
        <v>9.210000000000001</v>
      </c>
      <c r="X1539" t="n">
        <v>0.42</v>
      </c>
      <c r="Y1539" t="n">
        <v>1</v>
      </c>
      <c r="Z1539" t="n">
        <v>10</v>
      </c>
    </row>
    <row r="1540">
      <c r="A1540" t="n">
        <v>46</v>
      </c>
      <c r="B1540" t="n">
        <v>115</v>
      </c>
      <c r="C1540" t="inlineStr">
        <is>
          <t xml:space="preserve">CONCLUIDO	</t>
        </is>
      </c>
      <c r="D1540" t="n">
        <v>3.6459</v>
      </c>
      <c r="E1540" t="n">
        <v>27.43</v>
      </c>
      <c r="F1540" t="n">
        <v>23.8</v>
      </c>
      <c r="G1540" t="n">
        <v>64.91</v>
      </c>
      <c r="H1540" t="n">
        <v>0.92</v>
      </c>
      <c r="I1540" t="n">
        <v>22</v>
      </c>
      <c r="J1540" t="n">
        <v>242.59</v>
      </c>
      <c r="K1540" t="n">
        <v>56.94</v>
      </c>
      <c r="L1540" t="n">
        <v>12.5</v>
      </c>
      <c r="M1540" t="n">
        <v>20</v>
      </c>
      <c r="N1540" t="n">
        <v>58.15</v>
      </c>
      <c r="O1540" t="n">
        <v>30153.38</v>
      </c>
      <c r="P1540" t="n">
        <v>354.47</v>
      </c>
      <c r="Q1540" t="n">
        <v>608.79</v>
      </c>
      <c r="R1540" t="n">
        <v>60.74</v>
      </c>
      <c r="S1540" t="n">
        <v>46.36</v>
      </c>
      <c r="T1540" t="n">
        <v>6808.75</v>
      </c>
      <c r="U1540" t="n">
        <v>0.76</v>
      </c>
      <c r="V1540" t="n">
        <v>0.9</v>
      </c>
      <c r="W1540" t="n">
        <v>9.210000000000001</v>
      </c>
      <c r="X1540" t="n">
        <v>0.43</v>
      </c>
      <c r="Y1540" t="n">
        <v>1</v>
      </c>
      <c r="Z1540" t="n">
        <v>10</v>
      </c>
    </row>
    <row r="1541">
      <c r="A1541" t="n">
        <v>47</v>
      </c>
      <c r="B1541" t="n">
        <v>115</v>
      </c>
      <c r="C1541" t="inlineStr">
        <is>
          <t xml:space="preserve">CONCLUIDO	</t>
        </is>
      </c>
      <c r="D1541" t="n">
        <v>3.6545</v>
      </c>
      <c r="E1541" t="n">
        <v>27.36</v>
      </c>
      <c r="F1541" t="n">
        <v>23.78</v>
      </c>
      <c r="G1541" t="n">
        <v>67.95</v>
      </c>
      <c r="H1541" t="n">
        <v>0.93</v>
      </c>
      <c r="I1541" t="n">
        <v>21</v>
      </c>
      <c r="J1541" t="n">
        <v>243.03</v>
      </c>
      <c r="K1541" t="n">
        <v>56.94</v>
      </c>
      <c r="L1541" t="n">
        <v>12.75</v>
      </c>
      <c r="M1541" t="n">
        <v>19</v>
      </c>
      <c r="N1541" t="n">
        <v>58.34</v>
      </c>
      <c r="O1541" t="n">
        <v>30207.61</v>
      </c>
      <c r="P1541" t="n">
        <v>353.77</v>
      </c>
      <c r="Q1541" t="n">
        <v>608.84</v>
      </c>
      <c r="R1541" t="n">
        <v>60.08</v>
      </c>
      <c r="S1541" t="n">
        <v>46.36</v>
      </c>
      <c r="T1541" t="n">
        <v>6484.87</v>
      </c>
      <c r="U1541" t="n">
        <v>0.77</v>
      </c>
      <c r="V1541" t="n">
        <v>0.9</v>
      </c>
      <c r="W1541" t="n">
        <v>9.210000000000001</v>
      </c>
      <c r="X1541" t="n">
        <v>0.41</v>
      </c>
      <c r="Y1541" t="n">
        <v>1</v>
      </c>
      <c r="Z1541" t="n">
        <v>10</v>
      </c>
    </row>
    <row r="1542">
      <c r="A1542" t="n">
        <v>48</v>
      </c>
      <c r="B1542" t="n">
        <v>115</v>
      </c>
      <c r="C1542" t="inlineStr">
        <is>
          <t xml:space="preserve">CONCLUIDO	</t>
        </is>
      </c>
      <c r="D1542" t="n">
        <v>3.6566</v>
      </c>
      <c r="E1542" t="n">
        <v>27.35</v>
      </c>
      <c r="F1542" t="n">
        <v>23.77</v>
      </c>
      <c r="G1542" t="n">
        <v>67.90000000000001</v>
      </c>
      <c r="H1542" t="n">
        <v>0.95</v>
      </c>
      <c r="I1542" t="n">
        <v>21</v>
      </c>
      <c r="J1542" t="n">
        <v>243.47</v>
      </c>
      <c r="K1542" t="n">
        <v>56.94</v>
      </c>
      <c r="L1542" t="n">
        <v>13</v>
      </c>
      <c r="M1542" t="n">
        <v>19</v>
      </c>
      <c r="N1542" t="n">
        <v>58.53</v>
      </c>
      <c r="O1542" t="n">
        <v>30261.91</v>
      </c>
      <c r="P1542" t="n">
        <v>353.56</v>
      </c>
      <c r="Q1542" t="n">
        <v>608.8</v>
      </c>
      <c r="R1542" t="n">
        <v>59.74</v>
      </c>
      <c r="S1542" t="n">
        <v>46.36</v>
      </c>
      <c r="T1542" t="n">
        <v>6313.5</v>
      </c>
      <c r="U1542" t="n">
        <v>0.78</v>
      </c>
      <c r="V1542" t="n">
        <v>0.9</v>
      </c>
      <c r="W1542" t="n">
        <v>9.210000000000001</v>
      </c>
      <c r="X1542" t="n">
        <v>0.39</v>
      </c>
      <c r="Y1542" t="n">
        <v>1</v>
      </c>
      <c r="Z1542" t="n">
        <v>10</v>
      </c>
    </row>
    <row r="1543">
      <c r="A1543" t="n">
        <v>49</v>
      </c>
      <c r="B1543" t="n">
        <v>115</v>
      </c>
      <c r="C1543" t="inlineStr">
        <is>
          <t xml:space="preserve">CONCLUIDO	</t>
        </is>
      </c>
      <c r="D1543" t="n">
        <v>3.6565</v>
      </c>
      <c r="E1543" t="n">
        <v>27.35</v>
      </c>
      <c r="F1543" t="n">
        <v>23.77</v>
      </c>
      <c r="G1543" t="n">
        <v>67.90000000000001</v>
      </c>
      <c r="H1543" t="n">
        <v>0.97</v>
      </c>
      <c r="I1543" t="n">
        <v>21</v>
      </c>
      <c r="J1543" t="n">
        <v>243.91</v>
      </c>
      <c r="K1543" t="n">
        <v>56.94</v>
      </c>
      <c r="L1543" t="n">
        <v>13.25</v>
      </c>
      <c r="M1543" t="n">
        <v>19</v>
      </c>
      <c r="N1543" t="n">
        <v>58.72</v>
      </c>
      <c r="O1543" t="n">
        <v>30316.27</v>
      </c>
      <c r="P1543" t="n">
        <v>352.94</v>
      </c>
      <c r="Q1543" t="n">
        <v>608.79</v>
      </c>
      <c r="R1543" t="n">
        <v>59.56</v>
      </c>
      <c r="S1543" t="n">
        <v>46.36</v>
      </c>
      <c r="T1543" t="n">
        <v>6220.56</v>
      </c>
      <c r="U1543" t="n">
        <v>0.78</v>
      </c>
      <c r="V1543" t="n">
        <v>0.9</v>
      </c>
      <c r="W1543" t="n">
        <v>9.210000000000001</v>
      </c>
      <c r="X1543" t="n">
        <v>0.39</v>
      </c>
      <c r="Y1543" t="n">
        <v>1</v>
      </c>
      <c r="Z1543" t="n">
        <v>10</v>
      </c>
    </row>
    <row r="1544">
      <c r="A1544" t="n">
        <v>50</v>
      </c>
      <c r="B1544" t="n">
        <v>115</v>
      </c>
      <c r="C1544" t="inlineStr">
        <is>
          <t xml:space="preserve">CONCLUIDO	</t>
        </is>
      </c>
      <c r="D1544" t="n">
        <v>3.6654</v>
      </c>
      <c r="E1544" t="n">
        <v>27.28</v>
      </c>
      <c r="F1544" t="n">
        <v>23.74</v>
      </c>
      <c r="G1544" t="n">
        <v>71.23</v>
      </c>
      <c r="H1544" t="n">
        <v>0.98</v>
      </c>
      <c r="I1544" t="n">
        <v>20</v>
      </c>
      <c r="J1544" t="n">
        <v>244.35</v>
      </c>
      <c r="K1544" t="n">
        <v>56.94</v>
      </c>
      <c r="L1544" t="n">
        <v>13.5</v>
      </c>
      <c r="M1544" t="n">
        <v>18</v>
      </c>
      <c r="N1544" t="n">
        <v>58.91</v>
      </c>
      <c r="O1544" t="n">
        <v>30370.7</v>
      </c>
      <c r="P1544" t="n">
        <v>352.49</v>
      </c>
      <c r="Q1544" t="n">
        <v>608.8200000000001</v>
      </c>
      <c r="R1544" t="n">
        <v>59.07</v>
      </c>
      <c r="S1544" t="n">
        <v>46.36</v>
      </c>
      <c r="T1544" t="n">
        <v>5984.87</v>
      </c>
      <c r="U1544" t="n">
        <v>0.78</v>
      </c>
      <c r="V1544" t="n">
        <v>0.9</v>
      </c>
      <c r="W1544" t="n">
        <v>9.199999999999999</v>
      </c>
      <c r="X1544" t="n">
        <v>0.37</v>
      </c>
      <c r="Y1544" t="n">
        <v>1</v>
      </c>
      <c r="Z1544" t="n">
        <v>10</v>
      </c>
    </row>
    <row r="1545">
      <c r="A1545" t="n">
        <v>51</v>
      </c>
      <c r="B1545" t="n">
        <v>115</v>
      </c>
      <c r="C1545" t="inlineStr">
        <is>
          <t xml:space="preserve">CONCLUIDO	</t>
        </is>
      </c>
      <c r="D1545" t="n">
        <v>3.6644</v>
      </c>
      <c r="E1545" t="n">
        <v>27.29</v>
      </c>
      <c r="F1545" t="n">
        <v>23.75</v>
      </c>
      <c r="G1545" t="n">
        <v>71.25</v>
      </c>
      <c r="H1545" t="n">
        <v>1</v>
      </c>
      <c r="I1545" t="n">
        <v>20</v>
      </c>
      <c r="J1545" t="n">
        <v>244.79</v>
      </c>
      <c r="K1545" t="n">
        <v>56.94</v>
      </c>
      <c r="L1545" t="n">
        <v>13.75</v>
      </c>
      <c r="M1545" t="n">
        <v>18</v>
      </c>
      <c r="N1545" t="n">
        <v>59.1</v>
      </c>
      <c r="O1545" t="n">
        <v>30425.2</v>
      </c>
      <c r="P1545" t="n">
        <v>352.29</v>
      </c>
      <c r="Q1545" t="n">
        <v>608.84</v>
      </c>
      <c r="R1545" t="n">
        <v>59.01</v>
      </c>
      <c r="S1545" t="n">
        <v>46.36</v>
      </c>
      <c r="T1545" t="n">
        <v>5954.41</v>
      </c>
      <c r="U1545" t="n">
        <v>0.79</v>
      </c>
      <c r="V1545" t="n">
        <v>0.9</v>
      </c>
      <c r="W1545" t="n">
        <v>9.210000000000001</v>
      </c>
      <c r="X1545" t="n">
        <v>0.38</v>
      </c>
      <c r="Y1545" t="n">
        <v>1</v>
      </c>
      <c r="Z1545" t="n">
        <v>10</v>
      </c>
    </row>
    <row r="1546">
      <c r="A1546" t="n">
        <v>52</v>
      </c>
      <c r="B1546" t="n">
        <v>115</v>
      </c>
      <c r="C1546" t="inlineStr">
        <is>
          <t xml:space="preserve">CONCLUIDO	</t>
        </is>
      </c>
      <c r="D1546" t="n">
        <v>3.6741</v>
      </c>
      <c r="E1546" t="n">
        <v>27.22</v>
      </c>
      <c r="F1546" t="n">
        <v>23.72</v>
      </c>
      <c r="G1546" t="n">
        <v>74.91</v>
      </c>
      <c r="H1546" t="n">
        <v>1.02</v>
      </c>
      <c r="I1546" t="n">
        <v>19</v>
      </c>
      <c r="J1546" t="n">
        <v>245.23</v>
      </c>
      <c r="K1546" t="n">
        <v>56.94</v>
      </c>
      <c r="L1546" t="n">
        <v>14</v>
      </c>
      <c r="M1546" t="n">
        <v>17</v>
      </c>
      <c r="N1546" t="n">
        <v>59.29</v>
      </c>
      <c r="O1546" t="n">
        <v>30479.78</v>
      </c>
      <c r="P1546" t="n">
        <v>351.66</v>
      </c>
      <c r="Q1546" t="n">
        <v>608.83</v>
      </c>
      <c r="R1546" t="n">
        <v>58.34</v>
      </c>
      <c r="S1546" t="n">
        <v>46.36</v>
      </c>
      <c r="T1546" t="n">
        <v>5622.2</v>
      </c>
      <c r="U1546" t="n">
        <v>0.79</v>
      </c>
      <c r="V1546" t="n">
        <v>0.9</v>
      </c>
      <c r="W1546" t="n">
        <v>9.210000000000001</v>
      </c>
      <c r="X1546" t="n">
        <v>0.35</v>
      </c>
      <c r="Y1546" t="n">
        <v>1</v>
      </c>
      <c r="Z1546" t="n">
        <v>10</v>
      </c>
    </row>
    <row r="1547">
      <c r="A1547" t="n">
        <v>53</v>
      </c>
      <c r="B1547" t="n">
        <v>115</v>
      </c>
      <c r="C1547" t="inlineStr">
        <is>
          <t xml:space="preserve">CONCLUIDO	</t>
        </is>
      </c>
      <c r="D1547" t="n">
        <v>3.6732</v>
      </c>
      <c r="E1547" t="n">
        <v>27.22</v>
      </c>
      <c r="F1547" t="n">
        <v>23.73</v>
      </c>
      <c r="G1547" t="n">
        <v>74.93000000000001</v>
      </c>
      <c r="H1547" t="n">
        <v>1.03</v>
      </c>
      <c r="I1547" t="n">
        <v>19</v>
      </c>
      <c r="J1547" t="n">
        <v>245.68</v>
      </c>
      <c r="K1547" t="n">
        <v>56.94</v>
      </c>
      <c r="L1547" t="n">
        <v>14.25</v>
      </c>
      <c r="M1547" t="n">
        <v>17</v>
      </c>
      <c r="N1547" t="n">
        <v>59.48</v>
      </c>
      <c r="O1547" t="n">
        <v>30534.42</v>
      </c>
      <c r="P1547" t="n">
        <v>352.02</v>
      </c>
      <c r="Q1547" t="n">
        <v>608.88</v>
      </c>
      <c r="R1547" t="n">
        <v>58.52</v>
      </c>
      <c r="S1547" t="n">
        <v>46.36</v>
      </c>
      <c r="T1547" t="n">
        <v>5713.44</v>
      </c>
      <c r="U1547" t="n">
        <v>0.79</v>
      </c>
      <c r="V1547" t="n">
        <v>0.9</v>
      </c>
      <c r="W1547" t="n">
        <v>9.210000000000001</v>
      </c>
      <c r="X1547" t="n">
        <v>0.36</v>
      </c>
      <c r="Y1547" t="n">
        <v>1</v>
      </c>
      <c r="Z1547" t="n">
        <v>10</v>
      </c>
    </row>
    <row r="1548">
      <c r="A1548" t="n">
        <v>54</v>
      </c>
      <c r="B1548" t="n">
        <v>115</v>
      </c>
      <c r="C1548" t="inlineStr">
        <is>
          <t xml:space="preserve">CONCLUIDO	</t>
        </is>
      </c>
      <c r="D1548" t="n">
        <v>3.672</v>
      </c>
      <c r="E1548" t="n">
        <v>27.23</v>
      </c>
      <c r="F1548" t="n">
        <v>23.74</v>
      </c>
      <c r="G1548" t="n">
        <v>74.95999999999999</v>
      </c>
      <c r="H1548" t="n">
        <v>1.05</v>
      </c>
      <c r="I1548" t="n">
        <v>19</v>
      </c>
      <c r="J1548" t="n">
        <v>246.12</v>
      </c>
      <c r="K1548" t="n">
        <v>56.94</v>
      </c>
      <c r="L1548" t="n">
        <v>14.5</v>
      </c>
      <c r="M1548" t="n">
        <v>17</v>
      </c>
      <c r="N1548" t="n">
        <v>59.68</v>
      </c>
      <c r="O1548" t="n">
        <v>30589.13</v>
      </c>
      <c r="P1548" t="n">
        <v>351.48</v>
      </c>
      <c r="Q1548" t="n">
        <v>608.83</v>
      </c>
      <c r="R1548" t="n">
        <v>58.7</v>
      </c>
      <c r="S1548" t="n">
        <v>46.36</v>
      </c>
      <c r="T1548" t="n">
        <v>5801.87</v>
      </c>
      <c r="U1548" t="n">
        <v>0.79</v>
      </c>
      <c r="V1548" t="n">
        <v>0.9</v>
      </c>
      <c r="W1548" t="n">
        <v>9.210000000000001</v>
      </c>
      <c r="X1548" t="n">
        <v>0.37</v>
      </c>
      <c r="Y1548" t="n">
        <v>1</v>
      </c>
      <c r="Z1548" t="n">
        <v>10</v>
      </c>
    </row>
    <row r="1549">
      <c r="A1549" t="n">
        <v>55</v>
      </c>
      <c r="B1549" t="n">
        <v>115</v>
      </c>
      <c r="C1549" t="inlineStr">
        <is>
          <t xml:space="preserve">CONCLUIDO	</t>
        </is>
      </c>
      <c r="D1549" t="n">
        <v>3.682</v>
      </c>
      <c r="E1549" t="n">
        <v>27.16</v>
      </c>
      <c r="F1549" t="n">
        <v>23.71</v>
      </c>
      <c r="G1549" t="n">
        <v>79.03</v>
      </c>
      <c r="H1549" t="n">
        <v>1.06</v>
      </c>
      <c r="I1549" t="n">
        <v>18</v>
      </c>
      <c r="J1549" t="n">
        <v>246.57</v>
      </c>
      <c r="K1549" t="n">
        <v>56.94</v>
      </c>
      <c r="L1549" t="n">
        <v>14.75</v>
      </c>
      <c r="M1549" t="n">
        <v>16</v>
      </c>
      <c r="N1549" t="n">
        <v>59.87</v>
      </c>
      <c r="O1549" t="n">
        <v>30643.91</v>
      </c>
      <c r="P1549" t="n">
        <v>350.27</v>
      </c>
      <c r="Q1549" t="n">
        <v>608.78</v>
      </c>
      <c r="R1549" t="n">
        <v>57.9</v>
      </c>
      <c r="S1549" t="n">
        <v>46.36</v>
      </c>
      <c r="T1549" t="n">
        <v>5407.67</v>
      </c>
      <c r="U1549" t="n">
        <v>0.8</v>
      </c>
      <c r="V1549" t="n">
        <v>0.9</v>
      </c>
      <c r="W1549" t="n">
        <v>9.199999999999999</v>
      </c>
      <c r="X1549" t="n">
        <v>0.34</v>
      </c>
      <c r="Y1549" t="n">
        <v>1</v>
      </c>
      <c r="Z1549" t="n">
        <v>10</v>
      </c>
    </row>
    <row r="1550">
      <c r="A1550" t="n">
        <v>56</v>
      </c>
      <c r="B1550" t="n">
        <v>115</v>
      </c>
      <c r="C1550" t="inlineStr">
        <is>
          <t xml:space="preserve">CONCLUIDO	</t>
        </is>
      </c>
      <c r="D1550" t="n">
        <v>3.6817</v>
      </c>
      <c r="E1550" t="n">
        <v>27.16</v>
      </c>
      <c r="F1550" t="n">
        <v>23.71</v>
      </c>
      <c r="G1550" t="n">
        <v>79.03</v>
      </c>
      <c r="H1550" t="n">
        <v>1.08</v>
      </c>
      <c r="I1550" t="n">
        <v>18</v>
      </c>
      <c r="J1550" t="n">
        <v>247.01</v>
      </c>
      <c r="K1550" t="n">
        <v>56.94</v>
      </c>
      <c r="L1550" t="n">
        <v>15</v>
      </c>
      <c r="M1550" t="n">
        <v>16</v>
      </c>
      <c r="N1550" t="n">
        <v>60.07</v>
      </c>
      <c r="O1550" t="n">
        <v>30698.76</v>
      </c>
      <c r="P1550" t="n">
        <v>350.81</v>
      </c>
      <c r="Q1550" t="n">
        <v>608.85</v>
      </c>
      <c r="R1550" t="n">
        <v>57.77</v>
      </c>
      <c r="S1550" t="n">
        <v>46.36</v>
      </c>
      <c r="T1550" t="n">
        <v>5344.32</v>
      </c>
      <c r="U1550" t="n">
        <v>0.8</v>
      </c>
      <c r="V1550" t="n">
        <v>0.9</v>
      </c>
      <c r="W1550" t="n">
        <v>9.210000000000001</v>
      </c>
      <c r="X1550" t="n">
        <v>0.34</v>
      </c>
      <c r="Y1550" t="n">
        <v>1</v>
      </c>
      <c r="Z1550" t="n">
        <v>10</v>
      </c>
    </row>
    <row r="1551">
      <c r="A1551" t="n">
        <v>57</v>
      </c>
      <c r="B1551" t="n">
        <v>115</v>
      </c>
      <c r="C1551" t="inlineStr">
        <is>
          <t xml:space="preserve">CONCLUIDO	</t>
        </is>
      </c>
      <c r="D1551" t="n">
        <v>3.6851</v>
      </c>
      <c r="E1551" t="n">
        <v>27.14</v>
      </c>
      <c r="F1551" t="n">
        <v>23.69</v>
      </c>
      <c r="G1551" t="n">
        <v>78.95</v>
      </c>
      <c r="H1551" t="n">
        <v>1.1</v>
      </c>
      <c r="I1551" t="n">
        <v>18</v>
      </c>
      <c r="J1551" t="n">
        <v>247.46</v>
      </c>
      <c r="K1551" t="n">
        <v>56.94</v>
      </c>
      <c r="L1551" t="n">
        <v>15.25</v>
      </c>
      <c r="M1551" t="n">
        <v>16</v>
      </c>
      <c r="N1551" t="n">
        <v>60.26</v>
      </c>
      <c r="O1551" t="n">
        <v>30753.68</v>
      </c>
      <c r="P1551" t="n">
        <v>350.07</v>
      </c>
      <c r="Q1551" t="n">
        <v>608.79</v>
      </c>
      <c r="R1551" t="n">
        <v>57.15</v>
      </c>
      <c r="S1551" t="n">
        <v>46.36</v>
      </c>
      <c r="T1551" t="n">
        <v>5034.13</v>
      </c>
      <c r="U1551" t="n">
        <v>0.8100000000000001</v>
      </c>
      <c r="V1551" t="n">
        <v>0.9</v>
      </c>
      <c r="W1551" t="n">
        <v>9.199999999999999</v>
      </c>
      <c r="X1551" t="n">
        <v>0.31</v>
      </c>
      <c r="Y1551" t="n">
        <v>1</v>
      </c>
      <c r="Z1551" t="n">
        <v>10</v>
      </c>
    </row>
    <row r="1552">
      <c r="A1552" t="n">
        <v>58</v>
      </c>
      <c r="B1552" t="n">
        <v>115</v>
      </c>
      <c r="C1552" t="inlineStr">
        <is>
          <t xml:space="preserve">CONCLUIDO	</t>
        </is>
      </c>
      <c r="D1552" t="n">
        <v>3.6827</v>
      </c>
      <c r="E1552" t="n">
        <v>27.15</v>
      </c>
      <c r="F1552" t="n">
        <v>23.7</v>
      </c>
      <c r="G1552" t="n">
        <v>79.01000000000001</v>
      </c>
      <c r="H1552" t="n">
        <v>1.11</v>
      </c>
      <c r="I1552" t="n">
        <v>18</v>
      </c>
      <c r="J1552" t="n">
        <v>247.9</v>
      </c>
      <c r="K1552" t="n">
        <v>56.94</v>
      </c>
      <c r="L1552" t="n">
        <v>15.5</v>
      </c>
      <c r="M1552" t="n">
        <v>16</v>
      </c>
      <c r="N1552" t="n">
        <v>60.46</v>
      </c>
      <c r="O1552" t="n">
        <v>30808.68</v>
      </c>
      <c r="P1552" t="n">
        <v>349.36</v>
      </c>
      <c r="Q1552" t="n">
        <v>608.83</v>
      </c>
      <c r="R1552" t="n">
        <v>57.75</v>
      </c>
      <c r="S1552" t="n">
        <v>46.36</v>
      </c>
      <c r="T1552" t="n">
        <v>5334.15</v>
      </c>
      <c r="U1552" t="n">
        <v>0.8</v>
      </c>
      <c r="V1552" t="n">
        <v>0.9</v>
      </c>
      <c r="W1552" t="n">
        <v>9.199999999999999</v>
      </c>
      <c r="X1552" t="n">
        <v>0.33</v>
      </c>
      <c r="Y1552" t="n">
        <v>1</v>
      </c>
      <c r="Z1552" t="n">
        <v>10</v>
      </c>
    </row>
    <row r="1553">
      <c r="A1553" t="n">
        <v>59</v>
      </c>
      <c r="B1553" t="n">
        <v>115</v>
      </c>
      <c r="C1553" t="inlineStr">
        <is>
          <t xml:space="preserve">CONCLUIDO	</t>
        </is>
      </c>
      <c r="D1553" t="n">
        <v>3.6915</v>
      </c>
      <c r="E1553" t="n">
        <v>27.09</v>
      </c>
      <c r="F1553" t="n">
        <v>23.68</v>
      </c>
      <c r="G1553" t="n">
        <v>83.58</v>
      </c>
      <c r="H1553" t="n">
        <v>1.13</v>
      </c>
      <c r="I1553" t="n">
        <v>17</v>
      </c>
      <c r="J1553" t="n">
        <v>248.35</v>
      </c>
      <c r="K1553" t="n">
        <v>56.94</v>
      </c>
      <c r="L1553" t="n">
        <v>15.75</v>
      </c>
      <c r="M1553" t="n">
        <v>15</v>
      </c>
      <c r="N1553" t="n">
        <v>60.66</v>
      </c>
      <c r="O1553" t="n">
        <v>30863.74</v>
      </c>
      <c r="P1553" t="n">
        <v>348.73</v>
      </c>
      <c r="Q1553" t="n">
        <v>608.8200000000001</v>
      </c>
      <c r="R1553" t="n">
        <v>56.95</v>
      </c>
      <c r="S1553" t="n">
        <v>46.36</v>
      </c>
      <c r="T1553" t="n">
        <v>4936.4</v>
      </c>
      <c r="U1553" t="n">
        <v>0.8100000000000001</v>
      </c>
      <c r="V1553" t="n">
        <v>0.9</v>
      </c>
      <c r="W1553" t="n">
        <v>9.210000000000001</v>
      </c>
      <c r="X1553" t="n">
        <v>0.31</v>
      </c>
      <c r="Y1553" t="n">
        <v>1</v>
      </c>
      <c r="Z1553" t="n">
        <v>10</v>
      </c>
    </row>
    <row r="1554">
      <c r="A1554" t="n">
        <v>60</v>
      </c>
      <c r="B1554" t="n">
        <v>115</v>
      </c>
      <c r="C1554" t="inlineStr">
        <is>
          <t xml:space="preserve">CONCLUIDO	</t>
        </is>
      </c>
      <c r="D1554" t="n">
        <v>3.6911</v>
      </c>
      <c r="E1554" t="n">
        <v>27.09</v>
      </c>
      <c r="F1554" t="n">
        <v>23.68</v>
      </c>
      <c r="G1554" t="n">
        <v>83.59</v>
      </c>
      <c r="H1554" t="n">
        <v>1.14</v>
      </c>
      <c r="I1554" t="n">
        <v>17</v>
      </c>
      <c r="J1554" t="n">
        <v>248.79</v>
      </c>
      <c r="K1554" t="n">
        <v>56.94</v>
      </c>
      <c r="L1554" t="n">
        <v>16</v>
      </c>
      <c r="M1554" t="n">
        <v>15</v>
      </c>
      <c r="N1554" t="n">
        <v>60.85</v>
      </c>
      <c r="O1554" t="n">
        <v>30918.88</v>
      </c>
      <c r="P1554" t="n">
        <v>349.1</v>
      </c>
      <c r="Q1554" t="n">
        <v>608.84</v>
      </c>
      <c r="R1554" t="n">
        <v>57.1</v>
      </c>
      <c r="S1554" t="n">
        <v>46.36</v>
      </c>
      <c r="T1554" t="n">
        <v>5012.36</v>
      </c>
      <c r="U1554" t="n">
        <v>0.8100000000000001</v>
      </c>
      <c r="V1554" t="n">
        <v>0.9</v>
      </c>
      <c r="W1554" t="n">
        <v>9.199999999999999</v>
      </c>
      <c r="X1554" t="n">
        <v>0.31</v>
      </c>
      <c r="Y1554" t="n">
        <v>1</v>
      </c>
      <c r="Z1554" t="n">
        <v>10</v>
      </c>
    </row>
    <row r="1555">
      <c r="A1555" t="n">
        <v>61</v>
      </c>
      <c r="B1555" t="n">
        <v>115</v>
      </c>
      <c r="C1555" t="inlineStr">
        <is>
          <t xml:space="preserve">CONCLUIDO	</t>
        </is>
      </c>
      <c r="D1555" t="n">
        <v>3.6897</v>
      </c>
      <c r="E1555" t="n">
        <v>27.1</v>
      </c>
      <c r="F1555" t="n">
        <v>23.7</v>
      </c>
      <c r="G1555" t="n">
        <v>83.63</v>
      </c>
      <c r="H1555" t="n">
        <v>1.16</v>
      </c>
      <c r="I1555" t="n">
        <v>17</v>
      </c>
      <c r="J1555" t="n">
        <v>249.24</v>
      </c>
      <c r="K1555" t="n">
        <v>56.94</v>
      </c>
      <c r="L1555" t="n">
        <v>16.25</v>
      </c>
      <c r="M1555" t="n">
        <v>15</v>
      </c>
      <c r="N1555" t="n">
        <v>61.05</v>
      </c>
      <c r="O1555" t="n">
        <v>30974.09</v>
      </c>
      <c r="P1555" t="n">
        <v>348.99</v>
      </c>
      <c r="Q1555" t="n">
        <v>608.78</v>
      </c>
      <c r="R1555" t="n">
        <v>57.54</v>
      </c>
      <c r="S1555" t="n">
        <v>46.36</v>
      </c>
      <c r="T1555" t="n">
        <v>5230.1</v>
      </c>
      <c r="U1555" t="n">
        <v>0.8100000000000001</v>
      </c>
      <c r="V1555" t="n">
        <v>0.9</v>
      </c>
      <c r="W1555" t="n">
        <v>9.199999999999999</v>
      </c>
      <c r="X1555" t="n">
        <v>0.32</v>
      </c>
      <c r="Y1555" t="n">
        <v>1</v>
      </c>
      <c r="Z1555" t="n">
        <v>10</v>
      </c>
    </row>
    <row r="1556">
      <c r="A1556" t="n">
        <v>62</v>
      </c>
      <c r="B1556" t="n">
        <v>115</v>
      </c>
      <c r="C1556" t="inlineStr">
        <is>
          <t xml:space="preserve">CONCLUIDO	</t>
        </is>
      </c>
      <c r="D1556" t="n">
        <v>3.6895</v>
      </c>
      <c r="E1556" t="n">
        <v>27.1</v>
      </c>
      <c r="F1556" t="n">
        <v>23.7</v>
      </c>
      <c r="G1556" t="n">
        <v>83.64</v>
      </c>
      <c r="H1556" t="n">
        <v>1.18</v>
      </c>
      <c r="I1556" t="n">
        <v>17</v>
      </c>
      <c r="J1556" t="n">
        <v>249.69</v>
      </c>
      <c r="K1556" t="n">
        <v>56.94</v>
      </c>
      <c r="L1556" t="n">
        <v>16.5</v>
      </c>
      <c r="M1556" t="n">
        <v>15</v>
      </c>
      <c r="N1556" t="n">
        <v>61.25</v>
      </c>
      <c r="O1556" t="n">
        <v>31029.37</v>
      </c>
      <c r="P1556" t="n">
        <v>348.41</v>
      </c>
      <c r="Q1556" t="n">
        <v>608.86</v>
      </c>
      <c r="R1556" t="n">
        <v>57.6</v>
      </c>
      <c r="S1556" t="n">
        <v>46.36</v>
      </c>
      <c r="T1556" t="n">
        <v>5261.37</v>
      </c>
      <c r="U1556" t="n">
        <v>0.8</v>
      </c>
      <c r="V1556" t="n">
        <v>0.9</v>
      </c>
      <c r="W1556" t="n">
        <v>9.199999999999999</v>
      </c>
      <c r="X1556" t="n">
        <v>0.33</v>
      </c>
      <c r="Y1556" t="n">
        <v>1</v>
      </c>
      <c r="Z1556" t="n">
        <v>10</v>
      </c>
    </row>
    <row r="1557">
      <c r="A1557" t="n">
        <v>63</v>
      </c>
      <c r="B1557" t="n">
        <v>115</v>
      </c>
      <c r="C1557" t="inlineStr">
        <is>
          <t xml:space="preserve">CONCLUIDO	</t>
        </is>
      </c>
      <c r="D1557" t="n">
        <v>3.6994</v>
      </c>
      <c r="E1557" t="n">
        <v>27.03</v>
      </c>
      <c r="F1557" t="n">
        <v>23.67</v>
      </c>
      <c r="G1557" t="n">
        <v>88.76000000000001</v>
      </c>
      <c r="H1557" t="n">
        <v>1.19</v>
      </c>
      <c r="I1557" t="n">
        <v>16</v>
      </c>
      <c r="J1557" t="n">
        <v>250.14</v>
      </c>
      <c r="K1557" t="n">
        <v>56.94</v>
      </c>
      <c r="L1557" t="n">
        <v>16.75</v>
      </c>
      <c r="M1557" t="n">
        <v>14</v>
      </c>
      <c r="N1557" t="n">
        <v>61.45</v>
      </c>
      <c r="O1557" t="n">
        <v>31084.72</v>
      </c>
      <c r="P1557" t="n">
        <v>347.9</v>
      </c>
      <c r="Q1557" t="n">
        <v>608.75</v>
      </c>
      <c r="R1557" t="n">
        <v>56.49</v>
      </c>
      <c r="S1557" t="n">
        <v>46.36</v>
      </c>
      <c r="T1557" t="n">
        <v>4714.29</v>
      </c>
      <c r="U1557" t="n">
        <v>0.82</v>
      </c>
      <c r="V1557" t="n">
        <v>0.9</v>
      </c>
      <c r="W1557" t="n">
        <v>9.210000000000001</v>
      </c>
      <c r="X1557" t="n">
        <v>0.3</v>
      </c>
      <c r="Y1557" t="n">
        <v>1</v>
      </c>
      <c r="Z1557" t="n">
        <v>10</v>
      </c>
    </row>
    <row r="1558">
      <c r="A1558" t="n">
        <v>64</v>
      </c>
      <c r="B1558" t="n">
        <v>115</v>
      </c>
      <c r="C1558" t="inlineStr">
        <is>
          <t xml:space="preserve">CONCLUIDO	</t>
        </is>
      </c>
      <c r="D1558" t="n">
        <v>3.6984</v>
      </c>
      <c r="E1558" t="n">
        <v>27.04</v>
      </c>
      <c r="F1558" t="n">
        <v>23.68</v>
      </c>
      <c r="G1558" t="n">
        <v>88.78</v>
      </c>
      <c r="H1558" t="n">
        <v>1.21</v>
      </c>
      <c r="I1558" t="n">
        <v>16</v>
      </c>
      <c r="J1558" t="n">
        <v>250.59</v>
      </c>
      <c r="K1558" t="n">
        <v>56.94</v>
      </c>
      <c r="L1558" t="n">
        <v>17</v>
      </c>
      <c r="M1558" t="n">
        <v>14</v>
      </c>
      <c r="N1558" t="n">
        <v>61.65</v>
      </c>
      <c r="O1558" t="n">
        <v>31140.15</v>
      </c>
      <c r="P1558" t="n">
        <v>348.18</v>
      </c>
      <c r="Q1558" t="n">
        <v>608.84</v>
      </c>
      <c r="R1558" t="n">
        <v>56.8</v>
      </c>
      <c r="S1558" t="n">
        <v>46.36</v>
      </c>
      <c r="T1558" t="n">
        <v>4869.59</v>
      </c>
      <c r="U1558" t="n">
        <v>0.82</v>
      </c>
      <c r="V1558" t="n">
        <v>0.9</v>
      </c>
      <c r="W1558" t="n">
        <v>9.210000000000001</v>
      </c>
      <c r="X1558" t="n">
        <v>0.3</v>
      </c>
      <c r="Y1558" t="n">
        <v>1</v>
      </c>
      <c r="Z1558" t="n">
        <v>10</v>
      </c>
    </row>
    <row r="1559">
      <c r="A1559" t="n">
        <v>65</v>
      </c>
      <c r="B1559" t="n">
        <v>115</v>
      </c>
      <c r="C1559" t="inlineStr">
        <is>
          <t xml:space="preserve">CONCLUIDO	</t>
        </is>
      </c>
      <c r="D1559" t="n">
        <v>3.697</v>
      </c>
      <c r="E1559" t="n">
        <v>27.05</v>
      </c>
      <c r="F1559" t="n">
        <v>23.69</v>
      </c>
      <c r="G1559" t="n">
        <v>88.81999999999999</v>
      </c>
      <c r="H1559" t="n">
        <v>1.22</v>
      </c>
      <c r="I1559" t="n">
        <v>16</v>
      </c>
      <c r="J1559" t="n">
        <v>251.04</v>
      </c>
      <c r="K1559" t="n">
        <v>56.94</v>
      </c>
      <c r="L1559" t="n">
        <v>17.25</v>
      </c>
      <c r="M1559" t="n">
        <v>14</v>
      </c>
      <c r="N1559" t="n">
        <v>61.85</v>
      </c>
      <c r="O1559" t="n">
        <v>31195.65</v>
      </c>
      <c r="P1559" t="n">
        <v>347.77</v>
      </c>
      <c r="Q1559" t="n">
        <v>608.86</v>
      </c>
      <c r="R1559" t="n">
        <v>57.28</v>
      </c>
      <c r="S1559" t="n">
        <v>46.36</v>
      </c>
      <c r="T1559" t="n">
        <v>5108.75</v>
      </c>
      <c r="U1559" t="n">
        <v>0.8100000000000001</v>
      </c>
      <c r="V1559" t="n">
        <v>0.9</v>
      </c>
      <c r="W1559" t="n">
        <v>9.199999999999999</v>
      </c>
      <c r="X1559" t="n">
        <v>0.31</v>
      </c>
      <c r="Y1559" t="n">
        <v>1</v>
      </c>
      <c r="Z1559" t="n">
        <v>10</v>
      </c>
    </row>
    <row r="1560">
      <c r="A1560" t="n">
        <v>66</v>
      </c>
      <c r="B1560" t="n">
        <v>115</v>
      </c>
      <c r="C1560" t="inlineStr">
        <is>
          <t xml:space="preserve">CONCLUIDO	</t>
        </is>
      </c>
      <c r="D1560" t="n">
        <v>3.6958</v>
      </c>
      <c r="E1560" t="n">
        <v>27.06</v>
      </c>
      <c r="F1560" t="n">
        <v>23.69</v>
      </c>
      <c r="G1560" t="n">
        <v>88.86</v>
      </c>
      <c r="H1560" t="n">
        <v>1.24</v>
      </c>
      <c r="I1560" t="n">
        <v>16</v>
      </c>
      <c r="J1560" t="n">
        <v>251.49</v>
      </c>
      <c r="K1560" t="n">
        <v>56.94</v>
      </c>
      <c r="L1560" t="n">
        <v>17.5</v>
      </c>
      <c r="M1560" t="n">
        <v>14</v>
      </c>
      <c r="N1560" t="n">
        <v>62.05</v>
      </c>
      <c r="O1560" t="n">
        <v>31251.22</v>
      </c>
      <c r="P1560" t="n">
        <v>347.17</v>
      </c>
      <c r="Q1560" t="n">
        <v>608.77</v>
      </c>
      <c r="R1560" t="n">
        <v>57.34</v>
      </c>
      <c r="S1560" t="n">
        <v>46.36</v>
      </c>
      <c r="T1560" t="n">
        <v>5138.47</v>
      </c>
      <c r="U1560" t="n">
        <v>0.8100000000000001</v>
      </c>
      <c r="V1560" t="n">
        <v>0.9</v>
      </c>
      <c r="W1560" t="n">
        <v>9.210000000000001</v>
      </c>
      <c r="X1560" t="n">
        <v>0.32</v>
      </c>
      <c r="Y1560" t="n">
        <v>1</v>
      </c>
      <c r="Z1560" t="n">
        <v>10</v>
      </c>
    </row>
    <row r="1561">
      <c r="A1561" t="n">
        <v>67</v>
      </c>
      <c r="B1561" t="n">
        <v>115</v>
      </c>
      <c r="C1561" t="inlineStr">
        <is>
          <t xml:space="preserve">CONCLUIDO	</t>
        </is>
      </c>
      <c r="D1561" t="n">
        <v>3.7063</v>
      </c>
      <c r="E1561" t="n">
        <v>26.98</v>
      </c>
      <c r="F1561" t="n">
        <v>23.66</v>
      </c>
      <c r="G1561" t="n">
        <v>94.65000000000001</v>
      </c>
      <c r="H1561" t="n">
        <v>1.25</v>
      </c>
      <c r="I1561" t="n">
        <v>15</v>
      </c>
      <c r="J1561" t="n">
        <v>251.94</v>
      </c>
      <c r="K1561" t="n">
        <v>56.94</v>
      </c>
      <c r="L1561" t="n">
        <v>17.75</v>
      </c>
      <c r="M1561" t="n">
        <v>13</v>
      </c>
      <c r="N1561" t="n">
        <v>62.25</v>
      </c>
      <c r="O1561" t="n">
        <v>31306.86</v>
      </c>
      <c r="P1561" t="n">
        <v>346.2</v>
      </c>
      <c r="Q1561" t="n">
        <v>608.77</v>
      </c>
      <c r="R1561" t="n">
        <v>56.38</v>
      </c>
      <c r="S1561" t="n">
        <v>46.36</v>
      </c>
      <c r="T1561" t="n">
        <v>4663.27</v>
      </c>
      <c r="U1561" t="n">
        <v>0.82</v>
      </c>
      <c r="V1561" t="n">
        <v>0.9</v>
      </c>
      <c r="W1561" t="n">
        <v>9.199999999999999</v>
      </c>
      <c r="X1561" t="n">
        <v>0.29</v>
      </c>
      <c r="Y1561" t="n">
        <v>1</v>
      </c>
      <c r="Z1561" t="n">
        <v>10</v>
      </c>
    </row>
    <row r="1562">
      <c r="A1562" t="n">
        <v>68</v>
      </c>
      <c r="B1562" t="n">
        <v>115</v>
      </c>
      <c r="C1562" t="inlineStr">
        <is>
          <t xml:space="preserve">CONCLUIDO	</t>
        </is>
      </c>
      <c r="D1562" t="n">
        <v>3.7086</v>
      </c>
      <c r="E1562" t="n">
        <v>26.96</v>
      </c>
      <c r="F1562" t="n">
        <v>23.65</v>
      </c>
      <c r="G1562" t="n">
        <v>94.58</v>
      </c>
      <c r="H1562" t="n">
        <v>1.27</v>
      </c>
      <c r="I1562" t="n">
        <v>15</v>
      </c>
      <c r="J1562" t="n">
        <v>252.39</v>
      </c>
      <c r="K1562" t="n">
        <v>56.94</v>
      </c>
      <c r="L1562" t="n">
        <v>18</v>
      </c>
      <c r="M1562" t="n">
        <v>13</v>
      </c>
      <c r="N1562" t="n">
        <v>62.45</v>
      </c>
      <c r="O1562" t="n">
        <v>31362.58</v>
      </c>
      <c r="P1562" t="n">
        <v>346.35</v>
      </c>
      <c r="Q1562" t="n">
        <v>608.8200000000001</v>
      </c>
      <c r="R1562" t="n">
        <v>55.75</v>
      </c>
      <c r="S1562" t="n">
        <v>46.36</v>
      </c>
      <c r="T1562" t="n">
        <v>4349.65</v>
      </c>
      <c r="U1562" t="n">
        <v>0.83</v>
      </c>
      <c r="V1562" t="n">
        <v>0.9</v>
      </c>
      <c r="W1562" t="n">
        <v>9.199999999999999</v>
      </c>
      <c r="X1562" t="n">
        <v>0.27</v>
      </c>
      <c r="Y1562" t="n">
        <v>1</v>
      </c>
      <c r="Z1562" t="n">
        <v>10</v>
      </c>
    </row>
    <row r="1563">
      <c r="A1563" t="n">
        <v>69</v>
      </c>
      <c r="B1563" t="n">
        <v>115</v>
      </c>
      <c r="C1563" t="inlineStr">
        <is>
          <t xml:space="preserve">CONCLUIDO	</t>
        </is>
      </c>
      <c r="D1563" t="n">
        <v>3.7085</v>
      </c>
      <c r="E1563" t="n">
        <v>26.96</v>
      </c>
      <c r="F1563" t="n">
        <v>23.65</v>
      </c>
      <c r="G1563" t="n">
        <v>94.58</v>
      </c>
      <c r="H1563" t="n">
        <v>1.28</v>
      </c>
      <c r="I1563" t="n">
        <v>15</v>
      </c>
      <c r="J1563" t="n">
        <v>252.84</v>
      </c>
      <c r="K1563" t="n">
        <v>56.94</v>
      </c>
      <c r="L1563" t="n">
        <v>18.25</v>
      </c>
      <c r="M1563" t="n">
        <v>13</v>
      </c>
      <c r="N1563" t="n">
        <v>62.65</v>
      </c>
      <c r="O1563" t="n">
        <v>31418.38</v>
      </c>
      <c r="P1563" t="n">
        <v>346.46</v>
      </c>
      <c r="Q1563" t="n">
        <v>608.84</v>
      </c>
      <c r="R1563" t="n">
        <v>55.82</v>
      </c>
      <c r="S1563" t="n">
        <v>46.36</v>
      </c>
      <c r="T1563" t="n">
        <v>4383.49</v>
      </c>
      <c r="U1563" t="n">
        <v>0.83</v>
      </c>
      <c r="V1563" t="n">
        <v>0.9</v>
      </c>
      <c r="W1563" t="n">
        <v>9.210000000000001</v>
      </c>
      <c r="X1563" t="n">
        <v>0.27</v>
      </c>
      <c r="Y1563" t="n">
        <v>1</v>
      </c>
      <c r="Z1563" t="n">
        <v>10</v>
      </c>
    </row>
    <row r="1564">
      <c r="A1564" t="n">
        <v>70</v>
      </c>
      <c r="B1564" t="n">
        <v>115</v>
      </c>
      <c r="C1564" t="inlineStr">
        <is>
          <t xml:space="preserve">CONCLUIDO	</t>
        </is>
      </c>
      <c r="D1564" t="n">
        <v>3.7067</v>
      </c>
      <c r="E1564" t="n">
        <v>26.98</v>
      </c>
      <c r="F1564" t="n">
        <v>23.66</v>
      </c>
      <c r="G1564" t="n">
        <v>94.64</v>
      </c>
      <c r="H1564" t="n">
        <v>1.3</v>
      </c>
      <c r="I1564" t="n">
        <v>15</v>
      </c>
      <c r="J1564" t="n">
        <v>253.3</v>
      </c>
      <c r="K1564" t="n">
        <v>56.94</v>
      </c>
      <c r="L1564" t="n">
        <v>18.5</v>
      </c>
      <c r="M1564" t="n">
        <v>13</v>
      </c>
      <c r="N1564" t="n">
        <v>62.86</v>
      </c>
      <c r="O1564" t="n">
        <v>31474.25</v>
      </c>
      <c r="P1564" t="n">
        <v>346.16</v>
      </c>
      <c r="Q1564" t="n">
        <v>608.8200000000001</v>
      </c>
      <c r="R1564" t="n">
        <v>56.49</v>
      </c>
      <c r="S1564" t="n">
        <v>46.36</v>
      </c>
      <c r="T1564" t="n">
        <v>4716.08</v>
      </c>
      <c r="U1564" t="n">
        <v>0.82</v>
      </c>
      <c r="V1564" t="n">
        <v>0.9</v>
      </c>
      <c r="W1564" t="n">
        <v>9.199999999999999</v>
      </c>
      <c r="X1564" t="n">
        <v>0.29</v>
      </c>
      <c r="Y1564" t="n">
        <v>1</v>
      </c>
      <c r="Z1564" t="n">
        <v>10</v>
      </c>
    </row>
    <row r="1565">
      <c r="A1565" t="n">
        <v>71</v>
      </c>
      <c r="B1565" t="n">
        <v>115</v>
      </c>
      <c r="C1565" t="inlineStr">
        <is>
          <t xml:space="preserve">CONCLUIDO	</t>
        </is>
      </c>
      <c r="D1565" t="n">
        <v>3.7074</v>
      </c>
      <c r="E1565" t="n">
        <v>26.97</v>
      </c>
      <c r="F1565" t="n">
        <v>23.65</v>
      </c>
      <c r="G1565" t="n">
        <v>94.62</v>
      </c>
      <c r="H1565" t="n">
        <v>1.31</v>
      </c>
      <c r="I1565" t="n">
        <v>15</v>
      </c>
      <c r="J1565" t="n">
        <v>253.75</v>
      </c>
      <c r="K1565" t="n">
        <v>56.94</v>
      </c>
      <c r="L1565" t="n">
        <v>18.75</v>
      </c>
      <c r="M1565" t="n">
        <v>13</v>
      </c>
      <c r="N1565" t="n">
        <v>63.06</v>
      </c>
      <c r="O1565" t="n">
        <v>31530.19</v>
      </c>
      <c r="P1565" t="n">
        <v>345.34</v>
      </c>
      <c r="Q1565" t="n">
        <v>608.84</v>
      </c>
      <c r="R1565" t="n">
        <v>56.02</v>
      </c>
      <c r="S1565" t="n">
        <v>46.36</v>
      </c>
      <c r="T1565" t="n">
        <v>4482.51</v>
      </c>
      <c r="U1565" t="n">
        <v>0.83</v>
      </c>
      <c r="V1565" t="n">
        <v>0.9</v>
      </c>
      <c r="W1565" t="n">
        <v>9.210000000000001</v>
      </c>
      <c r="X1565" t="n">
        <v>0.28</v>
      </c>
      <c r="Y1565" t="n">
        <v>1</v>
      </c>
      <c r="Z1565" t="n">
        <v>10</v>
      </c>
    </row>
    <row r="1566">
      <c r="A1566" t="n">
        <v>72</v>
      </c>
      <c r="B1566" t="n">
        <v>115</v>
      </c>
      <c r="C1566" t="inlineStr">
        <is>
          <t xml:space="preserve">CONCLUIDO	</t>
        </is>
      </c>
      <c r="D1566" t="n">
        <v>3.7169</v>
      </c>
      <c r="E1566" t="n">
        <v>26.9</v>
      </c>
      <c r="F1566" t="n">
        <v>23.63</v>
      </c>
      <c r="G1566" t="n">
        <v>101.27</v>
      </c>
      <c r="H1566" t="n">
        <v>1.33</v>
      </c>
      <c r="I1566" t="n">
        <v>14</v>
      </c>
      <c r="J1566" t="n">
        <v>254.21</v>
      </c>
      <c r="K1566" t="n">
        <v>56.94</v>
      </c>
      <c r="L1566" t="n">
        <v>19</v>
      </c>
      <c r="M1566" t="n">
        <v>12</v>
      </c>
      <c r="N1566" t="n">
        <v>63.26</v>
      </c>
      <c r="O1566" t="n">
        <v>31586.21</v>
      </c>
      <c r="P1566" t="n">
        <v>344.4</v>
      </c>
      <c r="Q1566" t="n">
        <v>608.78</v>
      </c>
      <c r="R1566" t="n">
        <v>55.31</v>
      </c>
      <c r="S1566" t="n">
        <v>46.36</v>
      </c>
      <c r="T1566" t="n">
        <v>4130.11</v>
      </c>
      <c r="U1566" t="n">
        <v>0.84</v>
      </c>
      <c r="V1566" t="n">
        <v>0.9</v>
      </c>
      <c r="W1566" t="n">
        <v>9.199999999999999</v>
      </c>
      <c r="X1566" t="n">
        <v>0.26</v>
      </c>
      <c r="Y1566" t="n">
        <v>1</v>
      </c>
      <c r="Z1566" t="n">
        <v>10</v>
      </c>
    </row>
    <row r="1567">
      <c r="A1567" t="n">
        <v>73</v>
      </c>
      <c r="B1567" t="n">
        <v>115</v>
      </c>
      <c r="C1567" t="inlineStr">
        <is>
          <t xml:space="preserve">CONCLUIDO	</t>
        </is>
      </c>
      <c r="D1567" t="n">
        <v>3.7173</v>
      </c>
      <c r="E1567" t="n">
        <v>26.9</v>
      </c>
      <c r="F1567" t="n">
        <v>23.63</v>
      </c>
      <c r="G1567" t="n">
        <v>101.25</v>
      </c>
      <c r="H1567" t="n">
        <v>1.34</v>
      </c>
      <c r="I1567" t="n">
        <v>14</v>
      </c>
      <c r="J1567" t="n">
        <v>254.66</v>
      </c>
      <c r="K1567" t="n">
        <v>56.94</v>
      </c>
      <c r="L1567" t="n">
        <v>19.25</v>
      </c>
      <c r="M1567" t="n">
        <v>12</v>
      </c>
      <c r="N1567" t="n">
        <v>63.47</v>
      </c>
      <c r="O1567" t="n">
        <v>31642.3</v>
      </c>
      <c r="P1567" t="n">
        <v>344.65</v>
      </c>
      <c r="Q1567" t="n">
        <v>608.83</v>
      </c>
      <c r="R1567" t="n">
        <v>55.03</v>
      </c>
      <c r="S1567" t="n">
        <v>46.36</v>
      </c>
      <c r="T1567" t="n">
        <v>3994.63</v>
      </c>
      <c r="U1567" t="n">
        <v>0.84</v>
      </c>
      <c r="V1567" t="n">
        <v>0.9</v>
      </c>
      <c r="W1567" t="n">
        <v>9.210000000000001</v>
      </c>
      <c r="X1567" t="n">
        <v>0.25</v>
      </c>
      <c r="Y1567" t="n">
        <v>1</v>
      </c>
      <c r="Z1567" t="n">
        <v>10</v>
      </c>
    </row>
    <row r="1568">
      <c r="A1568" t="n">
        <v>74</v>
      </c>
      <c r="B1568" t="n">
        <v>115</v>
      </c>
      <c r="C1568" t="inlineStr">
        <is>
          <t xml:space="preserve">CONCLUIDO	</t>
        </is>
      </c>
      <c r="D1568" t="n">
        <v>3.7194</v>
      </c>
      <c r="E1568" t="n">
        <v>26.89</v>
      </c>
      <c r="F1568" t="n">
        <v>23.61</v>
      </c>
      <c r="G1568" t="n">
        <v>101.19</v>
      </c>
      <c r="H1568" t="n">
        <v>1.36</v>
      </c>
      <c r="I1568" t="n">
        <v>14</v>
      </c>
      <c r="J1568" t="n">
        <v>255.12</v>
      </c>
      <c r="K1568" t="n">
        <v>56.94</v>
      </c>
      <c r="L1568" t="n">
        <v>19.5</v>
      </c>
      <c r="M1568" t="n">
        <v>12</v>
      </c>
      <c r="N1568" t="n">
        <v>63.67</v>
      </c>
      <c r="O1568" t="n">
        <v>31698.47</v>
      </c>
      <c r="P1568" t="n">
        <v>344.51</v>
      </c>
      <c r="Q1568" t="n">
        <v>608.88</v>
      </c>
      <c r="R1568" t="n">
        <v>54.84</v>
      </c>
      <c r="S1568" t="n">
        <v>46.36</v>
      </c>
      <c r="T1568" t="n">
        <v>3895.49</v>
      </c>
      <c r="U1568" t="n">
        <v>0.85</v>
      </c>
      <c r="V1568" t="n">
        <v>0.9</v>
      </c>
      <c r="W1568" t="n">
        <v>9.199999999999999</v>
      </c>
      <c r="X1568" t="n">
        <v>0.24</v>
      </c>
      <c r="Y1568" t="n">
        <v>1</v>
      </c>
      <c r="Z1568" t="n">
        <v>10</v>
      </c>
    </row>
    <row r="1569">
      <c r="A1569" t="n">
        <v>75</v>
      </c>
      <c r="B1569" t="n">
        <v>115</v>
      </c>
      <c r="C1569" t="inlineStr">
        <is>
          <t xml:space="preserve">CONCLUIDO	</t>
        </is>
      </c>
      <c r="D1569" t="n">
        <v>3.7179</v>
      </c>
      <c r="E1569" t="n">
        <v>26.9</v>
      </c>
      <c r="F1569" t="n">
        <v>23.62</v>
      </c>
      <c r="G1569" t="n">
        <v>101.24</v>
      </c>
      <c r="H1569" t="n">
        <v>1.37</v>
      </c>
      <c r="I1569" t="n">
        <v>14</v>
      </c>
      <c r="J1569" t="n">
        <v>255.57</v>
      </c>
      <c r="K1569" t="n">
        <v>56.94</v>
      </c>
      <c r="L1569" t="n">
        <v>19.75</v>
      </c>
      <c r="M1569" t="n">
        <v>12</v>
      </c>
      <c r="N1569" t="n">
        <v>63.88</v>
      </c>
      <c r="O1569" t="n">
        <v>31754.72</v>
      </c>
      <c r="P1569" t="n">
        <v>344.54</v>
      </c>
      <c r="Q1569" t="n">
        <v>608.78</v>
      </c>
      <c r="R1569" t="n">
        <v>55.03</v>
      </c>
      <c r="S1569" t="n">
        <v>46.36</v>
      </c>
      <c r="T1569" t="n">
        <v>3994.35</v>
      </c>
      <c r="U1569" t="n">
        <v>0.84</v>
      </c>
      <c r="V1569" t="n">
        <v>0.9</v>
      </c>
      <c r="W1569" t="n">
        <v>9.199999999999999</v>
      </c>
      <c r="X1569" t="n">
        <v>0.25</v>
      </c>
      <c r="Y1569" t="n">
        <v>1</v>
      </c>
      <c r="Z1569" t="n">
        <v>10</v>
      </c>
    </row>
    <row r="1570">
      <c r="A1570" t="n">
        <v>76</v>
      </c>
      <c r="B1570" t="n">
        <v>115</v>
      </c>
      <c r="C1570" t="inlineStr">
        <is>
          <t xml:space="preserve">CONCLUIDO	</t>
        </is>
      </c>
      <c r="D1570" t="n">
        <v>3.7172</v>
      </c>
      <c r="E1570" t="n">
        <v>26.9</v>
      </c>
      <c r="F1570" t="n">
        <v>23.63</v>
      </c>
      <c r="G1570" t="n">
        <v>101.26</v>
      </c>
      <c r="H1570" t="n">
        <v>1.39</v>
      </c>
      <c r="I1570" t="n">
        <v>14</v>
      </c>
      <c r="J1570" t="n">
        <v>256.03</v>
      </c>
      <c r="K1570" t="n">
        <v>56.94</v>
      </c>
      <c r="L1570" t="n">
        <v>20</v>
      </c>
      <c r="M1570" t="n">
        <v>12</v>
      </c>
      <c r="N1570" t="n">
        <v>64.09</v>
      </c>
      <c r="O1570" t="n">
        <v>31811.04</v>
      </c>
      <c r="P1570" t="n">
        <v>343.93</v>
      </c>
      <c r="Q1570" t="n">
        <v>608.84</v>
      </c>
      <c r="R1570" t="n">
        <v>55.24</v>
      </c>
      <c r="S1570" t="n">
        <v>46.36</v>
      </c>
      <c r="T1570" t="n">
        <v>4098.52</v>
      </c>
      <c r="U1570" t="n">
        <v>0.84</v>
      </c>
      <c r="V1570" t="n">
        <v>0.9</v>
      </c>
      <c r="W1570" t="n">
        <v>9.199999999999999</v>
      </c>
      <c r="X1570" t="n">
        <v>0.25</v>
      </c>
      <c r="Y1570" t="n">
        <v>1</v>
      </c>
      <c r="Z1570" t="n">
        <v>10</v>
      </c>
    </row>
    <row r="1571">
      <c r="A1571" t="n">
        <v>77</v>
      </c>
      <c r="B1571" t="n">
        <v>115</v>
      </c>
      <c r="C1571" t="inlineStr">
        <is>
          <t xml:space="preserve">CONCLUIDO	</t>
        </is>
      </c>
      <c r="D1571" t="n">
        <v>3.7157</v>
      </c>
      <c r="E1571" t="n">
        <v>26.91</v>
      </c>
      <c r="F1571" t="n">
        <v>23.64</v>
      </c>
      <c r="G1571" t="n">
        <v>101.3</v>
      </c>
      <c r="H1571" t="n">
        <v>1.4</v>
      </c>
      <c r="I1571" t="n">
        <v>14</v>
      </c>
      <c r="J1571" t="n">
        <v>256.49</v>
      </c>
      <c r="K1571" t="n">
        <v>56.94</v>
      </c>
      <c r="L1571" t="n">
        <v>20.25</v>
      </c>
      <c r="M1571" t="n">
        <v>12</v>
      </c>
      <c r="N1571" t="n">
        <v>64.29000000000001</v>
      </c>
      <c r="O1571" t="n">
        <v>31867.44</v>
      </c>
      <c r="P1571" t="n">
        <v>343.38</v>
      </c>
      <c r="Q1571" t="n">
        <v>608.8099999999999</v>
      </c>
      <c r="R1571" t="n">
        <v>55.55</v>
      </c>
      <c r="S1571" t="n">
        <v>46.36</v>
      </c>
      <c r="T1571" t="n">
        <v>4250.5</v>
      </c>
      <c r="U1571" t="n">
        <v>0.83</v>
      </c>
      <c r="V1571" t="n">
        <v>0.9</v>
      </c>
      <c r="W1571" t="n">
        <v>9.199999999999999</v>
      </c>
      <c r="X1571" t="n">
        <v>0.27</v>
      </c>
      <c r="Y1571" t="n">
        <v>1</v>
      </c>
      <c r="Z1571" t="n">
        <v>10</v>
      </c>
    </row>
    <row r="1572">
      <c r="A1572" t="n">
        <v>78</v>
      </c>
      <c r="B1572" t="n">
        <v>115</v>
      </c>
      <c r="C1572" t="inlineStr">
        <is>
          <t xml:space="preserve">CONCLUIDO	</t>
        </is>
      </c>
      <c r="D1572" t="n">
        <v>3.7255</v>
      </c>
      <c r="E1572" t="n">
        <v>26.84</v>
      </c>
      <c r="F1572" t="n">
        <v>23.61</v>
      </c>
      <c r="G1572" t="n">
        <v>108.97</v>
      </c>
      <c r="H1572" t="n">
        <v>1.42</v>
      </c>
      <c r="I1572" t="n">
        <v>13</v>
      </c>
      <c r="J1572" t="n">
        <v>256.94</v>
      </c>
      <c r="K1572" t="n">
        <v>56.94</v>
      </c>
      <c r="L1572" t="n">
        <v>20.5</v>
      </c>
      <c r="M1572" t="n">
        <v>11</v>
      </c>
      <c r="N1572" t="n">
        <v>64.5</v>
      </c>
      <c r="O1572" t="n">
        <v>31924.04</v>
      </c>
      <c r="P1572" t="n">
        <v>342.72</v>
      </c>
      <c r="Q1572" t="n">
        <v>608.77</v>
      </c>
      <c r="R1572" t="n">
        <v>54.84</v>
      </c>
      <c r="S1572" t="n">
        <v>46.36</v>
      </c>
      <c r="T1572" t="n">
        <v>3903.95</v>
      </c>
      <c r="U1572" t="n">
        <v>0.85</v>
      </c>
      <c r="V1572" t="n">
        <v>0.9</v>
      </c>
      <c r="W1572" t="n">
        <v>9.199999999999999</v>
      </c>
      <c r="X1572" t="n">
        <v>0.24</v>
      </c>
      <c r="Y1572" t="n">
        <v>1</v>
      </c>
      <c r="Z1572" t="n">
        <v>10</v>
      </c>
    </row>
    <row r="1573">
      <c r="A1573" t="n">
        <v>79</v>
      </c>
      <c r="B1573" t="n">
        <v>115</v>
      </c>
      <c r="C1573" t="inlineStr">
        <is>
          <t xml:space="preserve">CONCLUIDO	</t>
        </is>
      </c>
      <c r="D1573" t="n">
        <v>3.7257</v>
      </c>
      <c r="E1573" t="n">
        <v>26.84</v>
      </c>
      <c r="F1573" t="n">
        <v>23.61</v>
      </c>
      <c r="G1573" t="n">
        <v>108.97</v>
      </c>
      <c r="H1573" t="n">
        <v>1.43</v>
      </c>
      <c r="I1573" t="n">
        <v>13</v>
      </c>
      <c r="J1573" t="n">
        <v>257.4</v>
      </c>
      <c r="K1573" t="n">
        <v>56.94</v>
      </c>
      <c r="L1573" t="n">
        <v>20.75</v>
      </c>
      <c r="M1573" t="n">
        <v>11</v>
      </c>
      <c r="N1573" t="n">
        <v>64.70999999999999</v>
      </c>
      <c r="O1573" t="n">
        <v>31980.59</v>
      </c>
      <c r="P1573" t="n">
        <v>343.22</v>
      </c>
      <c r="Q1573" t="n">
        <v>608.76</v>
      </c>
      <c r="R1573" t="n">
        <v>54.77</v>
      </c>
      <c r="S1573" t="n">
        <v>46.36</v>
      </c>
      <c r="T1573" t="n">
        <v>3865.72</v>
      </c>
      <c r="U1573" t="n">
        <v>0.85</v>
      </c>
      <c r="V1573" t="n">
        <v>0.9</v>
      </c>
      <c r="W1573" t="n">
        <v>9.199999999999999</v>
      </c>
      <c r="X1573" t="n">
        <v>0.24</v>
      </c>
      <c r="Y1573" t="n">
        <v>1</v>
      </c>
      <c r="Z1573" t="n">
        <v>10</v>
      </c>
    </row>
    <row r="1574">
      <c r="A1574" t="n">
        <v>80</v>
      </c>
      <c r="B1574" t="n">
        <v>115</v>
      </c>
      <c r="C1574" t="inlineStr">
        <is>
          <t xml:space="preserve">CONCLUIDO	</t>
        </is>
      </c>
      <c r="D1574" t="n">
        <v>3.7252</v>
      </c>
      <c r="E1574" t="n">
        <v>26.84</v>
      </c>
      <c r="F1574" t="n">
        <v>23.61</v>
      </c>
      <c r="G1574" t="n">
        <v>108.98</v>
      </c>
      <c r="H1574" t="n">
        <v>1.45</v>
      </c>
      <c r="I1574" t="n">
        <v>13</v>
      </c>
      <c r="J1574" t="n">
        <v>257.86</v>
      </c>
      <c r="K1574" t="n">
        <v>56.94</v>
      </c>
      <c r="L1574" t="n">
        <v>21</v>
      </c>
      <c r="M1574" t="n">
        <v>11</v>
      </c>
      <c r="N1574" t="n">
        <v>64.92</v>
      </c>
      <c r="O1574" t="n">
        <v>32037.22</v>
      </c>
      <c r="P1574" t="n">
        <v>342.89</v>
      </c>
      <c r="Q1574" t="n">
        <v>608.75</v>
      </c>
      <c r="R1574" t="n">
        <v>54.86</v>
      </c>
      <c r="S1574" t="n">
        <v>46.36</v>
      </c>
      <c r="T1574" t="n">
        <v>3912.62</v>
      </c>
      <c r="U1574" t="n">
        <v>0.84</v>
      </c>
      <c r="V1574" t="n">
        <v>0.9</v>
      </c>
      <c r="W1574" t="n">
        <v>9.199999999999999</v>
      </c>
      <c r="X1574" t="n">
        <v>0.24</v>
      </c>
      <c r="Y1574" t="n">
        <v>1</v>
      </c>
      <c r="Z1574" t="n">
        <v>10</v>
      </c>
    </row>
    <row r="1575">
      <c r="A1575" t="n">
        <v>81</v>
      </c>
      <c r="B1575" t="n">
        <v>115</v>
      </c>
      <c r="C1575" t="inlineStr">
        <is>
          <t xml:space="preserve">CONCLUIDO	</t>
        </is>
      </c>
      <c r="D1575" t="n">
        <v>3.7248</v>
      </c>
      <c r="E1575" t="n">
        <v>26.85</v>
      </c>
      <c r="F1575" t="n">
        <v>23.62</v>
      </c>
      <c r="G1575" t="n">
        <v>108.99</v>
      </c>
      <c r="H1575" t="n">
        <v>1.46</v>
      </c>
      <c r="I1575" t="n">
        <v>13</v>
      </c>
      <c r="J1575" t="n">
        <v>258.32</v>
      </c>
      <c r="K1575" t="n">
        <v>56.94</v>
      </c>
      <c r="L1575" t="n">
        <v>21.25</v>
      </c>
      <c r="M1575" t="n">
        <v>11</v>
      </c>
      <c r="N1575" t="n">
        <v>65.13</v>
      </c>
      <c r="O1575" t="n">
        <v>32093.94</v>
      </c>
      <c r="P1575" t="n">
        <v>342.74</v>
      </c>
      <c r="Q1575" t="n">
        <v>608.79</v>
      </c>
      <c r="R1575" t="n">
        <v>54.8</v>
      </c>
      <c r="S1575" t="n">
        <v>46.36</v>
      </c>
      <c r="T1575" t="n">
        <v>3884.85</v>
      </c>
      <c r="U1575" t="n">
        <v>0.85</v>
      </c>
      <c r="V1575" t="n">
        <v>0.9</v>
      </c>
      <c r="W1575" t="n">
        <v>9.199999999999999</v>
      </c>
      <c r="X1575" t="n">
        <v>0.24</v>
      </c>
      <c r="Y1575" t="n">
        <v>1</v>
      </c>
      <c r="Z1575" t="n">
        <v>10</v>
      </c>
    </row>
    <row r="1576">
      <c r="A1576" t="n">
        <v>82</v>
      </c>
      <c r="B1576" t="n">
        <v>115</v>
      </c>
      <c r="C1576" t="inlineStr">
        <is>
          <t xml:space="preserve">CONCLUIDO	</t>
        </is>
      </c>
      <c r="D1576" t="n">
        <v>3.7262</v>
      </c>
      <c r="E1576" t="n">
        <v>26.84</v>
      </c>
      <c r="F1576" t="n">
        <v>23.61</v>
      </c>
      <c r="G1576" t="n">
        <v>108.95</v>
      </c>
      <c r="H1576" t="n">
        <v>1.48</v>
      </c>
      <c r="I1576" t="n">
        <v>13</v>
      </c>
      <c r="J1576" t="n">
        <v>258.78</v>
      </c>
      <c r="K1576" t="n">
        <v>56.94</v>
      </c>
      <c r="L1576" t="n">
        <v>21.5</v>
      </c>
      <c r="M1576" t="n">
        <v>11</v>
      </c>
      <c r="N1576" t="n">
        <v>65.34</v>
      </c>
      <c r="O1576" t="n">
        <v>32150.72</v>
      </c>
      <c r="P1576" t="n">
        <v>342.37</v>
      </c>
      <c r="Q1576" t="n">
        <v>608.79</v>
      </c>
      <c r="R1576" t="n">
        <v>54.71</v>
      </c>
      <c r="S1576" t="n">
        <v>46.36</v>
      </c>
      <c r="T1576" t="n">
        <v>3838.54</v>
      </c>
      <c r="U1576" t="n">
        <v>0.85</v>
      </c>
      <c r="V1576" t="n">
        <v>0.9</v>
      </c>
      <c r="W1576" t="n">
        <v>9.199999999999999</v>
      </c>
      <c r="X1576" t="n">
        <v>0.23</v>
      </c>
      <c r="Y1576" t="n">
        <v>1</v>
      </c>
      <c r="Z1576" t="n">
        <v>10</v>
      </c>
    </row>
    <row r="1577">
      <c r="A1577" t="n">
        <v>83</v>
      </c>
      <c r="B1577" t="n">
        <v>115</v>
      </c>
      <c r="C1577" t="inlineStr">
        <is>
          <t xml:space="preserve">CONCLUIDO	</t>
        </is>
      </c>
      <c r="D1577" t="n">
        <v>3.7251</v>
      </c>
      <c r="E1577" t="n">
        <v>26.84</v>
      </c>
      <c r="F1577" t="n">
        <v>23.61</v>
      </c>
      <c r="G1577" t="n">
        <v>108.98</v>
      </c>
      <c r="H1577" t="n">
        <v>1.49</v>
      </c>
      <c r="I1577" t="n">
        <v>13</v>
      </c>
      <c r="J1577" t="n">
        <v>259.24</v>
      </c>
      <c r="K1577" t="n">
        <v>56.94</v>
      </c>
      <c r="L1577" t="n">
        <v>21.75</v>
      </c>
      <c r="M1577" t="n">
        <v>11</v>
      </c>
      <c r="N1577" t="n">
        <v>65.55</v>
      </c>
      <c r="O1577" t="n">
        <v>32207.59</v>
      </c>
      <c r="P1577" t="n">
        <v>341.68</v>
      </c>
      <c r="Q1577" t="n">
        <v>608.78</v>
      </c>
      <c r="R1577" t="n">
        <v>55.03</v>
      </c>
      <c r="S1577" t="n">
        <v>46.36</v>
      </c>
      <c r="T1577" t="n">
        <v>3995.65</v>
      </c>
      <c r="U1577" t="n">
        <v>0.84</v>
      </c>
      <c r="V1577" t="n">
        <v>0.9</v>
      </c>
      <c r="W1577" t="n">
        <v>9.199999999999999</v>
      </c>
      <c r="X1577" t="n">
        <v>0.24</v>
      </c>
      <c r="Y1577" t="n">
        <v>1</v>
      </c>
      <c r="Z1577" t="n">
        <v>10</v>
      </c>
    </row>
    <row r="1578">
      <c r="A1578" t="n">
        <v>84</v>
      </c>
      <c r="B1578" t="n">
        <v>115</v>
      </c>
      <c r="C1578" t="inlineStr">
        <is>
          <t xml:space="preserve">CONCLUIDO	</t>
        </is>
      </c>
      <c r="D1578" t="n">
        <v>3.7257</v>
      </c>
      <c r="E1578" t="n">
        <v>26.84</v>
      </c>
      <c r="F1578" t="n">
        <v>23.61</v>
      </c>
      <c r="G1578" t="n">
        <v>108.96</v>
      </c>
      <c r="H1578" t="n">
        <v>1.51</v>
      </c>
      <c r="I1578" t="n">
        <v>13</v>
      </c>
      <c r="J1578" t="n">
        <v>259.71</v>
      </c>
      <c r="K1578" t="n">
        <v>56.94</v>
      </c>
      <c r="L1578" t="n">
        <v>22</v>
      </c>
      <c r="M1578" t="n">
        <v>11</v>
      </c>
      <c r="N1578" t="n">
        <v>65.76000000000001</v>
      </c>
      <c r="O1578" t="n">
        <v>32264.54</v>
      </c>
      <c r="P1578" t="n">
        <v>340.99</v>
      </c>
      <c r="Q1578" t="n">
        <v>608.77</v>
      </c>
      <c r="R1578" t="n">
        <v>54.83</v>
      </c>
      <c r="S1578" t="n">
        <v>46.36</v>
      </c>
      <c r="T1578" t="n">
        <v>3899.15</v>
      </c>
      <c r="U1578" t="n">
        <v>0.85</v>
      </c>
      <c r="V1578" t="n">
        <v>0.9</v>
      </c>
      <c r="W1578" t="n">
        <v>9.199999999999999</v>
      </c>
      <c r="X1578" t="n">
        <v>0.24</v>
      </c>
      <c r="Y1578" t="n">
        <v>1</v>
      </c>
      <c r="Z1578" t="n">
        <v>10</v>
      </c>
    </row>
    <row r="1579">
      <c r="A1579" t="n">
        <v>85</v>
      </c>
      <c r="B1579" t="n">
        <v>115</v>
      </c>
      <c r="C1579" t="inlineStr">
        <is>
          <t xml:space="preserve">CONCLUIDO	</t>
        </is>
      </c>
      <c r="D1579" t="n">
        <v>3.736</v>
      </c>
      <c r="E1579" t="n">
        <v>26.77</v>
      </c>
      <c r="F1579" t="n">
        <v>23.58</v>
      </c>
      <c r="G1579" t="n">
        <v>117.89</v>
      </c>
      <c r="H1579" t="n">
        <v>1.52</v>
      </c>
      <c r="I1579" t="n">
        <v>12</v>
      </c>
      <c r="J1579" t="n">
        <v>260.17</v>
      </c>
      <c r="K1579" t="n">
        <v>56.94</v>
      </c>
      <c r="L1579" t="n">
        <v>22.25</v>
      </c>
      <c r="M1579" t="n">
        <v>10</v>
      </c>
      <c r="N1579" t="n">
        <v>65.98</v>
      </c>
      <c r="O1579" t="n">
        <v>32321.56</v>
      </c>
      <c r="P1579" t="n">
        <v>340.06</v>
      </c>
      <c r="Q1579" t="n">
        <v>608.8200000000001</v>
      </c>
      <c r="R1579" t="n">
        <v>53.85</v>
      </c>
      <c r="S1579" t="n">
        <v>46.36</v>
      </c>
      <c r="T1579" t="n">
        <v>3412.37</v>
      </c>
      <c r="U1579" t="n">
        <v>0.86</v>
      </c>
      <c r="V1579" t="n">
        <v>0.9</v>
      </c>
      <c r="W1579" t="n">
        <v>9.19</v>
      </c>
      <c r="X1579" t="n">
        <v>0.21</v>
      </c>
      <c r="Y1579" t="n">
        <v>1</v>
      </c>
      <c r="Z1579" t="n">
        <v>10</v>
      </c>
    </row>
    <row r="1580">
      <c r="A1580" t="n">
        <v>86</v>
      </c>
      <c r="B1580" t="n">
        <v>115</v>
      </c>
      <c r="C1580" t="inlineStr">
        <is>
          <t xml:space="preserve">CONCLUIDO	</t>
        </is>
      </c>
      <c r="D1580" t="n">
        <v>3.7352</v>
      </c>
      <c r="E1580" t="n">
        <v>26.77</v>
      </c>
      <c r="F1580" t="n">
        <v>23.58</v>
      </c>
      <c r="G1580" t="n">
        <v>117.92</v>
      </c>
      <c r="H1580" t="n">
        <v>1.54</v>
      </c>
      <c r="I1580" t="n">
        <v>12</v>
      </c>
      <c r="J1580" t="n">
        <v>260.63</v>
      </c>
      <c r="K1580" t="n">
        <v>56.94</v>
      </c>
      <c r="L1580" t="n">
        <v>22.5</v>
      </c>
      <c r="M1580" t="n">
        <v>10</v>
      </c>
      <c r="N1580" t="n">
        <v>66.19</v>
      </c>
      <c r="O1580" t="n">
        <v>32378.67</v>
      </c>
      <c r="P1580" t="n">
        <v>340.6</v>
      </c>
      <c r="Q1580" t="n">
        <v>608.75</v>
      </c>
      <c r="R1580" t="n">
        <v>54.14</v>
      </c>
      <c r="S1580" t="n">
        <v>46.36</v>
      </c>
      <c r="T1580" t="n">
        <v>3557.15</v>
      </c>
      <c r="U1580" t="n">
        <v>0.86</v>
      </c>
      <c r="V1580" t="n">
        <v>0.9</v>
      </c>
      <c r="W1580" t="n">
        <v>9.19</v>
      </c>
      <c r="X1580" t="n">
        <v>0.21</v>
      </c>
      <c r="Y1580" t="n">
        <v>1</v>
      </c>
      <c r="Z1580" t="n">
        <v>10</v>
      </c>
    </row>
    <row r="1581">
      <c r="A1581" t="n">
        <v>87</v>
      </c>
      <c r="B1581" t="n">
        <v>115</v>
      </c>
      <c r="C1581" t="inlineStr">
        <is>
          <t xml:space="preserve">CONCLUIDO	</t>
        </is>
      </c>
      <c r="D1581" t="n">
        <v>3.7342</v>
      </c>
      <c r="E1581" t="n">
        <v>26.78</v>
      </c>
      <c r="F1581" t="n">
        <v>23.59</v>
      </c>
      <c r="G1581" t="n">
        <v>117.96</v>
      </c>
      <c r="H1581" t="n">
        <v>1.55</v>
      </c>
      <c r="I1581" t="n">
        <v>12</v>
      </c>
      <c r="J1581" t="n">
        <v>261.09</v>
      </c>
      <c r="K1581" t="n">
        <v>56.94</v>
      </c>
      <c r="L1581" t="n">
        <v>22.75</v>
      </c>
      <c r="M1581" t="n">
        <v>10</v>
      </c>
      <c r="N1581" t="n">
        <v>66.40000000000001</v>
      </c>
      <c r="O1581" t="n">
        <v>32435.86</v>
      </c>
      <c r="P1581" t="n">
        <v>340.52</v>
      </c>
      <c r="Q1581" t="n">
        <v>608.77</v>
      </c>
      <c r="R1581" t="n">
        <v>54.29</v>
      </c>
      <c r="S1581" t="n">
        <v>46.36</v>
      </c>
      <c r="T1581" t="n">
        <v>3631.79</v>
      </c>
      <c r="U1581" t="n">
        <v>0.85</v>
      </c>
      <c r="V1581" t="n">
        <v>0.9</v>
      </c>
      <c r="W1581" t="n">
        <v>9.199999999999999</v>
      </c>
      <c r="X1581" t="n">
        <v>0.22</v>
      </c>
      <c r="Y1581" t="n">
        <v>1</v>
      </c>
      <c r="Z1581" t="n">
        <v>10</v>
      </c>
    </row>
    <row r="1582">
      <c r="A1582" t="n">
        <v>88</v>
      </c>
      <c r="B1582" t="n">
        <v>115</v>
      </c>
      <c r="C1582" t="inlineStr">
        <is>
          <t xml:space="preserve">CONCLUIDO	</t>
        </is>
      </c>
      <c r="D1582" t="n">
        <v>3.7343</v>
      </c>
      <c r="E1582" t="n">
        <v>26.78</v>
      </c>
      <c r="F1582" t="n">
        <v>23.59</v>
      </c>
      <c r="G1582" t="n">
        <v>117.96</v>
      </c>
      <c r="H1582" t="n">
        <v>1.56</v>
      </c>
      <c r="I1582" t="n">
        <v>12</v>
      </c>
      <c r="J1582" t="n">
        <v>261.56</v>
      </c>
      <c r="K1582" t="n">
        <v>56.94</v>
      </c>
      <c r="L1582" t="n">
        <v>23</v>
      </c>
      <c r="M1582" t="n">
        <v>10</v>
      </c>
      <c r="N1582" t="n">
        <v>66.62</v>
      </c>
      <c r="O1582" t="n">
        <v>32493.12</v>
      </c>
      <c r="P1582" t="n">
        <v>340.4</v>
      </c>
      <c r="Q1582" t="n">
        <v>608.78</v>
      </c>
      <c r="R1582" t="n">
        <v>54.25</v>
      </c>
      <c r="S1582" t="n">
        <v>46.36</v>
      </c>
      <c r="T1582" t="n">
        <v>3612.17</v>
      </c>
      <c r="U1582" t="n">
        <v>0.85</v>
      </c>
      <c r="V1582" t="n">
        <v>0.9</v>
      </c>
      <c r="W1582" t="n">
        <v>9.199999999999999</v>
      </c>
      <c r="X1582" t="n">
        <v>0.22</v>
      </c>
      <c r="Y1582" t="n">
        <v>1</v>
      </c>
      <c r="Z1582" t="n">
        <v>10</v>
      </c>
    </row>
    <row r="1583">
      <c r="A1583" t="n">
        <v>89</v>
      </c>
      <c r="B1583" t="n">
        <v>115</v>
      </c>
      <c r="C1583" t="inlineStr">
        <is>
          <t xml:space="preserve">CONCLUIDO	</t>
        </is>
      </c>
      <c r="D1583" t="n">
        <v>3.7347</v>
      </c>
      <c r="E1583" t="n">
        <v>26.78</v>
      </c>
      <c r="F1583" t="n">
        <v>23.59</v>
      </c>
      <c r="G1583" t="n">
        <v>117.94</v>
      </c>
      <c r="H1583" t="n">
        <v>1.58</v>
      </c>
      <c r="I1583" t="n">
        <v>12</v>
      </c>
      <c r="J1583" t="n">
        <v>262.02</v>
      </c>
      <c r="K1583" t="n">
        <v>56.94</v>
      </c>
      <c r="L1583" t="n">
        <v>23.25</v>
      </c>
      <c r="M1583" t="n">
        <v>10</v>
      </c>
      <c r="N1583" t="n">
        <v>66.83</v>
      </c>
      <c r="O1583" t="n">
        <v>32550.47</v>
      </c>
      <c r="P1583" t="n">
        <v>340.38</v>
      </c>
      <c r="Q1583" t="n">
        <v>608.8</v>
      </c>
      <c r="R1583" t="n">
        <v>54.32</v>
      </c>
      <c r="S1583" t="n">
        <v>46.36</v>
      </c>
      <c r="T1583" t="n">
        <v>3647.65</v>
      </c>
      <c r="U1583" t="n">
        <v>0.85</v>
      </c>
      <c r="V1583" t="n">
        <v>0.9</v>
      </c>
      <c r="W1583" t="n">
        <v>9.19</v>
      </c>
      <c r="X1583" t="n">
        <v>0.22</v>
      </c>
      <c r="Y1583" t="n">
        <v>1</v>
      </c>
      <c r="Z1583" t="n">
        <v>10</v>
      </c>
    </row>
    <row r="1584">
      <c r="A1584" t="n">
        <v>90</v>
      </c>
      <c r="B1584" t="n">
        <v>115</v>
      </c>
      <c r="C1584" t="inlineStr">
        <is>
          <t xml:space="preserve">CONCLUIDO	</t>
        </is>
      </c>
      <c r="D1584" t="n">
        <v>3.7344</v>
      </c>
      <c r="E1584" t="n">
        <v>26.78</v>
      </c>
      <c r="F1584" t="n">
        <v>23.59</v>
      </c>
      <c r="G1584" t="n">
        <v>117.95</v>
      </c>
      <c r="H1584" t="n">
        <v>1.59</v>
      </c>
      <c r="I1584" t="n">
        <v>12</v>
      </c>
      <c r="J1584" t="n">
        <v>262.49</v>
      </c>
      <c r="K1584" t="n">
        <v>56.94</v>
      </c>
      <c r="L1584" t="n">
        <v>23.5</v>
      </c>
      <c r="M1584" t="n">
        <v>10</v>
      </c>
      <c r="N1584" t="n">
        <v>67.05</v>
      </c>
      <c r="O1584" t="n">
        <v>32607.89</v>
      </c>
      <c r="P1584" t="n">
        <v>340.04</v>
      </c>
      <c r="Q1584" t="n">
        <v>608.83</v>
      </c>
      <c r="R1584" t="n">
        <v>54.37</v>
      </c>
      <c r="S1584" t="n">
        <v>46.36</v>
      </c>
      <c r="T1584" t="n">
        <v>3670.54</v>
      </c>
      <c r="U1584" t="n">
        <v>0.85</v>
      </c>
      <c r="V1584" t="n">
        <v>0.9</v>
      </c>
      <c r="W1584" t="n">
        <v>9.19</v>
      </c>
      <c r="X1584" t="n">
        <v>0.22</v>
      </c>
      <c r="Y1584" t="n">
        <v>1</v>
      </c>
      <c r="Z1584" t="n">
        <v>10</v>
      </c>
    </row>
    <row r="1585">
      <c r="A1585" t="n">
        <v>91</v>
      </c>
      <c r="B1585" t="n">
        <v>115</v>
      </c>
      <c r="C1585" t="inlineStr">
        <is>
          <t xml:space="preserve">CONCLUIDO	</t>
        </is>
      </c>
      <c r="D1585" t="n">
        <v>3.7329</v>
      </c>
      <c r="E1585" t="n">
        <v>26.79</v>
      </c>
      <c r="F1585" t="n">
        <v>23.6</v>
      </c>
      <c r="G1585" t="n">
        <v>118.01</v>
      </c>
      <c r="H1585" t="n">
        <v>1.61</v>
      </c>
      <c r="I1585" t="n">
        <v>12</v>
      </c>
      <c r="J1585" t="n">
        <v>262.96</v>
      </c>
      <c r="K1585" t="n">
        <v>56.94</v>
      </c>
      <c r="L1585" t="n">
        <v>23.75</v>
      </c>
      <c r="M1585" t="n">
        <v>10</v>
      </c>
      <c r="N1585" t="n">
        <v>67.26000000000001</v>
      </c>
      <c r="O1585" t="n">
        <v>32665.4</v>
      </c>
      <c r="P1585" t="n">
        <v>339.43</v>
      </c>
      <c r="Q1585" t="n">
        <v>608.83</v>
      </c>
      <c r="R1585" t="n">
        <v>54.6</v>
      </c>
      <c r="S1585" t="n">
        <v>46.36</v>
      </c>
      <c r="T1585" t="n">
        <v>3789.06</v>
      </c>
      <c r="U1585" t="n">
        <v>0.85</v>
      </c>
      <c r="V1585" t="n">
        <v>0.9</v>
      </c>
      <c r="W1585" t="n">
        <v>9.199999999999999</v>
      </c>
      <c r="X1585" t="n">
        <v>0.23</v>
      </c>
      <c r="Y1585" t="n">
        <v>1</v>
      </c>
      <c r="Z1585" t="n">
        <v>10</v>
      </c>
    </row>
    <row r="1586">
      <c r="A1586" t="n">
        <v>92</v>
      </c>
      <c r="B1586" t="n">
        <v>115</v>
      </c>
      <c r="C1586" t="inlineStr">
        <is>
          <t xml:space="preserve">CONCLUIDO	</t>
        </is>
      </c>
      <c r="D1586" t="n">
        <v>3.7328</v>
      </c>
      <c r="E1586" t="n">
        <v>26.79</v>
      </c>
      <c r="F1586" t="n">
        <v>23.6</v>
      </c>
      <c r="G1586" t="n">
        <v>118.01</v>
      </c>
      <c r="H1586" t="n">
        <v>1.62</v>
      </c>
      <c r="I1586" t="n">
        <v>12</v>
      </c>
      <c r="J1586" t="n">
        <v>263.42</v>
      </c>
      <c r="K1586" t="n">
        <v>56.94</v>
      </c>
      <c r="L1586" t="n">
        <v>24</v>
      </c>
      <c r="M1586" t="n">
        <v>10</v>
      </c>
      <c r="N1586" t="n">
        <v>67.48</v>
      </c>
      <c r="O1586" t="n">
        <v>32722.99</v>
      </c>
      <c r="P1586" t="n">
        <v>338.86</v>
      </c>
      <c r="Q1586" t="n">
        <v>608.79</v>
      </c>
      <c r="R1586" t="n">
        <v>54.58</v>
      </c>
      <c r="S1586" t="n">
        <v>46.36</v>
      </c>
      <c r="T1586" t="n">
        <v>3779.58</v>
      </c>
      <c r="U1586" t="n">
        <v>0.85</v>
      </c>
      <c r="V1586" t="n">
        <v>0.9</v>
      </c>
      <c r="W1586" t="n">
        <v>9.199999999999999</v>
      </c>
      <c r="X1586" t="n">
        <v>0.23</v>
      </c>
      <c r="Y1586" t="n">
        <v>1</v>
      </c>
      <c r="Z1586" t="n">
        <v>10</v>
      </c>
    </row>
    <row r="1587">
      <c r="A1587" t="n">
        <v>93</v>
      </c>
      <c r="B1587" t="n">
        <v>115</v>
      </c>
      <c r="C1587" t="inlineStr">
        <is>
          <t xml:space="preserve">CONCLUIDO	</t>
        </is>
      </c>
      <c r="D1587" t="n">
        <v>3.7424</v>
      </c>
      <c r="E1587" t="n">
        <v>26.72</v>
      </c>
      <c r="F1587" t="n">
        <v>23.58</v>
      </c>
      <c r="G1587" t="n">
        <v>128.6</v>
      </c>
      <c r="H1587" t="n">
        <v>1.64</v>
      </c>
      <c r="I1587" t="n">
        <v>11</v>
      </c>
      <c r="J1587" t="n">
        <v>263.89</v>
      </c>
      <c r="K1587" t="n">
        <v>56.94</v>
      </c>
      <c r="L1587" t="n">
        <v>24.25</v>
      </c>
      <c r="M1587" t="n">
        <v>9</v>
      </c>
      <c r="N1587" t="n">
        <v>67.7</v>
      </c>
      <c r="O1587" t="n">
        <v>32780.66</v>
      </c>
      <c r="P1587" t="n">
        <v>338.05</v>
      </c>
      <c r="Q1587" t="n">
        <v>608.79</v>
      </c>
      <c r="R1587" t="n">
        <v>53.73</v>
      </c>
      <c r="S1587" t="n">
        <v>46.36</v>
      </c>
      <c r="T1587" t="n">
        <v>3357.78</v>
      </c>
      <c r="U1587" t="n">
        <v>0.86</v>
      </c>
      <c r="V1587" t="n">
        <v>0.9</v>
      </c>
      <c r="W1587" t="n">
        <v>9.199999999999999</v>
      </c>
      <c r="X1587" t="n">
        <v>0.21</v>
      </c>
      <c r="Y1587" t="n">
        <v>1</v>
      </c>
      <c r="Z1587" t="n">
        <v>10</v>
      </c>
    </row>
    <row r="1588">
      <c r="A1588" t="n">
        <v>94</v>
      </c>
      <c r="B1588" t="n">
        <v>115</v>
      </c>
      <c r="C1588" t="inlineStr">
        <is>
          <t xml:space="preserve">CONCLUIDO	</t>
        </is>
      </c>
      <c r="D1588" t="n">
        <v>3.7429</v>
      </c>
      <c r="E1588" t="n">
        <v>26.72</v>
      </c>
      <c r="F1588" t="n">
        <v>23.57</v>
      </c>
      <c r="G1588" t="n">
        <v>128.58</v>
      </c>
      <c r="H1588" t="n">
        <v>1.65</v>
      </c>
      <c r="I1588" t="n">
        <v>11</v>
      </c>
      <c r="J1588" t="n">
        <v>264.36</v>
      </c>
      <c r="K1588" t="n">
        <v>56.94</v>
      </c>
      <c r="L1588" t="n">
        <v>24.5</v>
      </c>
      <c r="M1588" t="n">
        <v>9</v>
      </c>
      <c r="N1588" t="n">
        <v>67.92</v>
      </c>
      <c r="O1588" t="n">
        <v>32838.42</v>
      </c>
      <c r="P1588" t="n">
        <v>338.33</v>
      </c>
      <c r="Q1588" t="n">
        <v>608.8</v>
      </c>
      <c r="R1588" t="n">
        <v>53.54</v>
      </c>
      <c r="S1588" t="n">
        <v>46.36</v>
      </c>
      <c r="T1588" t="n">
        <v>3261.99</v>
      </c>
      <c r="U1588" t="n">
        <v>0.87</v>
      </c>
      <c r="V1588" t="n">
        <v>0.9</v>
      </c>
      <c r="W1588" t="n">
        <v>9.199999999999999</v>
      </c>
      <c r="X1588" t="n">
        <v>0.2</v>
      </c>
      <c r="Y1588" t="n">
        <v>1</v>
      </c>
      <c r="Z1588" t="n">
        <v>10</v>
      </c>
    </row>
    <row r="1589">
      <c r="A1589" t="n">
        <v>95</v>
      </c>
      <c r="B1589" t="n">
        <v>115</v>
      </c>
      <c r="C1589" t="inlineStr">
        <is>
          <t xml:space="preserve">CONCLUIDO	</t>
        </is>
      </c>
      <c r="D1589" t="n">
        <v>3.7426</v>
      </c>
      <c r="E1589" t="n">
        <v>26.72</v>
      </c>
      <c r="F1589" t="n">
        <v>23.58</v>
      </c>
      <c r="G1589" t="n">
        <v>128.59</v>
      </c>
      <c r="H1589" t="n">
        <v>1.66</v>
      </c>
      <c r="I1589" t="n">
        <v>11</v>
      </c>
      <c r="J1589" t="n">
        <v>264.83</v>
      </c>
      <c r="K1589" t="n">
        <v>56.94</v>
      </c>
      <c r="L1589" t="n">
        <v>24.75</v>
      </c>
      <c r="M1589" t="n">
        <v>9</v>
      </c>
      <c r="N1589" t="n">
        <v>68.13</v>
      </c>
      <c r="O1589" t="n">
        <v>32896.26</v>
      </c>
      <c r="P1589" t="n">
        <v>338.43</v>
      </c>
      <c r="Q1589" t="n">
        <v>608.8200000000001</v>
      </c>
      <c r="R1589" t="n">
        <v>53.68</v>
      </c>
      <c r="S1589" t="n">
        <v>46.36</v>
      </c>
      <c r="T1589" t="n">
        <v>3331.81</v>
      </c>
      <c r="U1589" t="n">
        <v>0.86</v>
      </c>
      <c r="V1589" t="n">
        <v>0.9</v>
      </c>
      <c r="W1589" t="n">
        <v>9.199999999999999</v>
      </c>
      <c r="X1589" t="n">
        <v>0.2</v>
      </c>
      <c r="Y1589" t="n">
        <v>1</v>
      </c>
      <c r="Z1589" t="n">
        <v>10</v>
      </c>
    </row>
    <row r="1590">
      <c r="A1590" t="n">
        <v>96</v>
      </c>
      <c r="B1590" t="n">
        <v>115</v>
      </c>
      <c r="C1590" t="inlineStr">
        <is>
          <t xml:space="preserve">CONCLUIDO	</t>
        </is>
      </c>
      <c r="D1590" t="n">
        <v>3.7429</v>
      </c>
      <c r="E1590" t="n">
        <v>26.72</v>
      </c>
      <c r="F1590" t="n">
        <v>23.57</v>
      </c>
      <c r="G1590" t="n">
        <v>128.58</v>
      </c>
      <c r="H1590" t="n">
        <v>1.68</v>
      </c>
      <c r="I1590" t="n">
        <v>11</v>
      </c>
      <c r="J1590" t="n">
        <v>265.3</v>
      </c>
      <c r="K1590" t="n">
        <v>56.94</v>
      </c>
      <c r="L1590" t="n">
        <v>25</v>
      </c>
      <c r="M1590" t="n">
        <v>9</v>
      </c>
      <c r="N1590" t="n">
        <v>68.34999999999999</v>
      </c>
      <c r="O1590" t="n">
        <v>32954.18</v>
      </c>
      <c r="P1590" t="n">
        <v>338.46</v>
      </c>
      <c r="Q1590" t="n">
        <v>608.8</v>
      </c>
      <c r="R1590" t="n">
        <v>53.71</v>
      </c>
      <c r="S1590" t="n">
        <v>46.36</v>
      </c>
      <c r="T1590" t="n">
        <v>3348.66</v>
      </c>
      <c r="U1590" t="n">
        <v>0.86</v>
      </c>
      <c r="V1590" t="n">
        <v>0.9</v>
      </c>
      <c r="W1590" t="n">
        <v>9.199999999999999</v>
      </c>
      <c r="X1590" t="n">
        <v>0.2</v>
      </c>
      <c r="Y1590" t="n">
        <v>1</v>
      </c>
      <c r="Z1590" t="n">
        <v>10</v>
      </c>
    </row>
    <row r="1591">
      <c r="A1591" t="n">
        <v>97</v>
      </c>
      <c r="B1591" t="n">
        <v>115</v>
      </c>
      <c r="C1591" t="inlineStr">
        <is>
          <t xml:space="preserve">CONCLUIDO	</t>
        </is>
      </c>
      <c r="D1591" t="n">
        <v>3.7431</v>
      </c>
      <c r="E1591" t="n">
        <v>26.72</v>
      </c>
      <c r="F1591" t="n">
        <v>23.57</v>
      </c>
      <c r="G1591" t="n">
        <v>128.57</v>
      </c>
      <c r="H1591" t="n">
        <v>1.69</v>
      </c>
      <c r="I1591" t="n">
        <v>11</v>
      </c>
      <c r="J1591" t="n">
        <v>265.77</v>
      </c>
      <c r="K1591" t="n">
        <v>56.94</v>
      </c>
      <c r="L1591" t="n">
        <v>25.25</v>
      </c>
      <c r="M1591" t="n">
        <v>9</v>
      </c>
      <c r="N1591" t="n">
        <v>68.56999999999999</v>
      </c>
      <c r="O1591" t="n">
        <v>33012.18</v>
      </c>
      <c r="P1591" t="n">
        <v>338.28</v>
      </c>
      <c r="Q1591" t="n">
        <v>608.8200000000001</v>
      </c>
      <c r="R1591" t="n">
        <v>53.55</v>
      </c>
      <c r="S1591" t="n">
        <v>46.36</v>
      </c>
      <c r="T1591" t="n">
        <v>3269.59</v>
      </c>
      <c r="U1591" t="n">
        <v>0.87</v>
      </c>
      <c r="V1591" t="n">
        <v>0.9</v>
      </c>
      <c r="W1591" t="n">
        <v>9.199999999999999</v>
      </c>
      <c r="X1591" t="n">
        <v>0.2</v>
      </c>
      <c r="Y1591" t="n">
        <v>1</v>
      </c>
      <c r="Z1591" t="n">
        <v>10</v>
      </c>
    </row>
    <row r="1592">
      <c r="A1592" t="n">
        <v>98</v>
      </c>
      <c r="B1592" t="n">
        <v>115</v>
      </c>
      <c r="C1592" t="inlineStr">
        <is>
          <t xml:space="preserve">CONCLUIDO	</t>
        </is>
      </c>
      <c r="D1592" t="n">
        <v>3.7442</v>
      </c>
      <c r="E1592" t="n">
        <v>26.71</v>
      </c>
      <c r="F1592" t="n">
        <v>23.56</v>
      </c>
      <c r="G1592" t="n">
        <v>128.53</v>
      </c>
      <c r="H1592" t="n">
        <v>1.7</v>
      </c>
      <c r="I1592" t="n">
        <v>11</v>
      </c>
      <c r="J1592" t="n">
        <v>266.24</v>
      </c>
      <c r="K1592" t="n">
        <v>56.94</v>
      </c>
      <c r="L1592" t="n">
        <v>25.5</v>
      </c>
      <c r="M1592" t="n">
        <v>9</v>
      </c>
      <c r="N1592" t="n">
        <v>68.8</v>
      </c>
      <c r="O1592" t="n">
        <v>33070.26</v>
      </c>
      <c r="P1592" t="n">
        <v>337.66</v>
      </c>
      <c r="Q1592" t="n">
        <v>608.78</v>
      </c>
      <c r="R1592" t="n">
        <v>53.53</v>
      </c>
      <c r="S1592" t="n">
        <v>46.36</v>
      </c>
      <c r="T1592" t="n">
        <v>3257.7</v>
      </c>
      <c r="U1592" t="n">
        <v>0.87</v>
      </c>
      <c r="V1592" t="n">
        <v>0.9</v>
      </c>
      <c r="W1592" t="n">
        <v>9.19</v>
      </c>
      <c r="X1592" t="n">
        <v>0.19</v>
      </c>
      <c r="Y1592" t="n">
        <v>1</v>
      </c>
      <c r="Z1592" t="n">
        <v>10</v>
      </c>
    </row>
    <row r="1593">
      <c r="A1593" t="n">
        <v>99</v>
      </c>
      <c r="B1593" t="n">
        <v>115</v>
      </c>
      <c r="C1593" t="inlineStr">
        <is>
          <t xml:space="preserve">CONCLUIDO	</t>
        </is>
      </c>
      <c r="D1593" t="n">
        <v>3.7436</v>
      </c>
      <c r="E1593" t="n">
        <v>26.71</v>
      </c>
      <c r="F1593" t="n">
        <v>23.57</v>
      </c>
      <c r="G1593" t="n">
        <v>128.56</v>
      </c>
      <c r="H1593" t="n">
        <v>1.72</v>
      </c>
      <c r="I1593" t="n">
        <v>11</v>
      </c>
      <c r="J1593" t="n">
        <v>266.71</v>
      </c>
      <c r="K1593" t="n">
        <v>56.94</v>
      </c>
      <c r="L1593" t="n">
        <v>25.75</v>
      </c>
      <c r="M1593" t="n">
        <v>9</v>
      </c>
      <c r="N1593" t="n">
        <v>69.02</v>
      </c>
      <c r="O1593" t="n">
        <v>33128.44</v>
      </c>
      <c r="P1593" t="n">
        <v>337.05</v>
      </c>
      <c r="Q1593" t="n">
        <v>608.8099999999999</v>
      </c>
      <c r="R1593" t="n">
        <v>53.51</v>
      </c>
      <c r="S1593" t="n">
        <v>46.36</v>
      </c>
      <c r="T1593" t="n">
        <v>3248.72</v>
      </c>
      <c r="U1593" t="n">
        <v>0.87</v>
      </c>
      <c r="V1593" t="n">
        <v>0.9</v>
      </c>
      <c r="W1593" t="n">
        <v>9.199999999999999</v>
      </c>
      <c r="X1593" t="n">
        <v>0.2</v>
      </c>
      <c r="Y1593" t="n">
        <v>1</v>
      </c>
      <c r="Z1593" t="n">
        <v>10</v>
      </c>
    </row>
    <row r="1594">
      <c r="A1594" t="n">
        <v>100</v>
      </c>
      <c r="B1594" t="n">
        <v>115</v>
      </c>
      <c r="C1594" t="inlineStr">
        <is>
          <t xml:space="preserve">CONCLUIDO	</t>
        </is>
      </c>
      <c r="D1594" t="n">
        <v>3.7438</v>
      </c>
      <c r="E1594" t="n">
        <v>26.71</v>
      </c>
      <c r="F1594" t="n">
        <v>23.57</v>
      </c>
      <c r="G1594" t="n">
        <v>128.55</v>
      </c>
      <c r="H1594" t="n">
        <v>1.73</v>
      </c>
      <c r="I1594" t="n">
        <v>11</v>
      </c>
      <c r="J1594" t="n">
        <v>267.18</v>
      </c>
      <c r="K1594" t="n">
        <v>56.94</v>
      </c>
      <c r="L1594" t="n">
        <v>26</v>
      </c>
      <c r="M1594" t="n">
        <v>9</v>
      </c>
      <c r="N1594" t="n">
        <v>69.23999999999999</v>
      </c>
      <c r="O1594" t="n">
        <v>33186.69</v>
      </c>
      <c r="P1594" t="n">
        <v>336.56</v>
      </c>
      <c r="Q1594" t="n">
        <v>608.78</v>
      </c>
      <c r="R1594" t="n">
        <v>53.48</v>
      </c>
      <c r="S1594" t="n">
        <v>46.36</v>
      </c>
      <c r="T1594" t="n">
        <v>3232.54</v>
      </c>
      <c r="U1594" t="n">
        <v>0.87</v>
      </c>
      <c r="V1594" t="n">
        <v>0.9</v>
      </c>
      <c r="W1594" t="n">
        <v>9.199999999999999</v>
      </c>
      <c r="X1594" t="n">
        <v>0.2</v>
      </c>
      <c r="Y1594" t="n">
        <v>1</v>
      </c>
      <c r="Z1594" t="n">
        <v>10</v>
      </c>
    </row>
    <row r="1595">
      <c r="A1595" t="n">
        <v>101</v>
      </c>
      <c r="B1595" t="n">
        <v>115</v>
      </c>
      <c r="C1595" t="inlineStr">
        <is>
          <t xml:space="preserve">CONCLUIDO	</t>
        </is>
      </c>
      <c r="D1595" t="n">
        <v>3.744</v>
      </c>
      <c r="E1595" t="n">
        <v>26.71</v>
      </c>
      <c r="F1595" t="n">
        <v>23.57</v>
      </c>
      <c r="G1595" t="n">
        <v>128.54</v>
      </c>
      <c r="H1595" t="n">
        <v>1.75</v>
      </c>
      <c r="I1595" t="n">
        <v>11</v>
      </c>
      <c r="J1595" t="n">
        <v>267.66</v>
      </c>
      <c r="K1595" t="n">
        <v>56.94</v>
      </c>
      <c r="L1595" t="n">
        <v>26.25</v>
      </c>
      <c r="M1595" t="n">
        <v>9</v>
      </c>
      <c r="N1595" t="n">
        <v>69.45999999999999</v>
      </c>
      <c r="O1595" t="n">
        <v>33245.03</v>
      </c>
      <c r="P1595" t="n">
        <v>335.76</v>
      </c>
      <c r="Q1595" t="n">
        <v>608.8</v>
      </c>
      <c r="R1595" t="n">
        <v>53.39</v>
      </c>
      <c r="S1595" t="n">
        <v>46.36</v>
      </c>
      <c r="T1595" t="n">
        <v>3187.21</v>
      </c>
      <c r="U1595" t="n">
        <v>0.87</v>
      </c>
      <c r="V1595" t="n">
        <v>0.9</v>
      </c>
      <c r="W1595" t="n">
        <v>9.199999999999999</v>
      </c>
      <c r="X1595" t="n">
        <v>0.19</v>
      </c>
      <c r="Y1595" t="n">
        <v>1</v>
      </c>
      <c r="Z1595" t="n">
        <v>10</v>
      </c>
    </row>
    <row r="1596">
      <c r="A1596" t="n">
        <v>102</v>
      </c>
      <c r="B1596" t="n">
        <v>115</v>
      </c>
      <c r="C1596" t="inlineStr">
        <is>
          <t xml:space="preserve">CONCLUIDO	</t>
        </is>
      </c>
      <c r="D1596" t="n">
        <v>3.7436</v>
      </c>
      <c r="E1596" t="n">
        <v>26.71</v>
      </c>
      <c r="F1596" t="n">
        <v>23.57</v>
      </c>
      <c r="G1596" t="n">
        <v>128.56</v>
      </c>
      <c r="H1596" t="n">
        <v>1.76</v>
      </c>
      <c r="I1596" t="n">
        <v>11</v>
      </c>
      <c r="J1596" t="n">
        <v>268.13</v>
      </c>
      <c r="K1596" t="n">
        <v>56.94</v>
      </c>
      <c r="L1596" t="n">
        <v>26.5</v>
      </c>
      <c r="M1596" t="n">
        <v>9</v>
      </c>
      <c r="N1596" t="n">
        <v>69.69</v>
      </c>
      <c r="O1596" t="n">
        <v>33303.46</v>
      </c>
      <c r="P1596" t="n">
        <v>335.16</v>
      </c>
      <c r="Q1596" t="n">
        <v>608.83</v>
      </c>
      <c r="R1596" t="n">
        <v>53.56</v>
      </c>
      <c r="S1596" t="n">
        <v>46.36</v>
      </c>
      <c r="T1596" t="n">
        <v>3272.7</v>
      </c>
      <c r="U1596" t="n">
        <v>0.87</v>
      </c>
      <c r="V1596" t="n">
        <v>0.9</v>
      </c>
      <c r="W1596" t="n">
        <v>9.19</v>
      </c>
      <c r="X1596" t="n">
        <v>0.2</v>
      </c>
      <c r="Y1596" t="n">
        <v>1</v>
      </c>
      <c r="Z1596" t="n">
        <v>10</v>
      </c>
    </row>
    <row r="1597">
      <c r="A1597" t="n">
        <v>103</v>
      </c>
      <c r="B1597" t="n">
        <v>115</v>
      </c>
      <c r="C1597" t="inlineStr">
        <is>
          <t xml:space="preserve">CONCLUIDO	</t>
        </is>
      </c>
      <c r="D1597" t="n">
        <v>3.7523</v>
      </c>
      <c r="E1597" t="n">
        <v>26.65</v>
      </c>
      <c r="F1597" t="n">
        <v>23.55</v>
      </c>
      <c r="G1597" t="n">
        <v>141.3</v>
      </c>
      <c r="H1597" t="n">
        <v>1.77</v>
      </c>
      <c r="I1597" t="n">
        <v>10</v>
      </c>
      <c r="J1597" t="n">
        <v>268.6</v>
      </c>
      <c r="K1597" t="n">
        <v>56.94</v>
      </c>
      <c r="L1597" t="n">
        <v>26.75</v>
      </c>
      <c r="M1597" t="n">
        <v>8</v>
      </c>
      <c r="N1597" t="n">
        <v>69.91</v>
      </c>
      <c r="O1597" t="n">
        <v>33361.97</v>
      </c>
      <c r="P1597" t="n">
        <v>335.13</v>
      </c>
      <c r="Q1597" t="n">
        <v>608.76</v>
      </c>
      <c r="R1597" t="n">
        <v>52.96</v>
      </c>
      <c r="S1597" t="n">
        <v>46.36</v>
      </c>
      <c r="T1597" t="n">
        <v>2978.87</v>
      </c>
      <c r="U1597" t="n">
        <v>0.88</v>
      </c>
      <c r="V1597" t="n">
        <v>0.9</v>
      </c>
      <c r="W1597" t="n">
        <v>9.19</v>
      </c>
      <c r="X1597" t="n">
        <v>0.18</v>
      </c>
      <c r="Y1597" t="n">
        <v>1</v>
      </c>
      <c r="Z1597" t="n">
        <v>10</v>
      </c>
    </row>
    <row r="1598">
      <c r="A1598" t="n">
        <v>104</v>
      </c>
      <c r="B1598" t="n">
        <v>115</v>
      </c>
      <c r="C1598" t="inlineStr">
        <is>
          <t xml:space="preserve">CONCLUIDO	</t>
        </is>
      </c>
      <c r="D1598" t="n">
        <v>3.7525</v>
      </c>
      <c r="E1598" t="n">
        <v>26.65</v>
      </c>
      <c r="F1598" t="n">
        <v>23.55</v>
      </c>
      <c r="G1598" t="n">
        <v>141.3</v>
      </c>
      <c r="H1598" t="n">
        <v>1.79</v>
      </c>
      <c r="I1598" t="n">
        <v>10</v>
      </c>
      <c r="J1598" t="n">
        <v>269.08</v>
      </c>
      <c r="K1598" t="n">
        <v>56.94</v>
      </c>
      <c r="L1598" t="n">
        <v>27</v>
      </c>
      <c r="M1598" t="n">
        <v>8</v>
      </c>
      <c r="N1598" t="n">
        <v>70.14</v>
      </c>
      <c r="O1598" t="n">
        <v>33420.56</v>
      </c>
      <c r="P1598" t="n">
        <v>335.65</v>
      </c>
      <c r="Q1598" t="n">
        <v>608.76</v>
      </c>
      <c r="R1598" t="n">
        <v>52.96</v>
      </c>
      <c r="S1598" t="n">
        <v>46.36</v>
      </c>
      <c r="T1598" t="n">
        <v>2977.76</v>
      </c>
      <c r="U1598" t="n">
        <v>0.88</v>
      </c>
      <c r="V1598" t="n">
        <v>0.9</v>
      </c>
      <c r="W1598" t="n">
        <v>9.19</v>
      </c>
      <c r="X1598" t="n">
        <v>0.18</v>
      </c>
      <c r="Y1598" t="n">
        <v>1</v>
      </c>
      <c r="Z1598" t="n">
        <v>10</v>
      </c>
    </row>
    <row r="1599">
      <c r="A1599" t="n">
        <v>105</v>
      </c>
      <c r="B1599" t="n">
        <v>115</v>
      </c>
      <c r="C1599" t="inlineStr">
        <is>
          <t xml:space="preserve">CONCLUIDO	</t>
        </is>
      </c>
      <c r="D1599" t="n">
        <v>3.7523</v>
      </c>
      <c r="E1599" t="n">
        <v>26.65</v>
      </c>
      <c r="F1599" t="n">
        <v>23.55</v>
      </c>
      <c r="G1599" t="n">
        <v>141.3</v>
      </c>
      <c r="H1599" t="n">
        <v>1.8</v>
      </c>
      <c r="I1599" t="n">
        <v>10</v>
      </c>
      <c r="J1599" t="n">
        <v>269.55</v>
      </c>
      <c r="K1599" t="n">
        <v>56.94</v>
      </c>
      <c r="L1599" t="n">
        <v>27.25</v>
      </c>
      <c r="M1599" t="n">
        <v>8</v>
      </c>
      <c r="N1599" t="n">
        <v>70.36</v>
      </c>
      <c r="O1599" t="n">
        <v>33479.25</v>
      </c>
      <c r="P1599" t="n">
        <v>335.64</v>
      </c>
      <c r="Q1599" t="n">
        <v>608.78</v>
      </c>
      <c r="R1599" t="n">
        <v>52.85</v>
      </c>
      <c r="S1599" t="n">
        <v>46.36</v>
      </c>
      <c r="T1599" t="n">
        <v>2921.68</v>
      </c>
      <c r="U1599" t="n">
        <v>0.88</v>
      </c>
      <c r="V1599" t="n">
        <v>0.9</v>
      </c>
      <c r="W1599" t="n">
        <v>9.199999999999999</v>
      </c>
      <c r="X1599" t="n">
        <v>0.18</v>
      </c>
      <c r="Y1599" t="n">
        <v>1</v>
      </c>
      <c r="Z1599" t="n">
        <v>10</v>
      </c>
    </row>
    <row r="1600">
      <c r="A1600" t="n">
        <v>106</v>
      </c>
      <c r="B1600" t="n">
        <v>115</v>
      </c>
      <c r="C1600" t="inlineStr">
        <is>
          <t xml:space="preserve">CONCLUIDO	</t>
        </is>
      </c>
      <c r="D1600" t="n">
        <v>3.7529</v>
      </c>
      <c r="E1600" t="n">
        <v>26.65</v>
      </c>
      <c r="F1600" t="n">
        <v>23.55</v>
      </c>
      <c r="G1600" t="n">
        <v>141.28</v>
      </c>
      <c r="H1600" t="n">
        <v>1.81</v>
      </c>
      <c r="I1600" t="n">
        <v>10</v>
      </c>
      <c r="J1600" t="n">
        <v>270.03</v>
      </c>
      <c r="K1600" t="n">
        <v>56.94</v>
      </c>
      <c r="L1600" t="n">
        <v>27.5</v>
      </c>
      <c r="M1600" t="n">
        <v>8</v>
      </c>
      <c r="N1600" t="n">
        <v>70.59</v>
      </c>
      <c r="O1600" t="n">
        <v>33538.02</v>
      </c>
      <c r="P1600" t="n">
        <v>335.74</v>
      </c>
      <c r="Q1600" t="n">
        <v>608.8099999999999</v>
      </c>
      <c r="R1600" t="n">
        <v>52.89</v>
      </c>
      <c r="S1600" t="n">
        <v>46.36</v>
      </c>
      <c r="T1600" t="n">
        <v>2940.75</v>
      </c>
      <c r="U1600" t="n">
        <v>0.88</v>
      </c>
      <c r="V1600" t="n">
        <v>0.9</v>
      </c>
      <c r="W1600" t="n">
        <v>9.19</v>
      </c>
      <c r="X1600" t="n">
        <v>0.17</v>
      </c>
      <c r="Y1600" t="n">
        <v>1</v>
      </c>
      <c r="Z1600" t="n">
        <v>10</v>
      </c>
    </row>
    <row r="1601">
      <c r="A1601" t="n">
        <v>107</v>
      </c>
      <c r="B1601" t="n">
        <v>115</v>
      </c>
      <c r="C1601" t="inlineStr">
        <is>
          <t xml:space="preserve">CONCLUIDO	</t>
        </is>
      </c>
      <c r="D1601" t="n">
        <v>3.7525</v>
      </c>
      <c r="E1601" t="n">
        <v>26.65</v>
      </c>
      <c r="F1601" t="n">
        <v>23.55</v>
      </c>
      <c r="G1601" t="n">
        <v>141.29</v>
      </c>
      <c r="H1601" t="n">
        <v>1.83</v>
      </c>
      <c r="I1601" t="n">
        <v>10</v>
      </c>
      <c r="J1601" t="n">
        <v>270.51</v>
      </c>
      <c r="K1601" t="n">
        <v>56.94</v>
      </c>
      <c r="L1601" t="n">
        <v>27.75</v>
      </c>
      <c r="M1601" t="n">
        <v>8</v>
      </c>
      <c r="N1601" t="n">
        <v>70.81999999999999</v>
      </c>
      <c r="O1601" t="n">
        <v>33596.87</v>
      </c>
      <c r="P1601" t="n">
        <v>335.91</v>
      </c>
      <c r="Q1601" t="n">
        <v>608.76</v>
      </c>
      <c r="R1601" t="n">
        <v>52.84</v>
      </c>
      <c r="S1601" t="n">
        <v>46.36</v>
      </c>
      <c r="T1601" t="n">
        <v>2918.05</v>
      </c>
      <c r="U1601" t="n">
        <v>0.88</v>
      </c>
      <c r="V1601" t="n">
        <v>0.9</v>
      </c>
      <c r="W1601" t="n">
        <v>9.199999999999999</v>
      </c>
      <c r="X1601" t="n">
        <v>0.18</v>
      </c>
      <c r="Y1601" t="n">
        <v>1</v>
      </c>
      <c r="Z1601" t="n">
        <v>10</v>
      </c>
    </row>
    <row r="1602">
      <c r="A1602" t="n">
        <v>108</v>
      </c>
      <c r="B1602" t="n">
        <v>115</v>
      </c>
      <c r="C1602" t="inlineStr">
        <is>
          <t xml:space="preserve">CONCLUIDO	</t>
        </is>
      </c>
      <c r="D1602" t="n">
        <v>3.7531</v>
      </c>
      <c r="E1602" t="n">
        <v>26.64</v>
      </c>
      <c r="F1602" t="n">
        <v>23.54</v>
      </c>
      <c r="G1602" t="n">
        <v>141.27</v>
      </c>
      <c r="H1602" t="n">
        <v>1.84</v>
      </c>
      <c r="I1602" t="n">
        <v>10</v>
      </c>
      <c r="J1602" t="n">
        <v>270.99</v>
      </c>
      <c r="K1602" t="n">
        <v>56.94</v>
      </c>
      <c r="L1602" t="n">
        <v>28</v>
      </c>
      <c r="M1602" t="n">
        <v>8</v>
      </c>
      <c r="N1602" t="n">
        <v>71.04000000000001</v>
      </c>
      <c r="O1602" t="n">
        <v>33655.82</v>
      </c>
      <c r="P1602" t="n">
        <v>335.93</v>
      </c>
      <c r="Q1602" t="n">
        <v>608.8099999999999</v>
      </c>
      <c r="R1602" t="n">
        <v>52.62</v>
      </c>
      <c r="S1602" t="n">
        <v>46.36</v>
      </c>
      <c r="T1602" t="n">
        <v>2810.04</v>
      </c>
      <c r="U1602" t="n">
        <v>0.88</v>
      </c>
      <c r="V1602" t="n">
        <v>0.91</v>
      </c>
      <c r="W1602" t="n">
        <v>9.199999999999999</v>
      </c>
      <c r="X1602" t="n">
        <v>0.17</v>
      </c>
      <c r="Y1602" t="n">
        <v>1</v>
      </c>
      <c r="Z1602" t="n">
        <v>10</v>
      </c>
    </row>
    <row r="1603">
      <c r="A1603" t="n">
        <v>109</v>
      </c>
      <c r="B1603" t="n">
        <v>115</v>
      </c>
      <c r="C1603" t="inlineStr">
        <is>
          <t xml:space="preserve">CONCLUIDO	</t>
        </is>
      </c>
      <c r="D1603" t="n">
        <v>3.7535</v>
      </c>
      <c r="E1603" t="n">
        <v>26.64</v>
      </c>
      <c r="F1603" t="n">
        <v>23.54</v>
      </c>
      <c r="G1603" t="n">
        <v>141.25</v>
      </c>
      <c r="H1603" t="n">
        <v>1.85</v>
      </c>
      <c r="I1603" t="n">
        <v>10</v>
      </c>
      <c r="J1603" t="n">
        <v>271.46</v>
      </c>
      <c r="K1603" t="n">
        <v>56.94</v>
      </c>
      <c r="L1603" t="n">
        <v>28.25</v>
      </c>
      <c r="M1603" t="n">
        <v>8</v>
      </c>
      <c r="N1603" t="n">
        <v>71.27</v>
      </c>
      <c r="O1603" t="n">
        <v>33714.85</v>
      </c>
      <c r="P1603" t="n">
        <v>336.01</v>
      </c>
      <c r="Q1603" t="n">
        <v>608.78</v>
      </c>
      <c r="R1603" t="n">
        <v>52.7</v>
      </c>
      <c r="S1603" t="n">
        <v>46.36</v>
      </c>
      <c r="T1603" t="n">
        <v>2847.81</v>
      </c>
      <c r="U1603" t="n">
        <v>0.88</v>
      </c>
      <c r="V1603" t="n">
        <v>0.91</v>
      </c>
      <c r="W1603" t="n">
        <v>9.19</v>
      </c>
      <c r="X1603" t="n">
        <v>0.17</v>
      </c>
      <c r="Y1603" t="n">
        <v>1</v>
      </c>
      <c r="Z1603" t="n">
        <v>10</v>
      </c>
    </row>
    <row r="1604">
      <c r="A1604" t="n">
        <v>110</v>
      </c>
      <c r="B1604" t="n">
        <v>115</v>
      </c>
      <c r="C1604" t="inlineStr">
        <is>
          <t xml:space="preserve">CONCLUIDO	</t>
        </is>
      </c>
      <c r="D1604" t="n">
        <v>3.7535</v>
      </c>
      <c r="E1604" t="n">
        <v>26.64</v>
      </c>
      <c r="F1604" t="n">
        <v>23.54</v>
      </c>
      <c r="G1604" t="n">
        <v>141.25</v>
      </c>
      <c r="H1604" t="n">
        <v>1.87</v>
      </c>
      <c r="I1604" t="n">
        <v>10</v>
      </c>
      <c r="J1604" t="n">
        <v>271.94</v>
      </c>
      <c r="K1604" t="n">
        <v>56.94</v>
      </c>
      <c r="L1604" t="n">
        <v>28.5</v>
      </c>
      <c r="M1604" t="n">
        <v>8</v>
      </c>
      <c r="N1604" t="n">
        <v>71.5</v>
      </c>
      <c r="O1604" t="n">
        <v>33773.97</v>
      </c>
      <c r="P1604" t="n">
        <v>336.11</v>
      </c>
      <c r="Q1604" t="n">
        <v>608.77</v>
      </c>
      <c r="R1604" t="n">
        <v>52.71</v>
      </c>
      <c r="S1604" t="n">
        <v>46.36</v>
      </c>
      <c r="T1604" t="n">
        <v>2854.74</v>
      </c>
      <c r="U1604" t="n">
        <v>0.88</v>
      </c>
      <c r="V1604" t="n">
        <v>0.91</v>
      </c>
      <c r="W1604" t="n">
        <v>9.19</v>
      </c>
      <c r="X1604" t="n">
        <v>0.17</v>
      </c>
      <c r="Y1604" t="n">
        <v>1</v>
      </c>
      <c r="Z1604" t="n">
        <v>10</v>
      </c>
    </row>
    <row r="1605">
      <c r="A1605" t="n">
        <v>111</v>
      </c>
      <c r="B1605" t="n">
        <v>115</v>
      </c>
      <c r="C1605" t="inlineStr">
        <is>
          <t xml:space="preserve">CONCLUIDO	</t>
        </is>
      </c>
      <c r="D1605" t="n">
        <v>3.7542</v>
      </c>
      <c r="E1605" t="n">
        <v>26.64</v>
      </c>
      <c r="F1605" t="n">
        <v>23.54</v>
      </c>
      <c r="G1605" t="n">
        <v>141.22</v>
      </c>
      <c r="H1605" t="n">
        <v>1.88</v>
      </c>
      <c r="I1605" t="n">
        <v>10</v>
      </c>
      <c r="J1605" t="n">
        <v>272.43</v>
      </c>
      <c r="K1605" t="n">
        <v>56.94</v>
      </c>
      <c r="L1605" t="n">
        <v>28.75</v>
      </c>
      <c r="M1605" t="n">
        <v>8</v>
      </c>
      <c r="N1605" t="n">
        <v>71.73</v>
      </c>
      <c r="O1605" t="n">
        <v>33833.3</v>
      </c>
      <c r="P1605" t="n">
        <v>335.39</v>
      </c>
      <c r="Q1605" t="n">
        <v>608.76</v>
      </c>
      <c r="R1605" t="n">
        <v>52.64</v>
      </c>
      <c r="S1605" t="n">
        <v>46.36</v>
      </c>
      <c r="T1605" t="n">
        <v>2817.21</v>
      </c>
      <c r="U1605" t="n">
        <v>0.88</v>
      </c>
      <c r="V1605" t="n">
        <v>0.91</v>
      </c>
      <c r="W1605" t="n">
        <v>9.19</v>
      </c>
      <c r="X1605" t="n">
        <v>0.17</v>
      </c>
      <c r="Y1605" t="n">
        <v>1</v>
      </c>
      <c r="Z1605" t="n">
        <v>10</v>
      </c>
    </row>
    <row r="1606">
      <c r="A1606" t="n">
        <v>112</v>
      </c>
      <c r="B1606" t="n">
        <v>115</v>
      </c>
      <c r="C1606" t="inlineStr">
        <is>
          <t xml:space="preserve">CONCLUIDO	</t>
        </is>
      </c>
      <c r="D1606" t="n">
        <v>3.7539</v>
      </c>
      <c r="E1606" t="n">
        <v>26.64</v>
      </c>
      <c r="F1606" t="n">
        <v>23.54</v>
      </c>
      <c r="G1606" t="n">
        <v>141.24</v>
      </c>
      <c r="H1606" t="n">
        <v>1.89</v>
      </c>
      <c r="I1606" t="n">
        <v>10</v>
      </c>
      <c r="J1606" t="n">
        <v>272.91</v>
      </c>
      <c r="K1606" t="n">
        <v>56.94</v>
      </c>
      <c r="L1606" t="n">
        <v>29</v>
      </c>
      <c r="M1606" t="n">
        <v>8</v>
      </c>
      <c r="N1606" t="n">
        <v>71.95999999999999</v>
      </c>
      <c r="O1606" t="n">
        <v>33892.61</v>
      </c>
      <c r="P1606" t="n">
        <v>334.45</v>
      </c>
      <c r="Q1606" t="n">
        <v>608.75</v>
      </c>
      <c r="R1606" t="n">
        <v>52.61</v>
      </c>
      <c r="S1606" t="n">
        <v>46.36</v>
      </c>
      <c r="T1606" t="n">
        <v>2804.94</v>
      </c>
      <c r="U1606" t="n">
        <v>0.88</v>
      </c>
      <c r="V1606" t="n">
        <v>0.91</v>
      </c>
      <c r="W1606" t="n">
        <v>9.19</v>
      </c>
      <c r="X1606" t="n">
        <v>0.17</v>
      </c>
      <c r="Y1606" t="n">
        <v>1</v>
      </c>
      <c r="Z1606" t="n">
        <v>10</v>
      </c>
    </row>
    <row r="1607">
      <c r="A1607" t="n">
        <v>113</v>
      </c>
      <c r="B1607" t="n">
        <v>115</v>
      </c>
      <c r="C1607" t="inlineStr">
        <is>
          <t xml:space="preserve">CONCLUIDO	</t>
        </is>
      </c>
      <c r="D1607" t="n">
        <v>3.752</v>
      </c>
      <c r="E1607" t="n">
        <v>26.65</v>
      </c>
      <c r="F1607" t="n">
        <v>23.55</v>
      </c>
      <c r="G1607" t="n">
        <v>141.31</v>
      </c>
      <c r="H1607" t="n">
        <v>1.9</v>
      </c>
      <c r="I1607" t="n">
        <v>10</v>
      </c>
      <c r="J1607" t="n">
        <v>273.39</v>
      </c>
      <c r="K1607" t="n">
        <v>56.94</v>
      </c>
      <c r="L1607" t="n">
        <v>29.25</v>
      </c>
      <c r="M1607" t="n">
        <v>8</v>
      </c>
      <c r="N1607" t="n">
        <v>72.19</v>
      </c>
      <c r="O1607" t="n">
        <v>33952</v>
      </c>
      <c r="P1607" t="n">
        <v>333.7</v>
      </c>
      <c r="Q1607" t="n">
        <v>608.77</v>
      </c>
      <c r="R1607" t="n">
        <v>52.9</v>
      </c>
      <c r="S1607" t="n">
        <v>46.36</v>
      </c>
      <c r="T1607" t="n">
        <v>2949.68</v>
      </c>
      <c r="U1607" t="n">
        <v>0.88</v>
      </c>
      <c r="V1607" t="n">
        <v>0.9</v>
      </c>
      <c r="W1607" t="n">
        <v>9.199999999999999</v>
      </c>
      <c r="X1607" t="n">
        <v>0.18</v>
      </c>
      <c r="Y1607" t="n">
        <v>1</v>
      </c>
      <c r="Z1607" t="n">
        <v>10</v>
      </c>
    </row>
    <row r="1608">
      <c r="A1608" t="n">
        <v>114</v>
      </c>
      <c r="B1608" t="n">
        <v>115</v>
      </c>
      <c r="C1608" t="inlineStr">
        <is>
          <t xml:space="preserve">CONCLUIDO	</t>
        </is>
      </c>
      <c r="D1608" t="n">
        <v>3.7522</v>
      </c>
      <c r="E1608" t="n">
        <v>26.65</v>
      </c>
      <c r="F1608" t="n">
        <v>23.55</v>
      </c>
      <c r="G1608" t="n">
        <v>141.31</v>
      </c>
      <c r="H1608" t="n">
        <v>1.92</v>
      </c>
      <c r="I1608" t="n">
        <v>10</v>
      </c>
      <c r="J1608" t="n">
        <v>273.87</v>
      </c>
      <c r="K1608" t="n">
        <v>56.94</v>
      </c>
      <c r="L1608" t="n">
        <v>29.5</v>
      </c>
      <c r="M1608" t="n">
        <v>8</v>
      </c>
      <c r="N1608" t="n">
        <v>72.43000000000001</v>
      </c>
      <c r="O1608" t="n">
        <v>34011.48</v>
      </c>
      <c r="P1608" t="n">
        <v>332.07</v>
      </c>
      <c r="Q1608" t="n">
        <v>608.75</v>
      </c>
      <c r="R1608" t="n">
        <v>53.01</v>
      </c>
      <c r="S1608" t="n">
        <v>46.36</v>
      </c>
      <c r="T1608" t="n">
        <v>3001.9</v>
      </c>
      <c r="U1608" t="n">
        <v>0.87</v>
      </c>
      <c r="V1608" t="n">
        <v>0.9</v>
      </c>
      <c r="W1608" t="n">
        <v>9.19</v>
      </c>
      <c r="X1608" t="n">
        <v>0.18</v>
      </c>
      <c r="Y1608" t="n">
        <v>1</v>
      </c>
      <c r="Z1608" t="n">
        <v>10</v>
      </c>
    </row>
    <row r="1609">
      <c r="A1609" t="n">
        <v>115</v>
      </c>
      <c r="B1609" t="n">
        <v>115</v>
      </c>
      <c r="C1609" t="inlineStr">
        <is>
          <t xml:space="preserve">CONCLUIDO	</t>
        </is>
      </c>
      <c r="D1609" t="n">
        <v>3.761</v>
      </c>
      <c r="E1609" t="n">
        <v>26.59</v>
      </c>
      <c r="F1609" t="n">
        <v>23.53</v>
      </c>
      <c r="G1609" t="n">
        <v>156.89</v>
      </c>
      <c r="H1609" t="n">
        <v>1.93</v>
      </c>
      <c r="I1609" t="n">
        <v>9</v>
      </c>
      <c r="J1609" t="n">
        <v>274.35</v>
      </c>
      <c r="K1609" t="n">
        <v>56.94</v>
      </c>
      <c r="L1609" t="n">
        <v>29.75</v>
      </c>
      <c r="M1609" t="n">
        <v>7</v>
      </c>
      <c r="N1609" t="n">
        <v>72.66</v>
      </c>
      <c r="O1609" t="n">
        <v>34071.05</v>
      </c>
      <c r="P1609" t="n">
        <v>331.4</v>
      </c>
      <c r="Q1609" t="n">
        <v>608.8</v>
      </c>
      <c r="R1609" t="n">
        <v>52.42</v>
      </c>
      <c r="S1609" t="n">
        <v>46.36</v>
      </c>
      <c r="T1609" t="n">
        <v>2713.91</v>
      </c>
      <c r="U1609" t="n">
        <v>0.88</v>
      </c>
      <c r="V1609" t="n">
        <v>0.91</v>
      </c>
      <c r="W1609" t="n">
        <v>9.19</v>
      </c>
      <c r="X1609" t="n">
        <v>0.16</v>
      </c>
      <c r="Y1609" t="n">
        <v>1</v>
      </c>
      <c r="Z1609" t="n">
        <v>10</v>
      </c>
    </row>
    <row r="1610">
      <c r="A1610" t="n">
        <v>116</v>
      </c>
      <c r="B1610" t="n">
        <v>115</v>
      </c>
      <c r="C1610" t="inlineStr">
        <is>
          <t xml:space="preserve">CONCLUIDO	</t>
        </is>
      </c>
      <c r="D1610" t="n">
        <v>3.7613</v>
      </c>
      <c r="E1610" t="n">
        <v>26.59</v>
      </c>
      <c r="F1610" t="n">
        <v>23.53</v>
      </c>
      <c r="G1610" t="n">
        <v>156.87</v>
      </c>
      <c r="H1610" t="n">
        <v>1.94</v>
      </c>
      <c r="I1610" t="n">
        <v>9</v>
      </c>
      <c r="J1610" t="n">
        <v>274.84</v>
      </c>
      <c r="K1610" t="n">
        <v>56.94</v>
      </c>
      <c r="L1610" t="n">
        <v>30</v>
      </c>
      <c r="M1610" t="n">
        <v>7</v>
      </c>
      <c r="N1610" t="n">
        <v>72.89</v>
      </c>
      <c r="O1610" t="n">
        <v>34130.71</v>
      </c>
      <c r="P1610" t="n">
        <v>331.78</v>
      </c>
      <c r="Q1610" t="n">
        <v>608.78</v>
      </c>
      <c r="R1610" t="n">
        <v>52.24</v>
      </c>
      <c r="S1610" t="n">
        <v>46.36</v>
      </c>
      <c r="T1610" t="n">
        <v>2624.22</v>
      </c>
      <c r="U1610" t="n">
        <v>0.89</v>
      </c>
      <c r="V1610" t="n">
        <v>0.91</v>
      </c>
      <c r="W1610" t="n">
        <v>9.199999999999999</v>
      </c>
      <c r="X1610" t="n">
        <v>0.16</v>
      </c>
      <c r="Y1610" t="n">
        <v>1</v>
      </c>
      <c r="Z1610" t="n">
        <v>10</v>
      </c>
    </row>
    <row r="1611">
      <c r="A1611" t="n">
        <v>117</v>
      </c>
      <c r="B1611" t="n">
        <v>115</v>
      </c>
      <c r="C1611" t="inlineStr">
        <is>
          <t xml:space="preserve">CONCLUIDO	</t>
        </is>
      </c>
      <c r="D1611" t="n">
        <v>3.7614</v>
      </c>
      <c r="E1611" t="n">
        <v>26.59</v>
      </c>
      <c r="F1611" t="n">
        <v>23.53</v>
      </c>
      <c r="G1611" t="n">
        <v>156.86</v>
      </c>
      <c r="H1611" t="n">
        <v>1.96</v>
      </c>
      <c r="I1611" t="n">
        <v>9</v>
      </c>
      <c r="J1611" t="n">
        <v>275.32</v>
      </c>
      <c r="K1611" t="n">
        <v>56.94</v>
      </c>
      <c r="L1611" t="n">
        <v>30.25</v>
      </c>
      <c r="M1611" t="n">
        <v>7</v>
      </c>
      <c r="N1611" t="n">
        <v>73.13</v>
      </c>
      <c r="O1611" t="n">
        <v>34190.46</v>
      </c>
      <c r="P1611" t="n">
        <v>332.07</v>
      </c>
      <c r="Q1611" t="n">
        <v>608.76</v>
      </c>
      <c r="R1611" t="n">
        <v>52.32</v>
      </c>
      <c r="S1611" t="n">
        <v>46.36</v>
      </c>
      <c r="T1611" t="n">
        <v>2661.22</v>
      </c>
      <c r="U1611" t="n">
        <v>0.89</v>
      </c>
      <c r="V1611" t="n">
        <v>0.91</v>
      </c>
      <c r="W1611" t="n">
        <v>9.19</v>
      </c>
      <c r="X1611" t="n">
        <v>0.16</v>
      </c>
      <c r="Y1611" t="n">
        <v>1</v>
      </c>
      <c r="Z1611" t="n">
        <v>10</v>
      </c>
    </row>
    <row r="1612">
      <c r="A1612" t="n">
        <v>118</v>
      </c>
      <c r="B1612" t="n">
        <v>115</v>
      </c>
      <c r="C1612" t="inlineStr">
        <is>
          <t xml:space="preserve">CONCLUIDO	</t>
        </is>
      </c>
      <c r="D1612" t="n">
        <v>3.7601</v>
      </c>
      <c r="E1612" t="n">
        <v>26.6</v>
      </c>
      <c r="F1612" t="n">
        <v>23.54</v>
      </c>
      <c r="G1612" t="n">
        <v>156.93</v>
      </c>
      <c r="H1612" t="n">
        <v>1.97</v>
      </c>
      <c r="I1612" t="n">
        <v>9</v>
      </c>
      <c r="J1612" t="n">
        <v>275.81</v>
      </c>
      <c r="K1612" t="n">
        <v>56.94</v>
      </c>
      <c r="L1612" t="n">
        <v>30.5</v>
      </c>
      <c r="M1612" t="n">
        <v>7</v>
      </c>
      <c r="N1612" t="n">
        <v>73.36</v>
      </c>
      <c r="O1612" t="n">
        <v>34250.31</v>
      </c>
      <c r="P1612" t="n">
        <v>332.32</v>
      </c>
      <c r="Q1612" t="n">
        <v>608.87</v>
      </c>
      <c r="R1612" t="n">
        <v>52.57</v>
      </c>
      <c r="S1612" t="n">
        <v>46.36</v>
      </c>
      <c r="T1612" t="n">
        <v>2789.74</v>
      </c>
      <c r="U1612" t="n">
        <v>0.88</v>
      </c>
      <c r="V1612" t="n">
        <v>0.91</v>
      </c>
      <c r="W1612" t="n">
        <v>9.19</v>
      </c>
      <c r="X1612" t="n">
        <v>0.17</v>
      </c>
      <c r="Y1612" t="n">
        <v>1</v>
      </c>
      <c r="Z1612" t="n">
        <v>10</v>
      </c>
    </row>
    <row r="1613">
      <c r="A1613" t="n">
        <v>119</v>
      </c>
      <c r="B1613" t="n">
        <v>115</v>
      </c>
      <c r="C1613" t="inlineStr">
        <is>
          <t xml:space="preserve">CONCLUIDO	</t>
        </is>
      </c>
      <c r="D1613" t="n">
        <v>3.7605</v>
      </c>
      <c r="E1613" t="n">
        <v>26.59</v>
      </c>
      <c r="F1613" t="n">
        <v>23.54</v>
      </c>
      <c r="G1613" t="n">
        <v>156.91</v>
      </c>
      <c r="H1613" t="n">
        <v>1.98</v>
      </c>
      <c r="I1613" t="n">
        <v>9</v>
      </c>
      <c r="J1613" t="n">
        <v>276.29</v>
      </c>
      <c r="K1613" t="n">
        <v>56.94</v>
      </c>
      <c r="L1613" t="n">
        <v>30.75</v>
      </c>
      <c r="M1613" t="n">
        <v>7</v>
      </c>
      <c r="N1613" t="n">
        <v>73.59999999999999</v>
      </c>
      <c r="O1613" t="n">
        <v>34310.24</v>
      </c>
      <c r="P1613" t="n">
        <v>332.25</v>
      </c>
      <c r="Q1613" t="n">
        <v>608.79</v>
      </c>
      <c r="R1613" t="n">
        <v>52.59</v>
      </c>
      <c r="S1613" t="n">
        <v>46.36</v>
      </c>
      <c r="T1613" t="n">
        <v>2797.41</v>
      </c>
      <c r="U1613" t="n">
        <v>0.88</v>
      </c>
      <c r="V1613" t="n">
        <v>0.91</v>
      </c>
      <c r="W1613" t="n">
        <v>9.19</v>
      </c>
      <c r="X1613" t="n">
        <v>0.17</v>
      </c>
      <c r="Y1613" t="n">
        <v>1</v>
      </c>
      <c r="Z1613" t="n">
        <v>10</v>
      </c>
    </row>
    <row r="1614">
      <c r="A1614" t="n">
        <v>120</v>
      </c>
      <c r="B1614" t="n">
        <v>115</v>
      </c>
      <c r="C1614" t="inlineStr">
        <is>
          <t xml:space="preserve">CONCLUIDO	</t>
        </is>
      </c>
      <c r="D1614" t="n">
        <v>3.7601</v>
      </c>
      <c r="E1614" t="n">
        <v>26.6</v>
      </c>
      <c r="F1614" t="n">
        <v>23.54</v>
      </c>
      <c r="G1614" t="n">
        <v>156.93</v>
      </c>
      <c r="H1614" t="n">
        <v>1.99</v>
      </c>
      <c r="I1614" t="n">
        <v>9</v>
      </c>
      <c r="J1614" t="n">
        <v>276.78</v>
      </c>
      <c r="K1614" t="n">
        <v>56.94</v>
      </c>
      <c r="L1614" t="n">
        <v>31</v>
      </c>
      <c r="M1614" t="n">
        <v>7</v>
      </c>
      <c r="N1614" t="n">
        <v>73.84</v>
      </c>
      <c r="O1614" t="n">
        <v>34370.27</v>
      </c>
      <c r="P1614" t="n">
        <v>332.24</v>
      </c>
      <c r="Q1614" t="n">
        <v>608.8099999999999</v>
      </c>
      <c r="R1614" t="n">
        <v>52.53</v>
      </c>
      <c r="S1614" t="n">
        <v>46.36</v>
      </c>
      <c r="T1614" t="n">
        <v>2769.7</v>
      </c>
      <c r="U1614" t="n">
        <v>0.88</v>
      </c>
      <c r="V1614" t="n">
        <v>0.91</v>
      </c>
      <c r="W1614" t="n">
        <v>9.199999999999999</v>
      </c>
      <c r="X1614" t="n">
        <v>0.17</v>
      </c>
      <c r="Y1614" t="n">
        <v>1</v>
      </c>
      <c r="Z1614" t="n">
        <v>10</v>
      </c>
    </row>
    <row r="1615">
      <c r="A1615" t="n">
        <v>121</v>
      </c>
      <c r="B1615" t="n">
        <v>115</v>
      </c>
      <c r="C1615" t="inlineStr">
        <is>
          <t xml:space="preserve">CONCLUIDO	</t>
        </is>
      </c>
      <c r="D1615" t="n">
        <v>3.7609</v>
      </c>
      <c r="E1615" t="n">
        <v>26.59</v>
      </c>
      <c r="F1615" t="n">
        <v>23.53</v>
      </c>
      <c r="G1615" t="n">
        <v>156.89</v>
      </c>
      <c r="H1615" t="n">
        <v>2.01</v>
      </c>
      <c r="I1615" t="n">
        <v>9</v>
      </c>
      <c r="J1615" t="n">
        <v>277.27</v>
      </c>
      <c r="K1615" t="n">
        <v>56.94</v>
      </c>
      <c r="L1615" t="n">
        <v>31.25</v>
      </c>
      <c r="M1615" t="n">
        <v>7</v>
      </c>
      <c r="N1615" t="n">
        <v>74.06999999999999</v>
      </c>
      <c r="O1615" t="n">
        <v>34430.39</v>
      </c>
      <c r="P1615" t="n">
        <v>331.95</v>
      </c>
      <c r="Q1615" t="n">
        <v>608.77</v>
      </c>
      <c r="R1615" t="n">
        <v>52.37</v>
      </c>
      <c r="S1615" t="n">
        <v>46.36</v>
      </c>
      <c r="T1615" t="n">
        <v>2686.15</v>
      </c>
      <c r="U1615" t="n">
        <v>0.89</v>
      </c>
      <c r="V1615" t="n">
        <v>0.91</v>
      </c>
      <c r="W1615" t="n">
        <v>9.19</v>
      </c>
      <c r="X1615" t="n">
        <v>0.16</v>
      </c>
      <c r="Y1615" t="n">
        <v>1</v>
      </c>
      <c r="Z1615" t="n">
        <v>10</v>
      </c>
    </row>
    <row r="1616">
      <c r="A1616" t="n">
        <v>122</v>
      </c>
      <c r="B1616" t="n">
        <v>115</v>
      </c>
      <c r="C1616" t="inlineStr">
        <is>
          <t xml:space="preserve">CONCLUIDO	</t>
        </is>
      </c>
      <c r="D1616" t="n">
        <v>3.7609</v>
      </c>
      <c r="E1616" t="n">
        <v>26.59</v>
      </c>
      <c r="F1616" t="n">
        <v>23.53</v>
      </c>
      <c r="G1616" t="n">
        <v>156.89</v>
      </c>
      <c r="H1616" t="n">
        <v>2.02</v>
      </c>
      <c r="I1616" t="n">
        <v>9</v>
      </c>
      <c r="J1616" t="n">
        <v>277.75</v>
      </c>
      <c r="K1616" t="n">
        <v>56.94</v>
      </c>
      <c r="L1616" t="n">
        <v>31.5</v>
      </c>
      <c r="M1616" t="n">
        <v>7</v>
      </c>
      <c r="N1616" t="n">
        <v>74.31</v>
      </c>
      <c r="O1616" t="n">
        <v>34490.61</v>
      </c>
      <c r="P1616" t="n">
        <v>332.04</v>
      </c>
      <c r="Q1616" t="n">
        <v>608.79</v>
      </c>
      <c r="R1616" t="n">
        <v>52.39</v>
      </c>
      <c r="S1616" t="n">
        <v>46.36</v>
      </c>
      <c r="T1616" t="n">
        <v>2698.64</v>
      </c>
      <c r="U1616" t="n">
        <v>0.88</v>
      </c>
      <c r="V1616" t="n">
        <v>0.91</v>
      </c>
      <c r="W1616" t="n">
        <v>9.19</v>
      </c>
      <c r="X1616" t="n">
        <v>0.16</v>
      </c>
      <c r="Y1616" t="n">
        <v>1</v>
      </c>
      <c r="Z1616" t="n">
        <v>10</v>
      </c>
    </row>
    <row r="1617">
      <c r="A1617" t="n">
        <v>123</v>
      </c>
      <c r="B1617" t="n">
        <v>115</v>
      </c>
      <c r="C1617" t="inlineStr">
        <is>
          <t xml:space="preserve">CONCLUIDO	</t>
        </is>
      </c>
      <c r="D1617" t="n">
        <v>3.7614</v>
      </c>
      <c r="E1617" t="n">
        <v>26.59</v>
      </c>
      <c r="F1617" t="n">
        <v>23.53</v>
      </c>
      <c r="G1617" t="n">
        <v>156.87</v>
      </c>
      <c r="H1617" t="n">
        <v>2.03</v>
      </c>
      <c r="I1617" t="n">
        <v>9</v>
      </c>
      <c r="J1617" t="n">
        <v>278.24</v>
      </c>
      <c r="K1617" t="n">
        <v>56.94</v>
      </c>
      <c r="L1617" t="n">
        <v>31.75</v>
      </c>
      <c r="M1617" t="n">
        <v>7</v>
      </c>
      <c r="N1617" t="n">
        <v>74.55</v>
      </c>
      <c r="O1617" t="n">
        <v>34550.91</v>
      </c>
      <c r="P1617" t="n">
        <v>331.83</v>
      </c>
      <c r="Q1617" t="n">
        <v>608.75</v>
      </c>
      <c r="R1617" t="n">
        <v>52.34</v>
      </c>
      <c r="S1617" t="n">
        <v>46.36</v>
      </c>
      <c r="T1617" t="n">
        <v>2672.17</v>
      </c>
      <c r="U1617" t="n">
        <v>0.89</v>
      </c>
      <c r="V1617" t="n">
        <v>0.91</v>
      </c>
      <c r="W1617" t="n">
        <v>9.19</v>
      </c>
      <c r="X1617" t="n">
        <v>0.16</v>
      </c>
      <c r="Y1617" t="n">
        <v>1</v>
      </c>
      <c r="Z1617" t="n">
        <v>10</v>
      </c>
    </row>
    <row r="1618">
      <c r="A1618" t="n">
        <v>124</v>
      </c>
      <c r="B1618" t="n">
        <v>115</v>
      </c>
      <c r="C1618" t="inlineStr">
        <is>
          <t xml:space="preserve">CONCLUIDO	</t>
        </is>
      </c>
      <c r="D1618" t="n">
        <v>3.7615</v>
      </c>
      <c r="E1618" t="n">
        <v>26.58</v>
      </c>
      <c r="F1618" t="n">
        <v>23.53</v>
      </c>
      <c r="G1618" t="n">
        <v>156.86</v>
      </c>
      <c r="H1618" t="n">
        <v>2.04</v>
      </c>
      <c r="I1618" t="n">
        <v>9</v>
      </c>
      <c r="J1618" t="n">
        <v>278.73</v>
      </c>
      <c r="K1618" t="n">
        <v>56.94</v>
      </c>
      <c r="L1618" t="n">
        <v>32</v>
      </c>
      <c r="M1618" t="n">
        <v>7</v>
      </c>
      <c r="N1618" t="n">
        <v>74.79000000000001</v>
      </c>
      <c r="O1618" t="n">
        <v>34611.32</v>
      </c>
      <c r="P1618" t="n">
        <v>331.94</v>
      </c>
      <c r="Q1618" t="n">
        <v>608.77</v>
      </c>
      <c r="R1618" t="n">
        <v>52.27</v>
      </c>
      <c r="S1618" t="n">
        <v>46.36</v>
      </c>
      <c r="T1618" t="n">
        <v>2636.62</v>
      </c>
      <c r="U1618" t="n">
        <v>0.89</v>
      </c>
      <c r="V1618" t="n">
        <v>0.91</v>
      </c>
      <c r="W1618" t="n">
        <v>9.19</v>
      </c>
      <c r="X1618" t="n">
        <v>0.16</v>
      </c>
      <c r="Y1618" t="n">
        <v>1</v>
      </c>
      <c r="Z1618" t="n">
        <v>10</v>
      </c>
    </row>
    <row r="1619">
      <c r="A1619" t="n">
        <v>125</v>
      </c>
      <c r="B1619" t="n">
        <v>115</v>
      </c>
      <c r="C1619" t="inlineStr">
        <is>
          <t xml:space="preserve">CONCLUIDO	</t>
        </is>
      </c>
      <c r="D1619" t="n">
        <v>3.7616</v>
      </c>
      <c r="E1619" t="n">
        <v>26.58</v>
      </c>
      <c r="F1619" t="n">
        <v>23.53</v>
      </c>
      <c r="G1619" t="n">
        <v>156.86</v>
      </c>
      <c r="H1619" t="n">
        <v>2.06</v>
      </c>
      <c r="I1619" t="n">
        <v>9</v>
      </c>
      <c r="J1619" t="n">
        <v>279.22</v>
      </c>
      <c r="K1619" t="n">
        <v>56.94</v>
      </c>
      <c r="L1619" t="n">
        <v>32.25</v>
      </c>
      <c r="M1619" t="n">
        <v>7</v>
      </c>
      <c r="N1619" t="n">
        <v>75.03</v>
      </c>
      <c r="O1619" t="n">
        <v>34671.81</v>
      </c>
      <c r="P1619" t="n">
        <v>331.37</v>
      </c>
      <c r="Q1619" t="n">
        <v>608.77</v>
      </c>
      <c r="R1619" t="n">
        <v>52.38</v>
      </c>
      <c r="S1619" t="n">
        <v>46.36</v>
      </c>
      <c r="T1619" t="n">
        <v>2693.59</v>
      </c>
      <c r="U1619" t="n">
        <v>0.88</v>
      </c>
      <c r="V1619" t="n">
        <v>0.91</v>
      </c>
      <c r="W1619" t="n">
        <v>9.19</v>
      </c>
      <c r="X1619" t="n">
        <v>0.16</v>
      </c>
      <c r="Y1619" t="n">
        <v>1</v>
      </c>
      <c r="Z1619" t="n">
        <v>10</v>
      </c>
    </row>
    <row r="1620">
      <c r="A1620" t="n">
        <v>126</v>
      </c>
      <c r="B1620" t="n">
        <v>115</v>
      </c>
      <c r="C1620" t="inlineStr">
        <is>
          <t xml:space="preserve">CONCLUIDO	</t>
        </is>
      </c>
      <c r="D1620" t="n">
        <v>3.7596</v>
      </c>
      <c r="E1620" t="n">
        <v>26.6</v>
      </c>
      <c r="F1620" t="n">
        <v>23.54</v>
      </c>
      <c r="G1620" t="n">
        <v>156.95</v>
      </c>
      <c r="H1620" t="n">
        <v>2.07</v>
      </c>
      <c r="I1620" t="n">
        <v>9</v>
      </c>
      <c r="J1620" t="n">
        <v>279.72</v>
      </c>
      <c r="K1620" t="n">
        <v>56.94</v>
      </c>
      <c r="L1620" t="n">
        <v>32.5</v>
      </c>
      <c r="M1620" t="n">
        <v>7</v>
      </c>
      <c r="N1620" t="n">
        <v>75.27</v>
      </c>
      <c r="O1620" t="n">
        <v>34732.41</v>
      </c>
      <c r="P1620" t="n">
        <v>331.05</v>
      </c>
      <c r="Q1620" t="n">
        <v>608.77</v>
      </c>
      <c r="R1620" t="n">
        <v>52.71</v>
      </c>
      <c r="S1620" t="n">
        <v>46.36</v>
      </c>
      <c r="T1620" t="n">
        <v>2856.84</v>
      </c>
      <c r="U1620" t="n">
        <v>0.88</v>
      </c>
      <c r="V1620" t="n">
        <v>0.91</v>
      </c>
      <c r="W1620" t="n">
        <v>9.19</v>
      </c>
      <c r="X1620" t="n">
        <v>0.17</v>
      </c>
      <c r="Y1620" t="n">
        <v>1</v>
      </c>
      <c r="Z1620" t="n">
        <v>10</v>
      </c>
    </row>
    <row r="1621">
      <c r="A1621" t="n">
        <v>127</v>
      </c>
      <c r="B1621" t="n">
        <v>115</v>
      </c>
      <c r="C1621" t="inlineStr">
        <is>
          <t xml:space="preserve">CONCLUIDO	</t>
        </is>
      </c>
      <c r="D1621" t="n">
        <v>3.761</v>
      </c>
      <c r="E1621" t="n">
        <v>26.59</v>
      </c>
      <c r="F1621" t="n">
        <v>23.53</v>
      </c>
      <c r="G1621" t="n">
        <v>156.88</v>
      </c>
      <c r="H1621" t="n">
        <v>2.08</v>
      </c>
      <c r="I1621" t="n">
        <v>9</v>
      </c>
      <c r="J1621" t="n">
        <v>280.21</v>
      </c>
      <c r="K1621" t="n">
        <v>56.94</v>
      </c>
      <c r="L1621" t="n">
        <v>32.75</v>
      </c>
      <c r="M1621" t="n">
        <v>7</v>
      </c>
      <c r="N1621" t="n">
        <v>75.51000000000001</v>
      </c>
      <c r="O1621" t="n">
        <v>34793.09</v>
      </c>
      <c r="P1621" t="n">
        <v>330.4</v>
      </c>
      <c r="Q1621" t="n">
        <v>608.76</v>
      </c>
      <c r="R1621" t="n">
        <v>52.47</v>
      </c>
      <c r="S1621" t="n">
        <v>46.36</v>
      </c>
      <c r="T1621" t="n">
        <v>2738.47</v>
      </c>
      <c r="U1621" t="n">
        <v>0.88</v>
      </c>
      <c r="V1621" t="n">
        <v>0.91</v>
      </c>
      <c r="W1621" t="n">
        <v>9.19</v>
      </c>
      <c r="X1621" t="n">
        <v>0.16</v>
      </c>
      <c r="Y1621" t="n">
        <v>1</v>
      </c>
      <c r="Z1621" t="n">
        <v>10</v>
      </c>
    </row>
    <row r="1622">
      <c r="A1622" t="n">
        <v>128</v>
      </c>
      <c r="B1622" t="n">
        <v>115</v>
      </c>
      <c r="C1622" t="inlineStr">
        <is>
          <t xml:space="preserve">CONCLUIDO	</t>
        </is>
      </c>
      <c r="D1622" t="n">
        <v>3.7605</v>
      </c>
      <c r="E1622" t="n">
        <v>26.59</v>
      </c>
      <c r="F1622" t="n">
        <v>23.54</v>
      </c>
      <c r="G1622" t="n">
        <v>156.91</v>
      </c>
      <c r="H1622" t="n">
        <v>2.09</v>
      </c>
      <c r="I1622" t="n">
        <v>9</v>
      </c>
      <c r="J1622" t="n">
        <v>280.7</v>
      </c>
      <c r="K1622" t="n">
        <v>56.94</v>
      </c>
      <c r="L1622" t="n">
        <v>33</v>
      </c>
      <c r="M1622" t="n">
        <v>7</v>
      </c>
      <c r="N1622" t="n">
        <v>75.76000000000001</v>
      </c>
      <c r="O1622" t="n">
        <v>34853.88</v>
      </c>
      <c r="P1622" t="n">
        <v>329.8</v>
      </c>
      <c r="Q1622" t="n">
        <v>608.8099999999999</v>
      </c>
      <c r="R1622" t="n">
        <v>52.58</v>
      </c>
      <c r="S1622" t="n">
        <v>46.36</v>
      </c>
      <c r="T1622" t="n">
        <v>2791.81</v>
      </c>
      <c r="U1622" t="n">
        <v>0.88</v>
      </c>
      <c r="V1622" t="n">
        <v>0.91</v>
      </c>
      <c r="W1622" t="n">
        <v>9.19</v>
      </c>
      <c r="X1622" t="n">
        <v>0.17</v>
      </c>
      <c r="Y1622" t="n">
        <v>1</v>
      </c>
      <c r="Z1622" t="n">
        <v>10</v>
      </c>
    </row>
    <row r="1623">
      <c r="A1623" t="n">
        <v>129</v>
      </c>
      <c r="B1623" t="n">
        <v>115</v>
      </c>
      <c r="C1623" t="inlineStr">
        <is>
          <t xml:space="preserve">CONCLUIDO	</t>
        </is>
      </c>
      <c r="D1623" t="n">
        <v>3.7599</v>
      </c>
      <c r="E1623" t="n">
        <v>26.6</v>
      </c>
      <c r="F1623" t="n">
        <v>23.54</v>
      </c>
      <c r="G1623" t="n">
        <v>156.94</v>
      </c>
      <c r="H1623" t="n">
        <v>2.11</v>
      </c>
      <c r="I1623" t="n">
        <v>9</v>
      </c>
      <c r="J1623" t="n">
        <v>281.19</v>
      </c>
      <c r="K1623" t="n">
        <v>56.94</v>
      </c>
      <c r="L1623" t="n">
        <v>33.25</v>
      </c>
      <c r="M1623" t="n">
        <v>7</v>
      </c>
      <c r="N1623" t="n">
        <v>76</v>
      </c>
      <c r="O1623" t="n">
        <v>34914.76</v>
      </c>
      <c r="P1623" t="n">
        <v>329.15</v>
      </c>
      <c r="Q1623" t="n">
        <v>608.75</v>
      </c>
      <c r="R1623" t="n">
        <v>52.71</v>
      </c>
      <c r="S1623" t="n">
        <v>46.36</v>
      </c>
      <c r="T1623" t="n">
        <v>2858.67</v>
      </c>
      <c r="U1623" t="n">
        <v>0.88</v>
      </c>
      <c r="V1623" t="n">
        <v>0.91</v>
      </c>
      <c r="W1623" t="n">
        <v>9.19</v>
      </c>
      <c r="X1623" t="n">
        <v>0.17</v>
      </c>
      <c r="Y1623" t="n">
        <v>1</v>
      </c>
      <c r="Z1623" t="n">
        <v>10</v>
      </c>
    </row>
    <row r="1624">
      <c r="A1624" t="n">
        <v>130</v>
      </c>
      <c r="B1624" t="n">
        <v>115</v>
      </c>
      <c r="C1624" t="inlineStr">
        <is>
          <t xml:space="preserve">CONCLUIDO	</t>
        </is>
      </c>
      <c r="D1624" t="n">
        <v>3.7705</v>
      </c>
      <c r="E1624" t="n">
        <v>26.52</v>
      </c>
      <c r="F1624" t="n">
        <v>23.51</v>
      </c>
      <c r="G1624" t="n">
        <v>176.32</v>
      </c>
      <c r="H1624" t="n">
        <v>2.12</v>
      </c>
      <c r="I1624" t="n">
        <v>8</v>
      </c>
      <c r="J1624" t="n">
        <v>281.69</v>
      </c>
      <c r="K1624" t="n">
        <v>56.94</v>
      </c>
      <c r="L1624" t="n">
        <v>33.5</v>
      </c>
      <c r="M1624" t="n">
        <v>6</v>
      </c>
      <c r="N1624" t="n">
        <v>76.25</v>
      </c>
      <c r="O1624" t="n">
        <v>34975.73</v>
      </c>
      <c r="P1624" t="n">
        <v>327.62</v>
      </c>
      <c r="Q1624" t="n">
        <v>608.76</v>
      </c>
      <c r="R1624" t="n">
        <v>51.74</v>
      </c>
      <c r="S1624" t="n">
        <v>46.36</v>
      </c>
      <c r="T1624" t="n">
        <v>2377.69</v>
      </c>
      <c r="U1624" t="n">
        <v>0.9</v>
      </c>
      <c r="V1624" t="n">
        <v>0.91</v>
      </c>
      <c r="W1624" t="n">
        <v>9.19</v>
      </c>
      <c r="X1624" t="n">
        <v>0.14</v>
      </c>
      <c r="Y1624" t="n">
        <v>1</v>
      </c>
      <c r="Z1624" t="n">
        <v>10</v>
      </c>
    </row>
    <row r="1625">
      <c r="A1625" t="n">
        <v>131</v>
      </c>
      <c r="B1625" t="n">
        <v>115</v>
      </c>
      <c r="C1625" t="inlineStr">
        <is>
          <t xml:space="preserve">CONCLUIDO	</t>
        </is>
      </c>
      <c r="D1625" t="n">
        <v>3.77</v>
      </c>
      <c r="E1625" t="n">
        <v>26.53</v>
      </c>
      <c r="F1625" t="n">
        <v>23.51</v>
      </c>
      <c r="G1625" t="n">
        <v>176.35</v>
      </c>
      <c r="H1625" t="n">
        <v>2.13</v>
      </c>
      <c r="I1625" t="n">
        <v>8</v>
      </c>
      <c r="J1625" t="n">
        <v>282.18</v>
      </c>
      <c r="K1625" t="n">
        <v>56.94</v>
      </c>
      <c r="L1625" t="n">
        <v>33.75</v>
      </c>
      <c r="M1625" t="n">
        <v>6</v>
      </c>
      <c r="N1625" t="n">
        <v>76.48999999999999</v>
      </c>
      <c r="O1625" t="n">
        <v>35036.81</v>
      </c>
      <c r="P1625" t="n">
        <v>328.35</v>
      </c>
      <c r="Q1625" t="n">
        <v>608.78</v>
      </c>
      <c r="R1625" t="n">
        <v>51.71</v>
      </c>
      <c r="S1625" t="n">
        <v>46.36</v>
      </c>
      <c r="T1625" t="n">
        <v>2364.98</v>
      </c>
      <c r="U1625" t="n">
        <v>0.9</v>
      </c>
      <c r="V1625" t="n">
        <v>0.91</v>
      </c>
      <c r="W1625" t="n">
        <v>9.19</v>
      </c>
      <c r="X1625" t="n">
        <v>0.14</v>
      </c>
      <c r="Y1625" t="n">
        <v>1</v>
      </c>
      <c r="Z1625" t="n">
        <v>10</v>
      </c>
    </row>
    <row r="1626">
      <c r="A1626" t="n">
        <v>132</v>
      </c>
      <c r="B1626" t="n">
        <v>115</v>
      </c>
      <c r="C1626" t="inlineStr">
        <is>
          <t xml:space="preserve">CONCLUIDO	</t>
        </is>
      </c>
      <c r="D1626" t="n">
        <v>3.7712</v>
      </c>
      <c r="E1626" t="n">
        <v>26.52</v>
      </c>
      <c r="F1626" t="n">
        <v>23.5</v>
      </c>
      <c r="G1626" t="n">
        <v>176.29</v>
      </c>
      <c r="H1626" t="n">
        <v>2.14</v>
      </c>
      <c r="I1626" t="n">
        <v>8</v>
      </c>
      <c r="J1626" t="n">
        <v>282.68</v>
      </c>
      <c r="K1626" t="n">
        <v>56.94</v>
      </c>
      <c r="L1626" t="n">
        <v>34</v>
      </c>
      <c r="M1626" t="n">
        <v>6</v>
      </c>
      <c r="N1626" t="n">
        <v>76.73999999999999</v>
      </c>
      <c r="O1626" t="n">
        <v>35097.98</v>
      </c>
      <c r="P1626" t="n">
        <v>328.6</v>
      </c>
      <c r="Q1626" t="n">
        <v>608.78</v>
      </c>
      <c r="R1626" t="n">
        <v>51.45</v>
      </c>
      <c r="S1626" t="n">
        <v>46.36</v>
      </c>
      <c r="T1626" t="n">
        <v>2231.53</v>
      </c>
      <c r="U1626" t="n">
        <v>0.9</v>
      </c>
      <c r="V1626" t="n">
        <v>0.91</v>
      </c>
      <c r="W1626" t="n">
        <v>9.19</v>
      </c>
      <c r="X1626" t="n">
        <v>0.13</v>
      </c>
      <c r="Y1626" t="n">
        <v>1</v>
      </c>
      <c r="Z1626" t="n">
        <v>10</v>
      </c>
    </row>
    <row r="1627">
      <c r="A1627" t="n">
        <v>133</v>
      </c>
      <c r="B1627" t="n">
        <v>115</v>
      </c>
      <c r="C1627" t="inlineStr">
        <is>
          <t xml:space="preserve">CONCLUIDO	</t>
        </is>
      </c>
      <c r="D1627" t="n">
        <v>3.7713</v>
      </c>
      <c r="E1627" t="n">
        <v>26.52</v>
      </c>
      <c r="F1627" t="n">
        <v>23.5</v>
      </c>
      <c r="G1627" t="n">
        <v>176.28</v>
      </c>
      <c r="H1627" t="n">
        <v>2.15</v>
      </c>
      <c r="I1627" t="n">
        <v>8</v>
      </c>
      <c r="J1627" t="n">
        <v>283.18</v>
      </c>
      <c r="K1627" t="n">
        <v>56.94</v>
      </c>
      <c r="L1627" t="n">
        <v>34.25</v>
      </c>
      <c r="M1627" t="n">
        <v>6</v>
      </c>
      <c r="N1627" t="n">
        <v>76.98</v>
      </c>
      <c r="O1627" t="n">
        <v>35159.25</v>
      </c>
      <c r="P1627" t="n">
        <v>328.91</v>
      </c>
      <c r="Q1627" t="n">
        <v>608.78</v>
      </c>
      <c r="R1627" t="n">
        <v>51.42</v>
      </c>
      <c r="S1627" t="n">
        <v>46.36</v>
      </c>
      <c r="T1627" t="n">
        <v>2219.86</v>
      </c>
      <c r="U1627" t="n">
        <v>0.9</v>
      </c>
      <c r="V1627" t="n">
        <v>0.91</v>
      </c>
      <c r="W1627" t="n">
        <v>9.19</v>
      </c>
      <c r="X1627" t="n">
        <v>0.13</v>
      </c>
      <c r="Y1627" t="n">
        <v>1</v>
      </c>
      <c r="Z1627" t="n">
        <v>10</v>
      </c>
    </row>
    <row r="1628">
      <c r="A1628" t="n">
        <v>134</v>
      </c>
      <c r="B1628" t="n">
        <v>115</v>
      </c>
      <c r="C1628" t="inlineStr">
        <is>
          <t xml:space="preserve">CONCLUIDO	</t>
        </is>
      </c>
      <c r="D1628" t="n">
        <v>3.7707</v>
      </c>
      <c r="E1628" t="n">
        <v>26.52</v>
      </c>
      <c r="F1628" t="n">
        <v>23.51</v>
      </c>
      <c r="G1628" t="n">
        <v>176.31</v>
      </c>
      <c r="H1628" t="n">
        <v>2.17</v>
      </c>
      <c r="I1628" t="n">
        <v>8</v>
      </c>
      <c r="J1628" t="n">
        <v>283.67</v>
      </c>
      <c r="K1628" t="n">
        <v>56.94</v>
      </c>
      <c r="L1628" t="n">
        <v>34.5</v>
      </c>
      <c r="M1628" t="n">
        <v>6</v>
      </c>
      <c r="N1628" t="n">
        <v>77.23</v>
      </c>
      <c r="O1628" t="n">
        <v>35220.61</v>
      </c>
      <c r="P1628" t="n">
        <v>329.32</v>
      </c>
      <c r="Q1628" t="n">
        <v>608.79</v>
      </c>
      <c r="R1628" t="n">
        <v>51.62</v>
      </c>
      <c r="S1628" t="n">
        <v>46.36</v>
      </c>
      <c r="T1628" t="n">
        <v>2316.26</v>
      </c>
      <c r="U1628" t="n">
        <v>0.9</v>
      </c>
      <c r="V1628" t="n">
        <v>0.91</v>
      </c>
      <c r="W1628" t="n">
        <v>9.19</v>
      </c>
      <c r="X1628" t="n">
        <v>0.14</v>
      </c>
      <c r="Y1628" t="n">
        <v>1</v>
      </c>
      <c r="Z1628" t="n">
        <v>10</v>
      </c>
    </row>
    <row r="1629">
      <c r="A1629" t="n">
        <v>135</v>
      </c>
      <c r="B1629" t="n">
        <v>115</v>
      </c>
      <c r="C1629" t="inlineStr">
        <is>
          <t xml:space="preserve">CONCLUIDO	</t>
        </is>
      </c>
      <c r="D1629" t="n">
        <v>3.7701</v>
      </c>
      <c r="E1629" t="n">
        <v>26.52</v>
      </c>
      <c r="F1629" t="n">
        <v>23.51</v>
      </c>
      <c r="G1629" t="n">
        <v>176.34</v>
      </c>
      <c r="H1629" t="n">
        <v>2.18</v>
      </c>
      <c r="I1629" t="n">
        <v>8</v>
      </c>
      <c r="J1629" t="n">
        <v>284.17</v>
      </c>
      <c r="K1629" t="n">
        <v>56.94</v>
      </c>
      <c r="L1629" t="n">
        <v>34.75</v>
      </c>
      <c r="M1629" t="n">
        <v>6</v>
      </c>
      <c r="N1629" t="n">
        <v>77.48</v>
      </c>
      <c r="O1629" t="n">
        <v>35282.08</v>
      </c>
      <c r="P1629" t="n">
        <v>329.21</v>
      </c>
      <c r="Q1629" t="n">
        <v>608.75</v>
      </c>
      <c r="R1629" t="n">
        <v>51.84</v>
      </c>
      <c r="S1629" t="n">
        <v>46.36</v>
      </c>
      <c r="T1629" t="n">
        <v>2428.25</v>
      </c>
      <c r="U1629" t="n">
        <v>0.89</v>
      </c>
      <c r="V1629" t="n">
        <v>0.91</v>
      </c>
      <c r="W1629" t="n">
        <v>9.19</v>
      </c>
      <c r="X1629" t="n">
        <v>0.14</v>
      </c>
      <c r="Y1629" t="n">
        <v>1</v>
      </c>
      <c r="Z1629" t="n">
        <v>10</v>
      </c>
    </row>
    <row r="1630">
      <c r="A1630" t="n">
        <v>136</v>
      </c>
      <c r="B1630" t="n">
        <v>115</v>
      </c>
      <c r="C1630" t="inlineStr">
        <is>
          <t xml:space="preserve">CONCLUIDO	</t>
        </is>
      </c>
      <c r="D1630" t="n">
        <v>3.7696</v>
      </c>
      <c r="E1630" t="n">
        <v>26.53</v>
      </c>
      <c r="F1630" t="n">
        <v>23.52</v>
      </c>
      <c r="G1630" t="n">
        <v>176.37</v>
      </c>
      <c r="H1630" t="n">
        <v>2.19</v>
      </c>
      <c r="I1630" t="n">
        <v>8</v>
      </c>
      <c r="J1630" t="n">
        <v>284.67</v>
      </c>
      <c r="K1630" t="n">
        <v>56.94</v>
      </c>
      <c r="L1630" t="n">
        <v>35</v>
      </c>
      <c r="M1630" t="n">
        <v>6</v>
      </c>
      <c r="N1630" t="n">
        <v>77.73</v>
      </c>
      <c r="O1630" t="n">
        <v>35343.65</v>
      </c>
      <c r="P1630" t="n">
        <v>328.89</v>
      </c>
      <c r="Q1630" t="n">
        <v>608.75</v>
      </c>
      <c r="R1630" t="n">
        <v>51.93</v>
      </c>
      <c r="S1630" t="n">
        <v>46.36</v>
      </c>
      <c r="T1630" t="n">
        <v>2474.35</v>
      </c>
      <c r="U1630" t="n">
        <v>0.89</v>
      </c>
      <c r="V1630" t="n">
        <v>0.91</v>
      </c>
      <c r="W1630" t="n">
        <v>9.19</v>
      </c>
      <c r="X1630" t="n">
        <v>0.15</v>
      </c>
      <c r="Y1630" t="n">
        <v>1</v>
      </c>
      <c r="Z1630" t="n">
        <v>10</v>
      </c>
    </row>
    <row r="1631">
      <c r="A1631" t="n">
        <v>137</v>
      </c>
      <c r="B1631" t="n">
        <v>115</v>
      </c>
      <c r="C1631" t="inlineStr">
        <is>
          <t xml:space="preserve">CONCLUIDO	</t>
        </is>
      </c>
      <c r="D1631" t="n">
        <v>3.7709</v>
      </c>
      <c r="E1631" t="n">
        <v>26.52</v>
      </c>
      <c r="F1631" t="n">
        <v>23.51</v>
      </c>
      <c r="G1631" t="n">
        <v>176.3</v>
      </c>
      <c r="H1631" t="n">
        <v>2.2</v>
      </c>
      <c r="I1631" t="n">
        <v>8</v>
      </c>
      <c r="J1631" t="n">
        <v>285.17</v>
      </c>
      <c r="K1631" t="n">
        <v>56.94</v>
      </c>
      <c r="L1631" t="n">
        <v>35.25</v>
      </c>
      <c r="M1631" t="n">
        <v>6</v>
      </c>
      <c r="N1631" t="n">
        <v>77.98</v>
      </c>
      <c r="O1631" t="n">
        <v>35405.32</v>
      </c>
      <c r="P1631" t="n">
        <v>328.71</v>
      </c>
      <c r="Q1631" t="n">
        <v>608.83</v>
      </c>
      <c r="R1631" t="n">
        <v>51.58</v>
      </c>
      <c r="S1631" t="n">
        <v>46.36</v>
      </c>
      <c r="T1631" t="n">
        <v>2299.25</v>
      </c>
      <c r="U1631" t="n">
        <v>0.9</v>
      </c>
      <c r="V1631" t="n">
        <v>0.91</v>
      </c>
      <c r="W1631" t="n">
        <v>9.19</v>
      </c>
      <c r="X1631" t="n">
        <v>0.14</v>
      </c>
      <c r="Y1631" t="n">
        <v>1</v>
      </c>
      <c r="Z1631" t="n">
        <v>10</v>
      </c>
    </row>
    <row r="1632">
      <c r="A1632" t="n">
        <v>138</v>
      </c>
      <c r="B1632" t="n">
        <v>115</v>
      </c>
      <c r="C1632" t="inlineStr">
        <is>
          <t xml:space="preserve">CONCLUIDO	</t>
        </is>
      </c>
      <c r="D1632" t="n">
        <v>3.771</v>
      </c>
      <c r="E1632" t="n">
        <v>26.52</v>
      </c>
      <c r="F1632" t="n">
        <v>23.51</v>
      </c>
      <c r="G1632" t="n">
        <v>176.3</v>
      </c>
      <c r="H1632" t="n">
        <v>2.21</v>
      </c>
      <c r="I1632" t="n">
        <v>8</v>
      </c>
      <c r="J1632" t="n">
        <v>285.67</v>
      </c>
      <c r="K1632" t="n">
        <v>56.94</v>
      </c>
      <c r="L1632" t="n">
        <v>35.5</v>
      </c>
      <c r="M1632" t="n">
        <v>6</v>
      </c>
      <c r="N1632" t="n">
        <v>78.23</v>
      </c>
      <c r="O1632" t="n">
        <v>35467.08</v>
      </c>
      <c r="P1632" t="n">
        <v>328.38</v>
      </c>
      <c r="Q1632" t="n">
        <v>608.8099999999999</v>
      </c>
      <c r="R1632" t="n">
        <v>51.57</v>
      </c>
      <c r="S1632" t="n">
        <v>46.36</v>
      </c>
      <c r="T1632" t="n">
        <v>2293.02</v>
      </c>
      <c r="U1632" t="n">
        <v>0.9</v>
      </c>
      <c r="V1632" t="n">
        <v>0.91</v>
      </c>
      <c r="W1632" t="n">
        <v>9.19</v>
      </c>
      <c r="X1632" t="n">
        <v>0.14</v>
      </c>
      <c r="Y1632" t="n">
        <v>1</v>
      </c>
      <c r="Z1632" t="n">
        <v>10</v>
      </c>
    </row>
    <row r="1633">
      <c r="A1633" t="n">
        <v>139</v>
      </c>
      <c r="B1633" t="n">
        <v>115</v>
      </c>
      <c r="C1633" t="inlineStr">
        <is>
          <t xml:space="preserve">CONCLUIDO	</t>
        </is>
      </c>
      <c r="D1633" t="n">
        <v>3.7705</v>
      </c>
      <c r="E1633" t="n">
        <v>26.52</v>
      </c>
      <c r="F1633" t="n">
        <v>23.51</v>
      </c>
      <c r="G1633" t="n">
        <v>176.32</v>
      </c>
      <c r="H1633" t="n">
        <v>2.22</v>
      </c>
      <c r="I1633" t="n">
        <v>8</v>
      </c>
      <c r="J1633" t="n">
        <v>286.17</v>
      </c>
      <c r="K1633" t="n">
        <v>56.94</v>
      </c>
      <c r="L1633" t="n">
        <v>35.75</v>
      </c>
      <c r="M1633" t="n">
        <v>6</v>
      </c>
      <c r="N1633" t="n">
        <v>78.48</v>
      </c>
      <c r="O1633" t="n">
        <v>35528.95</v>
      </c>
      <c r="P1633" t="n">
        <v>328.21</v>
      </c>
      <c r="Q1633" t="n">
        <v>608.76</v>
      </c>
      <c r="R1633" t="n">
        <v>51.64</v>
      </c>
      <c r="S1633" t="n">
        <v>46.36</v>
      </c>
      <c r="T1633" t="n">
        <v>2327.71</v>
      </c>
      <c r="U1633" t="n">
        <v>0.9</v>
      </c>
      <c r="V1633" t="n">
        <v>0.91</v>
      </c>
      <c r="W1633" t="n">
        <v>9.19</v>
      </c>
      <c r="X1633" t="n">
        <v>0.14</v>
      </c>
      <c r="Y1633" t="n">
        <v>1</v>
      </c>
      <c r="Z1633" t="n">
        <v>10</v>
      </c>
    </row>
    <row r="1634">
      <c r="A1634" t="n">
        <v>140</v>
      </c>
      <c r="B1634" t="n">
        <v>115</v>
      </c>
      <c r="C1634" t="inlineStr">
        <is>
          <t xml:space="preserve">CONCLUIDO	</t>
        </is>
      </c>
      <c r="D1634" t="n">
        <v>3.7709</v>
      </c>
      <c r="E1634" t="n">
        <v>26.52</v>
      </c>
      <c r="F1634" t="n">
        <v>23.51</v>
      </c>
      <c r="G1634" t="n">
        <v>176.3</v>
      </c>
      <c r="H1634" t="n">
        <v>2.24</v>
      </c>
      <c r="I1634" t="n">
        <v>8</v>
      </c>
      <c r="J1634" t="n">
        <v>286.68</v>
      </c>
      <c r="K1634" t="n">
        <v>56.94</v>
      </c>
      <c r="L1634" t="n">
        <v>36</v>
      </c>
      <c r="M1634" t="n">
        <v>6</v>
      </c>
      <c r="N1634" t="n">
        <v>78.73</v>
      </c>
      <c r="O1634" t="n">
        <v>35591.05</v>
      </c>
      <c r="P1634" t="n">
        <v>327.58</v>
      </c>
      <c r="Q1634" t="n">
        <v>608.78</v>
      </c>
      <c r="R1634" t="n">
        <v>51.57</v>
      </c>
      <c r="S1634" t="n">
        <v>46.36</v>
      </c>
      <c r="T1634" t="n">
        <v>2292.32</v>
      </c>
      <c r="U1634" t="n">
        <v>0.9</v>
      </c>
      <c r="V1634" t="n">
        <v>0.91</v>
      </c>
      <c r="W1634" t="n">
        <v>9.19</v>
      </c>
      <c r="X1634" t="n">
        <v>0.14</v>
      </c>
      <c r="Y1634" t="n">
        <v>1</v>
      </c>
      <c r="Z1634" t="n">
        <v>10</v>
      </c>
    </row>
    <row r="1635">
      <c r="A1635" t="n">
        <v>141</v>
      </c>
      <c r="B1635" t="n">
        <v>115</v>
      </c>
      <c r="C1635" t="inlineStr">
        <is>
          <t xml:space="preserve">CONCLUIDO	</t>
        </is>
      </c>
      <c r="D1635" t="n">
        <v>3.7714</v>
      </c>
      <c r="E1635" t="n">
        <v>26.52</v>
      </c>
      <c r="F1635" t="n">
        <v>23.5</v>
      </c>
      <c r="G1635" t="n">
        <v>176.28</v>
      </c>
      <c r="H1635" t="n">
        <v>2.25</v>
      </c>
      <c r="I1635" t="n">
        <v>8</v>
      </c>
      <c r="J1635" t="n">
        <v>287.18</v>
      </c>
      <c r="K1635" t="n">
        <v>56.94</v>
      </c>
      <c r="L1635" t="n">
        <v>36.25</v>
      </c>
      <c r="M1635" t="n">
        <v>6</v>
      </c>
      <c r="N1635" t="n">
        <v>78.98999999999999</v>
      </c>
      <c r="O1635" t="n">
        <v>35653.12</v>
      </c>
      <c r="P1635" t="n">
        <v>327.32</v>
      </c>
      <c r="Q1635" t="n">
        <v>608.77</v>
      </c>
      <c r="R1635" t="n">
        <v>51.4</v>
      </c>
      <c r="S1635" t="n">
        <v>46.36</v>
      </c>
      <c r="T1635" t="n">
        <v>2206.04</v>
      </c>
      <c r="U1635" t="n">
        <v>0.9</v>
      </c>
      <c r="V1635" t="n">
        <v>0.91</v>
      </c>
      <c r="W1635" t="n">
        <v>9.19</v>
      </c>
      <c r="X1635" t="n">
        <v>0.13</v>
      </c>
      <c r="Y1635" t="n">
        <v>1</v>
      </c>
      <c r="Z1635" t="n">
        <v>10</v>
      </c>
    </row>
    <row r="1636">
      <c r="A1636" t="n">
        <v>142</v>
      </c>
      <c r="B1636" t="n">
        <v>115</v>
      </c>
      <c r="C1636" t="inlineStr">
        <is>
          <t xml:space="preserve">CONCLUIDO	</t>
        </is>
      </c>
      <c r="D1636" t="n">
        <v>3.7721</v>
      </c>
      <c r="E1636" t="n">
        <v>26.51</v>
      </c>
      <c r="F1636" t="n">
        <v>23.5</v>
      </c>
      <c r="G1636" t="n">
        <v>176.24</v>
      </c>
      <c r="H1636" t="n">
        <v>2.26</v>
      </c>
      <c r="I1636" t="n">
        <v>8</v>
      </c>
      <c r="J1636" t="n">
        <v>287.68</v>
      </c>
      <c r="K1636" t="n">
        <v>56.94</v>
      </c>
      <c r="L1636" t="n">
        <v>36.5</v>
      </c>
      <c r="M1636" t="n">
        <v>6</v>
      </c>
      <c r="N1636" t="n">
        <v>79.23999999999999</v>
      </c>
      <c r="O1636" t="n">
        <v>35715.3</v>
      </c>
      <c r="P1636" t="n">
        <v>327.07</v>
      </c>
      <c r="Q1636" t="n">
        <v>608.79</v>
      </c>
      <c r="R1636" t="n">
        <v>51.35</v>
      </c>
      <c r="S1636" t="n">
        <v>46.36</v>
      </c>
      <c r="T1636" t="n">
        <v>2183.32</v>
      </c>
      <c r="U1636" t="n">
        <v>0.9</v>
      </c>
      <c r="V1636" t="n">
        <v>0.91</v>
      </c>
      <c r="W1636" t="n">
        <v>9.19</v>
      </c>
      <c r="X1636" t="n">
        <v>0.13</v>
      </c>
      <c r="Y1636" t="n">
        <v>1</v>
      </c>
      <c r="Z1636" t="n">
        <v>10</v>
      </c>
    </row>
    <row r="1637">
      <c r="A1637" t="n">
        <v>143</v>
      </c>
      <c r="B1637" t="n">
        <v>115</v>
      </c>
      <c r="C1637" t="inlineStr">
        <is>
          <t xml:space="preserve">CONCLUIDO	</t>
        </is>
      </c>
      <c r="D1637" t="n">
        <v>3.7724</v>
      </c>
      <c r="E1637" t="n">
        <v>26.51</v>
      </c>
      <c r="F1637" t="n">
        <v>23.5</v>
      </c>
      <c r="G1637" t="n">
        <v>176.22</v>
      </c>
      <c r="H1637" t="n">
        <v>2.27</v>
      </c>
      <c r="I1637" t="n">
        <v>8</v>
      </c>
      <c r="J1637" t="n">
        <v>288.19</v>
      </c>
      <c r="K1637" t="n">
        <v>56.94</v>
      </c>
      <c r="L1637" t="n">
        <v>36.75</v>
      </c>
      <c r="M1637" t="n">
        <v>6</v>
      </c>
      <c r="N1637" t="n">
        <v>79.5</v>
      </c>
      <c r="O1637" t="n">
        <v>35777.58</v>
      </c>
      <c r="P1637" t="n">
        <v>326</v>
      </c>
      <c r="Q1637" t="n">
        <v>608.78</v>
      </c>
      <c r="R1637" t="n">
        <v>51.18</v>
      </c>
      <c r="S1637" t="n">
        <v>46.36</v>
      </c>
      <c r="T1637" t="n">
        <v>2095.64</v>
      </c>
      <c r="U1637" t="n">
        <v>0.91</v>
      </c>
      <c r="V1637" t="n">
        <v>0.91</v>
      </c>
      <c r="W1637" t="n">
        <v>9.19</v>
      </c>
      <c r="X1637" t="n">
        <v>0.12</v>
      </c>
      <c r="Y1637" t="n">
        <v>1</v>
      </c>
      <c r="Z1637" t="n">
        <v>10</v>
      </c>
    </row>
    <row r="1638">
      <c r="A1638" t="n">
        <v>144</v>
      </c>
      <c r="B1638" t="n">
        <v>115</v>
      </c>
      <c r="C1638" t="inlineStr">
        <is>
          <t xml:space="preserve">CONCLUIDO	</t>
        </is>
      </c>
      <c r="D1638" t="n">
        <v>3.772</v>
      </c>
      <c r="E1638" t="n">
        <v>26.51</v>
      </c>
      <c r="F1638" t="n">
        <v>23.5</v>
      </c>
      <c r="G1638" t="n">
        <v>176.24</v>
      </c>
      <c r="H1638" t="n">
        <v>2.28</v>
      </c>
      <c r="I1638" t="n">
        <v>8</v>
      </c>
      <c r="J1638" t="n">
        <v>288.7</v>
      </c>
      <c r="K1638" t="n">
        <v>56.94</v>
      </c>
      <c r="L1638" t="n">
        <v>37</v>
      </c>
      <c r="M1638" t="n">
        <v>6</v>
      </c>
      <c r="N1638" t="n">
        <v>79.75</v>
      </c>
      <c r="O1638" t="n">
        <v>35839.97</v>
      </c>
      <c r="P1638" t="n">
        <v>325.7</v>
      </c>
      <c r="Q1638" t="n">
        <v>608.77</v>
      </c>
      <c r="R1638" t="n">
        <v>51.4</v>
      </c>
      <c r="S1638" t="n">
        <v>46.36</v>
      </c>
      <c r="T1638" t="n">
        <v>2206.48</v>
      </c>
      <c r="U1638" t="n">
        <v>0.9</v>
      </c>
      <c r="V1638" t="n">
        <v>0.91</v>
      </c>
      <c r="W1638" t="n">
        <v>9.19</v>
      </c>
      <c r="X1638" t="n">
        <v>0.13</v>
      </c>
      <c r="Y1638" t="n">
        <v>1</v>
      </c>
      <c r="Z1638" t="n">
        <v>10</v>
      </c>
    </row>
    <row r="1639">
      <c r="A1639" t="n">
        <v>145</v>
      </c>
      <c r="B1639" t="n">
        <v>115</v>
      </c>
      <c r="C1639" t="inlineStr">
        <is>
          <t xml:space="preserve">CONCLUIDO	</t>
        </is>
      </c>
      <c r="D1639" t="n">
        <v>3.7713</v>
      </c>
      <c r="E1639" t="n">
        <v>26.52</v>
      </c>
      <c r="F1639" t="n">
        <v>23.5</v>
      </c>
      <c r="G1639" t="n">
        <v>176.28</v>
      </c>
      <c r="H1639" t="n">
        <v>2.29</v>
      </c>
      <c r="I1639" t="n">
        <v>8</v>
      </c>
      <c r="J1639" t="n">
        <v>289.2</v>
      </c>
      <c r="K1639" t="n">
        <v>56.94</v>
      </c>
      <c r="L1639" t="n">
        <v>37.25</v>
      </c>
      <c r="M1639" t="n">
        <v>6</v>
      </c>
      <c r="N1639" t="n">
        <v>80.01000000000001</v>
      </c>
      <c r="O1639" t="n">
        <v>35902.46</v>
      </c>
      <c r="P1639" t="n">
        <v>324.91</v>
      </c>
      <c r="Q1639" t="n">
        <v>608.83</v>
      </c>
      <c r="R1639" t="n">
        <v>51.49</v>
      </c>
      <c r="S1639" t="n">
        <v>46.36</v>
      </c>
      <c r="T1639" t="n">
        <v>2252.66</v>
      </c>
      <c r="U1639" t="n">
        <v>0.9</v>
      </c>
      <c r="V1639" t="n">
        <v>0.91</v>
      </c>
      <c r="W1639" t="n">
        <v>9.19</v>
      </c>
      <c r="X1639" t="n">
        <v>0.13</v>
      </c>
      <c r="Y1639" t="n">
        <v>1</v>
      </c>
      <c r="Z1639" t="n">
        <v>10</v>
      </c>
    </row>
    <row r="1640">
      <c r="A1640" t="n">
        <v>146</v>
      </c>
      <c r="B1640" t="n">
        <v>115</v>
      </c>
      <c r="C1640" t="inlineStr">
        <is>
          <t xml:space="preserve">CONCLUIDO	</t>
        </is>
      </c>
      <c r="D1640" t="n">
        <v>3.7713</v>
      </c>
      <c r="E1640" t="n">
        <v>26.52</v>
      </c>
      <c r="F1640" t="n">
        <v>23.5</v>
      </c>
      <c r="G1640" t="n">
        <v>176.28</v>
      </c>
      <c r="H1640" t="n">
        <v>2.31</v>
      </c>
      <c r="I1640" t="n">
        <v>8</v>
      </c>
      <c r="J1640" t="n">
        <v>289.71</v>
      </c>
      <c r="K1640" t="n">
        <v>56.94</v>
      </c>
      <c r="L1640" t="n">
        <v>37.5</v>
      </c>
      <c r="M1640" t="n">
        <v>6</v>
      </c>
      <c r="N1640" t="n">
        <v>80.27</v>
      </c>
      <c r="O1640" t="n">
        <v>35965.05</v>
      </c>
      <c r="P1640" t="n">
        <v>324.6</v>
      </c>
      <c r="Q1640" t="n">
        <v>608.76</v>
      </c>
      <c r="R1640" t="n">
        <v>51.48</v>
      </c>
      <c r="S1640" t="n">
        <v>46.36</v>
      </c>
      <c r="T1640" t="n">
        <v>2246.73</v>
      </c>
      <c r="U1640" t="n">
        <v>0.9</v>
      </c>
      <c r="V1640" t="n">
        <v>0.91</v>
      </c>
      <c r="W1640" t="n">
        <v>9.19</v>
      </c>
      <c r="X1640" t="n">
        <v>0.13</v>
      </c>
      <c r="Y1640" t="n">
        <v>1</v>
      </c>
      <c r="Z1640" t="n">
        <v>10</v>
      </c>
    </row>
    <row r="1641">
      <c r="A1641" t="n">
        <v>147</v>
      </c>
      <c r="B1641" t="n">
        <v>115</v>
      </c>
      <c r="C1641" t="inlineStr">
        <is>
          <t xml:space="preserve">CONCLUIDO	</t>
        </is>
      </c>
      <c r="D1641" t="n">
        <v>3.7716</v>
      </c>
      <c r="E1641" t="n">
        <v>26.51</v>
      </c>
      <c r="F1641" t="n">
        <v>23.5</v>
      </c>
      <c r="G1641" t="n">
        <v>176.26</v>
      </c>
      <c r="H1641" t="n">
        <v>2.32</v>
      </c>
      <c r="I1641" t="n">
        <v>8</v>
      </c>
      <c r="J1641" t="n">
        <v>290.22</v>
      </c>
      <c r="K1641" t="n">
        <v>56.94</v>
      </c>
      <c r="L1641" t="n">
        <v>37.75</v>
      </c>
      <c r="M1641" t="n">
        <v>6</v>
      </c>
      <c r="N1641" t="n">
        <v>80.52</v>
      </c>
      <c r="O1641" t="n">
        <v>36027.75</v>
      </c>
      <c r="P1641" t="n">
        <v>323.53</v>
      </c>
      <c r="Q1641" t="n">
        <v>608.8099999999999</v>
      </c>
      <c r="R1641" t="n">
        <v>51.57</v>
      </c>
      <c r="S1641" t="n">
        <v>46.36</v>
      </c>
      <c r="T1641" t="n">
        <v>2292.19</v>
      </c>
      <c r="U1641" t="n">
        <v>0.9</v>
      </c>
      <c r="V1641" t="n">
        <v>0.91</v>
      </c>
      <c r="W1641" t="n">
        <v>9.19</v>
      </c>
      <c r="X1641" t="n">
        <v>0.13</v>
      </c>
      <c r="Y1641" t="n">
        <v>1</v>
      </c>
      <c r="Z1641" t="n">
        <v>10</v>
      </c>
    </row>
    <row r="1642">
      <c r="A1642" t="n">
        <v>148</v>
      </c>
      <c r="B1642" t="n">
        <v>115</v>
      </c>
      <c r="C1642" t="inlineStr">
        <is>
          <t xml:space="preserve">CONCLUIDO	</t>
        </is>
      </c>
      <c r="D1642" t="n">
        <v>3.7694</v>
      </c>
      <c r="E1642" t="n">
        <v>26.53</v>
      </c>
      <c r="F1642" t="n">
        <v>23.52</v>
      </c>
      <c r="G1642" t="n">
        <v>176.38</v>
      </c>
      <c r="H1642" t="n">
        <v>2.33</v>
      </c>
      <c r="I1642" t="n">
        <v>8</v>
      </c>
      <c r="J1642" t="n">
        <v>290.73</v>
      </c>
      <c r="K1642" t="n">
        <v>56.94</v>
      </c>
      <c r="L1642" t="n">
        <v>38</v>
      </c>
      <c r="M1642" t="n">
        <v>6</v>
      </c>
      <c r="N1642" t="n">
        <v>80.78</v>
      </c>
      <c r="O1642" t="n">
        <v>36090.56</v>
      </c>
      <c r="P1642" t="n">
        <v>323.42</v>
      </c>
      <c r="Q1642" t="n">
        <v>608.8</v>
      </c>
      <c r="R1642" t="n">
        <v>51.81</v>
      </c>
      <c r="S1642" t="n">
        <v>46.36</v>
      </c>
      <c r="T1642" t="n">
        <v>2414.62</v>
      </c>
      <c r="U1642" t="n">
        <v>0.89</v>
      </c>
      <c r="V1642" t="n">
        <v>0.91</v>
      </c>
      <c r="W1642" t="n">
        <v>9.19</v>
      </c>
      <c r="X1642" t="n">
        <v>0.15</v>
      </c>
      <c r="Y1642" t="n">
        <v>1</v>
      </c>
      <c r="Z1642" t="n">
        <v>10</v>
      </c>
    </row>
    <row r="1643">
      <c r="A1643" t="n">
        <v>149</v>
      </c>
      <c r="B1643" t="n">
        <v>115</v>
      </c>
      <c r="C1643" t="inlineStr">
        <is>
          <t xml:space="preserve">CONCLUIDO	</t>
        </is>
      </c>
      <c r="D1643" t="n">
        <v>3.7699</v>
      </c>
      <c r="E1643" t="n">
        <v>26.53</v>
      </c>
      <c r="F1643" t="n">
        <v>23.51</v>
      </c>
      <c r="G1643" t="n">
        <v>176.35</v>
      </c>
      <c r="H1643" t="n">
        <v>2.34</v>
      </c>
      <c r="I1643" t="n">
        <v>8</v>
      </c>
      <c r="J1643" t="n">
        <v>291.24</v>
      </c>
      <c r="K1643" t="n">
        <v>56.94</v>
      </c>
      <c r="L1643" t="n">
        <v>38.25</v>
      </c>
      <c r="M1643" t="n">
        <v>6</v>
      </c>
      <c r="N1643" t="n">
        <v>81.04000000000001</v>
      </c>
      <c r="O1643" t="n">
        <v>36153.47</v>
      </c>
      <c r="P1643" t="n">
        <v>322.43</v>
      </c>
      <c r="Q1643" t="n">
        <v>608.76</v>
      </c>
      <c r="R1643" t="n">
        <v>51.73</v>
      </c>
      <c r="S1643" t="n">
        <v>46.36</v>
      </c>
      <c r="T1643" t="n">
        <v>2374.97</v>
      </c>
      <c r="U1643" t="n">
        <v>0.9</v>
      </c>
      <c r="V1643" t="n">
        <v>0.91</v>
      </c>
      <c r="W1643" t="n">
        <v>9.19</v>
      </c>
      <c r="X1643" t="n">
        <v>0.14</v>
      </c>
      <c r="Y1643" t="n">
        <v>1</v>
      </c>
      <c r="Z1643" t="n">
        <v>10</v>
      </c>
    </row>
    <row r="1644">
      <c r="A1644" t="n">
        <v>150</v>
      </c>
      <c r="B1644" t="n">
        <v>115</v>
      </c>
      <c r="C1644" t="inlineStr">
        <is>
          <t xml:space="preserve">CONCLUIDO	</t>
        </is>
      </c>
      <c r="D1644" t="n">
        <v>3.7806</v>
      </c>
      <c r="E1644" t="n">
        <v>26.45</v>
      </c>
      <c r="F1644" t="n">
        <v>23.48</v>
      </c>
      <c r="G1644" t="n">
        <v>201.28</v>
      </c>
      <c r="H1644" t="n">
        <v>2.35</v>
      </c>
      <c r="I1644" t="n">
        <v>7</v>
      </c>
      <c r="J1644" t="n">
        <v>291.75</v>
      </c>
      <c r="K1644" t="n">
        <v>56.94</v>
      </c>
      <c r="L1644" t="n">
        <v>38.5</v>
      </c>
      <c r="M1644" t="n">
        <v>5</v>
      </c>
      <c r="N1644" t="n">
        <v>81.31</v>
      </c>
      <c r="O1644" t="n">
        <v>36216.49</v>
      </c>
      <c r="P1644" t="n">
        <v>322.24</v>
      </c>
      <c r="Q1644" t="n">
        <v>608.75</v>
      </c>
      <c r="R1644" t="n">
        <v>50.86</v>
      </c>
      <c r="S1644" t="n">
        <v>46.36</v>
      </c>
      <c r="T1644" t="n">
        <v>1941.02</v>
      </c>
      <c r="U1644" t="n">
        <v>0.91</v>
      </c>
      <c r="V1644" t="n">
        <v>0.91</v>
      </c>
      <c r="W1644" t="n">
        <v>9.19</v>
      </c>
      <c r="X1644" t="n">
        <v>0.11</v>
      </c>
      <c r="Y1644" t="n">
        <v>1</v>
      </c>
      <c r="Z1644" t="n">
        <v>10</v>
      </c>
    </row>
    <row r="1645">
      <c r="A1645" t="n">
        <v>151</v>
      </c>
      <c r="B1645" t="n">
        <v>115</v>
      </c>
      <c r="C1645" t="inlineStr">
        <is>
          <t xml:space="preserve">CONCLUIDO	</t>
        </is>
      </c>
      <c r="D1645" t="n">
        <v>3.7798</v>
      </c>
      <c r="E1645" t="n">
        <v>26.46</v>
      </c>
      <c r="F1645" t="n">
        <v>23.49</v>
      </c>
      <c r="G1645" t="n">
        <v>201.33</v>
      </c>
      <c r="H1645" t="n">
        <v>2.36</v>
      </c>
      <c r="I1645" t="n">
        <v>7</v>
      </c>
      <c r="J1645" t="n">
        <v>292.26</v>
      </c>
      <c r="K1645" t="n">
        <v>56.94</v>
      </c>
      <c r="L1645" t="n">
        <v>38.75</v>
      </c>
      <c r="M1645" t="n">
        <v>5</v>
      </c>
      <c r="N1645" t="n">
        <v>81.56999999999999</v>
      </c>
      <c r="O1645" t="n">
        <v>36279.61</v>
      </c>
      <c r="P1645" t="n">
        <v>322.78</v>
      </c>
      <c r="Q1645" t="n">
        <v>608.75</v>
      </c>
      <c r="R1645" t="n">
        <v>51.05</v>
      </c>
      <c r="S1645" t="n">
        <v>46.36</v>
      </c>
      <c r="T1645" t="n">
        <v>2039.74</v>
      </c>
      <c r="U1645" t="n">
        <v>0.91</v>
      </c>
      <c r="V1645" t="n">
        <v>0.91</v>
      </c>
      <c r="W1645" t="n">
        <v>9.19</v>
      </c>
      <c r="X1645" t="n">
        <v>0.12</v>
      </c>
      <c r="Y1645" t="n">
        <v>1</v>
      </c>
      <c r="Z1645" t="n">
        <v>10</v>
      </c>
    </row>
    <row r="1646">
      <c r="A1646" t="n">
        <v>152</v>
      </c>
      <c r="B1646" t="n">
        <v>115</v>
      </c>
      <c r="C1646" t="inlineStr">
        <is>
          <t xml:space="preserve">CONCLUIDO	</t>
        </is>
      </c>
      <c r="D1646" t="n">
        <v>3.7806</v>
      </c>
      <c r="E1646" t="n">
        <v>26.45</v>
      </c>
      <c r="F1646" t="n">
        <v>23.48</v>
      </c>
      <c r="G1646" t="n">
        <v>201.28</v>
      </c>
      <c r="H1646" t="n">
        <v>2.37</v>
      </c>
      <c r="I1646" t="n">
        <v>7</v>
      </c>
      <c r="J1646" t="n">
        <v>292.77</v>
      </c>
      <c r="K1646" t="n">
        <v>56.94</v>
      </c>
      <c r="L1646" t="n">
        <v>39</v>
      </c>
      <c r="M1646" t="n">
        <v>5</v>
      </c>
      <c r="N1646" t="n">
        <v>81.83</v>
      </c>
      <c r="O1646" t="n">
        <v>36342.85</v>
      </c>
      <c r="P1646" t="n">
        <v>323.42</v>
      </c>
      <c r="Q1646" t="n">
        <v>608.79</v>
      </c>
      <c r="R1646" t="n">
        <v>50.87</v>
      </c>
      <c r="S1646" t="n">
        <v>46.36</v>
      </c>
      <c r="T1646" t="n">
        <v>1947.4</v>
      </c>
      <c r="U1646" t="n">
        <v>0.91</v>
      </c>
      <c r="V1646" t="n">
        <v>0.91</v>
      </c>
      <c r="W1646" t="n">
        <v>9.19</v>
      </c>
      <c r="X1646" t="n">
        <v>0.11</v>
      </c>
      <c r="Y1646" t="n">
        <v>1</v>
      </c>
      <c r="Z1646" t="n">
        <v>10</v>
      </c>
    </row>
    <row r="1647">
      <c r="A1647" t="n">
        <v>153</v>
      </c>
      <c r="B1647" t="n">
        <v>115</v>
      </c>
      <c r="C1647" t="inlineStr">
        <is>
          <t xml:space="preserve">CONCLUIDO	</t>
        </is>
      </c>
      <c r="D1647" t="n">
        <v>3.7802</v>
      </c>
      <c r="E1647" t="n">
        <v>26.45</v>
      </c>
      <c r="F1647" t="n">
        <v>23.49</v>
      </c>
      <c r="G1647" t="n">
        <v>201.3</v>
      </c>
      <c r="H1647" t="n">
        <v>2.38</v>
      </c>
      <c r="I1647" t="n">
        <v>7</v>
      </c>
      <c r="J1647" t="n">
        <v>293.29</v>
      </c>
      <c r="K1647" t="n">
        <v>56.94</v>
      </c>
      <c r="L1647" t="n">
        <v>39.25</v>
      </c>
      <c r="M1647" t="n">
        <v>5</v>
      </c>
      <c r="N1647" t="n">
        <v>82.09</v>
      </c>
      <c r="O1647" t="n">
        <v>36406.19</v>
      </c>
      <c r="P1647" t="n">
        <v>323.97</v>
      </c>
      <c r="Q1647" t="n">
        <v>608.8</v>
      </c>
      <c r="R1647" t="n">
        <v>50.99</v>
      </c>
      <c r="S1647" t="n">
        <v>46.36</v>
      </c>
      <c r="T1647" t="n">
        <v>2006.54</v>
      </c>
      <c r="U1647" t="n">
        <v>0.91</v>
      </c>
      <c r="V1647" t="n">
        <v>0.91</v>
      </c>
      <c r="W1647" t="n">
        <v>9.19</v>
      </c>
      <c r="X1647" t="n">
        <v>0.11</v>
      </c>
      <c r="Y1647" t="n">
        <v>1</v>
      </c>
      <c r="Z1647" t="n">
        <v>10</v>
      </c>
    </row>
    <row r="1648">
      <c r="A1648" t="n">
        <v>154</v>
      </c>
      <c r="B1648" t="n">
        <v>115</v>
      </c>
      <c r="C1648" t="inlineStr">
        <is>
          <t xml:space="preserve">CONCLUIDO	</t>
        </is>
      </c>
      <c r="D1648" t="n">
        <v>3.7796</v>
      </c>
      <c r="E1648" t="n">
        <v>26.46</v>
      </c>
      <c r="F1648" t="n">
        <v>23.49</v>
      </c>
      <c r="G1648" t="n">
        <v>201.34</v>
      </c>
      <c r="H1648" t="n">
        <v>2.39</v>
      </c>
      <c r="I1648" t="n">
        <v>7</v>
      </c>
      <c r="J1648" t="n">
        <v>293.8</v>
      </c>
      <c r="K1648" t="n">
        <v>56.94</v>
      </c>
      <c r="L1648" t="n">
        <v>39.5</v>
      </c>
      <c r="M1648" t="n">
        <v>5</v>
      </c>
      <c r="N1648" t="n">
        <v>82.36</v>
      </c>
      <c r="O1648" t="n">
        <v>36469.64</v>
      </c>
      <c r="P1648" t="n">
        <v>323.86</v>
      </c>
      <c r="Q1648" t="n">
        <v>608.75</v>
      </c>
      <c r="R1648" t="n">
        <v>51.13</v>
      </c>
      <c r="S1648" t="n">
        <v>46.36</v>
      </c>
      <c r="T1648" t="n">
        <v>2075.97</v>
      </c>
      <c r="U1648" t="n">
        <v>0.91</v>
      </c>
      <c r="V1648" t="n">
        <v>0.91</v>
      </c>
      <c r="W1648" t="n">
        <v>9.19</v>
      </c>
      <c r="X1648" t="n">
        <v>0.12</v>
      </c>
      <c r="Y1648" t="n">
        <v>1</v>
      </c>
      <c r="Z1648" t="n">
        <v>10</v>
      </c>
    </row>
    <row r="1649">
      <c r="A1649" t="n">
        <v>155</v>
      </c>
      <c r="B1649" t="n">
        <v>115</v>
      </c>
      <c r="C1649" t="inlineStr">
        <is>
          <t xml:space="preserve">CONCLUIDO	</t>
        </is>
      </c>
      <c r="D1649" t="n">
        <v>3.7784</v>
      </c>
      <c r="E1649" t="n">
        <v>26.47</v>
      </c>
      <c r="F1649" t="n">
        <v>23.5</v>
      </c>
      <c r="G1649" t="n">
        <v>201.41</v>
      </c>
      <c r="H1649" t="n">
        <v>2.41</v>
      </c>
      <c r="I1649" t="n">
        <v>7</v>
      </c>
      <c r="J1649" t="n">
        <v>294.32</v>
      </c>
      <c r="K1649" t="n">
        <v>56.94</v>
      </c>
      <c r="L1649" t="n">
        <v>39.75</v>
      </c>
      <c r="M1649" t="n">
        <v>5</v>
      </c>
      <c r="N1649" t="n">
        <v>82.62</v>
      </c>
      <c r="O1649" t="n">
        <v>36533.2</v>
      </c>
      <c r="P1649" t="n">
        <v>324.24</v>
      </c>
      <c r="Q1649" t="n">
        <v>608.8200000000001</v>
      </c>
      <c r="R1649" t="n">
        <v>51.32</v>
      </c>
      <c r="S1649" t="n">
        <v>46.36</v>
      </c>
      <c r="T1649" t="n">
        <v>2174.91</v>
      </c>
      <c r="U1649" t="n">
        <v>0.9</v>
      </c>
      <c r="V1649" t="n">
        <v>0.91</v>
      </c>
      <c r="W1649" t="n">
        <v>9.19</v>
      </c>
      <c r="X1649" t="n">
        <v>0.13</v>
      </c>
      <c r="Y1649" t="n">
        <v>1</v>
      </c>
      <c r="Z1649" t="n">
        <v>10</v>
      </c>
    </row>
    <row r="1650">
      <c r="A1650" t="n">
        <v>156</v>
      </c>
      <c r="B1650" t="n">
        <v>115</v>
      </c>
      <c r="C1650" t="inlineStr">
        <is>
          <t xml:space="preserve">CONCLUIDO	</t>
        </is>
      </c>
      <c r="D1650" t="n">
        <v>3.7798</v>
      </c>
      <c r="E1650" t="n">
        <v>26.46</v>
      </c>
      <c r="F1650" t="n">
        <v>23.49</v>
      </c>
      <c r="G1650" t="n">
        <v>201.33</v>
      </c>
      <c r="H1650" t="n">
        <v>2.42</v>
      </c>
      <c r="I1650" t="n">
        <v>7</v>
      </c>
      <c r="J1650" t="n">
        <v>294.83</v>
      </c>
      <c r="K1650" t="n">
        <v>56.94</v>
      </c>
      <c r="L1650" t="n">
        <v>40</v>
      </c>
      <c r="M1650" t="n">
        <v>5</v>
      </c>
      <c r="N1650" t="n">
        <v>82.89</v>
      </c>
      <c r="O1650" t="n">
        <v>36596.87</v>
      </c>
      <c r="P1650" t="n">
        <v>324.08</v>
      </c>
      <c r="Q1650" t="n">
        <v>608.78</v>
      </c>
      <c r="R1650" t="n">
        <v>50.98</v>
      </c>
      <c r="S1650" t="n">
        <v>46.36</v>
      </c>
      <c r="T1650" t="n">
        <v>2003.31</v>
      </c>
      <c r="U1650" t="n">
        <v>0.91</v>
      </c>
      <c r="V1650" t="n">
        <v>0.91</v>
      </c>
      <c r="W1650" t="n">
        <v>9.19</v>
      </c>
      <c r="X1650" t="n">
        <v>0.12</v>
      </c>
      <c r="Y1650" t="n">
        <v>1</v>
      </c>
      <c r="Z1650" t="n">
        <v>10</v>
      </c>
    </row>
    <row r="1651">
      <c r="A1651" t="n">
        <v>0</v>
      </c>
      <c r="B1651" t="n">
        <v>35</v>
      </c>
      <c r="C1651" t="inlineStr">
        <is>
          <t xml:space="preserve">CONCLUIDO	</t>
        </is>
      </c>
      <c r="D1651" t="n">
        <v>3.2373</v>
      </c>
      <c r="E1651" t="n">
        <v>30.89</v>
      </c>
      <c r="F1651" t="n">
        <v>26.41</v>
      </c>
      <c r="G1651" t="n">
        <v>10.57</v>
      </c>
      <c r="H1651" t="n">
        <v>0.22</v>
      </c>
      <c r="I1651" t="n">
        <v>150</v>
      </c>
      <c r="J1651" t="n">
        <v>80.84</v>
      </c>
      <c r="K1651" t="n">
        <v>35.1</v>
      </c>
      <c r="L1651" t="n">
        <v>1</v>
      </c>
      <c r="M1651" t="n">
        <v>148</v>
      </c>
      <c r="N1651" t="n">
        <v>9.74</v>
      </c>
      <c r="O1651" t="n">
        <v>10204.21</v>
      </c>
      <c r="P1651" t="n">
        <v>207.48</v>
      </c>
      <c r="Q1651" t="n">
        <v>609.48</v>
      </c>
      <c r="R1651" t="n">
        <v>141.23</v>
      </c>
      <c r="S1651" t="n">
        <v>46.36</v>
      </c>
      <c r="T1651" t="n">
        <v>46413.8</v>
      </c>
      <c r="U1651" t="n">
        <v>0.33</v>
      </c>
      <c r="V1651" t="n">
        <v>0.8100000000000001</v>
      </c>
      <c r="W1651" t="n">
        <v>9.44</v>
      </c>
      <c r="X1651" t="n">
        <v>3.03</v>
      </c>
      <c r="Y1651" t="n">
        <v>1</v>
      </c>
      <c r="Z1651" t="n">
        <v>10</v>
      </c>
    </row>
    <row r="1652">
      <c r="A1652" t="n">
        <v>1</v>
      </c>
      <c r="B1652" t="n">
        <v>35</v>
      </c>
      <c r="C1652" t="inlineStr">
        <is>
          <t xml:space="preserve">CONCLUIDO	</t>
        </is>
      </c>
      <c r="D1652" t="n">
        <v>3.3811</v>
      </c>
      <c r="E1652" t="n">
        <v>29.58</v>
      </c>
      <c r="F1652" t="n">
        <v>25.69</v>
      </c>
      <c r="G1652" t="n">
        <v>13.29</v>
      </c>
      <c r="H1652" t="n">
        <v>0.27</v>
      </c>
      <c r="I1652" t="n">
        <v>116</v>
      </c>
      <c r="J1652" t="n">
        <v>81.14</v>
      </c>
      <c r="K1652" t="n">
        <v>35.1</v>
      </c>
      <c r="L1652" t="n">
        <v>1.25</v>
      </c>
      <c r="M1652" t="n">
        <v>114</v>
      </c>
      <c r="N1652" t="n">
        <v>9.789999999999999</v>
      </c>
      <c r="O1652" t="n">
        <v>10241.25</v>
      </c>
      <c r="P1652" t="n">
        <v>200.58</v>
      </c>
      <c r="Q1652" t="n">
        <v>609.2</v>
      </c>
      <c r="R1652" t="n">
        <v>119.11</v>
      </c>
      <c r="S1652" t="n">
        <v>46.36</v>
      </c>
      <c r="T1652" t="n">
        <v>35523.27</v>
      </c>
      <c r="U1652" t="n">
        <v>0.39</v>
      </c>
      <c r="V1652" t="n">
        <v>0.83</v>
      </c>
      <c r="W1652" t="n">
        <v>9.359999999999999</v>
      </c>
      <c r="X1652" t="n">
        <v>2.31</v>
      </c>
      <c r="Y1652" t="n">
        <v>1</v>
      </c>
      <c r="Z1652" t="n">
        <v>10</v>
      </c>
    </row>
    <row r="1653">
      <c r="A1653" t="n">
        <v>2</v>
      </c>
      <c r="B1653" t="n">
        <v>35</v>
      </c>
      <c r="C1653" t="inlineStr">
        <is>
          <t xml:space="preserve">CONCLUIDO	</t>
        </is>
      </c>
      <c r="D1653" t="n">
        <v>3.4722</v>
      </c>
      <c r="E1653" t="n">
        <v>28.8</v>
      </c>
      <c r="F1653" t="n">
        <v>25.27</v>
      </c>
      <c r="G1653" t="n">
        <v>15.96</v>
      </c>
      <c r="H1653" t="n">
        <v>0.32</v>
      </c>
      <c r="I1653" t="n">
        <v>95</v>
      </c>
      <c r="J1653" t="n">
        <v>81.44</v>
      </c>
      <c r="K1653" t="n">
        <v>35.1</v>
      </c>
      <c r="L1653" t="n">
        <v>1.5</v>
      </c>
      <c r="M1653" t="n">
        <v>93</v>
      </c>
      <c r="N1653" t="n">
        <v>9.84</v>
      </c>
      <c r="O1653" t="n">
        <v>10278.32</v>
      </c>
      <c r="P1653" t="n">
        <v>196.18</v>
      </c>
      <c r="Q1653" t="n">
        <v>609.13</v>
      </c>
      <c r="R1653" t="n">
        <v>106.13</v>
      </c>
      <c r="S1653" t="n">
        <v>46.36</v>
      </c>
      <c r="T1653" t="n">
        <v>29138.01</v>
      </c>
      <c r="U1653" t="n">
        <v>0.44</v>
      </c>
      <c r="V1653" t="n">
        <v>0.84</v>
      </c>
      <c r="W1653" t="n">
        <v>9.33</v>
      </c>
      <c r="X1653" t="n">
        <v>1.89</v>
      </c>
      <c r="Y1653" t="n">
        <v>1</v>
      </c>
      <c r="Z1653" t="n">
        <v>10</v>
      </c>
    </row>
    <row r="1654">
      <c r="A1654" t="n">
        <v>3</v>
      </c>
      <c r="B1654" t="n">
        <v>35</v>
      </c>
      <c r="C1654" t="inlineStr">
        <is>
          <t xml:space="preserve">CONCLUIDO	</t>
        </is>
      </c>
      <c r="D1654" t="n">
        <v>3.5393</v>
      </c>
      <c r="E1654" t="n">
        <v>28.25</v>
      </c>
      <c r="F1654" t="n">
        <v>24.98</v>
      </c>
      <c r="G1654" t="n">
        <v>18.74</v>
      </c>
      <c r="H1654" t="n">
        <v>0.38</v>
      </c>
      <c r="I1654" t="n">
        <v>80</v>
      </c>
      <c r="J1654" t="n">
        <v>81.73999999999999</v>
      </c>
      <c r="K1654" t="n">
        <v>35.1</v>
      </c>
      <c r="L1654" t="n">
        <v>1.75</v>
      </c>
      <c r="M1654" t="n">
        <v>78</v>
      </c>
      <c r="N1654" t="n">
        <v>9.890000000000001</v>
      </c>
      <c r="O1654" t="n">
        <v>10315.41</v>
      </c>
      <c r="P1654" t="n">
        <v>192.57</v>
      </c>
      <c r="Q1654" t="n">
        <v>609.15</v>
      </c>
      <c r="R1654" t="n">
        <v>97.14</v>
      </c>
      <c r="S1654" t="n">
        <v>46.36</v>
      </c>
      <c r="T1654" t="n">
        <v>24716.51</v>
      </c>
      <c r="U1654" t="n">
        <v>0.48</v>
      </c>
      <c r="V1654" t="n">
        <v>0.85</v>
      </c>
      <c r="W1654" t="n">
        <v>9.32</v>
      </c>
      <c r="X1654" t="n">
        <v>1.61</v>
      </c>
      <c r="Y1654" t="n">
        <v>1</v>
      </c>
      <c r="Z1654" t="n">
        <v>10</v>
      </c>
    </row>
    <row r="1655">
      <c r="A1655" t="n">
        <v>4</v>
      </c>
      <c r="B1655" t="n">
        <v>35</v>
      </c>
      <c r="C1655" t="inlineStr">
        <is>
          <t xml:space="preserve">CONCLUIDO	</t>
        </is>
      </c>
      <c r="D1655" t="n">
        <v>3.5951</v>
      </c>
      <c r="E1655" t="n">
        <v>27.82</v>
      </c>
      <c r="F1655" t="n">
        <v>24.74</v>
      </c>
      <c r="G1655" t="n">
        <v>21.51</v>
      </c>
      <c r="H1655" t="n">
        <v>0.43</v>
      </c>
      <c r="I1655" t="n">
        <v>69</v>
      </c>
      <c r="J1655" t="n">
        <v>82.04000000000001</v>
      </c>
      <c r="K1655" t="n">
        <v>35.1</v>
      </c>
      <c r="L1655" t="n">
        <v>2</v>
      </c>
      <c r="M1655" t="n">
        <v>67</v>
      </c>
      <c r="N1655" t="n">
        <v>9.94</v>
      </c>
      <c r="O1655" t="n">
        <v>10352.53</v>
      </c>
      <c r="P1655" t="n">
        <v>189.29</v>
      </c>
      <c r="Q1655" t="n">
        <v>609.1</v>
      </c>
      <c r="R1655" t="n">
        <v>89.8</v>
      </c>
      <c r="S1655" t="n">
        <v>46.36</v>
      </c>
      <c r="T1655" t="n">
        <v>21102.92</v>
      </c>
      <c r="U1655" t="n">
        <v>0.52</v>
      </c>
      <c r="V1655" t="n">
        <v>0.86</v>
      </c>
      <c r="W1655" t="n">
        <v>9.279999999999999</v>
      </c>
      <c r="X1655" t="n">
        <v>1.36</v>
      </c>
      <c r="Y1655" t="n">
        <v>1</v>
      </c>
      <c r="Z1655" t="n">
        <v>10</v>
      </c>
    </row>
    <row r="1656">
      <c r="A1656" t="n">
        <v>5</v>
      </c>
      <c r="B1656" t="n">
        <v>35</v>
      </c>
      <c r="C1656" t="inlineStr">
        <is>
          <t xml:space="preserve">CONCLUIDO	</t>
        </is>
      </c>
      <c r="D1656" t="n">
        <v>3.6327</v>
      </c>
      <c r="E1656" t="n">
        <v>27.53</v>
      </c>
      <c r="F1656" t="n">
        <v>24.59</v>
      </c>
      <c r="G1656" t="n">
        <v>24.18</v>
      </c>
      <c r="H1656" t="n">
        <v>0.48</v>
      </c>
      <c r="I1656" t="n">
        <v>61</v>
      </c>
      <c r="J1656" t="n">
        <v>82.34</v>
      </c>
      <c r="K1656" t="n">
        <v>35.1</v>
      </c>
      <c r="L1656" t="n">
        <v>2.25</v>
      </c>
      <c r="M1656" t="n">
        <v>59</v>
      </c>
      <c r="N1656" t="n">
        <v>9.99</v>
      </c>
      <c r="O1656" t="n">
        <v>10389.66</v>
      </c>
      <c r="P1656" t="n">
        <v>186.88</v>
      </c>
      <c r="Q1656" t="n">
        <v>609</v>
      </c>
      <c r="R1656" t="n">
        <v>84.84</v>
      </c>
      <c r="S1656" t="n">
        <v>46.36</v>
      </c>
      <c r="T1656" t="n">
        <v>18660.73</v>
      </c>
      <c r="U1656" t="n">
        <v>0.55</v>
      </c>
      <c r="V1656" t="n">
        <v>0.87</v>
      </c>
      <c r="W1656" t="n">
        <v>9.279999999999999</v>
      </c>
      <c r="X1656" t="n">
        <v>1.21</v>
      </c>
      <c r="Y1656" t="n">
        <v>1</v>
      </c>
      <c r="Z1656" t="n">
        <v>10</v>
      </c>
    </row>
    <row r="1657">
      <c r="A1657" t="n">
        <v>6</v>
      </c>
      <c r="B1657" t="n">
        <v>35</v>
      </c>
      <c r="C1657" t="inlineStr">
        <is>
          <t xml:space="preserve">CONCLUIDO	</t>
        </is>
      </c>
      <c r="D1657" t="n">
        <v>3.6705</v>
      </c>
      <c r="E1657" t="n">
        <v>27.24</v>
      </c>
      <c r="F1657" t="n">
        <v>24.42</v>
      </c>
      <c r="G1657" t="n">
        <v>27.14</v>
      </c>
      <c r="H1657" t="n">
        <v>0.53</v>
      </c>
      <c r="I1657" t="n">
        <v>54</v>
      </c>
      <c r="J1657" t="n">
        <v>82.65000000000001</v>
      </c>
      <c r="K1657" t="n">
        <v>35.1</v>
      </c>
      <c r="L1657" t="n">
        <v>2.5</v>
      </c>
      <c r="M1657" t="n">
        <v>52</v>
      </c>
      <c r="N1657" t="n">
        <v>10.04</v>
      </c>
      <c r="O1657" t="n">
        <v>10426.82</v>
      </c>
      <c r="P1657" t="n">
        <v>184.22</v>
      </c>
      <c r="Q1657" t="n">
        <v>608.99</v>
      </c>
      <c r="R1657" t="n">
        <v>79.81</v>
      </c>
      <c r="S1657" t="n">
        <v>46.36</v>
      </c>
      <c r="T1657" t="n">
        <v>16184.37</v>
      </c>
      <c r="U1657" t="n">
        <v>0.58</v>
      </c>
      <c r="V1657" t="n">
        <v>0.87</v>
      </c>
      <c r="W1657" t="n">
        <v>9.27</v>
      </c>
      <c r="X1657" t="n">
        <v>1.05</v>
      </c>
      <c r="Y1657" t="n">
        <v>1</v>
      </c>
      <c r="Z1657" t="n">
        <v>10</v>
      </c>
    </row>
    <row r="1658">
      <c r="A1658" t="n">
        <v>7</v>
      </c>
      <c r="B1658" t="n">
        <v>35</v>
      </c>
      <c r="C1658" t="inlineStr">
        <is>
          <t xml:space="preserve">CONCLUIDO	</t>
        </is>
      </c>
      <c r="D1658" t="n">
        <v>3.695</v>
      </c>
      <c r="E1658" t="n">
        <v>27.06</v>
      </c>
      <c r="F1658" t="n">
        <v>24.33</v>
      </c>
      <c r="G1658" t="n">
        <v>29.79</v>
      </c>
      <c r="H1658" t="n">
        <v>0.58</v>
      </c>
      <c r="I1658" t="n">
        <v>49</v>
      </c>
      <c r="J1658" t="n">
        <v>82.95</v>
      </c>
      <c r="K1658" t="n">
        <v>35.1</v>
      </c>
      <c r="L1658" t="n">
        <v>2.75</v>
      </c>
      <c r="M1658" t="n">
        <v>47</v>
      </c>
      <c r="N1658" t="n">
        <v>10.1</v>
      </c>
      <c r="O1658" t="n">
        <v>10463.99</v>
      </c>
      <c r="P1658" t="n">
        <v>182.25</v>
      </c>
      <c r="Q1658" t="n">
        <v>608.92</v>
      </c>
      <c r="R1658" t="n">
        <v>77.26000000000001</v>
      </c>
      <c r="S1658" t="n">
        <v>46.36</v>
      </c>
      <c r="T1658" t="n">
        <v>14930.66</v>
      </c>
      <c r="U1658" t="n">
        <v>0.6</v>
      </c>
      <c r="V1658" t="n">
        <v>0.88</v>
      </c>
      <c r="W1658" t="n">
        <v>9.25</v>
      </c>
      <c r="X1658" t="n">
        <v>0.95</v>
      </c>
      <c r="Y1658" t="n">
        <v>1</v>
      </c>
      <c r="Z1658" t="n">
        <v>10</v>
      </c>
    </row>
    <row r="1659">
      <c r="A1659" t="n">
        <v>8</v>
      </c>
      <c r="B1659" t="n">
        <v>35</v>
      </c>
      <c r="C1659" t="inlineStr">
        <is>
          <t xml:space="preserve">CONCLUIDO	</t>
        </is>
      </c>
      <c r="D1659" t="n">
        <v>3.7196</v>
      </c>
      <c r="E1659" t="n">
        <v>26.88</v>
      </c>
      <c r="F1659" t="n">
        <v>24.23</v>
      </c>
      <c r="G1659" t="n">
        <v>33.05</v>
      </c>
      <c r="H1659" t="n">
        <v>0.63</v>
      </c>
      <c r="I1659" t="n">
        <v>44</v>
      </c>
      <c r="J1659" t="n">
        <v>83.25</v>
      </c>
      <c r="K1659" t="n">
        <v>35.1</v>
      </c>
      <c r="L1659" t="n">
        <v>3</v>
      </c>
      <c r="M1659" t="n">
        <v>42</v>
      </c>
      <c r="N1659" t="n">
        <v>10.15</v>
      </c>
      <c r="O1659" t="n">
        <v>10501.19</v>
      </c>
      <c r="P1659" t="n">
        <v>180.16</v>
      </c>
      <c r="Q1659" t="n">
        <v>608.99</v>
      </c>
      <c r="R1659" t="n">
        <v>73.95</v>
      </c>
      <c r="S1659" t="n">
        <v>46.36</v>
      </c>
      <c r="T1659" t="n">
        <v>13303.17</v>
      </c>
      <c r="U1659" t="n">
        <v>0.63</v>
      </c>
      <c r="V1659" t="n">
        <v>0.88</v>
      </c>
      <c r="W1659" t="n">
        <v>9.25</v>
      </c>
      <c r="X1659" t="n">
        <v>0.86</v>
      </c>
      <c r="Y1659" t="n">
        <v>1</v>
      </c>
      <c r="Z1659" t="n">
        <v>10</v>
      </c>
    </row>
    <row r="1660">
      <c r="A1660" t="n">
        <v>9</v>
      </c>
      <c r="B1660" t="n">
        <v>35</v>
      </c>
      <c r="C1660" t="inlineStr">
        <is>
          <t xml:space="preserve">CONCLUIDO	</t>
        </is>
      </c>
      <c r="D1660" t="n">
        <v>3.7344</v>
      </c>
      <c r="E1660" t="n">
        <v>26.78</v>
      </c>
      <c r="F1660" t="n">
        <v>24.18</v>
      </c>
      <c r="G1660" t="n">
        <v>35.38</v>
      </c>
      <c r="H1660" t="n">
        <v>0.68</v>
      </c>
      <c r="I1660" t="n">
        <v>41</v>
      </c>
      <c r="J1660" t="n">
        <v>83.55</v>
      </c>
      <c r="K1660" t="n">
        <v>35.1</v>
      </c>
      <c r="L1660" t="n">
        <v>3.25</v>
      </c>
      <c r="M1660" t="n">
        <v>39</v>
      </c>
      <c r="N1660" t="n">
        <v>10.2</v>
      </c>
      <c r="O1660" t="n">
        <v>10538.42</v>
      </c>
      <c r="P1660" t="n">
        <v>178.3</v>
      </c>
      <c r="Q1660" t="n">
        <v>608.9299999999999</v>
      </c>
      <c r="R1660" t="n">
        <v>72.63</v>
      </c>
      <c r="S1660" t="n">
        <v>46.36</v>
      </c>
      <c r="T1660" t="n">
        <v>12656.68</v>
      </c>
      <c r="U1660" t="n">
        <v>0.64</v>
      </c>
      <c r="V1660" t="n">
        <v>0.88</v>
      </c>
      <c r="W1660" t="n">
        <v>9.24</v>
      </c>
      <c r="X1660" t="n">
        <v>0.8100000000000001</v>
      </c>
      <c r="Y1660" t="n">
        <v>1</v>
      </c>
      <c r="Z1660" t="n">
        <v>10</v>
      </c>
    </row>
    <row r="1661">
      <c r="A1661" t="n">
        <v>10</v>
      </c>
      <c r="B1661" t="n">
        <v>35</v>
      </c>
      <c r="C1661" t="inlineStr">
        <is>
          <t xml:space="preserve">CONCLUIDO	</t>
        </is>
      </c>
      <c r="D1661" t="n">
        <v>3.7554</v>
      </c>
      <c r="E1661" t="n">
        <v>26.63</v>
      </c>
      <c r="F1661" t="n">
        <v>24.1</v>
      </c>
      <c r="G1661" t="n">
        <v>39.08</v>
      </c>
      <c r="H1661" t="n">
        <v>0.73</v>
      </c>
      <c r="I1661" t="n">
        <v>37</v>
      </c>
      <c r="J1661" t="n">
        <v>83.84999999999999</v>
      </c>
      <c r="K1661" t="n">
        <v>35.1</v>
      </c>
      <c r="L1661" t="n">
        <v>3.5</v>
      </c>
      <c r="M1661" t="n">
        <v>35</v>
      </c>
      <c r="N1661" t="n">
        <v>10.25</v>
      </c>
      <c r="O1661" t="n">
        <v>10575.66</v>
      </c>
      <c r="P1661" t="n">
        <v>176.09</v>
      </c>
      <c r="Q1661" t="n">
        <v>608.96</v>
      </c>
      <c r="R1661" t="n">
        <v>69.91</v>
      </c>
      <c r="S1661" t="n">
        <v>46.36</v>
      </c>
      <c r="T1661" t="n">
        <v>11316.67</v>
      </c>
      <c r="U1661" t="n">
        <v>0.66</v>
      </c>
      <c r="V1661" t="n">
        <v>0.88</v>
      </c>
      <c r="W1661" t="n">
        <v>9.24</v>
      </c>
      <c r="X1661" t="n">
        <v>0.73</v>
      </c>
      <c r="Y1661" t="n">
        <v>1</v>
      </c>
      <c r="Z1661" t="n">
        <v>10</v>
      </c>
    </row>
    <row r="1662">
      <c r="A1662" t="n">
        <v>11</v>
      </c>
      <c r="B1662" t="n">
        <v>35</v>
      </c>
      <c r="C1662" t="inlineStr">
        <is>
          <t xml:space="preserve">CONCLUIDO	</t>
        </is>
      </c>
      <c r="D1662" t="n">
        <v>3.7673</v>
      </c>
      <c r="E1662" t="n">
        <v>26.54</v>
      </c>
      <c r="F1662" t="n">
        <v>24.05</v>
      </c>
      <c r="G1662" t="n">
        <v>41.23</v>
      </c>
      <c r="H1662" t="n">
        <v>0.78</v>
      </c>
      <c r="I1662" t="n">
        <v>35</v>
      </c>
      <c r="J1662" t="n">
        <v>84.15000000000001</v>
      </c>
      <c r="K1662" t="n">
        <v>35.1</v>
      </c>
      <c r="L1662" t="n">
        <v>3.75</v>
      </c>
      <c r="M1662" t="n">
        <v>33</v>
      </c>
      <c r="N1662" t="n">
        <v>10.3</v>
      </c>
      <c r="O1662" t="n">
        <v>10612.93</v>
      </c>
      <c r="P1662" t="n">
        <v>174.4</v>
      </c>
      <c r="Q1662" t="n">
        <v>608.89</v>
      </c>
      <c r="R1662" t="n">
        <v>68.2</v>
      </c>
      <c r="S1662" t="n">
        <v>46.36</v>
      </c>
      <c r="T1662" t="n">
        <v>10472.08</v>
      </c>
      <c r="U1662" t="n">
        <v>0.68</v>
      </c>
      <c r="V1662" t="n">
        <v>0.89</v>
      </c>
      <c r="W1662" t="n">
        <v>9.24</v>
      </c>
      <c r="X1662" t="n">
        <v>0.68</v>
      </c>
      <c r="Y1662" t="n">
        <v>1</v>
      </c>
      <c r="Z1662" t="n">
        <v>10</v>
      </c>
    </row>
    <row r="1663">
      <c r="A1663" t="n">
        <v>12</v>
      </c>
      <c r="B1663" t="n">
        <v>35</v>
      </c>
      <c r="C1663" t="inlineStr">
        <is>
          <t xml:space="preserve">CONCLUIDO	</t>
        </is>
      </c>
      <c r="D1663" t="n">
        <v>3.7826</v>
      </c>
      <c r="E1663" t="n">
        <v>26.44</v>
      </c>
      <c r="F1663" t="n">
        <v>23.99</v>
      </c>
      <c r="G1663" t="n">
        <v>44.99</v>
      </c>
      <c r="H1663" t="n">
        <v>0.83</v>
      </c>
      <c r="I1663" t="n">
        <v>32</v>
      </c>
      <c r="J1663" t="n">
        <v>84.45999999999999</v>
      </c>
      <c r="K1663" t="n">
        <v>35.1</v>
      </c>
      <c r="L1663" t="n">
        <v>4</v>
      </c>
      <c r="M1663" t="n">
        <v>30</v>
      </c>
      <c r="N1663" t="n">
        <v>10.36</v>
      </c>
      <c r="O1663" t="n">
        <v>10650.22</v>
      </c>
      <c r="P1663" t="n">
        <v>172.64</v>
      </c>
      <c r="Q1663" t="n">
        <v>608.88</v>
      </c>
      <c r="R1663" t="n">
        <v>66.87</v>
      </c>
      <c r="S1663" t="n">
        <v>46.36</v>
      </c>
      <c r="T1663" t="n">
        <v>9821.24</v>
      </c>
      <c r="U1663" t="n">
        <v>0.6899999999999999</v>
      </c>
      <c r="V1663" t="n">
        <v>0.89</v>
      </c>
      <c r="W1663" t="n">
        <v>9.23</v>
      </c>
      <c r="X1663" t="n">
        <v>0.62</v>
      </c>
      <c r="Y1663" t="n">
        <v>1</v>
      </c>
      <c r="Z1663" t="n">
        <v>10</v>
      </c>
    </row>
    <row r="1664">
      <c r="A1664" t="n">
        <v>13</v>
      </c>
      <c r="B1664" t="n">
        <v>35</v>
      </c>
      <c r="C1664" t="inlineStr">
        <is>
          <t xml:space="preserve">CONCLUIDO	</t>
        </is>
      </c>
      <c r="D1664" t="n">
        <v>3.7928</v>
      </c>
      <c r="E1664" t="n">
        <v>26.37</v>
      </c>
      <c r="F1664" t="n">
        <v>23.96</v>
      </c>
      <c r="G1664" t="n">
        <v>47.91</v>
      </c>
      <c r="H1664" t="n">
        <v>0.88</v>
      </c>
      <c r="I1664" t="n">
        <v>30</v>
      </c>
      <c r="J1664" t="n">
        <v>84.76000000000001</v>
      </c>
      <c r="K1664" t="n">
        <v>35.1</v>
      </c>
      <c r="L1664" t="n">
        <v>4.25</v>
      </c>
      <c r="M1664" t="n">
        <v>28</v>
      </c>
      <c r="N1664" t="n">
        <v>10.41</v>
      </c>
      <c r="O1664" t="n">
        <v>10687.53</v>
      </c>
      <c r="P1664" t="n">
        <v>170.81</v>
      </c>
      <c r="Q1664" t="n">
        <v>608.88</v>
      </c>
      <c r="R1664" t="n">
        <v>65.48999999999999</v>
      </c>
      <c r="S1664" t="n">
        <v>46.36</v>
      </c>
      <c r="T1664" t="n">
        <v>9140.5</v>
      </c>
      <c r="U1664" t="n">
        <v>0.71</v>
      </c>
      <c r="V1664" t="n">
        <v>0.89</v>
      </c>
      <c r="W1664" t="n">
        <v>9.23</v>
      </c>
      <c r="X1664" t="n">
        <v>0.58</v>
      </c>
      <c r="Y1664" t="n">
        <v>1</v>
      </c>
      <c r="Z1664" t="n">
        <v>10</v>
      </c>
    </row>
    <row r="1665">
      <c r="A1665" t="n">
        <v>14</v>
      </c>
      <c r="B1665" t="n">
        <v>35</v>
      </c>
      <c r="C1665" t="inlineStr">
        <is>
          <t xml:space="preserve">CONCLUIDO	</t>
        </is>
      </c>
      <c r="D1665" t="n">
        <v>3.8019</v>
      </c>
      <c r="E1665" t="n">
        <v>26.3</v>
      </c>
      <c r="F1665" t="n">
        <v>23.93</v>
      </c>
      <c r="G1665" t="n">
        <v>51.27</v>
      </c>
      <c r="H1665" t="n">
        <v>0.93</v>
      </c>
      <c r="I1665" t="n">
        <v>28</v>
      </c>
      <c r="J1665" t="n">
        <v>85.06</v>
      </c>
      <c r="K1665" t="n">
        <v>35.1</v>
      </c>
      <c r="L1665" t="n">
        <v>4.5</v>
      </c>
      <c r="M1665" t="n">
        <v>26</v>
      </c>
      <c r="N1665" t="n">
        <v>10.46</v>
      </c>
      <c r="O1665" t="n">
        <v>10724.86</v>
      </c>
      <c r="P1665" t="n">
        <v>169.37</v>
      </c>
      <c r="Q1665" t="n">
        <v>608.8099999999999</v>
      </c>
      <c r="R1665" t="n">
        <v>64.59</v>
      </c>
      <c r="S1665" t="n">
        <v>46.36</v>
      </c>
      <c r="T1665" t="n">
        <v>8704.889999999999</v>
      </c>
      <c r="U1665" t="n">
        <v>0.72</v>
      </c>
      <c r="V1665" t="n">
        <v>0.89</v>
      </c>
      <c r="W1665" t="n">
        <v>9.23</v>
      </c>
      <c r="X1665" t="n">
        <v>0.5600000000000001</v>
      </c>
      <c r="Y1665" t="n">
        <v>1</v>
      </c>
      <c r="Z1665" t="n">
        <v>10</v>
      </c>
    </row>
    <row r="1666">
      <c r="A1666" t="n">
        <v>15</v>
      </c>
      <c r="B1666" t="n">
        <v>35</v>
      </c>
      <c r="C1666" t="inlineStr">
        <is>
          <t xml:space="preserve">CONCLUIDO	</t>
        </is>
      </c>
      <c r="D1666" t="n">
        <v>3.8115</v>
      </c>
      <c r="E1666" t="n">
        <v>26.24</v>
      </c>
      <c r="F1666" t="n">
        <v>23.88</v>
      </c>
      <c r="G1666" t="n">
        <v>53.06</v>
      </c>
      <c r="H1666" t="n">
        <v>0.98</v>
      </c>
      <c r="I1666" t="n">
        <v>27</v>
      </c>
      <c r="J1666" t="n">
        <v>85.36</v>
      </c>
      <c r="K1666" t="n">
        <v>35.1</v>
      </c>
      <c r="L1666" t="n">
        <v>4.75</v>
      </c>
      <c r="M1666" t="n">
        <v>25</v>
      </c>
      <c r="N1666" t="n">
        <v>10.51</v>
      </c>
      <c r="O1666" t="n">
        <v>10762.22</v>
      </c>
      <c r="P1666" t="n">
        <v>167.78</v>
      </c>
      <c r="Q1666" t="n">
        <v>608.95</v>
      </c>
      <c r="R1666" t="n">
        <v>63.03</v>
      </c>
      <c r="S1666" t="n">
        <v>46.36</v>
      </c>
      <c r="T1666" t="n">
        <v>7926.88</v>
      </c>
      <c r="U1666" t="n">
        <v>0.74</v>
      </c>
      <c r="V1666" t="n">
        <v>0.89</v>
      </c>
      <c r="W1666" t="n">
        <v>9.220000000000001</v>
      </c>
      <c r="X1666" t="n">
        <v>0.51</v>
      </c>
      <c r="Y1666" t="n">
        <v>1</v>
      </c>
      <c r="Z1666" t="n">
        <v>10</v>
      </c>
    </row>
    <row r="1667">
      <c r="A1667" t="n">
        <v>16</v>
      </c>
      <c r="B1667" t="n">
        <v>35</v>
      </c>
      <c r="C1667" t="inlineStr">
        <is>
          <t xml:space="preserve">CONCLUIDO	</t>
        </is>
      </c>
      <c r="D1667" t="n">
        <v>3.8208</v>
      </c>
      <c r="E1667" t="n">
        <v>26.17</v>
      </c>
      <c r="F1667" t="n">
        <v>23.85</v>
      </c>
      <c r="G1667" t="n">
        <v>57.24</v>
      </c>
      <c r="H1667" t="n">
        <v>1.02</v>
      </c>
      <c r="I1667" t="n">
        <v>25</v>
      </c>
      <c r="J1667" t="n">
        <v>85.67</v>
      </c>
      <c r="K1667" t="n">
        <v>35.1</v>
      </c>
      <c r="L1667" t="n">
        <v>5</v>
      </c>
      <c r="M1667" t="n">
        <v>23</v>
      </c>
      <c r="N1667" t="n">
        <v>10.57</v>
      </c>
      <c r="O1667" t="n">
        <v>10799.59</v>
      </c>
      <c r="P1667" t="n">
        <v>166.03</v>
      </c>
      <c r="Q1667" t="n">
        <v>608.86</v>
      </c>
      <c r="R1667" t="n">
        <v>62.37</v>
      </c>
      <c r="S1667" t="n">
        <v>46.36</v>
      </c>
      <c r="T1667" t="n">
        <v>7606.81</v>
      </c>
      <c r="U1667" t="n">
        <v>0.74</v>
      </c>
      <c r="V1667" t="n">
        <v>0.89</v>
      </c>
      <c r="W1667" t="n">
        <v>9.210000000000001</v>
      </c>
      <c r="X1667" t="n">
        <v>0.48</v>
      </c>
      <c r="Y1667" t="n">
        <v>1</v>
      </c>
      <c r="Z1667" t="n">
        <v>10</v>
      </c>
    </row>
    <row r="1668">
      <c r="A1668" t="n">
        <v>17</v>
      </c>
      <c r="B1668" t="n">
        <v>35</v>
      </c>
      <c r="C1668" t="inlineStr">
        <is>
          <t xml:space="preserve">CONCLUIDO	</t>
        </is>
      </c>
      <c r="D1668" t="n">
        <v>3.8245</v>
      </c>
      <c r="E1668" t="n">
        <v>26.15</v>
      </c>
      <c r="F1668" t="n">
        <v>23.84</v>
      </c>
      <c r="G1668" t="n">
        <v>59.6</v>
      </c>
      <c r="H1668" t="n">
        <v>1.07</v>
      </c>
      <c r="I1668" t="n">
        <v>24</v>
      </c>
      <c r="J1668" t="n">
        <v>85.97</v>
      </c>
      <c r="K1668" t="n">
        <v>35.1</v>
      </c>
      <c r="L1668" t="n">
        <v>5.25</v>
      </c>
      <c r="M1668" t="n">
        <v>22</v>
      </c>
      <c r="N1668" t="n">
        <v>10.62</v>
      </c>
      <c r="O1668" t="n">
        <v>10836.99</v>
      </c>
      <c r="P1668" t="n">
        <v>164.17</v>
      </c>
      <c r="Q1668" t="n">
        <v>608.86</v>
      </c>
      <c r="R1668" t="n">
        <v>61.84</v>
      </c>
      <c r="S1668" t="n">
        <v>46.36</v>
      </c>
      <c r="T1668" t="n">
        <v>7345.15</v>
      </c>
      <c r="U1668" t="n">
        <v>0.75</v>
      </c>
      <c r="V1668" t="n">
        <v>0.89</v>
      </c>
      <c r="W1668" t="n">
        <v>9.220000000000001</v>
      </c>
      <c r="X1668" t="n">
        <v>0.47</v>
      </c>
      <c r="Y1668" t="n">
        <v>1</v>
      </c>
      <c r="Z1668" t="n">
        <v>10</v>
      </c>
    </row>
    <row r="1669">
      <c r="A1669" t="n">
        <v>18</v>
      </c>
      <c r="B1669" t="n">
        <v>35</v>
      </c>
      <c r="C1669" t="inlineStr">
        <is>
          <t xml:space="preserve">CONCLUIDO	</t>
        </is>
      </c>
      <c r="D1669" t="n">
        <v>3.8311</v>
      </c>
      <c r="E1669" t="n">
        <v>26.1</v>
      </c>
      <c r="F1669" t="n">
        <v>23.81</v>
      </c>
      <c r="G1669" t="n">
        <v>62.12</v>
      </c>
      <c r="H1669" t="n">
        <v>1.12</v>
      </c>
      <c r="I1669" t="n">
        <v>23</v>
      </c>
      <c r="J1669" t="n">
        <v>86.27</v>
      </c>
      <c r="K1669" t="n">
        <v>35.1</v>
      </c>
      <c r="L1669" t="n">
        <v>5.5</v>
      </c>
      <c r="M1669" t="n">
        <v>21</v>
      </c>
      <c r="N1669" t="n">
        <v>10.67</v>
      </c>
      <c r="O1669" t="n">
        <v>10874.42</v>
      </c>
      <c r="P1669" t="n">
        <v>161.78</v>
      </c>
      <c r="Q1669" t="n">
        <v>608.85</v>
      </c>
      <c r="R1669" t="n">
        <v>61.25</v>
      </c>
      <c r="S1669" t="n">
        <v>46.36</v>
      </c>
      <c r="T1669" t="n">
        <v>7055.37</v>
      </c>
      <c r="U1669" t="n">
        <v>0.76</v>
      </c>
      <c r="V1669" t="n">
        <v>0.89</v>
      </c>
      <c r="W1669" t="n">
        <v>9.210000000000001</v>
      </c>
      <c r="X1669" t="n">
        <v>0.44</v>
      </c>
      <c r="Y1669" t="n">
        <v>1</v>
      </c>
      <c r="Z1669" t="n">
        <v>10</v>
      </c>
    </row>
    <row r="1670">
      <c r="A1670" t="n">
        <v>19</v>
      </c>
      <c r="B1670" t="n">
        <v>35</v>
      </c>
      <c r="C1670" t="inlineStr">
        <is>
          <t xml:space="preserve">CONCLUIDO	</t>
        </is>
      </c>
      <c r="D1670" t="n">
        <v>3.8398</v>
      </c>
      <c r="E1670" t="n">
        <v>26.04</v>
      </c>
      <c r="F1670" t="n">
        <v>23.79</v>
      </c>
      <c r="G1670" t="n">
        <v>67.97</v>
      </c>
      <c r="H1670" t="n">
        <v>1.16</v>
      </c>
      <c r="I1670" t="n">
        <v>21</v>
      </c>
      <c r="J1670" t="n">
        <v>86.58</v>
      </c>
      <c r="K1670" t="n">
        <v>35.1</v>
      </c>
      <c r="L1670" t="n">
        <v>5.75</v>
      </c>
      <c r="M1670" t="n">
        <v>18</v>
      </c>
      <c r="N1670" t="n">
        <v>10.73</v>
      </c>
      <c r="O1670" t="n">
        <v>10911.86</v>
      </c>
      <c r="P1670" t="n">
        <v>160.24</v>
      </c>
      <c r="Q1670" t="n">
        <v>608.8</v>
      </c>
      <c r="R1670" t="n">
        <v>60.12</v>
      </c>
      <c r="S1670" t="n">
        <v>46.36</v>
      </c>
      <c r="T1670" t="n">
        <v>6500.33</v>
      </c>
      <c r="U1670" t="n">
        <v>0.77</v>
      </c>
      <c r="V1670" t="n">
        <v>0.9</v>
      </c>
      <c r="W1670" t="n">
        <v>9.220000000000001</v>
      </c>
      <c r="X1670" t="n">
        <v>0.42</v>
      </c>
      <c r="Y1670" t="n">
        <v>1</v>
      </c>
      <c r="Z1670" t="n">
        <v>10</v>
      </c>
    </row>
    <row r="1671">
      <c r="A1671" t="n">
        <v>20</v>
      </c>
      <c r="B1671" t="n">
        <v>35</v>
      </c>
      <c r="C1671" t="inlineStr">
        <is>
          <t xml:space="preserve">CONCLUIDO	</t>
        </is>
      </c>
      <c r="D1671" t="n">
        <v>3.8482</v>
      </c>
      <c r="E1671" t="n">
        <v>25.99</v>
      </c>
      <c r="F1671" t="n">
        <v>23.75</v>
      </c>
      <c r="G1671" t="n">
        <v>71.25</v>
      </c>
      <c r="H1671" t="n">
        <v>1.21</v>
      </c>
      <c r="I1671" t="n">
        <v>20</v>
      </c>
      <c r="J1671" t="n">
        <v>86.88</v>
      </c>
      <c r="K1671" t="n">
        <v>35.1</v>
      </c>
      <c r="L1671" t="n">
        <v>6</v>
      </c>
      <c r="M1671" t="n">
        <v>16</v>
      </c>
      <c r="N1671" t="n">
        <v>10.78</v>
      </c>
      <c r="O1671" t="n">
        <v>10949.33</v>
      </c>
      <c r="P1671" t="n">
        <v>158.53</v>
      </c>
      <c r="Q1671" t="n">
        <v>608.8099999999999</v>
      </c>
      <c r="R1671" t="n">
        <v>59.07</v>
      </c>
      <c r="S1671" t="n">
        <v>46.36</v>
      </c>
      <c r="T1671" t="n">
        <v>5984.97</v>
      </c>
      <c r="U1671" t="n">
        <v>0.78</v>
      </c>
      <c r="V1671" t="n">
        <v>0.9</v>
      </c>
      <c r="W1671" t="n">
        <v>9.210000000000001</v>
      </c>
      <c r="X1671" t="n">
        <v>0.38</v>
      </c>
      <c r="Y1671" t="n">
        <v>1</v>
      </c>
      <c r="Z1671" t="n">
        <v>10</v>
      </c>
    </row>
    <row r="1672">
      <c r="A1672" t="n">
        <v>21</v>
      </c>
      <c r="B1672" t="n">
        <v>35</v>
      </c>
      <c r="C1672" t="inlineStr">
        <is>
          <t xml:space="preserve">CONCLUIDO	</t>
        </is>
      </c>
      <c r="D1672" t="n">
        <v>3.8457</v>
      </c>
      <c r="E1672" t="n">
        <v>26</v>
      </c>
      <c r="F1672" t="n">
        <v>23.77</v>
      </c>
      <c r="G1672" t="n">
        <v>71.3</v>
      </c>
      <c r="H1672" t="n">
        <v>1.26</v>
      </c>
      <c r="I1672" t="n">
        <v>20</v>
      </c>
      <c r="J1672" t="n">
        <v>87.19</v>
      </c>
      <c r="K1672" t="n">
        <v>35.1</v>
      </c>
      <c r="L1672" t="n">
        <v>6.25</v>
      </c>
      <c r="M1672" t="n">
        <v>14</v>
      </c>
      <c r="N1672" t="n">
        <v>10.83</v>
      </c>
      <c r="O1672" t="n">
        <v>10986.82</v>
      </c>
      <c r="P1672" t="n">
        <v>157.22</v>
      </c>
      <c r="Q1672" t="n">
        <v>608.9400000000001</v>
      </c>
      <c r="R1672" t="n">
        <v>59.5</v>
      </c>
      <c r="S1672" t="n">
        <v>46.36</v>
      </c>
      <c r="T1672" t="n">
        <v>6195.53</v>
      </c>
      <c r="U1672" t="n">
        <v>0.78</v>
      </c>
      <c r="V1672" t="n">
        <v>0.9</v>
      </c>
      <c r="W1672" t="n">
        <v>9.210000000000001</v>
      </c>
      <c r="X1672" t="n">
        <v>0.39</v>
      </c>
      <c r="Y1672" t="n">
        <v>1</v>
      </c>
      <c r="Z1672" t="n">
        <v>10</v>
      </c>
    </row>
    <row r="1673">
      <c r="A1673" t="n">
        <v>22</v>
      </c>
      <c r="B1673" t="n">
        <v>35</v>
      </c>
      <c r="C1673" t="inlineStr">
        <is>
          <t xml:space="preserve">CONCLUIDO	</t>
        </is>
      </c>
      <c r="D1673" t="n">
        <v>3.8523</v>
      </c>
      <c r="E1673" t="n">
        <v>25.96</v>
      </c>
      <c r="F1673" t="n">
        <v>23.74</v>
      </c>
      <c r="G1673" t="n">
        <v>74.97</v>
      </c>
      <c r="H1673" t="n">
        <v>1.3</v>
      </c>
      <c r="I1673" t="n">
        <v>19</v>
      </c>
      <c r="J1673" t="n">
        <v>87.48999999999999</v>
      </c>
      <c r="K1673" t="n">
        <v>35.1</v>
      </c>
      <c r="L1673" t="n">
        <v>6.5</v>
      </c>
      <c r="M1673" t="n">
        <v>7</v>
      </c>
      <c r="N1673" t="n">
        <v>10.89</v>
      </c>
      <c r="O1673" t="n">
        <v>11024.33</v>
      </c>
      <c r="P1673" t="n">
        <v>157.41</v>
      </c>
      <c r="Q1673" t="n">
        <v>608.8200000000001</v>
      </c>
      <c r="R1673" t="n">
        <v>58.36</v>
      </c>
      <c r="S1673" t="n">
        <v>46.36</v>
      </c>
      <c r="T1673" t="n">
        <v>5630.06</v>
      </c>
      <c r="U1673" t="n">
        <v>0.79</v>
      </c>
      <c r="V1673" t="n">
        <v>0.9</v>
      </c>
      <c r="W1673" t="n">
        <v>9.220000000000001</v>
      </c>
      <c r="X1673" t="n">
        <v>0.37</v>
      </c>
      <c r="Y1673" t="n">
        <v>1</v>
      </c>
      <c r="Z1673" t="n">
        <v>10</v>
      </c>
    </row>
    <row r="1674">
      <c r="A1674" t="n">
        <v>23</v>
      </c>
      <c r="B1674" t="n">
        <v>35</v>
      </c>
      <c r="C1674" t="inlineStr">
        <is>
          <t xml:space="preserve">CONCLUIDO	</t>
        </is>
      </c>
      <c r="D1674" t="n">
        <v>3.8511</v>
      </c>
      <c r="E1674" t="n">
        <v>25.97</v>
      </c>
      <c r="F1674" t="n">
        <v>23.75</v>
      </c>
      <c r="G1674" t="n">
        <v>74.98999999999999</v>
      </c>
      <c r="H1674" t="n">
        <v>1.35</v>
      </c>
      <c r="I1674" t="n">
        <v>19</v>
      </c>
      <c r="J1674" t="n">
        <v>87.79000000000001</v>
      </c>
      <c r="K1674" t="n">
        <v>35.1</v>
      </c>
      <c r="L1674" t="n">
        <v>6.75</v>
      </c>
      <c r="M1674" t="n">
        <v>2</v>
      </c>
      <c r="N1674" t="n">
        <v>10.94</v>
      </c>
      <c r="O1674" t="n">
        <v>11061.87</v>
      </c>
      <c r="P1674" t="n">
        <v>157.36</v>
      </c>
      <c r="Q1674" t="n">
        <v>608.87</v>
      </c>
      <c r="R1674" t="n">
        <v>58.53</v>
      </c>
      <c r="S1674" t="n">
        <v>46.36</v>
      </c>
      <c r="T1674" t="n">
        <v>5717.36</v>
      </c>
      <c r="U1674" t="n">
        <v>0.79</v>
      </c>
      <c r="V1674" t="n">
        <v>0.9</v>
      </c>
      <c r="W1674" t="n">
        <v>9.220000000000001</v>
      </c>
      <c r="X1674" t="n">
        <v>0.37</v>
      </c>
      <c r="Y1674" t="n">
        <v>1</v>
      </c>
      <c r="Z1674" t="n">
        <v>10</v>
      </c>
    </row>
    <row r="1675">
      <c r="A1675" t="n">
        <v>24</v>
      </c>
      <c r="B1675" t="n">
        <v>35</v>
      </c>
      <c r="C1675" t="inlineStr">
        <is>
          <t xml:space="preserve">CONCLUIDO	</t>
        </is>
      </c>
      <c r="D1675" t="n">
        <v>3.8508</v>
      </c>
      <c r="E1675" t="n">
        <v>25.97</v>
      </c>
      <c r="F1675" t="n">
        <v>23.75</v>
      </c>
      <c r="G1675" t="n">
        <v>75</v>
      </c>
      <c r="H1675" t="n">
        <v>1.39</v>
      </c>
      <c r="I1675" t="n">
        <v>19</v>
      </c>
      <c r="J1675" t="n">
        <v>88.09999999999999</v>
      </c>
      <c r="K1675" t="n">
        <v>35.1</v>
      </c>
      <c r="L1675" t="n">
        <v>7</v>
      </c>
      <c r="M1675" t="n">
        <v>0</v>
      </c>
      <c r="N1675" t="n">
        <v>11</v>
      </c>
      <c r="O1675" t="n">
        <v>11099.43</v>
      </c>
      <c r="P1675" t="n">
        <v>157.76</v>
      </c>
      <c r="Q1675" t="n">
        <v>608.9</v>
      </c>
      <c r="R1675" t="n">
        <v>58.49</v>
      </c>
      <c r="S1675" t="n">
        <v>46.36</v>
      </c>
      <c r="T1675" t="n">
        <v>5697.37</v>
      </c>
      <c r="U1675" t="n">
        <v>0.79</v>
      </c>
      <c r="V1675" t="n">
        <v>0.9</v>
      </c>
      <c r="W1675" t="n">
        <v>9.23</v>
      </c>
      <c r="X1675" t="n">
        <v>0.38</v>
      </c>
      <c r="Y1675" t="n">
        <v>1</v>
      </c>
      <c r="Z1675" t="n">
        <v>10</v>
      </c>
    </row>
    <row r="1676">
      <c r="A1676" t="n">
        <v>0</v>
      </c>
      <c r="B1676" t="n">
        <v>50</v>
      </c>
      <c r="C1676" t="inlineStr">
        <is>
          <t xml:space="preserve">CONCLUIDO	</t>
        </is>
      </c>
      <c r="D1676" t="n">
        <v>2.9936</v>
      </c>
      <c r="E1676" t="n">
        <v>33.4</v>
      </c>
      <c r="F1676" t="n">
        <v>27.19</v>
      </c>
      <c r="G1676" t="n">
        <v>8.68</v>
      </c>
      <c r="H1676" t="n">
        <v>0.16</v>
      </c>
      <c r="I1676" t="n">
        <v>188</v>
      </c>
      <c r="J1676" t="n">
        <v>107.41</v>
      </c>
      <c r="K1676" t="n">
        <v>41.65</v>
      </c>
      <c r="L1676" t="n">
        <v>1</v>
      </c>
      <c r="M1676" t="n">
        <v>186</v>
      </c>
      <c r="N1676" t="n">
        <v>14.77</v>
      </c>
      <c r="O1676" t="n">
        <v>13481.73</v>
      </c>
      <c r="P1676" t="n">
        <v>260.67</v>
      </c>
      <c r="Q1676" t="n">
        <v>609.42</v>
      </c>
      <c r="R1676" t="n">
        <v>165.71</v>
      </c>
      <c r="S1676" t="n">
        <v>46.36</v>
      </c>
      <c r="T1676" t="n">
        <v>58461.23</v>
      </c>
      <c r="U1676" t="n">
        <v>0.28</v>
      </c>
      <c r="V1676" t="n">
        <v>0.78</v>
      </c>
      <c r="W1676" t="n">
        <v>9.49</v>
      </c>
      <c r="X1676" t="n">
        <v>3.81</v>
      </c>
      <c r="Y1676" t="n">
        <v>1</v>
      </c>
      <c r="Z1676" t="n">
        <v>10</v>
      </c>
    </row>
    <row r="1677">
      <c r="A1677" t="n">
        <v>1</v>
      </c>
      <c r="B1677" t="n">
        <v>50</v>
      </c>
      <c r="C1677" t="inlineStr">
        <is>
          <t xml:space="preserve">CONCLUIDO	</t>
        </is>
      </c>
      <c r="D1677" t="n">
        <v>3.1668</v>
      </c>
      <c r="E1677" t="n">
        <v>31.58</v>
      </c>
      <c r="F1677" t="n">
        <v>26.32</v>
      </c>
      <c r="G1677" t="n">
        <v>10.89</v>
      </c>
      <c r="H1677" t="n">
        <v>0.2</v>
      </c>
      <c r="I1677" t="n">
        <v>145</v>
      </c>
      <c r="J1677" t="n">
        <v>107.73</v>
      </c>
      <c r="K1677" t="n">
        <v>41.65</v>
      </c>
      <c r="L1677" t="n">
        <v>1.25</v>
      </c>
      <c r="M1677" t="n">
        <v>143</v>
      </c>
      <c r="N1677" t="n">
        <v>14.83</v>
      </c>
      <c r="O1677" t="n">
        <v>13520.81</v>
      </c>
      <c r="P1677" t="n">
        <v>251.43</v>
      </c>
      <c r="Q1677" t="n">
        <v>609.4400000000001</v>
      </c>
      <c r="R1677" t="n">
        <v>138.25</v>
      </c>
      <c r="S1677" t="n">
        <v>46.36</v>
      </c>
      <c r="T1677" t="n">
        <v>44947.72</v>
      </c>
      <c r="U1677" t="n">
        <v>0.34</v>
      </c>
      <c r="V1677" t="n">
        <v>0.8100000000000001</v>
      </c>
      <c r="W1677" t="n">
        <v>9.43</v>
      </c>
      <c r="X1677" t="n">
        <v>2.93</v>
      </c>
      <c r="Y1677" t="n">
        <v>1</v>
      </c>
      <c r="Z1677" t="n">
        <v>10</v>
      </c>
    </row>
    <row r="1678">
      <c r="A1678" t="n">
        <v>2</v>
      </c>
      <c r="B1678" t="n">
        <v>50</v>
      </c>
      <c r="C1678" t="inlineStr">
        <is>
          <t xml:space="preserve">CONCLUIDO	</t>
        </is>
      </c>
      <c r="D1678" t="n">
        <v>3.2897</v>
      </c>
      <c r="E1678" t="n">
        <v>30.4</v>
      </c>
      <c r="F1678" t="n">
        <v>25.74</v>
      </c>
      <c r="G1678" t="n">
        <v>13.09</v>
      </c>
      <c r="H1678" t="n">
        <v>0.24</v>
      </c>
      <c r="I1678" t="n">
        <v>118</v>
      </c>
      <c r="J1678" t="n">
        <v>108.05</v>
      </c>
      <c r="K1678" t="n">
        <v>41.65</v>
      </c>
      <c r="L1678" t="n">
        <v>1.5</v>
      </c>
      <c r="M1678" t="n">
        <v>116</v>
      </c>
      <c r="N1678" t="n">
        <v>14.9</v>
      </c>
      <c r="O1678" t="n">
        <v>13559.91</v>
      </c>
      <c r="P1678" t="n">
        <v>245.05</v>
      </c>
      <c r="Q1678" t="n">
        <v>609.22</v>
      </c>
      <c r="R1678" t="n">
        <v>120.92</v>
      </c>
      <c r="S1678" t="n">
        <v>46.36</v>
      </c>
      <c r="T1678" t="n">
        <v>36416.05</v>
      </c>
      <c r="U1678" t="n">
        <v>0.38</v>
      </c>
      <c r="V1678" t="n">
        <v>0.83</v>
      </c>
      <c r="W1678" t="n">
        <v>9.369999999999999</v>
      </c>
      <c r="X1678" t="n">
        <v>2.36</v>
      </c>
      <c r="Y1678" t="n">
        <v>1</v>
      </c>
      <c r="Z1678" t="n">
        <v>10</v>
      </c>
    </row>
    <row r="1679">
      <c r="A1679" t="n">
        <v>3</v>
      </c>
      <c r="B1679" t="n">
        <v>50</v>
      </c>
      <c r="C1679" t="inlineStr">
        <is>
          <t xml:space="preserve">CONCLUIDO	</t>
        </is>
      </c>
      <c r="D1679" t="n">
        <v>3.3757</v>
      </c>
      <c r="E1679" t="n">
        <v>29.62</v>
      </c>
      <c r="F1679" t="n">
        <v>25.36</v>
      </c>
      <c r="G1679" t="n">
        <v>15.22</v>
      </c>
      <c r="H1679" t="n">
        <v>0.28</v>
      </c>
      <c r="I1679" t="n">
        <v>100</v>
      </c>
      <c r="J1679" t="n">
        <v>108.37</v>
      </c>
      <c r="K1679" t="n">
        <v>41.65</v>
      </c>
      <c r="L1679" t="n">
        <v>1.75</v>
      </c>
      <c r="M1679" t="n">
        <v>98</v>
      </c>
      <c r="N1679" t="n">
        <v>14.97</v>
      </c>
      <c r="O1679" t="n">
        <v>13599.17</v>
      </c>
      <c r="P1679" t="n">
        <v>240.61</v>
      </c>
      <c r="Q1679" t="n">
        <v>609.1900000000001</v>
      </c>
      <c r="R1679" t="n">
        <v>109.23</v>
      </c>
      <c r="S1679" t="n">
        <v>46.36</v>
      </c>
      <c r="T1679" t="n">
        <v>30664.06</v>
      </c>
      <c r="U1679" t="n">
        <v>0.42</v>
      </c>
      <c r="V1679" t="n">
        <v>0.84</v>
      </c>
      <c r="W1679" t="n">
        <v>9.34</v>
      </c>
      <c r="X1679" t="n">
        <v>1.99</v>
      </c>
      <c r="Y1679" t="n">
        <v>1</v>
      </c>
      <c r="Z1679" t="n">
        <v>10</v>
      </c>
    </row>
    <row r="1680">
      <c r="A1680" t="n">
        <v>4</v>
      </c>
      <c r="B1680" t="n">
        <v>50</v>
      </c>
      <c r="C1680" t="inlineStr">
        <is>
          <t xml:space="preserve">CONCLUIDO	</t>
        </is>
      </c>
      <c r="D1680" t="n">
        <v>3.4439</v>
      </c>
      <c r="E1680" t="n">
        <v>29.04</v>
      </c>
      <c r="F1680" t="n">
        <v>25.09</v>
      </c>
      <c r="G1680" t="n">
        <v>17.5</v>
      </c>
      <c r="H1680" t="n">
        <v>0.32</v>
      </c>
      <c r="I1680" t="n">
        <v>86</v>
      </c>
      <c r="J1680" t="n">
        <v>108.68</v>
      </c>
      <c r="K1680" t="n">
        <v>41.65</v>
      </c>
      <c r="L1680" t="n">
        <v>2</v>
      </c>
      <c r="M1680" t="n">
        <v>84</v>
      </c>
      <c r="N1680" t="n">
        <v>15.03</v>
      </c>
      <c r="O1680" t="n">
        <v>13638.32</v>
      </c>
      <c r="P1680" t="n">
        <v>237.1</v>
      </c>
      <c r="Q1680" t="n">
        <v>608.99</v>
      </c>
      <c r="R1680" t="n">
        <v>100.28</v>
      </c>
      <c r="S1680" t="n">
        <v>46.36</v>
      </c>
      <c r="T1680" t="n">
        <v>26255.89</v>
      </c>
      <c r="U1680" t="n">
        <v>0.46</v>
      </c>
      <c r="V1680" t="n">
        <v>0.85</v>
      </c>
      <c r="W1680" t="n">
        <v>9.32</v>
      </c>
      <c r="X1680" t="n">
        <v>1.71</v>
      </c>
      <c r="Y1680" t="n">
        <v>1</v>
      </c>
      <c r="Z1680" t="n">
        <v>10</v>
      </c>
    </row>
    <row r="1681">
      <c r="A1681" t="n">
        <v>5</v>
      </c>
      <c r="B1681" t="n">
        <v>50</v>
      </c>
      <c r="C1681" t="inlineStr">
        <is>
          <t xml:space="preserve">CONCLUIDO	</t>
        </is>
      </c>
      <c r="D1681" t="n">
        <v>3.4951</v>
      </c>
      <c r="E1681" t="n">
        <v>28.61</v>
      </c>
      <c r="F1681" t="n">
        <v>24.89</v>
      </c>
      <c r="G1681" t="n">
        <v>19.65</v>
      </c>
      <c r="H1681" t="n">
        <v>0.36</v>
      </c>
      <c r="I1681" t="n">
        <v>76</v>
      </c>
      <c r="J1681" t="n">
        <v>109</v>
      </c>
      <c r="K1681" t="n">
        <v>41.65</v>
      </c>
      <c r="L1681" t="n">
        <v>2.25</v>
      </c>
      <c r="M1681" t="n">
        <v>74</v>
      </c>
      <c r="N1681" t="n">
        <v>15.1</v>
      </c>
      <c r="O1681" t="n">
        <v>13677.51</v>
      </c>
      <c r="P1681" t="n">
        <v>234.23</v>
      </c>
      <c r="Q1681" t="n">
        <v>609.16</v>
      </c>
      <c r="R1681" t="n">
        <v>94.31999999999999</v>
      </c>
      <c r="S1681" t="n">
        <v>46.36</v>
      </c>
      <c r="T1681" t="n">
        <v>23327.84</v>
      </c>
      <c r="U1681" t="n">
        <v>0.49</v>
      </c>
      <c r="V1681" t="n">
        <v>0.86</v>
      </c>
      <c r="W1681" t="n">
        <v>9.300000000000001</v>
      </c>
      <c r="X1681" t="n">
        <v>1.51</v>
      </c>
      <c r="Y1681" t="n">
        <v>1</v>
      </c>
      <c r="Z1681" t="n">
        <v>10</v>
      </c>
    </row>
    <row r="1682">
      <c r="A1682" t="n">
        <v>6</v>
      </c>
      <c r="B1682" t="n">
        <v>50</v>
      </c>
      <c r="C1682" t="inlineStr">
        <is>
          <t xml:space="preserve">CONCLUIDO	</t>
        </is>
      </c>
      <c r="D1682" t="n">
        <v>3.5373</v>
      </c>
      <c r="E1682" t="n">
        <v>28.27</v>
      </c>
      <c r="F1682" t="n">
        <v>24.72</v>
      </c>
      <c r="G1682" t="n">
        <v>21.81</v>
      </c>
      <c r="H1682" t="n">
        <v>0.4</v>
      </c>
      <c r="I1682" t="n">
        <v>68</v>
      </c>
      <c r="J1682" t="n">
        <v>109.32</v>
      </c>
      <c r="K1682" t="n">
        <v>41.65</v>
      </c>
      <c r="L1682" t="n">
        <v>2.5</v>
      </c>
      <c r="M1682" t="n">
        <v>66</v>
      </c>
      <c r="N1682" t="n">
        <v>15.17</v>
      </c>
      <c r="O1682" t="n">
        <v>13716.72</v>
      </c>
      <c r="P1682" t="n">
        <v>231.75</v>
      </c>
      <c r="Q1682" t="n">
        <v>609.03</v>
      </c>
      <c r="R1682" t="n">
        <v>89.17</v>
      </c>
      <c r="S1682" t="n">
        <v>46.36</v>
      </c>
      <c r="T1682" t="n">
        <v>20792.52</v>
      </c>
      <c r="U1682" t="n">
        <v>0.52</v>
      </c>
      <c r="V1682" t="n">
        <v>0.86</v>
      </c>
      <c r="W1682" t="n">
        <v>9.289999999999999</v>
      </c>
      <c r="X1682" t="n">
        <v>1.35</v>
      </c>
      <c r="Y1682" t="n">
        <v>1</v>
      </c>
      <c r="Z1682" t="n">
        <v>10</v>
      </c>
    </row>
    <row r="1683">
      <c r="A1683" t="n">
        <v>7</v>
      </c>
      <c r="B1683" t="n">
        <v>50</v>
      </c>
      <c r="C1683" t="inlineStr">
        <is>
          <t xml:space="preserve">CONCLUIDO	</t>
        </is>
      </c>
      <c r="D1683" t="n">
        <v>3.5759</v>
      </c>
      <c r="E1683" t="n">
        <v>27.97</v>
      </c>
      <c r="F1683" t="n">
        <v>24.57</v>
      </c>
      <c r="G1683" t="n">
        <v>24.17</v>
      </c>
      <c r="H1683" t="n">
        <v>0.44</v>
      </c>
      <c r="I1683" t="n">
        <v>61</v>
      </c>
      <c r="J1683" t="n">
        <v>109.64</v>
      </c>
      <c r="K1683" t="n">
        <v>41.65</v>
      </c>
      <c r="L1683" t="n">
        <v>2.75</v>
      </c>
      <c r="M1683" t="n">
        <v>59</v>
      </c>
      <c r="N1683" t="n">
        <v>15.24</v>
      </c>
      <c r="O1683" t="n">
        <v>13755.95</v>
      </c>
      <c r="P1683" t="n">
        <v>229.46</v>
      </c>
      <c r="Q1683" t="n">
        <v>608.99</v>
      </c>
      <c r="R1683" t="n">
        <v>84.69</v>
      </c>
      <c r="S1683" t="n">
        <v>46.36</v>
      </c>
      <c r="T1683" t="n">
        <v>18588.92</v>
      </c>
      <c r="U1683" t="n">
        <v>0.55</v>
      </c>
      <c r="V1683" t="n">
        <v>0.87</v>
      </c>
      <c r="W1683" t="n">
        <v>9.27</v>
      </c>
      <c r="X1683" t="n">
        <v>1.2</v>
      </c>
      <c r="Y1683" t="n">
        <v>1</v>
      </c>
      <c r="Z1683" t="n">
        <v>10</v>
      </c>
    </row>
    <row r="1684">
      <c r="A1684" t="n">
        <v>8</v>
      </c>
      <c r="B1684" t="n">
        <v>50</v>
      </c>
      <c r="C1684" t="inlineStr">
        <is>
          <t xml:space="preserve">CONCLUIDO	</t>
        </is>
      </c>
      <c r="D1684" t="n">
        <v>3.6016</v>
      </c>
      <c r="E1684" t="n">
        <v>27.77</v>
      </c>
      <c r="F1684" t="n">
        <v>24.48</v>
      </c>
      <c r="G1684" t="n">
        <v>26.23</v>
      </c>
      <c r="H1684" t="n">
        <v>0.48</v>
      </c>
      <c r="I1684" t="n">
        <v>56</v>
      </c>
      <c r="J1684" t="n">
        <v>109.96</v>
      </c>
      <c r="K1684" t="n">
        <v>41.65</v>
      </c>
      <c r="L1684" t="n">
        <v>3</v>
      </c>
      <c r="M1684" t="n">
        <v>54</v>
      </c>
      <c r="N1684" t="n">
        <v>15.31</v>
      </c>
      <c r="O1684" t="n">
        <v>13795.21</v>
      </c>
      <c r="P1684" t="n">
        <v>227.85</v>
      </c>
      <c r="Q1684" t="n">
        <v>609.0700000000001</v>
      </c>
      <c r="R1684" t="n">
        <v>81.98</v>
      </c>
      <c r="S1684" t="n">
        <v>46.36</v>
      </c>
      <c r="T1684" t="n">
        <v>17256.73</v>
      </c>
      <c r="U1684" t="n">
        <v>0.57</v>
      </c>
      <c r="V1684" t="n">
        <v>0.87</v>
      </c>
      <c r="W1684" t="n">
        <v>9.26</v>
      </c>
      <c r="X1684" t="n">
        <v>1.11</v>
      </c>
      <c r="Y1684" t="n">
        <v>1</v>
      </c>
      <c r="Z1684" t="n">
        <v>10</v>
      </c>
    </row>
    <row r="1685">
      <c r="A1685" t="n">
        <v>9</v>
      </c>
      <c r="B1685" t="n">
        <v>50</v>
      </c>
      <c r="C1685" t="inlineStr">
        <is>
          <t xml:space="preserve">CONCLUIDO	</t>
        </is>
      </c>
      <c r="D1685" t="n">
        <v>3.6318</v>
      </c>
      <c r="E1685" t="n">
        <v>27.53</v>
      </c>
      <c r="F1685" t="n">
        <v>24.37</v>
      </c>
      <c r="G1685" t="n">
        <v>28.67</v>
      </c>
      <c r="H1685" t="n">
        <v>0.52</v>
      </c>
      <c r="I1685" t="n">
        <v>51</v>
      </c>
      <c r="J1685" t="n">
        <v>110.27</v>
      </c>
      <c r="K1685" t="n">
        <v>41.65</v>
      </c>
      <c r="L1685" t="n">
        <v>3.25</v>
      </c>
      <c r="M1685" t="n">
        <v>49</v>
      </c>
      <c r="N1685" t="n">
        <v>15.37</v>
      </c>
      <c r="O1685" t="n">
        <v>13834.5</v>
      </c>
      <c r="P1685" t="n">
        <v>225.79</v>
      </c>
      <c r="Q1685" t="n">
        <v>608.96</v>
      </c>
      <c r="R1685" t="n">
        <v>78.22</v>
      </c>
      <c r="S1685" t="n">
        <v>46.36</v>
      </c>
      <c r="T1685" t="n">
        <v>15402.92</v>
      </c>
      <c r="U1685" t="n">
        <v>0.59</v>
      </c>
      <c r="V1685" t="n">
        <v>0.87</v>
      </c>
      <c r="W1685" t="n">
        <v>9.26</v>
      </c>
      <c r="X1685" t="n">
        <v>0.99</v>
      </c>
      <c r="Y1685" t="n">
        <v>1</v>
      </c>
      <c r="Z1685" t="n">
        <v>10</v>
      </c>
    </row>
    <row r="1686">
      <c r="A1686" t="n">
        <v>10</v>
      </c>
      <c r="B1686" t="n">
        <v>50</v>
      </c>
      <c r="C1686" t="inlineStr">
        <is>
          <t xml:space="preserve">CONCLUIDO	</t>
        </is>
      </c>
      <c r="D1686" t="n">
        <v>3.6563</v>
      </c>
      <c r="E1686" t="n">
        <v>27.35</v>
      </c>
      <c r="F1686" t="n">
        <v>24.27</v>
      </c>
      <c r="G1686" t="n">
        <v>30.98</v>
      </c>
      <c r="H1686" t="n">
        <v>0.5600000000000001</v>
      </c>
      <c r="I1686" t="n">
        <v>47</v>
      </c>
      <c r="J1686" t="n">
        <v>110.59</v>
      </c>
      <c r="K1686" t="n">
        <v>41.65</v>
      </c>
      <c r="L1686" t="n">
        <v>3.5</v>
      </c>
      <c r="M1686" t="n">
        <v>45</v>
      </c>
      <c r="N1686" t="n">
        <v>15.44</v>
      </c>
      <c r="O1686" t="n">
        <v>13873.81</v>
      </c>
      <c r="P1686" t="n">
        <v>223.88</v>
      </c>
      <c r="Q1686" t="n">
        <v>608.92</v>
      </c>
      <c r="R1686" t="n">
        <v>75.08</v>
      </c>
      <c r="S1686" t="n">
        <v>46.36</v>
      </c>
      <c r="T1686" t="n">
        <v>13854.59</v>
      </c>
      <c r="U1686" t="n">
        <v>0.62</v>
      </c>
      <c r="V1686" t="n">
        <v>0.88</v>
      </c>
      <c r="W1686" t="n">
        <v>9.26</v>
      </c>
      <c r="X1686" t="n">
        <v>0.9</v>
      </c>
      <c r="Y1686" t="n">
        <v>1</v>
      </c>
      <c r="Z1686" t="n">
        <v>10</v>
      </c>
    </row>
    <row r="1687">
      <c r="A1687" t="n">
        <v>11</v>
      </c>
      <c r="B1687" t="n">
        <v>50</v>
      </c>
      <c r="C1687" t="inlineStr">
        <is>
          <t xml:space="preserve">CONCLUIDO	</t>
        </is>
      </c>
      <c r="D1687" t="n">
        <v>3.6715</v>
      </c>
      <c r="E1687" t="n">
        <v>27.24</v>
      </c>
      <c r="F1687" t="n">
        <v>24.22</v>
      </c>
      <c r="G1687" t="n">
        <v>33.03</v>
      </c>
      <c r="H1687" t="n">
        <v>0.6</v>
      </c>
      <c r="I1687" t="n">
        <v>44</v>
      </c>
      <c r="J1687" t="n">
        <v>110.91</v>
      </c>
      <c r="K1687" t="n">
        <v>41.65</v>
      </c>
      <c r="L1687" t="n">
        <v>3.75</v>
      </c>
      <c r="M1687" t="n">
        <v>42</v>
      </c>
      <c r="N1687" t="n">
        <v>15.51</v>
      </c>
      <c r="O1687" t="n">
        <v>13913.15</v>
      </c>
      <c r="P1687" t="n">
        <v>222.5</v>
      </c>
      <c r="Q1687" t="n">
        <v>609.02</v>
      </c>
      <c r="R1687" t="n">
        <v>74.04000000000001</v>
      </c>
      <c r="S1687" t="n">
        <v>46.36</v>
      </c>
      <c r="T1687" t="n">
        <v>13347.93</v>
      </c>
      <c r="U1687" t="n">
        <v>0.63</v>
      </c>
      <c r="V1687" t="n">
        <v>0.88</v>
      </c>
      <c r="W1687" t="n">
        <v>9.24</v>
      </c>
      <c r="X1687" t="n">
        <v>0.85</v>
      </c>
      <c r="Y1687" t="n">
        <v>1</v>
      </c>
      <c r="Z1687" t="n">
        <v>10</v>
      </c>
    </row>
    <row r="1688">
      <c r="A1688" t="n">
        <v>12</v>
      </c>
      <c r="B1688" t="n">
        <v>50</v>
      </c>
      <c r="C1688" t="inlineStr">
        <is>
          <t xml:space="preserve">CONCLUIDO	</t>
        </is>
      </c>
      <c r="D1688" t="n">
        <v>3.6868</v>
      </c>
      <c r="E1688" t="n">
        <v>27.12</v>
      </c>
      <c r="F1688" t="n">
        <v>24.18</v>
      </c>
      <c r="G1688" t="n">
        <v>35.38</v>
      </c>
      <c r="H1688" t="n">
        <v>0.63</v>
      </c>
      <c r="I1688" t="n">
        <v>41</v>
      </c>
      <c r="J1688" t="n">
        <v>111.23</v>
      </c>
      <c r="K1688" t="n">
        <v>41.65</v>
      </c>
      <c r="L1688" t="n">
        <v>4</v>
      </c>
      <c r="M1688" t="n">
        <v>39</v>
      </c>
      <c r="N1688" t="n">
        <v>15.58</v>
      </c>
      <c r="O1688" t="n">
        <v>13952.52</v>
      </c>
      <c r="P1688" t="n">
        <v>220.96</v>
      </c>
      <c r="Q1688" t="n">
        <v>608.85</v>
      </c>
      <c r="R1688" t="n">
        <v>72.31</v>
      </c>
      <c r="S1688" t="n">
        <v>46.36</v>
      </c>
      <c r="T1688" t="n">
        <v>12496.86</v>
      </c>
      <c r="U1688" t="n">
        <v>0.64</v>
      </c>
      <c r="V1688" t="n">
        <v>0.88</v>
      </c>
      <c r="W1688" t="n">
        <v>9.24</v>
      </c>
      <c r="X1688" t="n">
        <v>0.8</v>
      </c>
      <c r="Y1688" t="n">
        <v>1</v>
      </c>
      <c r="Z1688" t="n">
        <v>10</v>
      </c>
    </row>
    <row r="1689">
      <c r="A1689" t="n">
        <v>13</v>
      </c>
      <c r="B1689" t="n">
        <v>50</v>
      </c>
      <c r="C1689" t="inlineStr">
        <is>
          <t xml:space="preserve">CONCLUIDO	</t>
        </is>
      </c>
      <c r="D1689" t="n">
        <v>3.7036</v>
      </c>
      <c r="E1689" t="n">
        <v>27</v>
      </c>
      <c r="F1689" t="n">
        <v>24.12</v>
      </c>
      <c r="G1689" t="n">
        <v>38.09</v>
      </c>
      <c r="H1689" t="n">
        <v>0.67</v>
      </c>
      <c r="I1689" t="n">
        <v>38</v>
      </c>
      <c r="J1689" t="n">
        <v>111.55</v>
      </c>
      <c r="K1689" t="n">
        <v>41.65</v>
      </c>
      <c r="L1689" t="n">
        <v>4.25</v>
      </c>
      <c r="M1689" t="n">
        <v>36</v>
      </c>
      <c r="N1689" t="n">
        <v>15.65</v>
      </c>
      <c r="O1689" t="n">
        <v>13991.91</v>
      </c>
      <c r="P1689" t="n">
        <v>219.4</v>
      </c>
      <c r="Q1689" t="n">
        <v>608.9299999999999</v>
      </c>
      <c r="R1689" t="n">
        <v>70.38</v>
      </c>
      <c r="S1689" t="n">
        <v>46.36</v>
      </c>
      <c r="T1689" t="n">
        <v>11545.17</v>
      </c>
      <c r="U1689" t="n">
        <v>0.66</v>
      </c>
      <c r="V1689" t="n">
        <v>0.88</v>
      </c>
      <c r="W1689" t="n">
        <v>9.25</v>
      </c>
      <c r="X1689" t="n">
        <v>0.75</v>
      </c>
      <c r="Y1689" t="n">
        <v>1</v>
      </c>
      <c r="Z1689" t="n">
        <v>10</v>
      </c>
    </row>
    <row r="1690">
      <c r="A1690" t="n">
        <v>14</v>
      </c>
      <c r="B1690" t="n">
        <v>50</v>
      </c>
      <c r="C1690" t="inlineStr">
        <is>
          <t xml:space="preserve">CONCLUIDO	</t>
        </is>
      </c>
      <c r="D1690" t="n">
        <v>3.7152</v>
      </c>
      <c r="E1690" t="n">
        <v>26.92</v>
      </c>
      <c r="F1690" t="n">
        <v>24.08</v>
      </c>
      <c r="G1690" t="n">
        <v>40.13</v>
      </c>
      <c r="H1690" t="n">
        <v>0.71</v>
      </c>
      <c r="I1690" t="n">
        <v>36</v>
      </c>
      <c r="J1690" t="n">
        <v>111.87</v>
      </c>
      <c r="K1690" t="n">
        <v>41.65</v>
      </c>
      <c r="L1690" t="n">
        <v>4.5</v>
      </c>
      <c r="M1690" t="n">
        <v>34</v>
      </c>
      <c r="N1690" t="n">
        <v>15.72</v>
      </c>
      <c r="O1690" t="n">
        <v>14031.33</v>
      </c>
      <c r="P1690" t="n">
        <v>218.24</v>
      </c>
      <c r="Q1690" t="n">
        <v>608.85</v>
      </c>
      <c r="R1690" t="n">
        <v>69.23</v>
      </c>
      <c r="S1690" t="n">
        <v>46.36</v>
      </c>
      <c r="T1690" t="n">
        <v>10980.32</v>
      </c>
      <c r="U1690" t="n">
        <v>0.67</v>
      </c>
      <c r="V1690" t="n">
        <v>0.88</v>
      </c>
      <c r="W1690" t="n">
        <v>9.24</v>
      </c>
      <c r="X1690" t="n">
        <v>0.71</v>
      </c>
      <c r="Y1690" t="n">
        <v>1</v>
      </c>
      <c r="Z1690" t="n">
        <v>10</v>
      </c>
    </row>
    <row r="1691">
      <c r="A1691" t="n">
        <v>15</v>
      </c>
      <c r="B1691" t="n">
        <v>50</v>
      </c>
      <c r="C1691" t="inlineStr">
        <is>
          <t xml:space="preserve">CONCLUIDO	</t>
        </is>
      </c>
      <c r="D1691" t="n">
        <v>3.7292</v>
      </c>
      <c r="E1691" t="n">
        <v>26.82</v>
      </c>
      <c r="F1691" t="n">
        <v>24.02</v>
      </c>
      <c r="G1691" t="n">
        <v>42.4</v>
      </c>
      <c r="H1691" t="n">
        <v>0.75</v>
      </c>
      <c r="I1691" t="n">
        <v>34</v>
      </c>
      <c r="J1691" t="n">
        <v>112.19</v>
      </c>
      <c r="K1691" t="n">
        <v>41.65</v>
      </c>
      <c r="L1691" t="n">
        <v>4.75</v>
      </c>
      <c r="M1691" t="n">
        <v>32</v>
      </c>
      <c r="N1691" t="n">
        <v>15.79</v>
      </c>
      <c r="O1691" t="n">
        <v>14070.77</v>
      </c>
      <c r="P1691" t="n">
        <v>216.67</v>
      </c>
      <c r="Q1691" t="n">
        <v>609</v>
      </c>
      <c r="R1691" t="n">
        <v>67.58</v>
      </c>
      <c r="S1691" t="n">
        <v>46.36</v>
      </c>
      <c r="T1691" t="n">
        <v>10167</v>
      </c>
      <c r="U1691" t="n">
        <v>0.6899999999999999</v>
      </c>
      <c r="V1691" t="n">
        <v>0.89</v>
      </c>
      <c r="W1691" t="n">
        <v>9.23</v>
      </c>
      <c r="X1691" t="n">
        <v>0.65</v>
      </c>
      <c r="Y1691" t="n">
        <v>1</v>
      </c>
      <c r="Z1691" t="n">
        <v>10</v>
      </c>
    </row>
    <row r="1692">
      <c r="A1692" t="n">
        <v>16</v>
      </c>
      <c r="B1692" t="n">
        <v>50</v>
      </c>
      <c r="C1692" t="inlineStr">
        <is>
          <t xml:space="preserve">CONCLUIDO	</t>
        </is>
      </c>
      <c r="D1692" t="n">
        <v>3.7394</v>
      </c>
      <c r="E1692" t="n">
        <v>26.74</v>
      </c>
      <c r="F1692" t="n">
        <v>24</v>
      </c>
      <c r="G1692" t="n">
        <v>44.99</v>
      </c>
      <c r="H1692" t="n">
        <v>0.78</v>
      </c>
      <c r="I1692" t="n">
        <v>32</v>
      </c>
      <c r="J1692" t="n">
        <v>112.51</v>
      </c>
      <c r="K1692" t="n">
        <v>41.65</v>
      </c>
      <c r="L1692" t="n">
        <v>5</v>
      </c>
      <c r="M1692" t="n">
        <v>30</v>
      </c>
      <c r="N1692" t="n">
        <v>15.86</v>
      </c>
      <c r="O1692" t="n">
        <v>14110.24</v>
      </c>
      <c r="P1692" t="n">
        <v>215.5</v>
      </c>
      <c r="Q1692" t="n">
        <v>608.9400000000001</v>
      </c>
      <c r="R1692" t="n">
        <v>66.89</v>
      </c>
      <c r="S1692" t="n">
        <v>46.36</v>
      </c>
      <c r="T1692" t="n">
        <v>9831.379999999999</v>
      </c>
      <c r="U1692" t="n">
        <v>0.6899999999999999</v>
      </c>
      <c r="V1692" t="n">
        <v>0.89</v>
      </c>
      <c r="W1692" t="n">
        <v>9.220000000000001</v>
      </c>
      <c r="X1692" t="n">
        <v>0.62</v>
      </c>
      <c r="Y1692" t="n">
        <v>1</v>
      </c>
      <c r="Z1692" t="n">
        <v>10</v>
      </c>
    </row>
    <row r="1693">
      <c r="A1693" t="n">
        <v>17</v>
      </c>
      <c r="B1693" t="n">
        <v>50</v>
      </c>
      <c r="C1693" t="inlineStr">
        <is>
          <t xml:space="preserve">CONCLUIDO	</t>
        </is>
      </c>
      <c r="D1693" t="n">
        <v>3.7441</v>
      </c>
      <c r="E1693" t="n">
        <v>26.71</v>
      </c>
      <c r="F1693" t="n">
        <v>23.98</v>
      </c>
      <c r="G1693" t="n">
        <v>46.42</v>
      </c>
      <c r="H1693" t="n">
        <v>0.82</v>
      </c>
      <c r="I1693" t="n">
        <v>31</v>
      </c>
      <c r="J1693" t="n">
        <v>112.83</v>
      </c>
      <c r="K1693" t="n">
        <v>41.65</v>
      </c>
      <c r="L1693" t="n">
        <v>5.25</v>
      </c>
      <c r="M1693" t="n">
        <v>29</v>
      </c>
      <c r="N1693" t="n">
        <v>15.93</v>
      </c>
      <c r="O1693" t="n">
        <v>14149.74</v>
      </c>
      <c r="P1693" t="n">
        <v>214.4</v>
      </c>
      <c r="Q1693" t="n">
        <v>608.83</v>
      </c>
      <c r="R1693" t="n">
        <v>66.34</v>
      </c>
      <c r="S1693" t="n">
        <v>46.36</v>
      </c>
      <c r="T1693" t="n">
        <v>9563.5</v>
      </c>
      <c r="U1693" t="n">
        <v>0.7</v>
      </c>
      <c r="V1693" t="n">
        <v>0.89</v>
      </c>
      <c r="W1693" t="n">
        <v>9.23</v>
      </c>
      <c r="X1693" t="n">
        <v>0.61</v>
      </c>
      <c r="Y1693" t="n">
        <v>1</v>
      </c>
      <c r="Z1693" t="n">
        <v>10</v>
      </c>
    </row>
    <row r="1694">
      <c r="A1694" t="n">
        <v>18</v>
      </c>
      <c r="B1694" t="n">
        <v>50</v>
      </c>
      <c r="C1694" t="inlineStr">
        <is>
          <t xml:space="preserve">CONCLUIDO	</t>
        </is>
      </c>
      <c r="D1694" t="n">
        <v>3.7586</v>
      </c>
      <c r="E1694" t="n">
        <v>26.61</v>
      </c>
      <c r="F1694" t="n">
        <v>23.93</v>
      </c>
      <c r="G1694" t="n">
        <v>49.5</v>
      </c>
      <c r="H1694" t="n">
        <v>0.86</v>
      </c>
      <c r="I1694" t="n">
        <v>29</v>
      </c>
      <c r="J1694" t="n">
        <v>113.15</v>
      </c>
      <c r="K1694" t="n">
        <v>41.65</v>
      </c>
      <c r="L1694" t="n">
        <v>5.5</v>
      </c>
      <c r="M1694" t="n">
        <v>27</v>
      </c>
      <c r="N1694" t="n">
        <v>16</v>
      </c>
      <c r="O1694" t="n">
        <v>14189.26</v>
      </c>
      <c r="P1694" t="n">
        <v>213.13</v>
      </c>
      <c r="Q1694" t="n">
        <v>608.85</v>
      </c>
      <c r="R1694" t="n">
        <v>64.48999999999999</v>
      </c>
      <c r="S1694" t="n">
        <v>46.36</v>
      </c>
      <c r="T1694" t="n">
        <v>8649.09</v>
      </c>
      <c r="U1694" t="n">
        <v>0.72</v>
      </c>
      <c r="V1694" t="n">
        <v>0.89</v>
      </c>
      <c r="W1694" t="n">
        <v>9.220000000000001</v>
      </c>
      <c r="X1694" t="n">
        <v>0.55</v>
      </c>
      <c r="Y1694" t="n">
        <v>1</v>
      </c>
      <c r="Z1694" t="n">
        <v>10</v>
      </c>
    </row>
    <row r="1695">
      <c r="A1695" t="n">
        <v>19</v>
      </c>
      <c r="B1695" t="n">
        <v>50</v>
      </c>
      <c r="C1695" t="inlineStr">
        <is>
          <t xml:space="preserve">CONCLUIDO	</t>
        </is>
      </c>
      <c r="D1695" t="n">
        <v>3.7633</v>
      </c>
      <c r="E1695" t="n">
        <v>26.57</v>
      </c>
      <c r="F1695" t="n">
        <v>23.91</v>
      </c>
      <c r="G1695" t="n">
        <v>51.24</v>
      </c>
      <c r="H1695" t="n">
        <v>0.89</v>
      </c>
      <c r="I1695" t="n">
        <v>28</v>
      </c>
      <c r="J1695" t="n">
        <v>113.47</v>
      </c>
      <c r="K1695" t="n">
        <v>41.65</v>
      </c>
      <c r="L1695" t="n">
        <v>5.75</v>
      </c>
      <c r="M1695" t="n">
        <v>26</v>
      </c>
      <c r="N1695" t="n">
        <v>16.07</v>
      </c>
      <c r="O1695" t="n">
        <v>14228.81</v>
      </c>
      <c r="P1695" t="n">
        <v>211.77</v>
      </c>
      <c r="Q1695" t="n">
        <v>608.84</v>
      </c>
      <c r="R1695" t="n">
        <v>64.05</v>
      </c>
      <c r="S1695" t="n">
        <v>46.36</v>
      </c>
      <c r="T1695" t="n">
        <v>8433.469999999999</v>
      </c>
      <c r="U1695" t="n">
        <v>0.72</v>
      </c>
      <c r="V1695" t="n">
        <v>0.89</v>
      </c>
      <c r="W1695" t="n">
        <v>9.23</v>
      </c>
      <c r="X1695" t="n">
        <v>0.54</v>
      </c>
      <c r="Y1695" t="n">
        <v>1</v>
      </c>
      <c r="Z1695" t="n">
        <v>10</v>
      </c>
    </row>
    <row r="1696">
      <c r="A1696" t="n">
        <v>20</v>
      </c>
      <c r="B1696" t="n">
        <v>50</v>
      </c>
      <c r="C1696" t="inlineStr">
        <is>
          <t xml:space="preserve">CONCLUIDO	</t>
        </is>
      </c>
      <c r="D1696" t="n">
        <v>3.7713</v>
      </c>
      <c r="E1696" t="n">
        <v>26.52</v>
      </c>
      <c r="F1696" t="n">
        <v>23.88</v>
      </c>
      <c r="G1696" t="n">
        <v>53.07</v>
      </c>
      <c r="H1696" t="n">
        <v>0.93</v>
      </c>
      <c r="I1696" t="n">
        <v>27</v>
      </c>
      <c r="J1696" t="n">
        <v>113.79</v>
      </c>
      <c r="K1696" t="n">
        <v>41.65</v>
      </c>
      <c r="L1696" t="n">
        <v>6</v>
      </c>
      <c r="M1696" t="n">
        <v>25</v>
      </c>
      <c r="N1696" t="n">
        <v>16.14</v>
      </c>
      <c r="O1696" t="n">
        <v>14268.39</v>
      </c>
      <c r="P1696" t="n">
        <v>210.65</v>
      </c>
      <c r="Q1696" t="n">
        <v>608.86</v>
      </c>
      <c r="R1696" t="n">
        <v>62.91</v>
      </c>
      <c r="S1696" t="n">
        <v>46.36</v>
      </c>
      <c r="T1696" t="n">
        <v>7869.5</v>
      </c>
      <c r="U1696" t="n">
        <v>0.74</v>
      </c>
      <c r="V1696" t="n">
        <v>0.89</v>
      </c>
      <c r="W1696" t="n">
        <v>9.23</v>
      </c>
      <c r="X1696" t="n">
        <v>0.51</v>
      </c>
      <c r="Y1696" t="n">
        <v>1</v>
      </c>
      <c r="Z1696" t="n">
        <v>10</v>
      </c>
    </row>
    <row r="1697">
      <c r="A1697" t="n">
        <v>21</v>
      </c>
      <c r="B1697" t="n">
        <v>50</v>
      </c>
      <c r="C1697" t="inlineStr">
        <is>
          <t xml:space="preserve">CONCLUIDO	</t>
        </is>
      </c>
      <c r="D1697" t="n">
        <v>3.7794</v>
      </c>
      <c r="E1697" t="n">
        <v>26.46</v>
      </c>
      <c r="F1697" t="n">
        <v>23.87</v>
      </c>
      <c r="G1697" t="n">
        <v>57.28</v>
      </c>
      <c r="H1697" t="n">
        <v>0.97</v>
      </c>
      <c r="I1697" t="n">
        <v>25</v>
      </c>
      <c r="J1697" t="n">
        <v>114.11</v>
      </c>
      <c r="K1697" t="n">
        <v>41.65</v>
      </c>
      <c r="L1697" t="n">
        <v>6.25</v>
      </c>
      <c r="M1697" t="n">
        <v>23</v>
      </c>
      <c r="N1697" t="n">
        <v>16.21</v>
      </c>
      <c r="O1697" t="n">
        <v>14307.99</v>
      </c>
      <c r="P1697" t="n">
        <v>209.33</v>
      </c>
      <c r="Q1697" t="n">
        <v>608.9299999999999</v>
      </c>
      <c r="R1697" t="n">
        <v>62.48</v>
      </c>
      <c r="S1697" t="n">
        <v>46.36</v>
      </c>
      <c r="T1697" t="n">
        <v>7663.41</v>
      </c>
      <c r="U1697" t="n">
        <v>0.74</v>
      </c>
      <c r="V1697" t="n">
        <v>0.89</v>
      </c>
      <c r="W1697" t="n">
        <v>9.23</v>
      </c>
      <c r="X1697" t="n">
        <v>0.49</v>
      </c>
      <c r="Y1697" t="n">
        <v>1</v>
      </c>
      <c r="Z1697" t="n">
        <v>10</v>
      </c>
    </row>
    <row r="1698">
      <c r="A1698" t="n">
        <v>22</v>
      </c>
      <c r="B1698" t="n">
        <v>50</v>
      </c>
      <c r="C1698" t="inlineStr">
        <is>
          <t xml:space="preserve">CONCLUIDO	</t>
        </is>
      </c>
      <c r="D1698" t="n">
        <v>3.7893</v>
      </c>
      <c r="E1698" t="n">
        <v>26.39</v>
      </c>
      <c r="F1698" t="n">
        <v>23.82</v>
      </c>
      <c r="G1698" t="n">
        <v>59.55</v>
      </c>
      <c r="H1698" t="n">
        <v>1</v>
      </c>
      <c r="I1698" t="n">
        <v>24</v>
      </c>
      <c r="J1698" t="n">
        <v>114.44</v>
      </c>
      <c r="K1698" t="n">
        <v>41.65</v>
      </c>
      <c r="L1698" t="n">
        <v>6.5</v>
      </c>
      <c r="M1698" t="n">
        <v>22</v>
      </c>
      <c r="N1698" t="n">
        <v>16.29</v>
      </c>
      <c r="O1698" t="n">
        <v>14347.62</v>
      </c>
      <c r="P1698" t="n">
        <v>207.72</v>
      </c>
      <c r="Q1698" t="n">
        <v>608.85</v>
      </c>
      <c r="R1698" t="n">
        <v>61.33</v>
      </c>
      <c r="S1698" t="n">
        <v>46.36</v>
      </c>
      <c r="T1698" t="n">
        <v>7093.96</v>
      </c>
      <c r="U1698" t="n">
        <v>0.76</v>
      </c>
      <c r="V1698" t="n">
        <v>0.89</v>
      </c>
      <c r="W1698" t="n">
        <v>9.210000000000001</v>
      </c>
      <c r="X1698" t="n">
        <v>0.45</v>
      </c>
      <c r="Y1698" t="n">
        <v>1</v>
      </c>
      <c r="Z1698" t="n">
        <v>10</v>
      </c>
    </row>
    <row r="1699">
      <c r="A1699" t="n">
        <v>23</v>
      </c>
      <c r="B1699" t="n">
        <v>50</v>
      </c>
      <c r="C1699" t="inlineStr">
        <is>
          <t xml:space="preserve">CONCLUIDO	</t>
        </is>
      </c>
      <c r="D1699" t="n">
        <v>3.7935</v>
      </c>
      <c r="E1699" t="n">
        <v>26.36</v>
      </c>
      <c r="F1699" t="n">
        <v>23.81</v>
      </c>
      <c r="G1699" t="n">
        <v>62.12</v>
      </c>
      <c r="H1699" t="n">
        <v>1.04</v>
      </c>
      <c r="I1699" t="n">
        <v>23</v>
      </c>
      <c r="J1699" t="n">
        <v>114.76</v>
      </c>
      <c r="K1699" t="n">
        <v>41.65</v>
      </c>
      <c r="L1699" t="n">
        <v>6.75</v>
      </c>
      <c r="M1699" t="n">
        <v>21</v>
      </c>
      <c r="N1699" t="n">
        <v>16.36</v>
      </c>
      <c r="O1699" t="n">
        <v>14387.27</v>
      </c>
      <c r="P1699" t="n">
        <v>206.53</v>
      </c>
      <c r="Q1699" t="n">
        <v>608.89</v>
      </c>
      <c r="R1699" t="n">
        <v>60.88</v>
      </c>
      <c r="S1699" t="n">
        <v>46.36</v>
      </c>
      <c r="T1699" t="n">
        <v>6874.43</v>
      </c>
      <c r="U1699" t="n">
        <v>0.76</v>
      </c>
      <c r="V1699" t="n">
        <v>0.89</v>
      </c>
      <c r="W1699" t="n">
        <v>9.220000000000001</v>
      </c>
      <c r="X1699" t="n">
        <v>0.44</v>
      </c>
      <c r="Y1699" t="n">
        <v>1</v>
      </c>
      <c r="Z1699" t="n">
        <v>10</v>
      </c>
    </row>
    <row r="1700">
      <c r="A1700" t="n">
        <v>24</v>
      </c>
      <c r="B1700" t="n">
        <v>50</v>
      </c>
      <c r="C1700" t="inlineStr">
        <is>
          <t xml:space="preserve">CONCLUIDO	</t>
        </is>
      </c>
      <c r="D1700" t="n">
        <v>3.7989</v>
      </c>
      <c r="E1700" t="n">
        <v>26.32</v>
      </c>
      <c r="F1700" t="n">
        <v>23.8</v>
      </c>
      <c r="G1700" t="n">
        <v>64.91</v>
      </c>
      <c r="H1700" t="n">
        <v>1.07</v>
      </c>
      <c r="I1700" t="n">
        <v>22</v>
      </c>
      <c r="J1700" t="n">
        <v>115.08</v>
      </c>
      <c r="K1700" t="n">
        <v>41.65</v>
      </c>
      <c r="L1700" t="n">
        <v>7</v>
      </c>
      <c r="M1700" t="n">
        <v>20</v>
      </c>
      <c r="N1700" t="n">
        <v>16.43</v>
      </c>
      <c r="O1700" t="n">
        <v>14426.96</v>
      </c>
      <c r="P1700" t="n">
        <v>205.17</v>
      </c>
      <c r="Q1700" t="n">
        <v>608.87</v>
      </c>
      <c r="R1700" t="n">
        <v>60.47</v>
      </c>
      <c r="S1700" t="n">
        <v>46.36</v>
      </c>
      <c r="T1700" t="n">
        <v>6672.35</v>
      </c>
      <c r="U1700" t="n">
        <v>0.77</v>
      </c>
      <c r="V1700" t="n">
        <v>0.9</v>
      </c>
      <c r="W1700" t="n">
        <v>9.220000000000001</v>
      </c>
      <c r="X1700" t="n">
        <v>0.43</v>
      </c>
      <c r="Y1700" t="n">
        <v>1</v>
      </c>
      <c r="Z1700" t="n">
        <v>10</v>
      </c>
    </row>
    <row r="1701">
      <c r="A1701" t="n">
        <v>25</v>
      </c>
      <c r="B1701" t="n">
        <v>50</v>
      </c>
      <c r="C1701" t="inlineStr">
        <is>
          <t xml:space="preserve">CONCLUIDO	</t>
        </is>
      </c>
      <c r="D1701" t="n">
        <v>3.7979</v>
      </c>
      <c r="E1701" t="n">
        <v>26.33</v>
      </c>
      <c r="F1701" t="n">
        <v>23.8</v>
      </c>
      <c r="G1701" t="n">
        <v>64.92</v>
      </c>
      <c r="H1701" t="n">
        <v>1.11</v>
      </c>
      <c r="I1701" t="n">
        <v>22</v>
      </c>
      <c r="J1701" t="n">
        <v>115.4</v>
      </c>
      <c r="K1701" t="n">
        <v>41.65</v>
      </c>
      <c r="L1701" t="n">
        <v>7.25</v>
      </c>
      <c r="M1701" t="n">
        <v>20</v>
      </c>
      <c r="N1701" t="n">
        <v>16.5</v>
      </c>
      <c r="O1701" t="n">
        <v>14466.67</v>
      </c>
      <c r="P1701" t="n">
        <v>204.53</v>
      </c>
      <c r="Q1701" t="n">
        <v>608.87</v>
      </c>
      <c r="R1701" t="n">
        <v>60.72</v>
      </c>
      <c r="S1701" t="n">
        <v>46.36</v>
      </c>
      <c r="T1701" t="n">
        <v>6799.81</v>
      </c>
      <c r="U1701" t="n">
        <v>0.76</v>
      </c>
      <c r="V1701" t="n">
        <v>0.9</v>
      </c>
      <c r="W1701" t="n">
        <v>9.220000000000001</v>
      </c>
      <c r="X1701" t="n">
        <v>0.43</v>
      </c>
      <c r="Y1701" t="n">
        <v>1</v>
      </c>
      <c r="Z1701" t="n">
        <v>10</v>
      </c>
    </row>
    <row r="1702">
      <c r="A1702" t="n">
        <v>26</v>
      </c>
      <c r="B1702" t="n">
        <v>50</v>
      </c>
      <c r="C1702" t="inlineStr">
        <is>
          <t xml:space="preserve">CONCLUIDO	</t>
        </is>
      </c>
      <c r="D1702" t="n">
        <v>3.8063</v>
      </c>
      <c r="E1702" t="n">
        <v>26.27</v>
      </c>
      <c r="F1702" t="n">
        <v>23.77</v>
      </c>
      <c r="G1702" t="n">
        <v>67.91</v>
      </c>
      <c r="H1702" t="n">
        <v>1.14</v>
      </c>
      <c r="I1702" t="n">
        <v>21</v>
      </c>
      <c r="J1702" t="n">
        <v>115.72</v>
      </c>
      <c r="K1702" t="n">
        <v>41.65</v>
      </c>
      <c r="L1702" t="n">
        <v>7.5</v>
      </c>
      <c r="M1702" t="n">
        <v>19</v>
      </c>
      <c r="N1702" t="n">
        <v>16.57</v>
      </c>
      <c r="O1702" t="n">
        <v>14506.4</v>
      </c>
      <c r="P1702" t="n">
        <v>203.35</v>
      </c>
      <c r="Q1702" t="n">
        <v>608.86</v>
      </c>
      <c r="R1702" t="n">
        <v>59.77</v>
      </c>
      <c r="S1702" t="n">
        <v>46.36</v>
      </c>
      <c r="T1702" t="n">
        <v>6329.1</v>
      </c>
      <c r="U1702" t="n">
        <v>0.78</v>
      </c>
      <c r="V1702" t="n">
        <v>0.9</v>
      </c>
      <c r="W1702" t="n">
        <v>9.210000000000001</v>
      </c>
      <c r="X1702" t="n">
        <v>0.4</v>
      </c>
      <c r="Y1702" t="n">
        <v>1</v>
      </c>
      <c r="Z1702" t="n">
        <v>10</v>
      </c>
    </row>
    <row r="1703">
      <c r="A1703" t="n">
        <v>27</v>
      </c>
      <c r="B1703" t="n">
        <v>50</v>
      </c>
      <c r="C1703" t="inlineStr">
        <is>
          <t xml:space="preserve">CONCLUIDO	</t>
        </is>
      </c>
      <c r="D1703" t="n">
        <v>3.8123</v>
      </c>
      <c r="E1703" t="n">
        <v>26.23</v>
      </c>
      <c r="F1703" t="n">
        <v>23.75</v>
      </c>
      <c r="G1703" t="n">
        <v>71.25</v>
      </c>
      <c r="H1703" t="n">
        <v>1.18</v>
      </c>
      <c r="I1703" t="n">
        <v>20</v>
      </c>
      <c r="J1703" t="n">
        <v>116.05</v>
      </c>
      <c r="K1703" t="n">
        <v>41.65</v>
      </c>
      <c r="L1703" t="n">
        <v>7.75</v>
      </c>
      <c r="M1703" t="n">
        <v>18</v>
      </c>
      <c r="N1703" t="n">
        <v>16.65</v>
      </c>
      <c r="O1703" t="n">
        <v>14546.17</v>
      </c>
      <c r="P1703" t="n">
        <v>202.07</v>
      </c>
      <c r="Q1703" t="n">
        <v>608.86</v>
      </c>
      <c r="R1703" t="n">
        <v>59.04</v>
      </c>
      <c r="S1703" t="n">
        <v>46.36</v>
      </c>
      <c r="T1703" t="n">
        <v>5969.92</v>
      </c>
      <c r="U1703" t="n">
        <v>0.79</v>
      </c>
      <c r="V1703" t="n">
        <v>0.9</v>
      </c>
      <c r="W1703" t="n">
        <v>9.210000000000001</v>
      </c>
      <c r="X1703" t="n">
        <v>0.38</v>
      </c>
      <c r="Y1703" t="n">
        <v>1</v>
      </c>
      <c r="Z1703" t="n">
        <v>10</v>
      </c>
    </row>
    <row r="1704">
      <c r="A1704" t="n">
        <v>28</v>
      </c>
      <c r="B1704" t="n">
        <v>50</v>
      </c>
      <c r="C1704" t="inlineStr">
        <is>
          <t xml:space="preserve">CONCLUIDO	</t>
        </is>
      </c>
      <c r="D1704" t="n">
        <v>3.8201</v>
      </c>
      <c r="E1704" t="n">
        <v>26.18</v>
      </c>
      <c r="F1704" t="n">
        <v>23.72</v>
      </c>
      <c r="G1704" t="n">
        <v>74.90000000000001</v>
      </c>
      <c r="H1704" t="n">
        <v>1.21</v>
      </c>
      <c r="I1704" t="n">
        <v>19</v>
      </c>
      <c r="J1704" t="n">
        <v>116.37</v>
      </c>
      <c r="K1704" t="n">
        <v>41.65</v>
      </c>
      <c r="L1704" t="n">
        <v>8</v>
      </c>
      <c r="M1704" t="n">
        <v>17</v>
      </c>
      <c r="N1704" t="n">
        <v>16.72</v>
      </c>
      <c r="O1704" t="n">
        <v>14585.96</v>
      </c>
      <c r="P1704" t="n">
        <v>200.79</v>
      </c>
      <c r="Q1704" t="n">
        <v>608.84</v>
      </c>
      <c r="R1704" t="n">
        <v>58.3</v>
      </c>
      <c r="S1704" t="n">
        <v>46.36</v>
      </c>
      <c r="T1704" t="n">
        <v>5602.87</v>
      </c>
      <c r="U1704" t="n">
        <v>0.8</v>
      </c>
      <c r="V1704" t="n">
        <v>0.9</v>
      </c>
      <c r="W1704" t="n">
        <v>9.199999999999999</v>
      </c>
      <c r="X1704" t="n">
        <v>0.35</v>
      </c>
      <c r="Y1704" t="n">
        <v>1</v>
      </c>
      <c r="Z1704" t="n">
        <v>10</v>
      </c>
    </row>
    <row r="1705">
      <c r="A1705" t="n">
        <v>29</v>
      </c>
      <c r="B1705" t="n">
        <v>50</v>
      </c>
      <c r="C1705" t="inlineStr">
        <is>
          <t xml:space="preserve">CONCLUIDO	</t>
        </is>
      </c>
      <c r="D1705" t="n">
        <v>3.8184</v>
      </c>
      <c r="E1705" t="n">
        <v>26.19</v>
      </c>
      <c r="F1705" t="n">
        <v>23.73</v>
      </c>
      <c r="G1705" t="n">
        <v>74.94</v>
      </c>
      <c r="H1705" t="n">
        <v>1.25</v>
      </c>
      <c r="I1705" t="n">
        <v>19</v>
      </c>
      <c r="J1705" t="n">
        <v>116.69</v>
      </c>
      <c r="K1705" t="n">
        <v>41.65</v>
      </c>
      <c r="L1705" t="n">
        <v>8.25</v>
      </c>
      <c r="M1705" t="n">
        <v>17</v>
      </c>
      <c r="N1705" t="n">
        <v>16.79</v>
      </c>
      <c r="O1705" t="n">
        <v>14625.77</v>
      </c>
      <c r="P1705" t="n">
        <v>199.75</v>
      </c>
      <c r="Q1705" t="n">
        <v>608.8099999999999</v>
      </c>
      <c r="R1705" t="n">
        <v>58.56</v>
      </c>
      <c r="S1705" t="n">
        <v>46.36</v>
      </c>
      <c r="T1705" t="n">
        <v>5732.36</v>
      </c>
      <c r="U1705" t="n">
        <v>0.79</v>
      </c>
      <c r="V1705" t="n">
        <v>0.9</v>
      </c>
      <c r="W1705" t="n">
        <v>9.210000000000001</v>
      </c>
      <c r="X1705" t="n">
        <v>0.36</v>
      </c>
      <c r="Y1705" t="n">
        <v>1</v>
      </c>
      <c r="Z1705" t="n">
        <v>10</v>
      </c>
    </row>
    <row r="1706">
      <c r="A1706" t="n">
        <v>30</v>
      </c>
      <c r="B1706" t="n">
        <v>50</v>
      </c>
      <c r="C1706" t="inlineStr">
        <is>
          <t xml:space="preserve">CONCLUIDO	</t>
        </is>
      </c>
      <c r="D1706" t="n">
        <v>3.8254</v>
      </c>
      <c r="E1706" t="n">
        <v>26.14</v>
      </c>
      <c r="F1706" t="n">
        <v>23.71</v>
      </c>
      <c r="G1706" t="n">
        <v>79.02</v>
      </c>
      <c r="H1706" t="n">
        <v>1.28</v>
      </c>
      <c r="I1706" t="n">
        <v>18</v>
      </c>
      <c r="J1706" t="n">
        <v>117.01</v>
      </c>
      <c r="K1706" t="n">
        <v>41.65</v>
      </c>
      <c r="L1706" t="n">
        <v>8.5</v>
      </c>
      <c r="M1706" t="n">
        <v>16</v>
      </c>
      <c r="N1706" t="n">
        <v>16.86</v>
      </c>
      <c r="O1706" t="n">
        <v>14665.62</v>
      </c>
      <c r="P1706" t="n">
        <v>198.96</v>
      </c>
      <c r="Q1706" t="n">
        <v>608.8</v>
      </c>
      <c r="R1706" t="n">
        <v>57.63</v>
      </c>
      <c r="S1706" t="n">
        <v>46.36</v>
      </c>
      <c r="T1706" t="n">
        <v>5272.39</v>
      </c>
      <c r="U1706" t="n">
        <v>0.8</v>
      </c>
      <c r="V1706" t="n">
        <v>0.9</v>
      </c>
      <c r="W1706" t="n">
        <v>9.210000000000001</v>
      </c>
      <c r="X1706" t="n">
        <v>0.33</v>
      </c>
      <c r="Y1706" t="n">
        <v>1</v>
      </c>
      <c r="Z1706" t="n">
        <v>10</v>
      </c>
    </row>
    <row r="1707">
      <c r="A1707" t="n">
        <v>31</v>
      </c>
      <c r="B1707" t="n">
        <v>50</v>
      </c>
      <c r="C1707" t="inlineStr">
        <is>
          <t xml:space="preserve">CONCLUIDO	</t>
        </is>
      </c>
      <c r="D1707" t="n">
        <v>3.8245</v>
      </c>
      <c r="E1707" t="n">
        <v>26.15</v>
      </c>
      <c r="F1707" t="n">
        <v>23.71</v>
      </c>
      <c r="G1707" t="n">
        <v>79.04000000000001</v>
      </c>
      <c r="H1707" t="n">
        <v>1.32</v>
      </c>
      <c r="I1707" t="n">
        <v>18</v>
      </c>
      <c r="J1707" t="n">
        <v>117.34</v>
      </c>
      <c r="K1707" t="n">
        <v>41.65</v>
      </c>
      <c r="L1707" t="n">
        <v>8.75</v>
      </c>
      <c r="M1707" t="n">
        <v>16</v>
      </c>
      <c r="N1707" t="n">
        <v>16.94</v>
      </c>
      <c r="O1707" t="n">
        <v>14705.49</v>
      </c>
      <c r="P1707" t="n">
        <v>196.16</v>
      </c>
      <c r="Q1707" t="n">
        <v>608.8</v>
      </c>
      <c r="R1707" t="n">
        <v>57.95</v>
      </c>
      <c r="S1707" t="n">
        <v>46.36</v>
      </c>
      <c r="T1707" t="n">
        <v>5433.89</v>
      </c>
      <c r="U1707" t="n">
        <v>0.8</v>
      </c>
      <c r="V1707" t="n">
        <v>0.9</v>
      </c>
      <c r="W1707" t="n">
        <v>9.210000000000001</v>
      </c>
      <c r="X1707" t="n">
        <v>0.34</v>
      </c>
      <c r="Y1707" t="n">
        <v>1</v>
      </c>
      <c r="Z1707" t="n">
        <v>10</v>
      </c>
    </row>
    <row r="1708">
      <c r="A1708" t="n">
        <v>32</v>
      </c>
      <c r="B1708" t="n">
        <v>50</v>
      </c>
      <c r="C1708" t="inlineStr">
        <is>
          <t xml:space="preserve">CONCLUIDO	</t>
        </is>
      </c>
      <c r="D1708" t="n">
        <v>3.8303</v>
      </c>
      <c r="E1708" t="n">
        <v>26.11</v>
      </c>
      <c r="F1708" t="n">
        <v>23.69</v>
      </c>
      <c r="G1708" t="n">
        <v>83.63</v>
      </c>
      <c r="H1708" t="n">
        <v>1.35</v>
      </c>
      <c r="I1708" t="n">
        <v>17</v>
      </c>
      <c r="J1708" t="n">
        <v>117.66</v>
      </c>
      <c r="K1708" t="n">
        <v>41.65</v>
      </c>
      <c r="L1708" t="n">
        <v>9</v>
      </c>
      <c r="M1708" t="n">
        <v>15</v>
      </c>
      <c r="N1708" t="n">
        <v>17.01</v>
      </c>
      <c r="O1708" t="n">
        <v>14745.39</v>
      </c>
      <c r="P1708" t="n">
        <v>196.39</v>
      </c>
      <c r="Q1708" t="n">
        <v>608.78</v>
      </c>
      <c r="R1708" t="n">
        <v>57.26</v>
      </c>
      <c r="S1708" t="n">
        <v>46.36</v>
      </c>
      <c r="T1708" t="n">
        <v>5094.99</v>
      </c>
      <c r="U1708" t="n">
        <v>0.8100000000000001</v>
      </c>
      <c r="V1708" t="n">
        <v>0.9</v>
      </c>
      <c r="W1708" t="n">
        <v>9.210000000000001</v>
      </c>
      <c r="X1708" t="n">
        <v>0.32</v>
      </c>
      <c r="Y1708" t="n">
        <v>1</v>
      </c>
      <c r="Z1708" t="n">
        <v>10</v>
      </c>
    </row>
    <row r="1709">
      <c r="A1709" t="n">
        <v>33</v>
      </c>
      <c r="B1709" t="n">
        <v>50</v>
      </c>
      <c r="C1709" t="inlineStr">
        <is>
          <t xml:space="preserve">CONCLUIDO	</t>
        </is>
      </c>
      <c r="D1709" t="n">
        <v>3.8296</v>
      </c>
      <c r="E1709" t="n">
        <v>26.11</v>
      </c>
      <c r="F1709" t="n">
        <v>23.7</v>
      </c>
      <c r="G1709" t="n">
        <v>83.64</v>
      </c>
      <c r="H1709" t="n">
        <v>1.38</v>
      </c>
      <c r="I1709" t="n">
        <v>17</v>
      </c>
      <c r="J1709" t="n">
        <v>117.98</v>
      </c>
      <c r="K1709" t="n">
        <v>41.65</v>
      </c>
      <c r="L1709" t="n">
        <v>9.25</v>
      </c>
      <c r="M1709" t="n">
        <v>15</v>
      </c>
      <c r="N1709" t="n">
        <v>17.08</v>
      </c>
      <c r="O1709" t="n">
        <v>14785.31</v>
      </c>
      <c r="P1709" t="n">
        <v>194.66</v>
      </c>
      <c r="Q1709" t="n">
        <v>608.91</v>
      </c>
      <c r="R1709" t="n">
        <v>57.51</v>
      </c>
      <c r="S1709" t="n">
        <v>46.36</v>
      </c>
      <c r="T1709" t="n">
        <v>5218.35</v>
      </c>
      <c r="U1709" t="n">
        <v>0.8100000000000001</v>
      </c>
      <c r="V1709" t="n">
        <v>0.9</v>
      </c>
      <c r="W1709" t="n">
        <v>9.210000000000001</v>
      </c>
      <c r="X1709" t="n">
        <v>0.33</v>
      </c>
      <c r="Y1709" t="n">
        <v>1</v>
      </c>
      <c r="Z1709" t="n">
        <v>10</v>
      </c>
    </row>
    <row r="1710">
      <c r="A1710" t="n">
        <v>34</v>
      </c>
      <c r="B1710" t="n">
        <v>50</v>
      </c>
      <c r="C1710" t="inlineStr">
        <is>
          <t xml:space="preserve">CONCLUIDO	</t>
        </is>
      </c>
      <c r="D1710" t="n">
        <v>3.8356</v>
      </c>
      <c r="E1710" t="n">
        <v>26.07</v>
      </c>
      <c r="F1710" t="n">
        <v>23.68</v>
      </c>
      <c r="G1710" t="n">
        <v>88.8</v>
      </c>
      <c r="H1710" t="n">
        <v>1.42</v>
      </c>
      <c r="I1710" t="n">
        <v>16</v>
      </c>
      <c r="J1710" t="n">
        <v>118.31</v>
      </c>
      <c r="K1710" t="n">
        <v>41.65</v>
      </c>
      <c r="L1710" t="n">
        <v>9.5</v>
      </c>
      <c r="M1710" t="n">
        <v>14</v>
      </c>
      <c r="N1710" t="n">
        <v>17.16</v>
      </c>
      <c r="O1710" t="n">
        <v>14825.26</v>
      </c>
      <c r="P1710" t="n">
        <v>194.01</v>
      </c>
      <c r="Q1710" t="n">
        <v>608.9</v>
      </c>
      <c r="R1710" t="n">
        <v>57.09</v>
      </c>
      <c r="S1710" t="n">
        <v>46.36</v>
      </c>
      <c r="T1710" t="n">
        <v>5010.72</v>
      </c>
      <c r="U1710" t="n">
        <v>0.8100000000000001</v>
      </c>
      <c r="V1710" t="n">
        <v>0.9</v>
      </c>
      <c r="W1710" t="n">
        <v>9.199999999999999</v>
      </c>
      <c r="X1710" t="n">
        <v>0.31</v>
      </c>
      <c r="Y1710" t="n">
        <v>1</v>
      </c>
      <c r="Z1710" t="n">
        <v>10</v>
      </c>
    </row>
    <row r="1711">
      <c r="A1711" t="n">
        <v>35</v>
      </c>
      <c r="B1711" t="n">
        <v>50</v>
      </c>
      <c r="C1711" t="inlineStr">
        <is>
          <t xml:space="preserve">CONCLUIDO	</t>
        </is>
      </c>
      <c r="D1711" t="n">
        <v>3.8341</v>
      </c>
      <c r="E1711" t="n">
        <v>26.08</v>
      </c>
      <c r="F1711" t="n">
        <v>23.69</v>
      </c>
      <c r="G1711" t="n">
        <v>88.84</v>
      </c>
      <c r="H1711" t="n">
        <v>1.45</v>
      </c>
      <c r="I1711" t="n">
        <v>16</v>
      </c>
      <c r="J1711" t="n">
        <v>118.63</v>
      </c>
      <c r="K1711" t="n">
        <v>41.65</v>
      </c>
      <c r="L1711" t="n">
        <v>9.75</v>
      </c>
      <c r="M1711" t="n">
        <v>14</v>
      </c>
      <c r="N1711" t="n">
        <v>17.23</v>
      </c>
      <c r="O1711" t="n">
        <v>14865.24</v>
      </c>
      <c r="P1711" t="n">
        <v>191.76</v>
      </c>
      <c r="Q1711" t="n">
        <v>608.83</v>
      </c>
      <c r="R1711" t="n">
        <v>57.43</v>
      </c>
      <c r="S1711" t="n">
        <v>46.36</v>
      </c>
      <c r="T1711" t="n">
        <v>5184.14</v>
      </c>
      <c r="U1711" t="n">
        <v>0.8100000000000001</v>
      </c>
      <c r="V1711" t="n">
        <v>0.9</v>
      </c>
      <c r="W1711" t="n">
        <v>9.199999999999999</v>
      </c>
      <c r="X1711" t="n">
        <v>0.32</v>
      </c>
      <c r="Y1711" t="n">
        <v>1</v>
      </c>
      <c r="Z1711" t="n">
        <v>10</v>
      </c>
    </row>
    <row r="1712">
      <c r="A1712" t="n">
        <v>36</v>
      </c>
      <c r="B1712" t="n">
        <v>50</v>
      </c>
      <c r="C1712" t="inlineStr">
        <is>
          <t xml:space="preserve">CONCLUIDO	</t>
        </is>
      </c>
      <c r="D1712" t="n">
        <v>3.8444</v>
      </c>
      <c r="E1712" t="n">
        <v>26.01</v>
      </c>
      <c r="F1712" t="n">
        <v>23.64</v>
      </c>
      <c r="G1712" t="n">
        <v>94.56999999999999</v>
      </c>
      <c r="H1712" t="n">
        <v>1.48</v>
      </c>
      <c r="I1712" t="n">
        <v>15</v>
      </c>
      <c r="J1712" t="n">
        <v>118.96</v>
      </c>
      <c r="K1712" t="n">
        <v>41.65</v>
      </c>
      <c r="L1712" t="n">
        <v>10</v>
      </c>
      <c r="M1712" t="n">
        <v>12</v>
      </c>
      <c r="N1712" t="n">
        <v>17.31</v>
      </c>
      <c r="O1712" t="n">
        <v>14905.25</v>
      </c>
      <c r="P1712" t="n">
        <v>191.37</v>
      </c>
      <c r="Q1712" t="n">
        <v>608.83</v>
      </c>
      <c r="R1712" t="n">
        <v>55.79</v>
      </c>
      <c r="S1712" t="n">
        <v>46.36</v>
      </c>
      <c r="T1712" t="n">
        <v>4369.68</v>
      </c>
      <c r="U1712" t="n">
        <v>0.83</v>
      </c>
      <c r="V1712" t="n">
        <v>0.9</v>
      </c>
      <c r="W1712" t="n">
        <v>9.199999999999999</v>
      </c>
      <c r="X1712" t="n">
        <v>0.27</v>
      </c>
      <c r="Y1712" t="n">
        <v>1</v>
      </c>
      <c r="Z1712" t="n">
        <v>10</v>
      </c>
    </row>
    <row r="1713">
      <c r="A1713" t="n">
        <v>37</v>
      </c>
      <c r="B1713" t="n">
        <v>50</v>
      </c>
      <c r="C1713" t="inlineStr">
        <is>
          <t xml:space="preserve">CONCLUIDO	</t>
        </is>
      </c>
      <c r="D1713" t="n">
        <v>3.8435</v>
      </c>
      <c r="E1713" t="n">
        <v>26.02</v>
      </c>
      <c r="F1713" t="n">
        <v>23.65</v>
      </c>
      <c r="G1713" t="n">
        <v>94.59</v>
      </c>
      <c r="H1713" t="n">
        <v>1.52</v>
      </c>
      <c r="I1713" t="n">
        <v>15</v>
      </c>
      <c r="J1713" t="n">
        <v>119.28</v>
      </c>
      <c r="K1713" t="n">
        <v>41.65</v>
      </c>
      <c r="L1713" t="n">
        <v>10.25</v>
      </c>
      <c r="M1713" t="n">
        <v>13</v>
      </c>
      <c r="N1713" t="n">
        <v>17.38</v>
      </c>
      <c r="O1713" t="n">
        <v>14945.29</v>
      </c>
      <c r="P1713" t="n">
        <v>189.81</v>
      </c>
      <c r="Q1713" t="n">
        <v>608.83</v>
      </c>
      <c r="R1713" t="n">
        <v>56.06</v>
      </c>
      <c r="S1713" t="n">
        <v>46.36</v>
      </c>
      <c r="T1713" t="n">
        <v>4502.35</v>
      </c>
      <c r="U1713" t="n">
        <v>0.83</v>
      </c>
      <c r="V1713" t="n">
        <v>0.9</v>
      </c>
      <c r="W1713" t="n">
        <v>9.199999999999999</v>
      </c>
      <c r="X1713" t="n">
        <v>0.28</v>
      </c>
      <c r="Y1713" t="n">
        <v>1</v>
      </c>
      <c r="Z1713" t="n">
        <v>10</v>
      </c>
    </row>
    <row r="1714">
      <c r="A1714" t="n">
        <v>38</v>
      </c>
      <c r="B1714" t="n">
        <v>50</v>
      </c>
      <c r="C1714" t="inlineStr">
        <is>
          <t xml:space="preserve">CONCLUIDO	</t>
        </is>
      </c>
      <c r="D1714" t="n">
        <v>3.8502</v>
      </c>
      <c r="E1714" t="n">
        <v>25.97</v>
      </c>
      <c r="F1714" t="n">
        <v>23.63</v>
      </c>
      <c r="G1714" t="n">
        <v>101.25</v>
      </c>
      <c r="H1714" t="n">
        <v>1.55</v>
      </c>
      <c r="I1714" t="n">
        <v>14</v>
      </c>
      <c r="J1714" t="n">
        <v>119.61</v>
      </c>
      <c r="K1714" t="n">
        <v>41.65</v>
      </c>
      <c r="L1714" t="n">
        <v>10.5</v>
      </c>
      <c r="M1714" t="n">
        <v>11</v>
      </c>
      <c r="N1714" t="n">
        <v>17.46</v>
      </c>
      <c r="O1714" t="n">
        <v>14985.35</v>
      </c>
      <c r="P1714" t="n">
        <v>188.48</v>
      </c>
      <c r="Q1714" t="n">
        <v>608.8200000000001</v>
      </c>
      <c r="R1714" t="n">
        <v>55.12</v>
      </c>
      <c r="S1714" t="n">
        <v>46.36</v>
      </c>
      <c r="T1714" t="n">
        <v>4036.77</v>
      </c>
      <c r="U1714" t="n">
        <v>0.84</v>
      </c>
      <c r="V1714" t="n">
        <v>0.9</v>
      </c>
      <c r="W1714" t="n">
        <v>9.199999999999999</v>
      </c>
      <c r="X1714" t="n">
        <v>0.25</v>
      </c>
      <c r="Y1714" t="n">
        <v>1</v>
      </c>
      <c r="Z1714" t="n">
        <v>10</v>
      </c>
    </row>
    <row r="1715">
      <c r="A1715" t="n">
        <v>39</v>
      </c>
      <c r="B1715" t="n">
        <v>50</v>
      </c>
      <c r="C1715" t="inlineStr">
        <is>
          <t xml:space="preserve">CONCLUIDO	</t>
        </is>
      </c>
      <c r="D1715" t="n">
        <v>3.8501</v>
      </c>
      <c r="E1715" t="n">
        <v>25.97</v>
      </c>
      <c r="F1715" t="n">
        <v>23.63</v>
      </c>
      <c r="G1715" t="n">
        <v>101.25</v>
      </c>
      <c r="H1715" t="n">
        <v>1.58</v>
      </c>
      <c r="I1715" t="n">
        <v>14</v>
      </c>
      <c r="J1715" t="n">
        <v>119.93</v>
      </c>
      <c r="K1715" t="n">
        <v>41.65</v>
      </c>
      <c r="L1715" t="n">
        <v>10.75</v>
      </c>
      <c r="M1715" t="n">
        <v>8</v>
      </c>
      <c r="N1715" t="n">
        <v>17.53</v>
      </c>
      <c r="O1715" t="n">
        <v>15025.44</v>
      </c>
      <c r="P1715" t="n">
        <v>188.13</v>
      </c>
      <c r="Q1715" t="n">
        <v>608.8099999999999</v>
      </c>
      <c r="R1715" t="n">
        <v>54.95</v>
      </c>
      <c r="S1715" t="n">
        <v>46.36</v>
      </c>
      <c r="T1715" t="n">
        <v>3951.17</v>
      </c>
      <c r="U1715" t="n">
        <v>0.84</v>
      </c>
      <c r="V1715" t="n">
        <v>0.9</v>
      </c>
      <c r="W1715" t="n">
        <v>9.210000000000001</v>
      </c>
      <c r="X1715" t="n">
        <v>0.25</v>
      </c>
      <c r="Y1715" t="n">
        <v>1</v>
      </c>
      <c r="Z1715" t="n">
        <v>10</v>
      </c>
    </row>
    <row r="1716">
      <c r="A1716" t="n">
        <v>40</v>
      </c>
      <c r="B1716" t="n">
        <v>50</v>
      </c>
      <c r="C1716" t="inlineStr">
        <is>
          <t xml:space="preserve">CONCLUIDO	</t>
        </is>
      </c>
      <c r="D1716" t="n">
        <v>3.8498</v>
      </c>
      <c r="E1716" t="n">
        <v>25.98</v>
      </c>
      <c r="F1716" t="n">
        <v>23.63</v>
      </c>
      <c r="G1716" t="n">
        <v>101.26</v>
      </c>
      <c r="H1716" t="n">
        <v>1.61</v>
      </c>
      <c r="I1716" t="n">
        <v>14</v>
      </c>
      <c r="J1716" t="n">
        <v>120.26</v>
      </c>
      <c r="K1716" t="n">
        <v>41.65</v>
      </c>
      <c r="L1716" t="n">
        <v>11</v>
      </c>
      <c r="M1716" t="n">
        <v>6</v>
      </c>
      <c r="N1716" t="n">
        <v>17.61</v>
      </c>
      <c r="O1716" t="n">
        <v>15065.56</v>
      </c>
      <c r="P1716" t="n">
        <v>188.18</v>
      </c>
      <c r="Q1716" t="n">
        <v>608.86</v>
      </c>
      <c r="R1716" t="n">
        <v>55.12</v>
      </c>
      <c r="S1716" t="n">
        <v>46.36</v>
      </c>
      <c r="T1716" t="n">
        <v>4036.75</v>
      </c>
      <c r="U1716" t="n">
        <v>0.84</v>
      </c>
      <c r="V1716" t="n">
        <v>0.9</v>
      </c>
      <c r="W1716" t="n">
        <v>9.210000000000001</v>
      </c>
      <c r="X1716" t="n">
        <v>0.26</v>
      </c>
      <c r="Y1716" t="n">
        <v>1</v>
      </c>
      <c r="Z1716" t="n">
        <v>10</v>
      </c>
    </row>
    <row r="1717">
      <c r="A1717" t="n">
        <v>41</v>
      </c>
      <c r="B1717" t="n">
        <v>50</v>
      </c>
      <c r="C1717" t="inlineStr">
        <is>
          <t xml:space="preserve">CONCLUIDO	</t>
        </is>
      </c>
      <c r="D1717" t="n">
        <v>3.8496</v>
      </c>
      <c r="E1717" t="n">
        <v>25.98</v>
      </c>
      <c r="F1717" t="n">
        <v>23.63</v>
      </c>
      <c r="G1717" t="n">
        <v>101.27</v>
      </c>
      <c r="H1717" t="n">
        <v>1.65</v>
      </c>
      <c r="I1717" t="n">
        <v>14</v>
      </c>
      <c r="J1717" t="n">
        <v>120.58</v>
      </c>
      <c r="K1717" t="n">
        <v>41.65</v>
      </c>
      <c r="L1717" t="n">
        <v>11.25</v>
      </c>
      <c r="M1717" t="n">
        <v>4</v>
      </c>
      <c r="N1717" t="n">
        <v>17.68</v>
      </c>
      <c r="O1717" t="n">
        <v>15105.7</v>
      </c>
      <c r="P1717" t="n">
        <v>187.47</v>
      </c>
      <c r="Q1717" t="n">
        <v>608.8200000000001</v>
      </c>
      <c r="R1717" t="n">
        <v>55.14</v>
      </c>
      <c r="S1717" t="n">
        <v>46.36</v>
      </c>
      <c r="T1717" t="n">
        <v>4048.95</v>
      </c>
      <c r="U1717" t="n">
        <v>0.84</v>
      </c>
      <c r="V1717" t="n">
        <v>0.9</v>
      </c>
      <c r="W1717" t="n">
        <v>9.210000000000001</v>
      </c>
      <c r="X1717" t="n">
        <v>0.26</v>
      </c>
      <c r="Y1717" t="n">
        <v>1</v>
      </c>
      <c r="Z1717" t="n">
        <v>10</v>
      </c>
    </row>
    <row r="1718">
      <c r="A1718" t="n">
        <v>42</v>
      </c>
      <c r="B1718" t="n">
        <v>50</v>
      </c>
      <c r="C1718" t="inlineStr">
        <is>
          <t xml:space="preserve">CONCLUIDO	</t>
        </is>
      </c>
      <c r="D1718" t="n">
        <v>3.8492</v>
      </c>
      <c r="E1718" t="n">
        <v>25.98</v>
      </c>
      <c r="F1718" t="n">
        <v>23.63</v>
      </c>
      <c r="G1718" t="n">
        <v>101.28</v>
      </c>
      <c r="H1718" t="n">
        <v>1.68</v>
      </c>
      <c r="I1718" t="n">
        <v>14</v>
      </c>
      <c r="J1718" t="n">
        <v>120.91</v>
      </c>
      <c r="K1718" t="n">
        <v>41.65</v>
      </c>
      <c r="L1718" t="n">
        <v>11.5</v>
      </c>
      <c r="M1718" t="n">
        <v>0</v>
      </c>
      <c r="N1718" t="n">
        <v>17.76</v>
      </c>
      <c r="O1718" t="n">
        <v>15145.88</v>
      </c>
      <c r="P1718" t="n">
        <v>187.7</v>
      </c>
      <c r="Q1718" t="n">
        <v>608.8200000000001</v>
      </c>
      <c r="R1718" t="n">
        <v>55.13</v>
      </c>
      <c r="S1718" t="n">
        <v>46.36</v>
      </c>
      <c r="T1718" t="n">
        <v>4042.63</v>
      </c>
      <c r="U1718" t="n">
        <v>0.84</v>
      </c>
      <c r="V1718" t="n">
        <v>0.9</v>
      </c>
      <c r="W1718" t="n">
        <v>9.210000000000001</v>
      </c>
      <c r="X1718" t="n">
        <v>0.26</v>
      </c>
      <c r="Y1718" t="n">
        <v>1</v>
      </c>
      <c r="Z1718" t="n">
        <v>10</v>
      </c>
    </row>
    <row r="1719">
      <c r="A1719" t="n">
        <v>0</v>
      </c>
      <c r="B1719" t="n">
        <v>25</v>
      </c>
      <c r="C1719" t="inlineStr">
        <is>
          <t xml:space="preserve">CONCLUIDO	</t>
        </is>
      </c>
      <c r="D1719" t="n">
        <v>3.4188</v>
      </c>
      <c r="E1719" t="n">
        <v>29.25</v>
      </c>
      <c r="F1719" t="n">
        <v>25.79</v>
      </c>
      <c r="G1719" t="n">
        <v>12.89</v>
      </c>
      <c r="H1719" t="n">
        <v>0.28</v>
      </c>
      <c r="I1719" t="n">
        <v>120</v>
      </c>
      <c r="J1719" t="n">
        <v>61.76</v>
      </c>
      <c r="K1719" t="n">
        <v>28.92</v>
      </c>
      <c r="L1719" t="n">
        <v>1</v>
      </c>
      <c r="M1719" t="n">
        <v>118</v>
      </c>
      <c r="N1719" t="n">
        <v>6.84</v>
      </c>
      <c r="O1719" t="n">
        <v>7851.41</v>
      </c>
      <c r="P1719" t="n">
        <v>165.56</v>
      </c>
      <c r="Q1719" t="n">
        <v>609.1900000000001</v>
      </c>
      <c r="R1719" t="n">
        <v>121.94</v>
      </c>
      <c r="S1719" t="n">
        <v>46.36</v>
      </c>
      <c r="T1719" t="n">
        <v>36918.8</v>
      </c>
      <c r="U1719" t="n">
        <v>0.38</v>
      </c>
      <c r="V1719" t="n">
        <v>0.83</v>
      </c>
      <c r="W1719" t="n">
        <v>9.380000000000001</v>
      </c>
      <c r="X1719" t="n">
        <v>2.41</v>
      </c>
      <c r="Y1719" t="n">
        <v>1</v>
      </c>
      <c r="Z1719" t="n">
        <v>10</v>
      </c>
    </row>
    <row r="1720">
      <c r="A1720" t="n">
        <v>1</v>
      </c>
      <c r="B1720" t="n">
        <v>25</v>
      </c>
      <c r="C1720" t="inlineStr">
        <is>
          <t xml:space="preserve">CONCLUIDO	</t>
        </is>
      </c>
      <c r="D1720" t="n">
        <v>3.5312</v>
      </c>
      <c r="E1720" t="n">
        <v>28.32</v>
      </c>
      <c r="F1720" t="n">
        <v>25.23</v>
      </c>
      <c r="G1720" t="n">
        <v>16.28</v>
      </c>
      <c r="H1720" t="n">
        <v>0.35</v>
      </c>
      <c r="I1720" t="n">
        <v>93</v>
      </c>
      <c r="J1720" t="n">
        <v>62.05</v>
      </c>
      <c r="K1720" t="n">
        <v>28.92</v>
      </c>
      <c r="L1720" t="n">
        <v>1.25</v>
      </c>
      <c r="M1720" t="n">
        <v>91</v>
      </c>
      <c r="N1720" t="n">
        <v>6.88</v>
      </c>
      <c r="O1720" t="n">
        <v>7887.12</v>
      </c>
      <c r="P1720" t="n">
        <v>160.2</v>
      </c>
      <c r="Q1720" t="n">
        <v>609.13</v>
      </c>
      <c r="R1720" t="n">
        <v>104.95</v>
      </c>
      <c r="S1720" t="n">
        <v>46.36</v>
      </c>
      <c r="T1720" t="n">
        <v>28555.12</v>
      </c>
      <c r="U1720" t="n">
        <v>0.44</v>
      </c>
      <c r="V1720" t="n">
        <v>0.84</v>
      </c>
      <c r="W1720" t="n">
        <v>9.33</v>
      </c>
      <c r="X1720" t="n">
        <v>1.85</v>
      </c>
      <c r="Y1720" t="n">
        <v>1</v>
      </c>
      <c r="Z1720" t="n">
        <v>10</v>
      </c>
    </row>
    <row r="1721">
      <c r="A1721" t="n">
        <v>2</v>
      </c>
      <c r="B1721" t="n">
        <v>25</v>
      </c>
      <c r="C1721" t="inlineStr">
        <is>
          <t xml:space="preserve">CONCLUIDO	</t>
        </is>
      </c>
      <c r="D1721" t="n">
        <v>3.6052</v>
      </c>
      <c r="E1721" t="n">
        <v>27.74</v>
      </c>
      <c r="F1721" t="n">
        <v>24.89</v>
      </c>
      <c r="G1721" t="n">
        <v>19.65</v>
      </c>
      <c r="H1721" t="n">
        <v>0.42</v>
      </c>
      <c r="I1721" t="n">
        <v>76</v>
      </c>
      <c r="J1721" t="n">
        <v>62.34</v>
      </c>
      <c r="K1721" t="n">
        <v>28.92</v>
      </c>
      <c r="L1721" t="n">
        <v>1.5</v>
      </c>
      <c r="M1721" t="n">
        <v>74</v>
      </c>
      <c r="N1721" t="n">
        <v>6.92</v>
      </c>
      <c r="O1721" t="n">
        <v>7922.85</v>
      </c>
      <c r="P1721" t="n">
        <v>156.32</v>
      </c>
      <c r="Q1721" t="n">
        <v>609.11</v>
      </c>
      <c r="R1721" t="n">
        <v>94.14</v>
      </c>
      <c r="S1721" t="n">
        <v>46.36</v>
      </c>
      <c r="T1721" t="n">
        <v>23236.64</v>
      </c>
      <c r="U1721" t="n">
        <v>0.49</v>
      </c>
      <c r="V1721" t="n">
        <v>0.86</v>
      </c>
      <c r="W1721" t="n">
        <v>9.31</v>
      </c>
      <c r="X1721" t="n">
        <v>1.51</v>
      </c>
      <c r="Y1721" t="n">
        <v>1</v>
      </c>
      <c r="Z1721" t="n">
        <v>10</v>
      </c>
    </row>
    <row r="1722">
      <c r="A1722" t="n">
        <v>3</v>
      </c>
      <c r="B1722" t="n">
        <v>25</v>
      </c>
      <c r="C1722" t="inlineStr">
        <is>
          <t xml:space="preserve">CONCLUIDO	</t>
        </is>
      </c>
      <c r="D1722" t="n">
        <v>3.6608</v>
      </c>
      <c r="E1722" t="n">
        <v>27.32</v>
      </c>
      <c r="F1722" t="n">
        <v>24.63</v>
      </c>
      <c r="G1722" t="n">
        <v>23.09</v>
      </c>
      <c r="H1722" t="n">
        <v>0.49</v>
      </c>
      <c r="I1722" t="n">
        <v>64</v>
      </c>
      <c r="J1722" t="n">
        <v>62.63</v>
      </c>
      <c r="K1722" t="n">
        <v>28.92</v>
      </c>
      <c r="L1722" t="n">
        <v>1.75</v>
      </c>
      <c r="M1722" t="n">
        <v>62</v>
      </c>
      <c r="N1722" t="n">
        <v>6.96</v>
      </c>
      <c r="O1722" t="n">
        <v>7958.6</v>
      </c>
      <c r="P1722" t="n">
        <v>152.98</v>
      </c>
      <c r="Q1722" t="n">
        <v>609.03</v>
      </c>
      <c r="R1722" t="n">
        <v>86.53</v>
      </c>
      <c r="S1722" t="n">
        <v>46.36</v>
      </c>
      <c r="T1722" t="n">
        <v>19490.47</v>
      </c>
      <c r="U1722" t="n">
        <v>0.54</v>
      </c>
      <c r="V1722" t="n">
        <v>0.87</v>
      </c>
      <c r="W1722" t="n">
        <v>9.279999999999999</v>
      </c>
      <c r="X1722" t="n">
        <v>1.25</v>
      </c>
      <c r="Y1722" t="n">
        <v>1</v>
      </c>
      <c r="Z1722" t="n">
        <v>10</v>
      </c>
    </row>
    <row r="1723">
      <c r="A1723" t="n">
        <v>4</v>
      </c>
      <c r="B1723" t="n">
        <v>25</v>
      </c>
      <c r="C1723" t="inlineStr">
        <is>
          <t xml:space="preserve">CONCLUIDO	</t>
        </is>
      </c>
      <c r="D1723" t="n">
        <v>3.7018</v>
      </c>
      <c r="E1723" t="n">
        <v>27.01</v>
      </c>
      <c r="F1723" t="n">
        <v>24.45</v>
      </c>
      <c r="G1723" t="n">
        <v>26.68</v>
      </c>
      <c r="H1723" t="n">
        <v>0.55</v>
      </c>
      <c r="I1723" t="n">
        <v>55</v>
      </c>
      <c r="J1723" t="n">
        <v>62.92</v>
      </c>
      <c r="K1723" t="n">
        <v>28.92</v>
      </c>
      <c r="L1723" t="n">
        <v>2</v>
      </c>
      <c r="M1723" t="n">
        <v>53</v>
      </c>
      <c r="N1723" t="n">
        <v>7</v>
      </c>
      <c r="O1723" t="n">
        <v>7994.37</v>
      </c>
      <c r="P1723" t="n">
        <v>149.88</v>
      </c>
      <c r="Q1723" t="n">
        <v>609.0700000000001</v>
      </c>
      <c r="R1723" t="n">
        <v>81.12</v>
      </c>
      <c r="S1723" t="n">
        <v>46.36</v>
      </c>
      <c r="T1723" t="n">
        <v>16834.31</v>
      </c>
      <c r="U1723" t="n">
        <v>0.57</v>
      </c>
      <c r="V1723" t="n">
        <v>0.87</v>
      </c>
      <c r="W1723" t="n">
        <v>9.26</v>
      </c>
      <c r="X1723" t="n">
        <v>1.08</v>
      </c>
      <c r="Y1723" t="n">
        <v>1</v>
      </c>
      <c r="Z1723" t="n">
        <v>10</v>
      </c>
    </row>
    <row r="1724">
      <c r="A1724" t="n">
        <v>5</v>
      </c>
      <c r="B1724" t="n">
        <v>25</v>
      </c>
      <c r="C1724" t="inlineStr">
        <is>
          <t xml:space="preserve">CONCLUIDO	</t>
        </is>
      </c>
      <c r="D1724" t="n">
        <v>3.7351</v>
      </c>
      <c r="E1724" t="n">
        <v>26.77</v>
      </c>
      <c r="F1724" t="n">
        <v>24.31</v>
      </c>
      <c r="G1724" t="n">
        <v>30.39</v>
      </c>
      <c r="H1724" t="n">
        <v>0.62</v>
      </c>
      <c r="I1724" t="n">
        <v>48</v>
      </c>
      <c r="J1724" t="n">
        <v>63.21</v>
      </c>
      <c r="K1724" t="n">
        <v>28.92</v>
      </c>
      <c r="L1724" t="n">
        <v>2.25</v>
      </c>
      <c r="M1724" t="n">
        <v>46</v>
      </c>
      <c r="N1724" t="n">
        <v>7.04</v>
      </c>
      <c r="O1724" t="n">
        <v>8030.17</v>
      </c>
      <c r="P1724" t="n">
        <v>147.1</v>
      </c>
      <c r="Q1724" t="n">
        <v>608.86</v>
      </c>
      <c r="R1724" t="n">
        <v>76.29000000000001</v>
      </c>
      <c r="S1724" t="n">
        <v>46.36</v>
      </c>
      <c r="T1724" t="n">
        <v>14454.73</v>
      </c>
      <c r="U1724" t="n">
        <v>0.61</v>
      </c>
      <c r="V1724" t="n">
        <v>0.88</v>
      </c>
      <c r="W1724" t="n">
        <v>9.26</v>
      </c>
      <c r="X1724" t="n">
        <v>0.9399999999999999</v>
      </c>
      <c r="Y1724" t="n">
        <v>1</v>
      </c>
      <c r="Z1724" t="n">
        <v>10</v>
      </c>
    </row>
    <row r="1725">
      <c r="A1725" t="n">
        <v>6</v>
      </c>
      <c r="B1725" t="n">
        <v>25</v>
      </c>
      <c r="C1725" t="inlineStr">
        <is>
          <t xml:space="preserve">CONCLUIDO	</t>
        </is>
      </c>
      <c r="D1725" t="n">
        <v>3.7588</v>
      </c>
      <c r="E1725" t="n">
        <v>26.6</v>
      </c>
      <c r="F1725" t="n">
        <v>24.21</v>
      </c>
      <c r="G1725" t="n">
        <v>33.78</v>
      </c>
      <c r="H1725" t="n">
        <v>0.6899999999999999</v>
      </c>
      <c r="I1725" t="n">
        <v>43</v>
      </c>
      <c r="J1725" t="n">
        <v>63.5</v>
      </c>
      <c r="K1725" t="n">
        <v>28.92</v>
      </c>
      <c r="L1725" t="n">
        <v>2.5</v>
      </c>
      <c r="M1725" t="n">
        <v>41</v>
      </c>
      <c r="N1725" t="n">
        <v>7.08</v>
      </c>
      <c r="O1725" t="n">
        <v>8065.98</v>
      </c>
      <c r="P1725" t="n">
        <v>144.7</v>
      </c>
      <c r="Q1725" t="n">
        <v>608.96</v>
      </c>
      <c r="R1725" t="n">
        <v>73.54000000000001</v>
      </c>
      <c r="S1725" t="n">
        <v>46.36</v>
      </c>
      <c r="T1725" t="n">
        <v>13100.65</v>
      </c>
      <c r="U1725" t="n">
        <v>0.63</v>
      </c>
      <c r="V1725" t="n">
        <v>0.88</v>
      </c>
      <c r="W1725" t="n">
        <v>9.24</v>
      </c>
      <c r="X1725" t="n">
        <v>0.84</v>
      </c>
      <c r="Y1725" t="n">
        <v>1</v>
      </c>
      <c r="Z1725" t="n">
        <v>10</v>
      </c>
    </row>
    <row r="1726">
      <c r="A1726" t="n">
        <v>7</v>
      </c>
      <c r="B1726" t="n">
        <v>25</v>
      </c>
      <c r="C1726" t="inlineStr">
        <is>
          <t xml:space="preserve">CONCLUIDO	</t>
        </is>
      </c>
      <c r="D1726" t="n">
        <v>3.7825</v>
      </c>
      <c r="E1726" t="n">
        <v>26.44</v>
      </c>
      <c r="F1726" t="n">
        <v>24.11</v>
      </c>
      <c r="G1726" t="n">
        <v>38.07</v>
      </c>
      <c r="H1726" t="n">
        <v>0.75</v>
      </c>
      <c r="I1726" t="n">
        <v>38</v>
      </c>
      <c r="J1726" t="n">
        <v>63.79</v>
      </c>
      <c r="K1726" t="n">
        <v>28.92</v>
      </c>
      <c r="L1726" t="n">
        <v>2.75</v>
      </c>
      <c r="M1726" t="n">
        <v>36</v>
      </c>
      <c r="N1726" t="n">
        <v>7.12</v>
      </c>
      <c r="O1726" t="n">
        <v>8101.81</v>
      </c>
      <c r="P1726" t="n">
        <v>141.85</v>
      </c>
      <c r="Q1726" t="n">
        <v>608.85</v>
      </c>
      <c r="R1726" t="n">
        <v>70.2</v>
      </c>
      <c r="S1726" t="n">
        <v>46.36</v>
      </c>
      <c r="T1726" t="n">
        <v>11456.13</v>
      </c>
      <c r="U1726" t="n">
        <v>0.66</v>
      </c>
      <c r="V1726" t="n">
        <v>0.88</v>
      </c>
      <c r="W1726" t="n">
        <v>9.25</v>
      </c>
      <c r="X1726" t="n">
        <v>0.74</v>
      </c>
      <c r="Y1726" t="n">
        <v>1</v>
      </c>
      <c r="Z1726" t="n">
        <v>10</v>
      </c>
    </row>
    <row r="1727">
      <c r="A1727" t="n">
        <v>8</v>
      </c>
      <c r="B1727" t="n">
        <v>25</v>
      </c>
      <c r="C1727" t="inlineStr">
        <is>
          <t xml:space="preserve">CONCLUIDO	</t>
        </is>
      </c>
      <c r="D1727" t="n">
        <v>3.7992</v>
      </c>
      <c r="E1727" t="n">
        <v>26.32</v>
      </c>
      <c r="F1727" t="n">
        <v>24.04</v>
      </c>
      <c r="G1727" t="n">
        <v>41.21</v>
      </c>
      <c r="H1727" t="n">
        <v>0.8100000000000001</v>
      </c>
      <c r="I1727" t="n">
        <v>35</v>
      </c>
      <c r="J1727" t="n">
        <v>64.08</v>
      </c>
      <c r="K1727" t="n">
        <v>28.92</v>
      </c>
      <c r="L1727" t="n">
        <v>3</v>
      </c>
      <c r="M1727" t="n">
        <v>33</v>
      </c>
      <c r="N1727" t="n">
        <v>7.16</v>
      </c>
      <c r="O1727" t="n">
        <v>8137.65</v>
      </c>
      <c r="P1727" t="n">
        <v>139.33</v>
      </c>
      <c r="Q1727" t="n">
        <v>608.9299999999999</v>
      </c>
      <c r="R1727" t="n">
        <v>68.01000000000001</v>
      </c>
      <c r="S1727" t="n">
        <v>46.36</v>
      </c>
      <c r="T1727" t="n">
        <v>10376.09</v>
      </c>
      <c r="U1727" t="n">
        <v>0.68</v>
      </c>
      <c r="V1727" t="n">
        <v>0.89</v>
      </c>
      <c r="W1727" t="n">
        <v>9.23</v>
      </c>
      <c r="X1727" t="n">
        <v>0.67</v>
      </c>
      <c r="Y1727" t="n">
        <v>1</v>
      </c>
      <c r="Z1727" t="n">
        <v>10</v>
      </c>
    </row>
    <row r="1728">
      <c r="A1728" t="n">
        <v>9</v>
      </c>
      <c r="B1728" t="n">
        <v>25</v>
      </c>
      <c r="C1728" t="inlineStr">
        <is>
          <t xml:space="preserve">CONCLUIDO	</t>
        </is>
      </c>
      <c r="D1728" t="n">
        <v>3.8118</v>
      </c>
      <c r="E1728" t="n">
        <v>26.23</v>
      </c>
      <c r="F1728" t="n">
        <v>23.99</v>
      </c>
      <c r="G1728" t="n">
        <v>44.99</v>
      </c>
      <c r="H1728" t="n">
        <v>0.88</v>
      </c>
      <c r="I1728" t="n">
        <v>32</v>
      </c>
      <c r="J1728" t="n">
        <v>64.38</v>
      </c>
      <c r="K1728" t="n">
        <v>28.92</v>
      </c>
      <c r="L1728" t="n">
        <v>3.25</v>
      </c>
      <c r="M1728" t="n">
        <v>30</v>
      </c>
      <c r="N1728" t="n">
        <v>7.2</v>
      </c>
      <c r="O1728" t="n">
        <v>8173.52</v>
      </c>
      <c r="P1728" t="n">
        <v>136.93</v>
      </c>
      <c r="Q1728" t="n">
        <v>608.97</v>
      </c>
      <c r="R1728" t="n">
        <v>66.61</v>
      </c>
      <c r="S1728" t="n">
        <v>46.36</v>
      </c>
      <c r="T1728" t="n">
        <v>9694.280000000001</v>
      </c>
      <c r="U1728" t="n">
        <v>0.7</v>
      </c>
      <c r="V1728" t="n">
        <v>0.89</v>
      </c>
      <c r="W1728" t="n">
        <v>9.23</v>
      </c>
      <c r="X1728" t="n">
        <v>0.62</v>
      </c>
      <c r="Y1728" t="n">
        <v>1</v>
      </c>
      <c r="Z1728" t="n">
        <v>10</v>
      </c>
    </row>
    <row r="1729">
      <c r="A1729" t="n">
        <v>10</v>
      </c>
      <c r="B1729" t="n">
        <v>25</v>
      </c>
      <c r="C1729" t="inlineStr">
        <is>
          <t xml:space="preserve">CONCLUIDO	</t>
        </is>
      </c>
      <c r="D1729" t="n">
        <v>3.8298</v>
      </c>
      <c r="E1729" t="n">
        <v>26.11</v>
      </c>
      <c r="F1729" t="n">
        <v>23.91</v>
      </c>
      <c r="G1729" t="n">
        <v>49.47</v>
      </c>
      <c r="H1729" t="n">
        <v>0.9399999999999999</v>
      </c>
      <c r="I1729" t="n">
        <v>29</v>
      </c>
      <c r="J1729" t="n">
        <v>64.67</v>
      </c>
      <c r="K1729" t="n">
        <v>28.92</v>
      </c>
      <c r="L1729" t="n">
        <v>3.5</v>
      </c>
      <c r="M1729" t="n">
        <v>25</v>
      </c>
      <c r="N1729" t="n">
        <v>7.24</v>
      </c>
      <c r="O1729" t="n">
        <v>8209.41</v>
      </c>
      <c r="P1729" t="n">
        <v>134.47</v>
      </c>
      <c r="Q1729" t="n">
        <v>608.84</v>
      </c>
      <c r="R1729" t="n">
        <v>63.96</v>
      </c>
      <c r="S1729" t="n">
        <v>46.36</v>
      </c>
      <c r="T1729" t="n">
        <v>8381.870000000001</v>
      </c>
      <c r="U1729" t="n">
        <v>0.72</v>
      </c>
      <c r="V1729" t="n">
        <v>0.89</v>
      </c>
      <c r="W1729" t="n">
        <v>9.23</v>
      </c>
      <c r="X1729" t="n">
        <v>0.54</v>
      </c>
      <c r="Y1729" t="n">
        <v>1</v>
      </c>
      <c r="Z1729" t="n">
        <v>10</v>
      </c>
    </row>
    <row r="1730">
      <c r="A1730" t="n">
        <v>11</v>
      </c>
      <c r="B1730" t="n">
        <v>25</v>
      </c>
      <c r="C1730" t="inlineStr">
        <is>
          <t xml:space="preserve">CONCLUIDO	</t>
        </is>
      </c>
      <c r="D1730" t="n">
        <v>3.8353</v>
      </c>
      <c r="E1730" t="n">
        <v>26.07</v>
      </c>
      <c r="F1730" t="n">
        <v>23.9</v>
      </c>
      <c r="G1730" t="n">
        <v>53.12</v>
      </c>
      <c r="H1730" t="n">
        <v>1.01</v>
      </c>
      <c r="I1730" t="n">
        <v>27</v>
      </c>
      <c r="J1730" t="n">
        <v>64.95999999999999</v>
      </c>
      <c r="K1730" t="n">
        <v>28.92</v>
      </c>
      <c r="L1730" t="n">
        <v>3.75</v>
      </c>
      <c r="M1730" t="n">
        <v>16</v>
      </c>
      <c r="N1730" t="n">
        <v>7.28</v>
      </c>
      <c r="O1730" t="n">
        <v>8245.32</v>
      </c>
      <c r="P1730" t="n">
        <v>133.03</v>
      </c>
      <c r="Q1730" t="n">
        <v>608.91</v>
      </c>
      <c r="R1730" t="n">
        <v>63.52</v>
      </c>
      <c r="S1730" t="n">
        <v>46.36</v>
      </c>
      <c r="T1730" t="n">
        <v>8170.28</v>
      </c>
      <c r="U1730" t="n">
        <v>0.73</v>
      </c>
      <c r="V1730" t="n">
        <v>0.89</v>
      </c>
      <c r="W1730" t="n">
        <v>9.23</v>
      </c>
      <c r="X1730" t="n">
        <v>0.53</v>
      </c>
      <c r="Y1730" t="n">
        <v>1</v>
      </c>
      <c r="Z1730" t="n">
        <v>10</v>
      </c>
    </row>
    <row r="1731">
      <c r="A1731" t="n">
        <v>12</v>
      </c>
      <c r="B1731" t="n">
        <v>25</v>
      </c>
      <c r="C1731" t="inlineStr">
        <is>
          <t xml:space="preserve">CONCLUIDO	</t>
        </is>
      </c>
      <c r="D1731" t="n">
        <v>3.8394</v>
      </c>
      <c r="E1731" t="n">
        <v>26.05</v>
      </c>
      <c r="F1731" t="n">
        <v>23.89</v>
      </c>
      <c r="G1731" t="n">
        <v>55.13</v>
      </c>
      <c r="H1731" t="n">
        <v>1.07</v>
      </c>
      <c r="I1731" t="n">
        <v>26</v>
      </c>
      <c r="J1731" t="n">
        <v>65.25</v>
      </c>
      <c r="K1731" t="n">
        <v>28.92</v>
      </c>
      <c r="L1731" t="n">
        <v>4</v>
      </c>
      <c r="M1731" t="n">
        <v>5</v>
      </c>
      <c r="N1731" t="n">
        <v>7.33</v>
      </c>
      <c r="O1731" t="n">
        <v>8281.25</v>
      </c>
      <c r="P1731" t="n">
        <v>132</v>
      </c>
      <c r="Q1731" t="n">
        <v>608.95</v>
      </c>
      <c r="R1731" t="n">
        <v>62.86</v>
      </c>
      <c r="S1731" t="n">
        <v>46.36</v>
      </c>
      <c r="T1731" t="n">
        <v>7846.83</v>
      </c>
      <c r="U1731" t="n">
        <v>0.74</v>
      </c>
      <c r="V1731" t="n">
        <v>0.89</v>
      </c>
      <c r="W1731" t="n">
        <v>9.24</v>
      </c>
      <c r="X1731" t="n">
        <v>0.52</v>
      </c>
      <c r="Y1731" t="n">
        <v>1</v>
      </c>
      <c r="Z1731" t="n">
        <v>10</v>
      </c>
    </row>
    <row r="1732">
      <c r="A1732" t="n">
        <v>13</v>
      </c>
      <c r="B1732" t="n">
        <v>25</v>
      </c>
      <c r="C1732" t="inlineStr">
        <is>
          <t xml:space="preserve">CONCLUIDO	</t>
        </is>
      </c>
      <c r="D1732" t="n">
        <v>3.8378</v>
      </c>
      <c r="E1732" t="n">
        <v>26.06</v>
      </c>
      <c r="F1732" t="n">
        <v>23.9</v>
      </c>
      <c r="G1732" t="n">
        <v>55.15</v>
      </c>
      <c r="H1732" t="n">
        <v>1.13</v>
      </c>
      <c r="I1732" t="n">
        <v>26</v>
      </c>
      <c r="J1732" t="n">
        <v>65.54000000000001</v>
      </c>
      <c r="K1732" t="n">
        <v>28.92</v>
      </c>
      <c r="L1732" t="n">
        <v>4.25</v>
      </c>
      <c r="M1732" t="n">
        <v>0</v>
      </c>
      <c r="N1732" t="n">
        <v>7.37</v>
      </c>
      <c r="O1732" t="n">
        <v>8317.200000000001</v>
      </c>
      <c r="P1732" t="n">
        <v>132.27</v>
      </c>
      <c r="Q1732" t="n">
        <v>608.98</v>
      </c>
      <c r="R1732" t="n">
        <v>62.9</v>
      </c>
      <c r="S1732" t="n">
        <v>46.36</v>
      </c>
      <c r="T1732" t="n">
        <v>7867.81</v>
      </c>
      <c r="U1732" t="n">
        <v>0.74</v>
      </c>
      <c r="V1732" t="n">
        <v>0.89</v>
      </c>
      <c r="W1732" t="n">
        <v>9.25</v>
      </c>
      <c r="X1732" t="n">
        <v>0.53</v>
      </c>
      <c r="Y1732" t="n">
        <v>1</v>
      </c>
      <c r="Z1732" t="n">
        <v>10</v>
      </c>
    </row>
    <row r="1733">
      <c r="A1733" t="n">
        <v>0</v>
      </c>
      <c r="B1733" t="n">
        <v>85</v>
      </c>
      <c r="C1733" t="inlineStr">
        <is>
          <t xml:space="preserve">CONCLUIDO	</t>
        </is>
      </c>
      <c r="D1733" t="n">
        <v>2.4826</v>
      </c>
      <c r="E1733" t="n">
        <v>40.28</v>
      </c>
      <c r="F1733" t="n">
        <v>28.86</v>
      </c>
      <c r="G1733" t="n">
        <v>6.49</v>
      </c>
      <c r="H1733" t="n">
        <v>0.11</v>
      </c>
      <c r="I1733" t="n">
        <v>267</v>
      </c>
      <c r="J1733" t="n">
        <v>167.88</v>
      </c>
      <c r="K1733" t="n">
        <v>51.39</v>
      </c>
      <c r="L1733" t="n">
        <v>1</v>
      </c>
      <c r="M1733" t="n">
        <v>265</v>
      </c>
      <c r="N1733" t="n">
        <v>30.49</v>
      </c>
      <c r="O1733" t="n">
        <v>20939.59</v>
      </c>
      <c r="P1733" t="n">
        <v>371.48</v>
      </c>
      <c r="Q1733" t="n">
        <v>609.77</v>
      </c>
      <c r="R1733" t="n">
        <v>217.29</v>
      </c>
      <c r="S1733" t="n">
        <v>46.36</v>
      </c>
      <c r="T1733" t="n">
        <v>83855.52</v>
      </c>
      <c r="U1733" t="n">
        <v>0.21</v>
      </c>
      <c r="V1733" t="n">
        <v>0.74</v>
      </c>
      <c r="W1733" t="n">
        <v>9.630000000000001</v>
      </c>
      <c r="X1733" t="n">
        <v>5.46</v>
      </c>
      <c r="Y1733" t="n">
        <v>1</v>
      </c>
      <c r="Z1733" t="n">
        <v>10</v>
      </c>
    </row>
    <row r="1734">
      <c r="A1734" t="n">
        <v>1</v>
      </c>
      <c r="B1734" t="n">
        <v>85</v>
      </c>
      <c r="C1734" t="inlineStr">
        <is>
          <t xml:space="preserve">CONCLUIDO	</t>
        </is>
      </c>
      <c r="D1734" t="n">
        <v>2.7147</v>
      </c>
      <c r="E1734" t="n">
        <v>36.84</v>
      </c>
      <c r="F1734" t="n">
        <v>27.55</v>
      </c>
      <c r="G1734" t="n">
        <v>8.1</v>
      </c>
      <c r="H1734" t="n">
        <v>0.13</v>
      </c>
      <c r="I1734" t="n">
        <v>204</v>
      </c>
      <c r="J1734" t="n">
        <v>168.25</v>
      </c>
      <c r="K1734" t="n">
        <v>51.39</v>
      </c>
      <c r="L1734" t="n">
        <v>1.25</v>
      </c>
      <c r="M1734" t="n">
        <v>202</v>
      </c>
      <c r="N1734" t="n">
        <v>30.6</v>
      </c>
      <c r="O1734" t="n">
        <v>20984.25</v>
      </c>
      <c r="P1734" t="n">
        <v>354.29</v>
      </c>
      <c r="Q1734" t="n">
        <v>609.6900000000001</v>
      </c>
      <c r="R1734" t="n">
        <v>176.42</v>
      </c>
      <c r="S1734" t="n">
        <v>46.36</v>
      </c>
      <c r="T1734" t="n">
        <v>63739.8</v>
      </c>
      <c r="U1734" t="n">
        <v>0.26</v>
      </c>
      <c r="V1734" t="n">
        <v>0.77</v>
      </c>
      <c r="W1734" t="n">
        <v>9.529999999999999</v>
      </c>
      <c r="X1734" t="n">
        <v>4.16</v>
      </c>
      <c r="Y1734" t="n">
        <v>1</v>
      </c>
      <c r="Z1734" t="n">
        <v>10</v>
      </c>
    </row>
    <row r="1735">
      <c r="A1735" t="n">
        <v>2</v>
      </c>
      <c r="B1735" t="n">
        <v>85</v>
      </c>
      <c r="C1735" t="inlineStr">
        <is>
          <t xml:space="preserve">CONCLUIDO	</t>
        </is>
      </c>
      <c r="D1735" t="n">
        <v>2.8848</v>
      </c>
      <c r="E1735" t="n">
        <v>34.66</v>
      </c>
      <c r="F1735" t="n">
        <v>26.7</v>
      </c>
      <c r="G1735" t="n">
        <v>9.710000000000001</v>
      </c>
      <c r="H1735" t="n">
        <v>0.16</v>
      </c>
      <c r="I1735" t="n">
        <v>165</v>
      </c>
      <c r="J1735" t="n">
        <v>168.61</v>
      </c>
      <c r="K1735" t="n">
        <v>51.39</v>
      </c>
      <c r="L1735" t="n">
        <v>1.5</v>
      </c>
      <c r="M1735" t="n">
        <v>163</v>
      </c>
      <c r="N1735" t="n">
        <v>30.71</v>
      </c>
      <c r="O1735" t="n">
        <v>21028.94</v>
      </c>
      <c r="P1735" t="n">
        <v>342.91</v>
      </c>
      <c r="Q1735" t="n">
        <v>609.24</v>
      </c>
      <c r="R1735" t="n">
        <v>150.85</v>
      </c>
      <c r="S1735" t="n">
        <v>46.36</v>
      </c>
      <c r="T1735" t="n">
        <v>51145.97</v>
      </c>
      <c r="U1735" t="n">
        <v>0.31</v>
      </c>
      <c r="V1735" t="n">
        <v>0.8</v>
      </c>
      <c r="W1735" t="n">
        <v>9.44</v>
      </c>
      <c r="X1735" t="n">
        <v>3.32</v>
      </c>
      <c r="Y1735" t="n">
        <v>1</v>
      </c>
      <c r="Z1735" t="n">
        <v>10</v>
      </c>
    </row>
    <row r="1736">
      <c r="A1736" t="n">
        <v>3</v>
      </c>
      <c r="B1736" t="n">
        <v>85</v>
      </c>
      <c r="C1736" t="inlineStr">
        <is>
          <t xml:space="preserve">CONCLUIDO	</t>
        </is>
      </c>
      <c r="D1736" t="n">
        <v>3.0076</v>
      </c>
      <c r="E1736" t="n">
        <v>33.25</v>
      </c>
      <c r="F1736" t="n">
        <v>26.17</v>
      </c>
      <c r="G1736" t="n">
        <v>11.29</v>
      </c>
      <c r="H1736" t="n">
        <v>0.18</v>
      </c>
      <c r="I1736" t="n">
        <v>139</v>
      </c>
      <c r="J1736" t="n">
        <v>168.97</v>
      </c>
      <c r="K1736" t="n">
        <v>51.39</v>
      </c>
      <c r="L1736" t="n">
        <v>1.75</v>
      </c>
      <c r="M1736" t="n">
        <v>137</v>
      </c>
      <c r="N1736" t="n">
        <v>30.83</v>
      </c>
      <c r="O1736" t="n">
        <v>21073.68</v>
      </c>
      <c r="P1736" t="n">
        <v>335.6</v>
      </c>
      <c r="Q1736" t="n">
        <v>609.38</v>
      </c>
      <c r="R1736" t="n">
        <v>133.72</v>
      </c>
      <c r="S1736" t="n">
        <v>46.36</v>
      </c>
      <c r="T1736" t="n">
        <v>42710.17</v>
      </c>
      <c r="U1736" t="n">
        <v>0.35</v>
      </c>
      <c r="V1736" t="n">
        <v>0.8100000000000001</v>
      </c>
      <c r="W1736" t="n">
        <v>9.41</v>
      </c>
      <c r="X1736" t="n">
        <v>2.78</v>
      </c>
      <c r="Y1736" t="n">
        <v>1</v>
      </c>
      <c r="Z1736" t="n">
        <v>10</v>
      </c>
    </row>
    <row r="1737">
      <c r="A1737" t="n">
        <v>4</v>
      </c>
      <c r="B1737" t="n">
        <v>85</v>
      </c>
      <c r="C1737" t="inlineStr">
        <is>
          <t xml:space="preserve">CONCLUIDO	</t>
        </is>
      </c>
      <c r="D1737" t="n">
        <v>3.1083</v>
      </c>
      <c r="E1737" t="n">
        <v>32.17</v>
      </c>
      <c r="F1737" t="n">
        <v>25.77</v>
      </c>
      <c r="G1737" t="n">
        <v>12.99</v>
      </c>
      <c r="H1737" t="n">
        <v>0.21</v>
      </c>
      <c r="I1737" t="n">
        <v>119</v>
      </c>
      <c r="J1737" t="n">
        <v>169.33</v>
      </c>
      <c r="K1737" t="n">
        <v>51.39</v>
      </c>
      <c r="L1737" t="n">
        <v>2</v>
      </c>
      <c r="M1737" t="n">
        <v>117</v>
      </c>
      <c r="N1737" t="n">
        <v>30.94</v>
      </c>
      <c r="O1737" t="n">
        <v>21118.46</v>
      </c>
      <c r="P1737" t="n">
        <v>330</v>
      </c>
      <c r="Q1737" t="n">
        <v>609.22</v>
      </c>
      <c r="R1737" t="n">
        <v>121.21</v>
      </c>
      <c r="S1737" t="n">
        <v>46.36</v>
      </c>
      <c r="T1737" t="n">
        <v>36555.83</v>
      </c>
      <c r="U1737" t="n">
        <v>0.38</v>
      </c>
      <c r="V1737" t="n">
        <v>0.83</v>
      </c>
      <c r="W1737" t="n">
        <v>9.380000000000001</v>
      </c>
      <c r="X1737" t="n">
        <v>2.39</v>
      </c>
      <c r="Y1737" t="n">
        <v>1</v>
      </c>
      <c r="Z1737" t="n">
        <v>10</v>
      </c>
    </row>
    <row r="1738">
      <c r="A1738" t="n">
        <v>5</v>
      </c>
      <c r="B1738" t="n">
        <v>85</v>
      </c>
      <c r="C1738" t="inlineStr">
        <is>
          <t xml:space="preserve">CONCLUIDO	</t>
        </is>
      </c>
      <c r="D1738" t="n">
        <v>3.1856</v>
      </c>
      <c r="E1738" t="n">
        <v>31.39</v>
      </c>
      <c r="F1738" t="n">
        <v>25.46</v>
      </c>
      <c r="G1738" t="n">
        <v>14.55</v>
      </c>
      <c r="H1738" t="n">
        <v>0.24</v>
      </c>
      <c r="I1738" t="n">
        <v>105</v>
      </c>
      <c r="J1738" t="n">
        <v>169.7</v>
      </c>
      <c r="K1738" t="n">
        <v>51.39</v>
      </c>
      <c r="L1738" t="n">
        <v>2.25</v>
      </c>
      <c r="M1738" t="n">
        <v>103</v>
      </c>
      <c r="N1738" t="n">
        <v>31.05</v>
      </c>
      <c r="O1738" t="n">
        <v>21163.27</v>
      </c>
      <c r="P1738" t="n">
        <v>325.61</v>
      </c>
      <c r="Q1738" t="n">
        <v>609.27</v>
      </c>
      <c r="R1738" t="n">
        <v>112.25</v>
      </c>
      <c r="S1738" t="n">
        <v>46.36</v>
      </c>
      <c r="T1738" t="n">
        <v>32145.67</v>
      </c>
      <c r="U1738" t="n">
        <v>0.41</v>
      </c>
      <c r="V1738" t="n">
        <v>0.84</v>
      </c>
      <c r="W1738" t="n">
        <v>9.34</v>
      </c>
      <c r="X1738" t="n">
        <v>2.08</v>
      </c>
      <c r="Y1738" t="n">
        <v>1</v>
      </c>
      <c r="Z1738" t="n">
        <v>10</v>
      </c>
    </row>
    <row r="1739">
      <c r="A1739" t="n">
        <v>6</v>
      </c>
      <c r="B1739" t="n">
        <v>85</v>
      </c>
      <c r="C1739" t="inlineStr">
        <is>
          <t xml:space="preserve">CONCLUIDO	</t>
        </is>
      </c>
      <c r="D1739" t="n">
        <v>3.2448</v>
      </c>
      <c r="E1739" t="n">
        <v>30.82</v>
      </c>
      <c r="F1739" t="n">
        <v>25.26</v>
      </c>
      <c r="G1739" t="n">
        <v>16.12</v>
      </c>
      <c r="H1739" t="n">
        <v>0.26</v>
      </c>
      <c r="I1739" t="n">
        <v>94</v>
      </c>
      <c r="J1739" t="n">
        <v>170.06</v>
      </c>
      <c r="K1739" t="n">
        <v>51.39</v>
      </c>
      <c r="L1739" t="n">
        <v>2.5</v>
      </c>
      <c r="M1739" t="n">
        <v>92</v>
      </c>
      <c r="N1739" t="n">
        <v>31.17</v>
      </c>
      <c r="O1739" t="n">
        <v>21208.12</v>
      </c>
      <c r="P1739" t="n">
        <v>322.64</v>
      </c>
      <c r="Q1739" t="n">
        <v>609.13</v>
      </c>
      <c r="R1739" t="n">
        <v>105.19</v>
      </c>
      <c r="S1739" t="n">
        <v>46.36</v>
      </c>
      <c r="T1739" t="n">
        <v>28671.3</v>
      </c>
      <c r="U1739" t="n">
        <v>0.44</v>
      </c>
      <c r="V1739" t="n">
        <v>0.84</v>
      </c>
      <c r="W1739" t="n">
        <v>9.35</v>
      </c>
      <c r="X1739" t="n">
        <v>1.88</v>
      </c>
      <c r="Y1739" t="n">
        <v>1</v>
      </c>
      <c r="Z1739" t="n">
        <v>10</v>
      </c>
    </row>
    <row r="1740">
      <c r="A1740" t="n">
        <v>7</v>
      </c>
      <c r="B1740" t="n">
        <v>85</v>
      </c>
      <c r="C1740" t="inlineStr">
        <is>
          <t xml:space="preserve">CONCLUIDO	</t>
        </is>
      </c>
      <c r="D1740" t="n">
        <v>3.2962</v>
      </c>
      <c r="E1740" t="n">
        <v>30.34</v>
      </c>
      <c r="F1740" t="n">
        <v>25.09</v>
      </c>
      <c r="G1740" t="n">
        <v>17.71</v>
      </c>
      <c r="H1740" t="n">
        <v>0.29</v>
      </c>
      <c r="I1740" t="n">
        <v>85</v>
      </c>
      <c r="J1740" t="n">
        <v>170.42</v>
      </c>
      <c r="K1740" t="n">
        <v>51.39</v>
      </c>
      <c r="L1740" t="n">
        <v>2.75</v>
      </c>
      <c r="M1740" t="n">
        <v>83</v>
      </c>
      <c r="N1740" t="n">
        <v>31.28</v>
      </c>
      <c r="O1740" t="n">
        <v>21253.01</v>
      </c>
      <c r="P1740" t="n">
        <v>319.79</v>
      </c>
      <c r="Q1740" t="n">
        <v>609.03</v>
      </c>
      <c r="R1740" t="n">
        <v>100.04</v>
      </c>
      <c r="S1740" t="n">
        <v>46.36</v>
      </c>
      <c r="T1740" t="n">
        <v>26144.92</v>
      </c>
      <c r="U1740" t="n">
        <v>0.46</v>
      </c>
      <c r="V1740" t="n">
        <v>0.85</v>
      </c>
      <c r="W1740" t="n">
        <v>9.33</v>
      </c>
      <c r="X1740" t="n">
        <v>1.71</v>
      </c>
      <c r="Y1740" t="n">
        <v>1</v>
      </c>
      <c r="Z1740" t="n">
        <v>10</v>
      </c>
    </row>
    <row r="1741">
      <c r="A1741" t="n">
        <v>8</v>
      </c>
      <c r="B1741" t="n">
        <v>85</v>
      </c>
      <c r="C1741" t="inlineStr">
        <is>
          <t xml:space="preserve">CONCLUIDO	</t>
        </is>
      </c>
      <c r="D1741" t="n">
        <v>3.3462</v>
      </c>
      <c r="E1741" t="n">
        <v>29.88</v>
      </c>
      <c r="F1741" t="n">
        <v>24.9</v>
      </c>
      <c r="G1741" t="n">
        <v>19.4</v>
      </c>
      <c r="H1741" t="n">
        <v>0.31</v>
      </c>
      <c r="I1741" t="n">
        <v>77</v>
      </c>
      <c r="J1741" t="n">
        <v>170.79</v>
      </c>
      <c r="K1741" t="n">
        <v>51.39</v>
      </c>
      <c r="L1741" t="n">
        <v>3</v>
      </c>
      <c r="M1741" t="n">
        <v>75</v>
      </c>
      <c r="N1741" t="n">
        <v>31.4</v>
      </c>
      <c r="O1741" t="n">
        <v>21297.94</v>
      </c>
      <c r="P1741" t="n">
        <v>317.04</v>
      </c>
      <c r="Q1741" t="n">
        <v>609.13</v>
      </c>
      <c r="R1741" t="n">
        <v>94.8</v>
      </c>
      <c r="S1741" t="n">
        <v>46.36</v>
      </c>
      <c r="T1741" t="n">
        <v>23561.34</v>
      </c>
      <c r="U1741" t="n">
        <v>0.49</v>
      </c>
      <c r="V1741" t="n">
        <v>0.86</v>
      </c>
      <c r="W1741" t="n">
        <v>9.300000000000001</v>
      </c>
      <c r="X1741" t="n">
        <v>1.53</v>
      </c>
      <c r="Y1741" t="n">
        <v>1</v>
      </c>
      <c r="Z1741" t="n">
        <v>10</v>
      </c>
    </row>
    <row r="1742">
      <c r="A1742" t="n">
        <v>9</v>
      </c>
      <c r="B1742" t="n">
        <v>85</v>
      </c>
      <c r="C1742" t="inlineStr">
        <is>
          <t xml:space="preserve">CONCLUIDO	</t>
        </is>
      </c>
      <c r="D1742" t="n">
        <v>3.3823</v>
      </c>
      <c r="E1742" t="n">
        <v>29.57</v>
      </c>
      <c r="F1742" t="n">
        <v>24.79</v>
      </c>
      <c r="G1742" t="n">
        <v>20.95</v>
      </c>
      <c r="H1742" t="n">
        <v>0.34</v>
      </c>
      <c r="I1742" t="n">
        <v>71</v>
      </c>
      <c r="J1742" t="n">
        <v>171.15</v>
      </c>
      <c r="K1742" t="n">
        <v>51.39</v>
      </c>
      <c r="L1742" t="n">
        <v>3.25</v>
      </c>
      <c r="M1742" t="n">
        <v>69</v>
      </c>
      <c r="N1742" t="n">
        <v>31.51</v>
      </c>
      <c r="O1742" t="n">
        <v>21342.91</v>
      </c>
      <c r="P1742" t="n">
        <v>315.11</v>
      </c>
      <c r="Q1742" t="n">
        <v>609.0700000000001</v>
      </c>
      <c r="R1742" t="n">
        <v>91.31999999999999</v>
      </c>
      <c r="S1742" t="n">
        <v>46.36</v>
      </c>
      <c r="T1742" t="n">
        <v>21854.05</v>
      </c>
      <c r="U1742" t="n">
        <v>0.51</v>
      </c>
      <c r="V1742" t="n">
        <v>0.86</v>
      </c>
      <c r="W1742" t="n">
        <v>9.289999999999999</v>
      </c>
      <c r="X1742" t="n">
        <v>1.41</v>
      </c>
      <c r="Y1742" t="n">
        <v>1</v>
      </c>
      <c r="Z1742" t="n">
        <v>10</v>
      </c>
    </row>
    <row r="1743">
      <c r="A1743" t="n">
        <v>10</v>
      </c>
      <c r="B1743" t="n">
        <v>85</v>
      </c>
      <c r="C1743" t="inlineStr">
        <is>
          <t xml:space="preserve">CONCLUIDO	</t>
        </is>
      </c>
      <c r="D1743" t="n">
        <v>3.4209</v>
      </c>
      <c r="E1743" t="n">
        <v>29.23</v>
      </c>
      <c r="F1743" t="n">
        <v>24.66</v>
      </c>
      <c r="G1743" t="n">
        <v>22.76</v>
      </c>
      <c r="H1743" t="n">
        <v>0.36</v>
      </c>
      <c r="I1743" t="n">
        <v>65</v>
      </c>
      <c r="J1743" t="n">
        <v>171.52</v>
      </c>
      <c r="K1743" t="n">
        <v>51.39</v>
      </c>
      <c r="L1743" t="n">
        <v>3.5</v>
      </c>
      <c r="M1743" t="n">
        <v>63</v>
      </c>
      <c r="N1743" t="n">
        <v>31.63</v>
      </c>
      <c r="O1743" t="n">
        <v>21387.92</v>
      </c>
      <c r="P1743" t="n">
        <v>312.91</v>
      </c>
      <c r="Q1743" t="n">
        <v>609.0700000000001</v>
      </c>
      <c r="R1743" t="n">
        <v>87.38</v>
      </c>
      <c r="S1743" t="n">
        <v>46.36</v>
      </c>
      <c r="T1743" t="n">
        <v>19914.14</v>
      </c>
      <c r="U1743" t="n">
        <v>0.53</v>
      </c>
      <c r="V1743" t="n">
        <v>0.86</v>
      </c>
      <c r="W1743" t="n">
        <v>9.279999999999999</v>
      </c>
      <c r="X1743" t="n">
        <v>1.28</v>
      </c>
      <c r="Y1743" t="n">
        <v>1</v>
      </c>
      <c r="Z1743" t="n">
        <v>10</v>
      </c>
    </row>
    <row r="1744">
      <c r="A1744" t="n">
        <v>11</v>
      </c>
      <c r="B1744" t="n">
        <v>85</v>
      </c>
      <c r="C1744" t="inlineStr">
        <is>
          <t xml:space="preserve">CONCLUIDO	</t>
        </is>
      </c>
      <c r="D1744" t="n">
        <v>3.444</v>
      </c>
      <c r="E1744" t="n">
        <v>29.04</v>
      </c>
      <c r="F1744" t="n">
        <v>24.6</v>
      </c>
      <c r="G1744" t="n">
        <v>24.19</v>
      </c>
      <c r="H1744" t="n">
        <v>0.39</v>
      </c>
      <c r="I1744" t="n">
        <v>61</v>
      </c>
      <c r="J1744" t="n">
        <v>171.88</v>
      </c>
      <c r="K1744" t="n">
        <v>51.39</v>
      </c>
      <c r="L1744" t="n">
        <v>3.75</v>
      </c>
      <c r="M1744" t="n">
        <v>59</v>
      </c>
      <c r="N1744" t="n">
        <v>31.74</v>
      </c>
      <c r="O1744" t="n">
        <v>21432.96</v>
      </c>
      <c r="P1744" t="n">
        <v>311.69</v>
      </c>
      <c r="Q1744" t="n">
        <v>608.97</v>
      </c>
      <c r="R1744" t="n">
        <v>85.01000000000001</v>
      </c>
      <c r="S1744" t="n">
        <v>46.36</v>
      </c>
      <c r="T1744" t="n">
        <v>18747.78</v>
      </c>
      <c r="U1744" t="n">
        <v>0.55</v>
      </c>
      <c r="V1744" t="n">
        <v>0.87</v>
      </c>
      <c r="W1744" t="n">
        <v>9.289999999999999</v>
      </c>
      <c r="X1744" t="n">
        <v>1.22</v>
      </c>
      <c r="Y1744" t="n">
        <v>1</v>
      </c>
      <c r="Z1744" t="n">
        <v>10</v>
      </c>
    </row>
    <row r="1745">
      <c r="A1745" t="n">
        <v>12</v>
      </c>
      <c r="B1745" t="n">
        <v>85</v>
      </c>
      <c r="C1745" t="inlineStr">
        <is>
          <t xml:space="preserve">CONCLUIDO	</t>
        </is>
      </c>
      <c r="D1745" t="n">
        <v>3.4726</v>
      </c>
      <c r="E1745" t="n">
        <v>28.8</v>
      </c>
      <c r="F1745" t="n">
        <v>24.49</v>
      </c>
      <c r="G1745" t="n">
        <v>25.78</v>
      </c>
      <c r="H1745" t="n">
        <v>0.41</v>
      </c>
      <c r="I1745" t="n">
        <v>57</v>
      </c>
      <c r="J1745" t="n">
        <v>172.25</v>
      </c>
      <c r="K1745" t="n">
        <v>51.39</v>
      </c>
      <c r="L1745" t="n">
        <v>4</v>
      </c>
      <c r="M1745" t="n">
        <v>55</v>
      </c>
      <c r="N1745" t="n">
        <v>31.86</v>
      </c>
      <c r="O1745" t="n">
        <v>21478.05</v>
      </c>
      <c r="P1745" t="n">
        <v>309.87</v>
      </c>
      <c r="Q1745" t="n">
        <v>609.15</v>
      </c>
      <c r="R1745" t="n">
        <v>82.14</v>
      </c>
      <c r="S1745" t="n">
        <v>46.36</v>
      </c>
      <c r="T1745" t="n">
        <v>17332.73</v>
      </c>
      <c r="U1745" t="n">
        <v>0.5600000000000001</v>
      </c>
      <c r="V1745" t="n">
        <v>0.87</v>
      </c>
      <c r="W1745" t="n">
        <v>9.27</v>
      </c>
      <c r="X1745" t="n">
        <v>1.12</v>
      </c>
      <c r="Y1745" t="n">
        <v>1</v>
      </c>
      <c r="Z1745" t="n">
        <v>10</v>
      </c>
    </row>
    <row r="1746">
      <c r="A1746" t="n">
        <v>13</v>
      </c>
      <c r="B1746" t="n">
        <v>85</v>
      </c>
      <c r="C1746" t="inlineStr">
        <is>
          <t xml:space="preserve">CONCLUIDO	</t>
        </is>
      </c>
      <c r="D1746" t="n">
        <v>3.4977</v>
      </c>
      <c r="E1746" t="n">
        <v>28.59</v>
      </c>
      <c r="F1746" t="n">
        <v>24.42</v>
      </c>
      <c r="G1746" t="n">
        <v>27.65</v>
      </c>
      <c r="H1746" t="n">
        <v>0.44</v>
      </c>
      <c r="I1746" t="n">
        <v>53</v>
      </c>
      <c r="J1746" t="n">
        <v>172.61</v>
      </c>
      <c r="K1746" t="n">
        <v>51.39</v>
      </c>
      <c r="L1746" t="n">
        <v>4.25</v>
      </c>
      <c r="M1746" t="n">
        <v>51</v>
      </c>
      <c r="N1746" t="n">
        <v>31.97</v>
      </c>
      <c r="O1746" t="n">
        <v>21523.17</v>
      </c>
      <c r="P1746" t="n">
        <v>308.51</v>
      </c>
      <c r="Q1746" t="n">
        <v>609.02</v>
      </c>
      <c r="R1746" t="n">
        <v>79.76000000000001</v>
      </c>
      <c r="S1746" t="n">
        <v>46.36</v>
      </c>
      <c r="T1746" t="n">
        <v>16162.36</v>
      </c>
      <c r="U1746" t="n">
        <v>0.58</v>
      </c>
      <c r="V1746" t="n">
        <v>0.87</v>
      </c>
      <c r="W1746" t="n">
        <v>9.27</v>
      </c>
      <c r="X1746" t="n">
        <v>1.05</v>
      </c>
      <c r="Y1746" t="n">
        <v>1</v>
      </c>
      <c r="Z1746" t="n">
        <v>10</v>
      </c>
    </row>
    <row r="1747">
      <c r="A1747" t="n">
        <v>14</v>
      </c>
      <c r="B1747" t="n">
        <v>85</v>
      </c>
      <c r="C1747" t="inlineStr">
        <is>
          <t xml:space="preserve">CONCLUIDO	</t>
        </is>
      </c>
      <c r="D1747" t="n">
        <v>3.5181</v>
      </c>
      <c r="E1747" t="n">
        <v>28.42</v>
      </c>
      <c r="F1747" t="n">
        <v>24.36</v>
      </c>
      <c r="G1747" t="n">
        <v>29.23</v>
      </c>
      <c r="H1747" t="n">
        <v>0.46</v>
      </c>
      <c r="I1747" t="n">
        <v>50</v>
      </c>
      <c r="J1747" t="n">
        <v>172.98</v>
      </c>
      <c r="K1747" t="n">
        <v>51.39</v>
      </c>
      <c r="L1747" t="n">
        <v>4.5</v>
      </c>
      <c r="M1747" t="n">
        <v>48</v>
      </c>
      <c r="N1747" t="n">
        <v>32.09</v>
      </c>
      <c r="O1747" t="n">
        <v>21568.34</v>
      </c>
      <c r="P1747" t="n">
        <v>307.13</v>
      </c>
      <c r="Q1747" t="n">
        <v>608.86</v>
      </c>
      <c r="R1747" t="n">
        <v>77.97</v>
      </c>
      <c r="S1747" t="n">
        <v>46.36</v>
      </c>
      <c r="T1747" t="n">
        <v>15280.06</v>
      </c>
      <c r="U1747" t="n">
        <v>0.59</v>
      </c>
      <c r="V1747" t="n">
        <v>0.87</v>
      </c>
      <c r="W1747" t="n">
        <v>9.26</v>
      </c>
      <c r="X1747" t="n">
        <v>0.98</v>
      </c>
      <c r="Y1747" t="n">
        <v>1</v>
      </c>
      <c r="Z1747" t="n">
        <v>10</v>
      </c>
    </row>
    <row r="1748">
      <c r="A1748" t="n">
        <v>15</v>
      </c>
      <c r="B1748" t="n">
        <v>85</v>
      </c>
      <c r="C1748" t="inlineStr">
        <is>
          <t xml:space="preserve">CONCLUIDO	</t>
        </is>
      </c>
      <c r="D1748" t="n">
        <v>3.5422</v>
      </c>
      <c r="E1748" t="n">
        <v>28.23</v>
      </c>
      <c r="F1748" t="n">
        <v>24.27</v>
      </c>
      <c r="G1748" t="n">
        <v>30.98</v>
      </c>
      <c r="H1748" t="n">
        <v>0.49</v>
      </c>
      <c r="I1748" t="n">
        <v>47</v>
      </c>
      <c r="J1748" t="n">
        <v>173.35</v>
      </c>
      <c r="K1748" t="n">
        <v>51.39</v>
      </c>
      <c r="L1748" t="n">
        <v>4.75</v>
      </c>
      <c r="M1748" t="n">
        <v>45</v>
      </c>
      <c r="N1748" t="n">
        <v>32.2</v>
      </c>
      <c r="O1748" t="n">
        <v>21613.54</v>
      </c>
      <c r="P1748" t="n">
        <v>305.46</v>
      </c>
      <c r="Q1748" t="n">
        <v>608.99</v>
      </c>
      <c r="R1748" t="n">
        <v>75.29000000000001</v>
      </c>
      <c r="S1748" t="n">
        <v>46.36</v>
      </c>
      <c r="T1748" t="n">
        <v>13959.95</v>
      </c>
      <c r="U1748" t="n">
        <v>0.62</v>
      </c>
      <c r="V1748" t="n">
        <v>0.88</v>
      </c>
      <c r="W1748" t="n">
        <v>9.24</v>
      </c>
      <c r="X1748" t="n">
        <v>0.89</v>
      </c>
      <c r="Y1748" t="n">
        <v>1</v>
      </c>
      <c r="Z1748" t="n">
        <v>10</v>
      </c>
    </row>
    <row r="1749">
      <c r="A1749" t="n">
        <v>16</v>
      </c>
      <c r="B1749" t="n">
        <v>85</v>
      </c>
      <c r="C1749" t="inlineStr">
        <is>
          <t xml:space="preserve">CONCLUIDO	</t>
        </is>
      </c>
      <c r="D1749" t="n">
        <v>3.5521</v>
      </c>
      <c r="E1749" t="n">
        <v>28.15</v>
      </c>
      <c r="F1749" t="n">
        <v>24.25</v>
      </c>
      <c r="G1749" t="n">
        <v>32.34</v>
      </c>
      <c r="H1749" t="n">
        <v>0.51</v>
      </c>
      <c r="I1749" t="n">
        <v>45</v>
      </c>
      <c r="J1749" t="n">
        <v>173.71</v>
      </c>
      <c r="K1749" t="n">
        <v>51.39</v>
      </c>
      <c r="L1749" t="n">
        <v>5</v>
      </c>
      <c r="M1749" t="n">
        <v>43</v>
      </c>
      <c r="N1749" t="n">
        <v>32.32</v>
      </c>
      <c r="O1749" t="n">
        <v>21658.78</v>
      </c>
      <c r="P1749" t="n">
        <v>304.71</v>
      </c>
      <c r="Q1749" t="n">
        <v>608.85</v>
      </c>
      <c r="R1749" t="n">
        <v>74.86</v>
      </c>
      <c r="S1749" t="n">
        <v>46.36</v>
      </c>
      <c r="T1749" t="n">
        <v>13754.5</v>
      </c>
      <c r="U1749" t="n">
        <v>0.62</v>
      </c>
      <c r="V1749" t="n">
        <v>0.88</v>
      </c>
      <c r="W1749" t="n">
        <v>9.25</v>
      </c>
      <c r="X1749" t="n">
        <v>0.88</v>
      </c>
      <c r="Y1749" t="n">
        <v>1</v>
      </c>
      <c r="Z1749" t="n">
        <v>10</v>
      </c>
    </row>
    <row r="1750">
      <c r="A1750" t="n">
        <v>17</v>
      </c>
      <c r="B1750" t="n">
        <v>85</v>
      </c>
      <c r="C1750" t="inlineStr">
        <is>
          <t xml:space="preserve">CONCLUIDO	</t>
        </is>
      </c>
      <c r="D1750" t="n">
        <v>3.5653</v>
      </c>
      <c r="E1750" t="n">
        <v>28.05</v>
      </c>
      <c r="F1750" t="n">
        <v>24.22</v>
      </c>
      <c r="G1750" t="n">
        <v>33.79</v>
      </c>
      <c r="H1750" t="n">
        <v>0.53</v>
      </c>
      <c r="I1750" t="n">
        <v>43</v>
      </c>
      <c r="J1750" t="n">
        <v>174.08</v>
      </c>
      <c r="K1750" t="n">
        <v>51.39</v>
      </c>
      <c r="L1750" t="n">
        <v>5.25</v>
      </c>
      <c r="M1750" t="n">
        <v>41</v>
      </c>
      <c r="N1750" t="n">
        <v>32.44</v>
      </c>
      <c r="O1750" t="n">
        <v>21704.07</v>
      </c>
      <c r="P1750" t="n">
        <v>303.95</v>
      </c>
      <c r="Q1750" t="n">
        <v>608.99</v>
      </c>
      <c r="R1750" t="n">
        <v>73.42</v>
      </c>
      <c r="S1750" t="n">
        <v>46.36</v>
      </c>
      <c r="T1750" t="n">
        <v>13040.75</v>
      </c>
      <c r="U1750" t="n">
        <v>0.63</v>
      </c>
      <c r="V1750" t="n">
        <v>0.88</v>
      </c>
      <c r="W1750" t="n">
        <v>9.25</v>
      </c>
      <c r="X1750" t="n">
        <v>0.84</v>
      </c>
      <c r="Y1750" t="n">
        <v>1</v>
      </c>
      <c r="Z1750" t="n">
        <v>10</v>
      </c>
    </row>
    <row r="1751">
      <c r="A1751" t="n">
        <v>18</v>
      </c>
      <c r="B1751" t="n">
        <v>85</v>
      </c>
      <c r="C1751" t="inlineStr">
        <is>
          <t xml:space="preserve">CONCLUIDO	</t>
        </is>
      </c>
      <c r="D1751" t="n">
        <v>3.5785</v>
      </c>
      <c r="E1751" t="n">
        <v>27.94</v>
      </c>
      <c r="F1751" t="n">
        <v>24.18</v>
      </c>
      <c r="G1751" t="n">
        <v>35.39</v>
      </c>
      <c r="H1751" t="n">
        <v>0.5600000000000001</v>
      </c>
      <c r="I1751" t="n">
        <v>41</v>
      </c>
      <c r="J1751" t="n">
        <v>174.45</v>
      </c>
      <c r="K1751" t="n">
        <v>51.39</v>
      </c>
      <c r="L1751" t="n">
        <v>5.5</v>
      </c>
      <c r="M1751" t="n">
        <v>39</v>
      </c>
      <c r="N1751" t="n">
        <v>32.56</v>
      </c>
      <c r="O1751" t="n">
        <v>21749.39</v>
      </c>
      <c r="P1751" t="n">
        <v>302.96</v>
      </c>
      <c r="Q1751" t="n">
        <v>608.9400000000001</v>
      </c>
      <c r="R1751" t="n">
        <v>72.43000000000001</v>
      </c>
      <c r="S1751" t="n">
        <v>46.36</v>
      </c>
      <c r="T1751" t="n">
        <v>12559.14</v>
      </c>
      <c r="U1751" t="n">
        <v>0.64</v>
      </c>
      <c r="V1751" t="n">
        <v>0.88</v>
      </c>
      <c r="W1751" t="n">
        <v>9.25</v>
      </c>
      <c r="X1751" t="n">
        <v>0.8100000000000001</v>
      </c>
      <c r="Y1751" t="n">
        <v>1</v>
      </c>
      <c r="Z1751" t="n">
        <v>10</v>
      </c>
    </row>
    <row r="1752">
      <c r="A1752" t="n">
        <v>19</v>
      </c>
      <c r="B1752" t="n">
        <v>85</v>
      </c>
      <c r="C1752" t="inlineStr">
        <is>
          <t xml:space="preserve">CONCLUIDO	</t>
        </is>
      </c>
      <c r="D1752" t="n">
        <v>3.5927</v>
      </c>
      <c r="E1752" t="n">
        <v>27.83</v>
      </c>
      <c r="F1752" t="n">
        <v>24.14</v>
      </c>
      <c r="G1752" t="n">
        <v>37.14</v>
      </c>
      <c r="H1752" t="n">
        <v>0.58</v>
      </c>
      <c r="I1752" t="n">
        <v>39</v>
      </c>
      <c r="J1752" t="n">
        <v>174.82</v>
      </c>
      <c r="K1752" t="n">
        <v>51.39</v>
      </c>
      <c r="L1752" t="n">
        <v>5.75</v>
      </c>
      <c r="M1752" t="n">
        <v>37</v>
      </c>
      <c r="N1752" t="n">
        <v>32.67</v>
      </c>
      <c r="O1752" t="n">
        <v>21794.75</v>
      </c>
      <c r="P1752" t="n">
        <v>301.89</v>
      </c>
      <c r="Q1752" t="n">
        <v>608.95</v>
      </c>
      <c r="R1752" t="n">
        <v>71.12</v>
      </c>
      <c r="S1752" t="n">
        <v>46.36</v>
      </c>
      <c r="T1752" t="n">
        <v>11911.62</v>
      </c>
      <c r="U1752" t="n">
        <v>0.65</v>
      </c>
      <c r="V1752" t="n">
        <v>0.88</v>
      </c>
      <c r="W1752" t="n">
        <v>9.24</v>
      </c>
      <c r="X1752" t="n">
        <v>0.77</v>
      </c>
      <c r="Y1752" t="n">
        <v>1</v>
      </c>
      <c r="Z1752" t="n">
        <v>10</v>
      </c>
    </row>
    <row r="1753">
      <c r="A1753" t="n">
        <v>20</v>
      </c>
      <c r="B1753" t="n">
        <v>85</v>
      </c>
      <c r="C1753" t="inlineStr">
        <is>
          <t xml:space="preserve">CONCLUIDO	</t>
        </is>
      </c>
      <c r="D1753" t="n">
        <v>3.6052</v>
      </c>
      <c r="E1753" t="n">
        <v>27.74</v>
      </c>
      <c r="F1753" t="n">
        <v>24.11</v>
      </c>
      <c r="G1753" t="n">
        <v>39.1</v>
      </c>
      <c r="H1753" t="n">
        <v>0.61</v>
      </c>
      <c r="I1753" t="n">
        <v>37</v>
      </c>
      <c r="J1753" t="n">
        <v>175.18</v>
      </c>
      <c r="K1753" t="n">
        <v>51.39</v>
      </c>
      <c r="L1753" t="n">
        <v>6</v>
      </c>
      <c r="M1753" t="n">
        <v>35</v>
      </c>
      <c r="N1753" t="n">
        <v>32.79</v>
      </c>
      <c r="O1753" t="n">
        <v>21840.16</v>
      </c>
      <c r="P1753" t="n">
        <v>300.97</v>
      </c>
      <c r="Q1753" t="n">
        <v>608.9400000000001</v>
      </c>
      <c r="R1753" t="n">
        <v>69.84</v>
      </c>
      <c r="S1753" t="n">
        <v>46.36</v>
      </c>
      <c r="T1753" t="n">
        <v>11283.49</v>
      </c>
      <c r="U1753" t="n">
        <v>0.66</v>
      </c>
      <c r="V1753" t="n">
        <v>0.88</v>
      </c>
      <c r="W1753" t="n">
        <v>9.25</v>
      </c>
      <c r="X1753" t="n">
        <v>0.74</v>
      </c>
      <c r="Y1753" t="n">
        <v>1</v>
      </c>
      <c r="Z1753" t="n">
        <v>10</v>
      </c>
    </row>
    <row r="1754">
      <c r="A1754" t="n">
        <v>21</v>
      </c>
      <c r="B1754" t="n">
        <v>85</v>
      </c>
      <c r="C1754" t="inlineStr">
        <is>
          <t xml:space="preserve">CONCLUIDO	</t>
        </is>
      </c>
      <c r="D1754" t="n">
        <v>3.6148</v>
      </c>
      <c r="E1754" t="n">
        <v>27.66</v>
      </c>
      <c r="F1754" t="n">
        <v>24.07</v>
      </c>
      <c r="G1754" t="n">
        <v>40.12</v>
      </c>
      <c r="H1754" t="n">
        <v>0.63</v>
      </c>
      <c r="I1754" t="n">
        <v>36</v>
      </c>
      <c r="J1754" t="n">
        <v>175.55</v>
      </c>
      <c r="K1754" t="n">
        <v>51.39</v>
      </c>
      <c r="L1754" t="n">
        <v>6.25</v>
      </c>
      <c r="M1754" t="n">
        <v>34</v>
      </c>
      <c r="N1754" t="n">
        <v>32.91</v>
      </c>
      <c r="O1754" t="n">
        <v>21885.6</v>
      </c>
      <c r="P1754" t="n">
        <v>300.14</v>
      </c>
      <c r="Q1754" t="n">
        <v>609</v>
      </c>
      <c r="R1754" t="n">
        <v>68.89</v>
      </c>
      <c r="S1754" t="n">
        <v>46.36</v>
      </c>
      <c r="T1754" t="n">
        <v>10813.3</v>
      </c>
      <c r="U1754" t="n">
        <v>0.67</v>
      </c>
      <c r="V1754" t="n">
        <v>0.89</v>
      </c>
      <c r="W1754" t="n">
        <v>9.24</v>
      </c>
      <c r="X1754" t="n">
        <v>0.7</v>
      </c>
      <c r="Y1754" t="n">
        <v>1</v>
      </c>
      <c r="Z1754" t="n">
        <v>10</v>
      </c>
    </row>
    <row r="1755">
      <c r="A1755" t="n">
        <v>22</v>
      </c>
      <c r="B1755" t="n">
        <v>85</v>
      </c>
      <c r="C1755" t="inlineStr">
        <is>
          <t xml:space="preserve">CONCLUIDO	</t>
        </is>
      </c>
      <c r="D1755" t="n">
        <v>3.6318</v>
      </c>
      <c r="E1755" t="n">
        <v>27.53</v>
      </c>
      <c r="F1755" t="n">
        <v>24.01</v>
      </c>
      <c r="G1755" t="n">
        <v>42.37</v>
      </c>
      <c r="H1755" t="n">
        <v>0.66</v>
      </c>
      <c r="I1755" t="n">
        <v>34</v>
      </c>
      <c r="J1755" t="n">
        <v>175.92</v>
      </c>
      <c r="K1755" t="n">
        <v>51.39</v>
      </c>
      <c r="L1755" t="n">
        <v>6.5</v>
      </c>
      <c r="M1755" t="n">
        <v>32</v>
      </c>
      <c r="N1755" t="n">
        <v>33.03</v>
      </c>
      <c r="O1755" t="n">
        <v>21931.08</v>
      </c>
      <c r="P1755" t="n">
        <v>298.63</v>
      </c>
      <c r="Q1755" t="n">
        <v>608.9299999999999</v>
      </c>
      <c r="R1755" t="n">
        <v>67.26000000000001</v>
      </c>
      <c r="S1755" t="n">
        <v>46.36</v>
      </c>
      <c r="T1755" t="n">
        <v>10008.83</v>
      </c>
      <c r="U1755" t="n">
        <v>0.6899999999999999</v>
      </c>
      <c r="V1755" t="n">
        <v>0.89</v>
      </c>
      <c r="W1755" t="n">
        <v>9.23</v>
      </c>
      <c r="X1755" t="n">
        <v>0.64</v>
      </c>
      <c r="Y1755" t="n">
        <v>1</v>
      </c>
      <c r="Z1755" t="n">
        <v>10</v>
      </c>
    </row>
    <row r="1756">
      <c r="A1756" t="n">
        <v>23</v>
      </c>
      <c r="B1756" t="n">
        <v>85</v>
      </c>
      <c r="C1756" t="inlineStr">
        <is>
          <t xml:space="preserve">CONCLUIDO	</t>
        </is>
      </c>
      <c r="D1756" t="n">
        <v>3.6367</v>
      </c>
      <c r="E1756" t="n">
        <v>27.5</v>
      </c>
      <c r="F1756" t="n">
        <v>24.01</v>
      </c>
      <c r="G1756" t="n">
        <v>43.65</v>
      </c>
      <c r="H1756" t="n">
        <v>0.68</v>
      </c>
      <c r="I1756" t="n">
        <v>33</v>
      </c>
      <c r="J1756" t="n">
        <v>176.29</v>
      </c>
      <c r="K1756" t="n">
        <v>51.39</v>
      </c>
      <c r="L1756" t="n">
        <v>6.75</v>
      </c>
      <c r="M1756" t="n">
        <v>31</v>
      </c>
      <c r="N1756" t="n">
        <v>33.15</v>
      </c>
      <c r="O1756" t="n">
        <v>21976.61</v>
      </c>
      <c r="P1756" t="n">
        <v>298.16</v>
      </c>
      <c r="Q1756" t="n">
        <v>608.87</v>
      </c>
      <c r="R1756" t="n">
        <v>66.95</v>
      </c>
      <c r="S1756" t="n">
        <v>46.36</v>
      </c>
      <c r="T1756" t="n">
        <v>9858.059999999999</v>
      </c>
      <c r="U1756" t="n">
        <v>0.6899999999999999</v>
      </c>
      <c r="V1756" t="n">
        <v>0.89</v>
      </c>
      <c r="W1756" t="n">
        <v>9.23</v>
      </c>
      <c r="X1756" t="n">
        <v>0.63</v>
      </c>
      <c r="Y1756" t="n">
        <v>1</v>
      </c>
      <c r="Z1756" t="n">
        <v>10</v>
      </c>
    </row>
    <row r="1757">
      <c r="A1757" t="n">
        <v>24</v>
      </c>
      <c r="B1757" t="n">
        <v>85</v>
      </c>
      <c r="C1757" t="inlineStr">
        <is>
          <t xml:space="preserve">CONCLUIDO	</t>
        </is>
      </c>
      <c r="D1757" t="n">
        <v>3.6414</v>
      </c>
      <c r="E1757" t="n">
        <v>27.46</v>
      </c>
      <c r="F1757" t="n">
        <v>24</v>
      </c>
      <c r="G1757" t="n">
        <v>45.01</v>
      </c>
      <c r="H1757" t="n">
        <v>0.7</v>
      </c>
      <c r="I1757" t="n">
        <v>32</v>
      </c>
      <c r="J1757" t="n">
        <v>176.66</v>
      </c>
      <c r="K1757" t="n">
        <v>51.39</v>
      </c>
      <c r="L1757" t="n">
        <v>7</v>
      </c>
      <c r="M1757" t="n">
        <v>30</v>
      </c>
      <c r="N1757" t="n">
        <v>33.27</v>
      </c>
      <c r="O1757" t="n">
        <v>22022.17</v>
      </c>
      <c r="P1757" t="n">
        <v>297.64</v>
      </c>
      <c r="Q1757" t="n">
        <v>608.91</v>
      </c>
      <c r="R1757" t="n">
        <v>66.84999999999999</v>
      </c>
      <c r="S1757" t="n">
        <v>46.36</v>
      </c>
      <c r="T1757" t="n">
        <v>9811.049999999999</v>
      </c>
      <c r="U1757" t="n">
        <v>0.6899999999999999</v>
      </c>
      <c r="V1757" t="n">
        <v>0.89</v>
      </c>
      <c r="W1757" t="n">
        <v>9.24</v>
      </c>
      <c r="X1757" t="n">
        <v>0.63</v>
      </c>
      <c r="Y1757" t="n">
        <v>1</v>
      </c>
      <c r="Z1757" t="n">
        <v>10</v>
      </c>
    </row>
    <row r="1758">
      <c r="A1758" t="n">
        <v>25</v>
      </c>
      <c r="B1758" t="n">
        <v>85</v>
      </c>
      <c r="C1758" t="inlineStr">
        <is>
          <t xml:space="preserve">CONCLUIDO	</t>
        </is>
      </c>
      <c r="D1758" t="n">
        <v>3.6492</v>
      </c>
      <c r="E1758" t="n">
        <v>27.4</v>
      </c>
      <c r="F1758" t="n">
        <v>23.98</v>
      </c>
      <c r="G1758" t="n">
        <v>46.41</v>
      </c>
      <c r="H1758" t="n">
        <v>0.73</v>
      </c>
      <c r="I1758" t="n">
        <v>31</v>
      </c>
      <c r="J1758" t="n">
        <v>177.03</v>
      </c>
      <c r="K1758" t="n">
        <v>51.39</v>
      </c>
      <c r="L1758" t="n">
        <v>7.25</v>
      </c>
      <c r="M1758" t="n">
        <v>29</v>
      </c>
      <c r="N1758" t="n">
        <v>33.39</v>
      </c>
      <c r="O1758" t="n">
        <v>22067.77</v>
      </c>
      <c r="P1758" t="n">
        <v>296.91</v>
      </c>
      <c r="Q1758" t="n">
        <v>608.9</v>
      </c>
      <c r="R1758" t="n">
        <v>66.12</v>
      </c>
      <c r="S1758" t="n">
        <v>46.36</v>
      </c>
      <c r="T1758" t="n">
        <v>9453.48</v>
      </c>
      <c r="U1758" t="n">
        <v>0.7</v>
      </c>
      <c r="V1758" t="n">
        <v>0.89</v>
      </c>
      <c r="W1758" t="n">
        <v>9.23</v>
      </c>
      <c r="X1758" t="n">
        <v>0.61</v>
      </c>
      <c r="Y1758" t="n">
        <v>1</v>
      </c>
      <c r="Z1758" t="n">
        <v>10</v>
      </c>
    </row>
    <row r="1759">
      <c r="A1759" t="n">
        <v>26</v>
      </c>
      <c r="B1759" t="n">
        <v>85</v>
      </c>
      <c r="C1759" t="inlineStr">
        <is>
          <t xml:space="preserve">CONCLUIDO	</t>
        </is>
      </c>
      <c r="D1759" t="n">
        <v>3.6565</v>
      </c>
      <c r="E1759" t="n">
        <v>27.35</v>
      </c>
      <c r="F1759" t="n">
        <v>23.96</v>
      </c>
      <c r="G1759" t="n">
        <v>47.92</v>
      </c>
      <c r="H1759" t="n">
        <v>0.75</v>
      </c>
      <c r="I1759" t="n">
        <v>30</v>
      </c>
      <c r="J1759" t="n">
        <v>177.4</v>
      </c>
      <c r="K1759" t="n">
        <v>51.39</v>
      </c>
      <c r="L1759" t="n">
        <v>7.5</v>
      </c>
      <c r="M1759" t="n">
        <v>28</v>
      </c>
      <c r="N1759" t="n">
        <v>33.51</v>
      </c>
      <c r="O1759" t="n">
        <v>22113.42</v>
      </c>
      <c r="P1759" t="n">
        <v>295.98</v>
      </c>
      <c r="Q1759" t="n">
        <v>608.9</v>
      </c>
      <c r="R1759" t="n">
        <v>65.59999999999999</v>
      </c>
      <c r="S1759" t="n">
        <v>46.36</v>
      </c>
      <c r="T1759" t="n">
        <v>9198.34</v>
      </c>
      <c r="U1759" t="n">
        <v>0.71</v>
      </c>
      <c r="V1759" t="n">
        <v>0.89</v>
      </c>
      <c r="W1759" t="n">
        <v>9.23</v>
      </c>
      <c r="X1759" t="n">
        <v>0.59</v>
      </c>
      <c r="Y1759" t="n">
        <v>1</v>
      </c>
      <c r="Z1759" t="n">
        <v>10</v>
      </c>
    </row>
    <row r="1760">
      <c r="A1760" t="n">
        <v>27</v>
      </c>
      <c r="B1760" t="n">
        <v>85</v>
      </c>
      <c r="C1760" t="inlineStr">
        <is>
          <t xml:space="preserve">CONCLUIDO	</t>
        </is>
      </c>
      <c r="D1760" t="n">
        <v>3.6662</v>
      </c>
      <c r="E1760" t="n">
        <v>27.28</v>
      </c>
      <c r="F1760" t="n">
        <v>23.92</v>
      </c>
      <c r="G1760" t="n">
        <v>49.49</v>
      </c>
      <c r="H1760" t="n">
        <v>0.77</v>
      </c>
      <c r="I1760" t="n">
        <v>29</v>
      </c>
      <c r="J1760" t="n">
        <v>177.77</v>
      </c>
      <c r="K1760" t="n">
        <v>51.39</v>
      </c>
      <c r="L1760" t="n">
        <v>7.75</v>
      </c>
      <c r="M1760" t="n">
        <v>27</v>
      </c>
      <c r="N1760" t="n">
        <v>33.63</v>
      </c>
      <c r="O1760" t="n">
        <v>22159.1</v>
      </c>
      <c r="P1760" t="n">
        <v>295.05</v>
      </c>
      <c r="Q1760" t="n">
        <v>608.91</v>
      </c>
      <c r="R1760" t="n">
        <v>64.23</v>
      </c>
      <c r="S1760" t="n">
        <v>46.36</v>
      </c>
      <c r="T1760" t="n">
        <v>8516.07</v>
      </c>
      <c r="U1760" t="n">
        <v>0.72</v>
      </c>
      <c r="V1760" t="n">
        <v>0.89</v>
      </c>
      <c r="W1760" t="n">
        <v>9.23</v>
      </c>
      <c r="X1760" t="n">
        <v>0.55</v>
      </c>
      <c r="Y1760" t="n">
        <v>1</v>
      </c>
      <c r="Z1760" t="n">
        <v>10</v>
      </c>
    </row>
    <row r="1761">
      <c r="A1761" t="n">
        <v>28</v>
      </c>
      <c r="B1761" t="n">
        <v>85</v>
      </c>
      <c r="C1761" t="inlineStr">
        <is>
          <t xml:space="preserve">CONCLUIDO	</t>
        </is>
      </c>
      <c r="D1761" t="n">
        <v>3.672</v>
      </c>
      <c r="E1761" t="n">
        <v>27.23</v>
      </c>
      <c r="F1761" t="n">
        <v>23.91</v>
      </c>
      <c r="G1761" t="n">
        <v>51.24</v>
      </c>
      <c r="H1761" t="n">
        <v>0.8</v>
      </c>
      <c r="I1761" t="n">
        <v>28</v>
      </c>
      <c r="J1761" t="n">
        <v>178.14</v>
      </c>
      <c r="K1761" t="n">
        <v>51.39</v>
      </c>
      <c r="L1761" t="n">
        <v>8</v>
      </c>
      <c r="M1761" t="n">
        <v>26</v>
      </c>
      <c r="N1761" t="n">
        <v>33.75</v>
      </c>
      <c r="O1761" t="n">
        <v>22204.83</v>
      </c>
      <c r="P1761" t="n">
        <v>294.42</v>
      </c>
      <c r="Q1761" t="n">
        <v>608.95</v>
      </c>
      <c r="R1761" t="n">
        <v>64.04000000000001</v>
      </c>
      <c r="S1761" t="n">
        <v>46.36</v>
      </c>
      <c r="T1761" t="n">
        <v>8428.57</v>
      </c>
      <c r="U1761" t="n">
        <v>0.72</v>
      </c>
      <c r="V1761" t="n">
        <v>0.89</v>
      </c>
      <c r="W1761" t="n">
        <v>9.220000000000001</v>
      </c>
      <c r="X1761" t="n">
        <v>0.54</v>
      </c>
      <c r="Y1761" t="n">
        <v>1</v>
      </c>
      <c r="Z1761" t="n">
        <v>10</v>
      </c>
    </row>
    <row r="1762">
      <c r="A1762" t="n">
        <v>29</v>
      </c>
      <c r="B1762" t="n">
        <v>85</v>
      </c>
      <c r="C1762" t="inlineStr">
        <is>
          <t xml:space="preserve">CONCLUIDO	</t>
        </is>
      </c>
      <c r="D1762" t="n">
        <v>3.6794</v>
      </c>
      <c r="E1762" t="n">
        <v>27.18</v>
      </c>
      <c r="F1762" t="n">
        <v>23.89</v>
      </c>
      <c r="G1762" t="n">
        <v>53.09</v>
      </c>
      <c r="H1762" t="n">
        <v>0.82</v>
      </c>
      <c r="I1762" t="n">
        <v>27</v>
      </c>
      <c r="J1762" t="n">
        <v>178.51</v>
      </c>
      <c r="K1762" t="n">
        <v>51.39</v>
      </c>
      <c r="L1762" t="n">
        <v>8.25</v>
      </c>
      <c r="M1762" t="n">
        <v>25</v>
      </c>
      <c r="N1762" t="n">
        <v>33.87</v>
      </c>
      <c r="O1762" t="n">
        <v>22250.6</v>
      </c>
      <c r="P1762" t="n">
        <v>294.07</v>
      </c>
      <c r="Q1762" t="n">
        <v>608.84</v>
      </c>
      <c r="R1762" t="n">
        <v>63.4</v>
      </c>
      <c r="S1762" t="n">
        <v>46.36</v>
      </c>
      <c r="T1762" t="n">
        <v>8112.29</v>
      </c>
      <c r="U1762" t="n">
        <v>0.73</v>
      </c>
      <c r="V1762" t="n">
        <v>0.89</v>
      </c>
      <c r="W1762" t="n">
        <v>9.220000000000001</v>
      </c>
      <c r="X1762" t="n">
        <v>0.52</v>
      </c>
      <c r="Y1762" t="n">
        <v>1</v>
      </c>
      <c r="Z1762" t="n">
        <v>10</v>
      </c>
    </row>
    <row r="1763">
      <c r="A1763" t="n">
        <v>30</v>
      </c>
      <c r="B1763" t="n">
        <v>85</v>
      </c>
      <c r="C1763" t="inlineStr">
        <is>
          <t xml:space="preserve">CONCLUIDO	</t>
        </is>
      </c>
      <c r="D1763" t="n">
        <v>3.6878</v>
      </c>
      <c r="E1763" t="n">
        <v>27.12</v>
      </c>
      <c r="F1763" t="n">
        <v>23.86</v>
      </c>
      <c r="G1763" t="n">
        <v>55.07</v>
      </c>
      <c r="H1763" t="n">
        <v>0.84</v>
      </c>
      <c r="I1763" t="n">
        <v>26</v>
      </c>
      <c r="J1763" t="n">
        <v>178.88</v>
      </c>
      <c r="K1763" t="n">
        <v>51.39</v>
      </c>
      <c r="L1763" t="n">
        <v>8.5</v>
      </c>
      <c r="M1763" t="n">
        <v>24</v>
      </c>
      <c r="N1763" t="n">
        <v>33.99</v>
      </c>
      <c r="O1763" t="n">
        <v>22296.41</v>
      </c>
      <c r="P1763" t="n">
        <v>292.8</v>
      </c>
      <c r="Q1763" t="n">
        <v>608.88</v>
      </c>
      <c r="R1763" t="n">
        <v>62.77</v>
      </c>
      <c r="S1763" t="n">
        <v>46.36</v>
      </c>
      <c r="T1763" t="n">
        <v>7802.15</v>
      </c>
      <c r="U1763" t="n">
        <v>0.74</v>
      </c>
      <c r="V1763" t="n">
        <v>0.89</v>
      </c>
      <c r="W1763" t="n">
        <v>9.210000000000001</v>
      </c>
      <c r="X1763" t="n">
        <v>0.49</v>
      </c>
      <c r="Y1763" t="n">
        <v>1</v>
      </c>
      <c r="Z1763" t="n">
        <v>10</v>
      </c>
    </row>
    <row r="1764">
      <c r="A1764" t="n">
        <v>31</v>
      </c>
      <c r="B1764" t="n">
        <v>85</v>
      </c>
      <c r="C1764" t="inlineStr">
        <is>
          <t xml:space="preserve">CONCLUIDO	</t>
        </is>
      </c>
      <c r="D1764" t="n">
        <v>3.6925</v>
      </c>
      <c r="E1764" t="n">
        <v>27.08</v>
      </c>
      <c r="F1764" t="n">
        <v>23.86</v>
      </c>
      <c r="G1764" t="n">
        <v>57.27</v>
      </c>
      <c r="H1764" t="n">
        <v>0.87</v>
      </c>
      <c r="I1764" t="n">
        <v>25</v>
      </c>
      <c r="J1764" t="n">
        <v>179.26</v>
      </c>
      <c r="K1764" t="n">
        <v>51.39</v>
      </c>
      <c r="L1764" t="n">
        <v>8.75</v>
      </c>
      <c r="M1764" t="n">
        <v>23</v>
      </c>
      <c r="N1764" t="n">
        <v>34.11</v>
      </c>
      <c r="O1764" t="n">
        <v>22342.26</v>
      </c>
      <c r="P1764" t="n">
        <v>292.46</v>
      </c>
      <c r="Q1764" t="n">
        <v>608.91</v>
      </c>
      <c r="R1764" t="n">
        <v>62.46</v>
      </c>
      <c r="S1764" t="n">
        <v>46.36</v>
      </c>
      <c r="T1764" t="n">
        <v>7651.29</v>
      </c>
      <c r="U1764" t="n">
        <v>0.74</v>
      </c>
      <c r="V1764" t="n">
        <v>0.89</v>
      </c>
      <c r="W1764" t="n">
        <v>9.220000000000001</v>
      </c>
      <c r="X1764" t="n">
        <v>0.49</v>
      </c>
      <c r="Y1764" t="n">
        <v>1</v>
      </c>
      <c r="Z1764" t="n">
        <v>10</v>
      </c>
    </row>
    <row r="1765">
      <c r="A1765" t="n">
        <v>32</v>
      </c>
      <c r="B1765" t="n">
        <v>85</v>
      </c>
      <c r="C1765" t="inlineStr">
        <is>
          <t xml:space="preserve">CONCLUIDO	</t>
        </is>
      </c>
      <c r="D1765" t="n">
        <v>3.6937</v>
      </c>
      <c r="E1765" t="n">
        <v>27.07</v>
      </c>
      <c r="F1765" t="n">
        <v>23.85</v>
      </c>
      <c r="G1765" t="n">
        <v>57.25</v>
      </c>
      <c r="H1765" t="n">
        <v>0.89</v>
      </c>
      <c r="I1765" t="n">
        <v>25</v>
      </c>
      <c r="J1765" t="n">
        <v>179.63</v>
      </c>
      <c r="K1765" t="n">
        <v>51.39</v>
      </c>
      <c r="L1765" t="n">
        <v>9</v>
      </c>
      <c r="M1765" t="n">
        <v>23</v>
      </c>
      <c r="N1765" t="n">
        <v>34.24</v>
      </c>
      <c r="O1765" t="n">
        <v>22388.15</v>
      </c>
      <c r="P1765" t="n">
        <v>291.7</v>
      </c>
      <c r="Q1765" t="n">
        <v>608.8099999999999</v>
      </c>
      <c r="R1765" t="n">
        <v>62.47</v>
      </c>
      <c r="S1765" t="n">
        <v>46.36</v>
      </c>
      <c r="T1765" t="n">
        <v>7659.3</v>
      </c>
      <c r="U1765" t="n">
        <v>0.74</v>
      </c>
      <c r="V1765" t="n">
        <v>0.89</v>
      </c>
      <c r="W1765" t="n">
        <v>9.210000000000001</v>
      </c>
      <c r="X1765" t="n">
        <v>0.48</v>
      </c>
      <c r="Y1765" t="n">
        <v>1</v>
      </c>
      <c r="Z1765" t="n">
        <v>10</v>
      </c>
    </row>
    <row r="1766">
      <c r="A1766" t="n">
        <v>33</v>
      </c>
      <c r="B1766" t="n">
        <v>85</v>
      </c>
      <c r="C1766" t="inlineStr">
        <is>
          <t xml:space="preserve">CONCLUIDO	</t>
        </is>
      </c>
      <c r="D1766" t="n">
        <v>3.7008</v>
      </c>
      <c r="E1766" t="n">
        <v>27.02</v>
      </c>
      <c r="F1766" t="n">
        <v>23.84</v>
      </c>
      <c r="G1766" t="n">
        <v>59.59</v>
      </c>
      <c r="H1766" t="n">
        <v>0.91</v>
      </c>
      <c r="I1766" t="n">
        <v>24</v>
      </c>
      <c r="J1766" t="n">
        <v>180</v>
      </c>
      <c r="K1766" t="n">
        <v>51.39</v>
      </c>
      <c r="L1766" t="n">
        <v>9.25</v>
      </c>
      <c r="M1766" t="n">
        <v>22</v>
      </c>
      <c r="N1766" t="n">
        <v>34.36</v>
      </c>
      <c r="O1766" t="n">
        <v>22434.08</v>
      </c>
      <c r="P1766" t="n">
        <v>291.18</v>
      </c>
      <c r="Q1766" t="n">
        <v>608.8200000000001</v>
      </c>
      <c r="R1766" t="n">
        <v>61.87</v>
      </c>
      <c r="S1766" t="n">
        <v>46.36</v>
      </c>
      <c r="T1766" t="n">
        <v>7363.68</v>
      </c>
      <c r="U1766" t="n">
        <v>0.75</v>
      </c>
      <c r="V1766" t="n">
        <v>0.89</v>
      </c>
      <c r="W1766" t="n">
        <v>9.220000000000001</v>
      </c>
      <c r="X1766" t="n">
        <v>0.46</v>
      </c>
      <c r="Y1766" t="n">
        <v>1</v>
      </c>
      <c r="Z1766" t="n">
        <v>10</v>
      </c>
    </row>
    <row r="1767">
      <c r="A1767" t="n">
        <v>34</v>
      </c>
      <c r="B1767" t="n">
        <v>85</v>
      </c>
      <c r="C1767" t="inlineStr">
        <is>
          <t xml:space="preserve">CONCLUIDO	</t>
        </is>
      </c>
      <c r="D1767" t="n">
        <v>3.7097</v>
      </c>
      <c r="E1767" t="n">
        <v>26.96</v>
      </c>
      <c r="F1767" t="n">
        <v>23.8</v>
      </c>
      <c r="G1767" t="n">
        <v>62.1</v>
      </c>
      <c r="H1767" t="n">
        <v>0.93</v>
      </c>
      <c r="I1767" t="n">
        <v>23</v>
      </c>
      <c r="J1767" t="n">
        <v>180.37</v>
      </c>
      <c r="K1767" t="n">
        <v>51.39</v>
      </c>
      <c r="L1767" t="n">
        <v>9.5</v>
      </c>
      <c r="M1767" t="n">
        <v>21</v>
      </c>
      <c r="N1767" t="n">
        <v>34.48</v>
      </c>
      <c r="O1767" t="n">
        <v>22480.05</v>
      </c>
      <c r="P1767" t="n">
        <v>289.88</v>
      </c>
      <c r="Q1767" t="n">
        <v>608.84</v>
      </c>
      <c r="R1767" t="n">
        <v>60.85</v>
      </c>
      <c r="S1767" t="n">
        <v>46.36</v>
      </c>
      <c r="T1767" t="n">
        <v>6857.6</v>
      </c>
      <c r="U1767" t="n">
        <v>0.76</v>
      </c>
      <c r="V1767" t="n">
        <v>0.9</v>
      </c>
      <c r="W1767" t="n">
        <v>9.210000000000001</v>
      </c>
      <c r="X1767" t="n">
        <v>0.43</v>
      </c>
      <c r="Y1767" t="n">
        <v>1</v>
      </c>
      <c r="Z1767" t="n">
        <v>10</v>
      </c>
    </row>
    <row r="1768">
      <c r="A1768" t="n">
        <v>35</v>
      </c>
      <c r="B1768" t="n">
        <v>85</v>
      </c>
      <c r="C1768" t="inlineStr">
        <is>
          <t xml:space="preserve">CONCLUIDO	</t>
        </is>
      </c>
      <c r="D1768" t="n">
        <v>3.7076</v>
      </c>
      <c r="E1768" t="n">
        <v>26.97</v>
      </c>
      <c r="F1768" t="n">
        <v>23.82</v>
      </c>
      <c r="G1768" t="n">
        <v>62.14</v>
      </c>
      <c r="H1768" t="n">
        <v>0.96</v>
      </c>
      <c r="I1768" t="n">
        <v>23</v>
      </c>
      <c r="J1768" t="n">
        <v>180.75</v>
      </c>
      <c r="K1768" t="n">
        <v>51.39</v>
      </c>
      <c r="L1768" t="n">
        <v>9.75</v>
      </c>
      <c r="M1768" t="n">
        <v>21</v>
      </c>
      <c r="N1768" t="n">
        <v>34.6</v>
      </c>
      <c r="O1768" t="n">
        <v>22526.07</v>
      </c>
      <c r="P1768" t="n">
        <v>289.78</v>
      </c>
      <c r="Q1768" t="n">
        <v>608.79</v>
      </c>
      <c r="R1768" t="n">
        <v>61.27</v>
      </c>
      <c r="S1768" t="n">
        <v>46.36</v>
      </c>
      <c r="T1768" t="n">
        <v>7066.95</v>
      </c>
      <c r="U1768" t="n">
        <v>0.76</v>
      </c>
      <c r="V1768" t="n">
        <v>0.89</v>
      </c>
      <c r="W1768" t="n">
        <v>9.220000000000001</v>
      </c>
      <c r="X1768" t="n">
        <v>0.45</v>
      </c>
      <c r="Y1768" t="n">
        <v>1</v>
      </c>
      <c r="Z1768" t="n">
        <v>10</v>
      </c>
    </row>
    <row r="1769">
      <c r="A1769" t="n">
        <v>36</v>
      </c>
      <c r="B1769" t="n">
        <v>85</v>
      </c>
      <c r="C1769" t="inlineStr">
        <is>
          <t xml:space="preserve">CONCLUIDO	</t>
        </is>
      </c>
      <c r="D1769" t="n">
        <v>3.7157</v>
      </c>
      <c r="E1769" t="n">
        <v>26.91</v>
      </c>
      <c r="F1769" t="n">
        <v>23.8</v>
      </c>
      <c r="G1769" t="n">
        <v>64.90000000000001</v>
      </c>
      <c r="H1769" t="n">
        <v>0.98</v>
      </c>
      <c r="I1769" t="n">
        <v>22</v>
      </c>
      <c r="J1769" t="n">
        <v>181.12</v>
      </c>
      <c r="K1769" t="n">
        <v>51.39</v>
      </c>
      <c r="L1769" t="n">
        <v>10</v>
      </c>
      <c r="M1769" t="n">
        <v>20</v>
      </c>
      <c r="N1769" t="n">
        <v>34.73</v>
      </c>
      <c r="O1769" t="n">
        <v>22572.13</v>
      </c>
      <c r="P1769" t="n">
        <v>289.03</v>
      </c>
      <c r="Q1769" t="n">
        <v>608.91</v>
      </c>
      <c r="R1769" t="n">
        <v>60.39</v>
      </c>
      <c r="S1769" t="n">
        <v>46.36</v>
      </c>
      <c r="T1769" t="n">
        <v>6632.52</v>
      </c>
      <c r="U1769" t="n">
        <v>0.77</v>
      </c>
      <c r="V1769" t="n">
        <v>0.9</v>
      </c>
      <c r="W1769" t="n">
        <v>9.220000000000001</v>
      </c>
      <c r="X1769" t="n">
        <v>0.42</v>
      </c>
      <c r="Y1769" t="n">
        <v>1</v>
      </c>
      <c r="Z1769" t="n">
        <v>10</v>
      </c>
    </row>
    <row r="1770">
      <c r="A1770" t="n">
        <v>37</v>
      </c>
      <c r="B1770" t="n">
        <v>85</v>
      </c>
      <c r="C1770" t="inlineStr">
        <is>
          <t xml:space="preserve">CONCLUIDO	</t>
        </is>
      </c>
      <c r="D1770" t="n">
        <v>3.7136</v>
      </c>
      <c r="E1770" t="n">
        <v>26.93</v>
      </c>
      <c r="F1770" t="n">
        <v>23.81</v>
      </c>
      <c r="G1770" t="n">
        <v>64.94</v>
      </c>
      <c r="H1770" t="n">
        <v>1</v>
      </c>
      <c r="I1770" t="n">
        <v>22</v>
      </c>
      <c r="J1770" t="n">
        <v>181.49</v>
      </c>
      <c r="K1770" t="n">
        <v>51.39</v>
      </c>
      <c r="L1770" t="n">
        <v>10.25</v>
      </c>
      <c r="M1770" t="n">
        <v>20</v>
      </c>
      <c r="N1770" t="n">
        <v>34.85</v>
      </c>
      <c r="O1770" t="n">
        <v>22618.23</v>
      </c>
      <c r="P1770" t="n">
        <v>288.45</v>
      </c>
      <c r="Q1770" t="n">
        <v>608.84</v>
      </c>
      <c r="R1770" t="n">
        <v>60.9</v>
      </c>
      <c r="S1770" t="n">
        <v>46.36</v>
      </c>
      <c r="T1770" t="n">
        <v>6886.12</v>
      </c>
      <c r="U1770" t="n">
        <v>0.76</v>
      </c>
      <c r="V1770" t="n">
        <v>0.89</v>
      </c>
      <c r="W1770" t="n">
        <v>9.220000000000001</v>
      </c>
      <c r="X1770" t="n">
        <v>0.44</v>
      </c>
      <c r="Y1770" t="n">
        <v>1</v>
      </c>
      <c r="Z1770" t="n">
        <v>10</v>
      </c>
    </row>
    <row r="1771">
      <c r="A1771" t="n">
        <v>38</v>
      </c>
      <c r="B1771" t="n">
        <v>85</v>
      </c>
      <c r="C1771" t="inlineStr">
        <is>
          <t xml:space="preserve">CONCLUIDO	</t>
        </is>
      </c>
      <c r="D1771" t="n">
        <v>3.7225</v>
      </c>
      <c r="E1771" t="n">
        <v>26.86</v>
      </c>
      <c r="F1771" t="n">
        <v>23.78</v>
      </c>
      <c r="G1771" t="n">
        <v>67.94</v>
      </c>
      <c r="H1771" t="n">
        <v>1.02</v>
      </c>
      <c r="I1771" t="n">
        <v>21</v>
      </c>
      <c r="J1771" t="n">
        <v>181.87</v>
      </c>
      <c r="K1771" t="n">
        <v>51.39</v>
      </c>
      <c r="L1771" t="n">
        <v>10.5</v>
      </c>
      <c r="M1771" t="n">
        <v>19</v>
      </c>
      <c r="N1771" t="n">
        <v>34.98</v>
      </c>
      <c r="O1771" t="n">
        <v>22664.49</v>
      </c>
      <c r="P1771" t="n">
        <v>287.8</v>
      </c>
      <c r="Q1771" t="n">
        <v>608.77</v>
      </c>
      <c r="R1771" t="n">
        <v>60.15</v>
      </c>
      <c r="S1771" t="n">
        <v>46.36</v>
      </c>
      <c r="T1771" t="n">
        <v>6519.63</v>
      </c>
      <c r="U1771" t="n">
        <v>0.77</v>
      </c>
      <c r="V1771" t="n">
        <v>0.9</v>
      </c>
      <c r="W1771" t="n">
        <v>9.210000000000001</v>
      </c>
      <c r="X1771" t="n">
        <v>0.41</v>
      </c>
      <c r="Y1771" t="n">
        <v>1</v>
      </c>
      <c r="Z1771" t="n">
        <v>10</v>
      </c>
    </row>
    <row r="1772">
      <c r="A1772" t="n">
        <v>39</v>
      </c>
      <c r="B1772" t="n">
        <v>85</v>
      </c>
      <c r="C1772" t="inlineStr">
        <is>
          <t xml:space="preserve">CONCLUIDO	</t>
        </is>
      </c>
      <c r="D1772" t="n">
        <v>3.7244</v>
      </c>
      <c r="E1772" t="n">
        <v>26.85</v>
      </c>
      <c r="F1772" t="n">
        <v>23.77</v>
      </c>
      <c r="G1772" t="n">
        <v>67.90000000000001</v>
      </c>
      <c r="H1772" t="n">
        <v>1.05</v>
      </c>
      <c r="I1772" t="n">
        <v>21</v>
      </c>
      <c r="J1772" t="n">
        <v>182.24</v>
      </c>
      <c r="K1772" t="n">
        <v>51.39</v>
      </c>
      <c r="L1772" t="n">
        <v>10.75</v>
      </c>
      <c r="M1772" t="n">
        <v>19</v>
      </c>
      <c r="N1772" t="n">
        <v>35.1</v>
      </c>
      <c r="O1772" t="n">
        <v>22710.68</v>
      </c>
      <c r="P1772" t="n">
        <v>286.88</v>
      </c>
      <c r="Q1772" t="n">
        <v>608.87</v>
      </c>
      <c r="R1772" t="n">
        <v>59.53</v>
      </c>
      <c r="S1772" t="n">
        <v>46.36</v>
      </c>
      <c r="T1772" t="n">
        <v>6208.28</v>
      </c>
      <c r="U1772" t="n">
        <v>0.78</v>
      </c>
      <c r="V1772" t="n">
        <v>0.9</v>
      </c>
      <c r="W1772" t="n">
        <v>9.210000000000001</v>
      </c>
      <c r="X1772" t="n">
        <v>0.39</v>
      </c>
      <c r="Y1772" t="n">
        <v>1</v>
      </c>
      <c r="Z1772" t="n">
        <v>10</v>
      </c>
    </row>
    <row r="1773">
      <c r="A1773" t="n">
        <v>40</v>
      </c>
      <c r="B1773" t="n">
        <v>85</v>
      </c>
      <c r="C1773" t="inlineStr">
        <is>
          <t xml:space="preserve">CONCLUIDO	</t>
        </is>
      </c>
      <c r="D1773" t="n">
        <v>3.7322</v>
      </c>
      <c r="E1773" t="n">
        <v>26.79</v>
      </c>
      <c r="F1773" t="n">
        <v>23.74</v>
      </c>
      <c r="G1773" t="n">
        <v>71.23</v>
      </c>
      <c r="H1773" t="n">
        <v>1.07</v>
      </c>
      <c r="I1773" t="n">
        <v>20</v>
      </c>
      <c r="J1773" t="n">
        <v>182.62</v>
      </c>
      <c r="K1773" t="n">
        <v>51.39</v>
      </c>
      <c r="L1773" t="n">
        <v>11</v>
      </c>
      <c r="M1773" t="n">
        <v>18</v>
      </c>
      <c r="N1773" t="n">
        <v>35.22</v>
      </c>
      <c r="O1773" t="n">
        <v>22756.91</v>
      </c>
      <c r="P1773" t="n">
        <v>286.27</v>
      </c>
      <c r="Q1773" t="n">
        <v>608.8099999999999</v>
      </c>
      <c r="R1773" t="n">
        <v>59.01</v>
      </c>
      <c r="S1773" t="n">
        <v>46.36</v>
      </c>
      <c r="T1773" t="n">
        <v>5954.26</v>
      </c>
      <c r="U1773" t="n">
        <v>0.79</v>
      </c>
      <c r="V1773" t="n">
        <v>0.9</v>
      </c>
      <c r="W1773" t="n">
        <v>9.210000000000001</v>
      </c>
      <c r="X1773" t="n">
        <v>0.37</v>
      </c>
      <c r="Y1773" t="n">
        <v>1</v>
      </c>
      <c r="Z1773" t="n">
        <v>10</v>
      </c>
    </row>
    <row r="1774">
      <c r="A1774" t="n">
        <v>41</v>
      </c>
      <c r="B1774" t="n">
        <v>85</v>
      </c>
      <c r="C1774" t="inlineStr">
        <is>
          <t xml:space="preserve">CONCLUIDO	</t>
        </is>
      </c>
      <c r="D1774" t="n">
        <v>3.7305</v>
      </c>
      <c r="E1774" t="n">
        <v>26.81</v>
      </c>
      <c r="F1774" t="n">
        <v>23.76</v>
      </c>
      <c r="G1774" t="n">
        <v>71.27</v>
      </c>
      <c r="H1774" t="n">
        <v>1.09</v>
      </c>
      <c r="I1774" t="n">
        <v>20</v>
      </c>
      <c r="J1774" t="n">
        <v>182.99</v>
      </c>
      <c r="K1774" t="n">
        <v>51.39</v>
      </c>
      <c r="L1774" t="n">
        <v>11.25</v>
      </c>
      <c r="M1774" t="n">
        <v>18</v>
      </c>
      <c r="N1774" t="n">
        <v>35.35</v>
      </c>
      <c r="O1774" t="n">
        <v>22803.18</v>
      </c>
      <c r="P1774" t="n">
        <v>285.75</v>
      </c>
      <c r="Q1774" t="n">
        <v>608.83</v>
      </c>
      <c r="R1774" t="n">
        <v>59.03</v>
      </c>
      <c r="S1774" t="n">
        <v>46.36</v>
      </c>
      <c r="T1774" t="n">
        <v>5964.02</v>
      </c>
      <c r="U1774" t="n">
        <v>0.79</v>
      </c>
      <c r="V1774" t="n">
        <v>0.9</v>
      </c>
      <c r="W1774" t="n">
        <v>9.220000000000001</v>
      </c>
      <c r="X1774" t="n">
        <v>0.38</v>
      </c>
      <c r="Y1774" t="n">
        <v>1</v>
      </c>
      <c r="Z1774" t="n">
        <v>10</v>
      </c>
    </row>
    <row r="1775">
      <c r="A1775" t="n">
        <v>42</v>
      </c>
      <c r="B1775" t="n">
        <v>85</v>
      </c>
      <c r="C1775" t="inlineStr">
        <is>
          <t xml:space="preserve">CONCLUIDO	</t>
        </is>
      </c>
      <c r="D1775" t="n">
        <v>3.7386</v>
      </c>
      <c r="E1775" t="n">
        <v>26.75</v>
      </c>
      <c r="F1775" t="n">
        <v>23.73</v>
      </c>
      <c r="G1775" t="n">
        <v>74.94</v>
      </c>
      <c r="H1775" t="n">
        <v>1.11</v>
      </c>
      <c r="I1775" t="n">
        <v>19</v>
      </c>
      <c r="J1775" t="n">
        <v>183.37</v>
      </c>
      <c r="K1775" t="n">
        <v>51.39</v>
      </c>
      <c r="L1775" t="n">
        <v>11.5</v>
      </c>
      <c r="M1775" t="n">
        <v>17</v>
      </c>
      <c r="N1775" t="n">
        <v>35.48</v>
      </c>
      <c r="O1775" t="n">
        <v>22849.49</v>
      </c>
      <c r="P1775" t="n">
        <v>285.55</v>
      </c>
      <c r="Q1775" t="n">
        <v>608.8200000000001</v>
      </c>
      <c r="R1775" t="n">
        <v>58.4</v>
      </c>
      <c r="S1775" t="n">
        <v>46.36</v>
      </c>
      <c r="T1775" t="n">
        <v>5653.25</v>
      </c>
      <c r="U1775" t="n">
        <v>0.79</v>
      </c>
      <c r="V1775" t="n">
        <v>0.9</v>
      </c>
      <c r="W1775" t="n">
        <v>9.210000000000001</v>
      </c>
      <c r="X1775" t="n">
        <v>0.36</v>
      </c>
      <c r="Y1775" t="n">
        <v>1</v>
      </c>
      <c r="Z1775" t="n">
        <v>10</v>
      </c>
    </row>
    <row r="1776">
      <c r="A1776" t="n">
        <v>43</v>
      </c>
      <c r="B1776" t="n">
        <v>85</v>
      </c>
      <c r="C1776" t="inlineStr">
        <is>
          <t xml:space="preserve">CONCLUIDO	</t>
        </is>
      </c>
      <c r="D1776" t="n">
        <v>3.7382</v>
      </c>
      <c r="E1776" t="n">
        <v>26.75</v>
      </c>
      <c r="F1776" t="n">
        <v>23.73</v>
      </c>
      <c r="G1776" t="n">
        <v>74.95</v>
      </c>
      <c r="H1776" t="n">
        <v>1.13</v>
      </c>
      <c r="I1776" t="n">
        <v>19</v>
      </c>
      <c r="J1776" t="n">
        <v>183.74</v>
      </c>
      <c r="K1776" t="n">
        <v>51.39</v>
      </c>
      <c r="L1776" t="n">
        <v>11.75</v>
      </c>
      <c r="M1776" t="n">
        <v>17</v>
      </c>
      <c r="N1776" t="n">
        <v>35.6</v>
      </c>
      <c r="O1776" t="n">
        <v>22895.85</v>
      </c>
      <c r="P1776" t="n">
        <v>284.67</v>
      </c>
      <c r="Q1776" t="n">
        <v>608.83</v>
      </c>
      <c r="R1776" t="n">
        <v>58.75</v>
      </c>
      <c r="S1776" t="n">
        <v>46.36</v>
      </c>
      <c r="T1776" t="n">
        <v>5826.56</v>
      </c>
      <c r="U1776" t="n">
        <v>0.79</v>
      </c>
      <c r="V1776" t="n">
        <v>0.9</v>
      </c>
      <c r="W1776" t="n">
        <v>9.210000000000001</v>
      </c>
      <c r="X1776" t="n">
        <v>0.36</v>
      </c>
      <c r="Y1776" t="n">
        <v>1</v>
      </c>
      <c r="Z1776" t="n">
        <v>10</v>
      </c>
    </row>
    <row r="1777">
      <c r="A1777" t="n">
        <v>44</v>
      </c>
      <c r="B1777" t="n">
        <v>85</v>
      </c>
      <c r="C1777" t="inlineStr">
        <is>
          <t xml:space="preserve">CONCLUIDO	</t>
        </is>
      </c>
      <c r="D1777" t="n">
        <v>3.7457</v>
      </c>
      <c r="E1777" t="n">
        <v>26.7</v>
      </c>
      <c r="F1777" t="n">
        <v>23.71</v>
      </c>
      <c r="G1777" t="n">
        <v>79.05</v>
      </c>
      <c r="H1777" t="n">
        <v>1.16</v>
      </c>
      <c r="I1777" t="n">
        <v>18</v>
      </c>
      <c r="J1777" t="n">
        <v>184.12</v>
      </c>
      <c r="K1777" t="n">
        <v>51.39</v>
      </c>
      <c r="L1777" t="n">
        <v>12</v>
      </c>
      <c r="M1777" t="n">
        <v>16</v>
      </c>
      <c r="N1777" t="n">
        <v>35.73</v>
      </c>
      <c r="O1777" t="n">
        <v>22942.24</v>
      </c>
      <c r="P1777" t="n">
        <v>283.61</v>
      </c>
      <c r="Q1777" t="n">
        <v>608.78</v>
      </c>
      <c r="R1777" t="n">
        <v>58.05</v>
      </c>
      <c r="S1777" t="n">
        <v>46.36</v>
      </c>
      <c r="T1777" t="n">
        <v>5480.8</v>
      </c>
      <c r="U1777" t="n">
        <v>0.8</v>
      </c>
      <c r="V1777" t="n">
        <v>0.9</v>
      </c>
      <c r="W1777" t="n">
        <v>9.210000000000001</v>
      </c>
      <c r="X1777" t="n">
        <v>0.34</v>
      </c>
      <c r="Y1777" t="n">
        <v>1</v>
      </c>
      <c r="Z1777" t="n">
        <v>10</v>
      </c>
    </row>
    <row r="1778">
      <c r="A1778" t="n">
        <v>45</v>
      </c>
      <c r="B1778" t="n">
        <v>85</v>
      </c>
      <c r="C1778" t="inlineStr">
        <is>
          <t xml:space="preserve">CONCLUIDO	</t>
        </is>
      </c>
      <c r="D1778" t="n">
        <v>3.7484</v>
      </c>
      <c r="E1778" t="n">
        <v>26.68</v>
      </c>
      <c r="F1778" t="n">
        <v>23.7</v>
      </c>
      <c r="G1778" t="n">
        <v>78.98999999999999</v>
      </c>
      <c r="H1778" t="n">
        <v>1.18</v>
      </c>
      <c r="I1778" t="n">
        <v>18</v>
      </c>
      <c r="J1778" t="n">
        <v>184.5</v>
      </c>
      <c r="K1778" t="n">
        <v>51.39</v>
      </c>
      <c r="L1778" t="n">
        <v>12.25</v>
      </c>
      <c r="M1778" t="n">
        <v>16</v>
      </c>
      <c r="N1778" t="n">
        <v>35.85</v>
      </c>
      <c r="O1778" t="n">
        <v>22988.69</v>
      </c>
      <c r="P1778" t="n">
        <v>283.54</v>
      </c>
      <c r="Q1778" t="n">
        <v>608.77</v>
      </c>
      <c r="R1778" t="n">
        <v>57.34</v>
      </c>
      <c r="S1778" t="n">
        <v>46.36</v>
      </c>
      <c r="T1778" t="n">
        <v>5126.56</v>
      </c>
      <c r="U1778" t="n">
        <v>0.8100000000000001</v>
      </c>
      <c r="V1778" t="n">
        <v>0.9</v>
      </c>
      <c r="W1778" t="n">
        <v>9.210000000000001</v>
      </c>
      <c r="X1778" t="n">
        <v>0.32</v>
      </c>
      <c r="Y1778" t="n">
        <v>1</v>
      </c>
      <c r="Z1778" t="n">
        <v>10</v>
      </c>
    </row>
    <row r="1779">
      <c r="A1779" t="n">
        <v>46</v>
      </c>
      <c r="B1779" t="n">
        <v>85</v>
      </c>
      <c r="C1779" t="inlineStr">
        <is>
          <t xml:space="preserve">CONCLUIDO	</t>
        </is>
      </c>
      <c r="D1779" t="n">
        <v>3.7469</v>
      </c>
      <c r="E1779" t="n">
        <v>26.69</v>
      </c>
      <c r="F1779" t="n">
        <v>23.71</v>
      </c>
      <c r="G1779" t="n">
        <v>79.02</v>
      </c>
      <c r="H1779" t="n">
        <v>1.2</v>
      </c>
      <c r="I1779" t="n">
        <v>18</v>
      </c>
      <c r="J1779" t="n">
        <v>184.87</v>
      </c>
      <c r="K1779" t="n">
        <v>51.39</v>
      </c>
      <c r="L1779" t="n">
        <v>12.5</v>
      </c>
      <c r="M1779" t="n">
        <v>16</v>
      </c>
      <c r="N1779" t="n">
        <v>35.98</v>
      </c>
      <c r="O1779" t="n">
        <v>23035.17</v>
      </c>
      <c r="P1779" t="n">
        <v>282.31</v>
      </c>
      <c r="Q1779" t="n">
        <v>608.86</v>
      </c>
      <c r="R1779" t="n">
        <v>57.83</v>
      </c>
      <c r="S1779" t="n">
        <v>46.36</v>
      </c>
      <c r="T1779" t="n">
        <v>5371.11</v>
      </c>
      <c r="U1779" t="n">
        <v>0.8</v>
      </c>
      <c r="V1779" t="n">
        <v>0.9</v>
      </c>
      <c r="W1779" t="n">
        <v>9.199999999999999</v>
      </c>
      <c r="X1779" t="n">
        <v>0.33</v>
      </c>
      <c r="Y1779" t="n">
        <v>1</v>
      </c>
      <c r="Z1779" t="n">
        <v>10</v>
      </c>
    </row>
    <row r="1780">
      <c r="A1780" t="n">
        <v>47</v>
      </c>
      <c r="B1780" t="n">
        <v>85</v>
      </c>
      <c r="C1780" t="inlineStr">
        <is>
          <t xml:space="preserve">CONCLUIDO	</t>
        </is>
      </c>
      <c r="D1780" t="n">
        <v>3.7555</v>
      </c>
      <c r="E1780" t="n">
        <v>26.63</v>
      </c>
      <c r="F1780" t="n">
        <v>23.68</v>
      </c>
      <c r="G1780" t="n">
        <v>83.56999999999999</v>
      </c>
      <c r="H1780" t="n">
        <v>1.22</v>
      </c>
      <c r="I1780" t="n">
        <v>17</v>
      </c>
      <c r="J1780" t="n">
        <v>185.25</v>
      </c>
      <c r="K1780" t="n">
        <v>51.39</v>
      </c>
      <c r="L1780" t="n">
        <v>12.75</v>
      </c>
      <c r="M1780" t="n">
        <v>15</v>
      </c>
      <c r="N1780" t="n">
        <v>36.11</v>
      </c>
      <c r="O1780" t="n">
        <v>23081.7</v>
      </c>
      <c r="P1780" t="n">
        <v>281.61</v>
      </c>
      <c r="Q1780" t="n">
        <v>608.88</v>
      </c>
      <c r="R1780" t="n">
        <v>57.05</v>
      </c>
      <c r="S1780" t="n">
        <v>46.36</v>
      </c>
      <c r="T1780" t="n">
        <v>4985.73</v>
      </c>
      <c r="U1780" t="n">
        <v>0.8100000000000001</v>
      </c>
      <c r="V1780" t="n">
        <v>0.9</v>
      </c>
      <c r="W1780" t="n">
        <v>9.199999999999999</v>
      </c>
      <c r="X1780" t="n">
        <v>0.31</v>
      </c>
      <c r="Y1780" t="n">
        <v>1</v>
      </c>
      <c r="Z1780" t="n">
        <v>10</v>
      </c>
    </row>
    <row r="1781">
      <c r="A1781" t="n">
        <v>48</v>
      </c>
      <c r="B1781" t="n">
        <v>85</v>
      </c>
      <c r="C1781" t="inlineStr">
        <is>
          <t xml:space="preserve">CONCLUIDO	</t>
        </is>
      </c>
      <c r="D1781" t="n">
        <v>3.752</v>
      </c>
      <c r="E1781" t="n">
        <v>26.65</v>
      </c>
      <c r="F1781" t="n">
        <v>23.7</v>
      </c>
      <c r="G1781" t="n">
        <v>83.66</v>
      </c>
      <c r="H1781" t="n">
        <v>1.24</v>
      </c>
      <c r="I1781" t="n">
        <v>17</v>
      </c>
      <c r="J1781" t="n">
        <v>185.63</v>
      </c>
      <c r="K1781" t="n">
        <v>51.39</v>
      </c>
      <c r="L1781" t="n">
        <v>13</v>
      </c>
      <c r="M1781" t="n">
        <v>15</v>
      </c>
      <c r="N1781" t="n">
        <v>36.24</v>
      </c>
      <c r="O1781" t="n">
        <v>23128.27</v>
      </c>
      <c r="P1781" t="n">
        <v>281.82</v>
      </c>
      <c r="Q1781" t="n">
        <v>608.86</v>
      </c>
      <c r="R1781" t="n">
        <v>57.66</v>
      </c>
      <c r="S1781" t="n">
        <v>46.36</v>
      </c>
      <c r="T1781" t="n">
        <v>5291.62</v>
      </c>
      <c r="U1781" t="n">
        <v>0.8</v>
      </c>
      <c r="V1781" t="n">
        <v>0.9</v>
      </c>
      <c r="W1781" t="n">
        <v>9.210000000000001</v>
      </c>
      <c r="X1781" t="n">
        <v>0.33</v>
      </c>
      <c r="Y1781" t="n">
        <v>1</v>
      </c>
      <c r="Z1781" t="n">
        <v>10</v>
      </c>
    </row>
    <row r="1782">
      <c r="A1782" t="n">
        <v>49</v>
      </c>
      <c r="B1782" t="n">
        <v>85</v>
      </c>
      <c r="C1782" t="inlineStr">
        <is>
          <t xml:space="preserve">CONCLUIDO	</t>
        </is>
      </c>
      <c r="D1782" t="n">
        <v>3.7533</v>
      </c>
      <c r="E1782" t="n">
        <v>26.64</v>
      </c>
      <c r="F1782" t="n">
        <v>23.69</v>
      </c>
      <c r="G1782" t="n">
        <v>83.63</v>
      </c>
      <c r="H1782" t="n">
        <v>1.26</v>
      </c>
      <c r="I1782" t="n">
        <v>17</v>
      </c>
      <c r="J1782" t="n">
        <v>186.01</v>
      </c>
      <c r="K1782" t="n">
        <v>51.39</v>
      </c>
      <c r="L1782" t="n">
        <v>13.25</v>
      </c>
      <c r="M1782" t="n">
        <v>15</v>
      </c>
      <c r="N1782" t="n">
        <v>36.36</v>
      </c>
      <c r="O1782" t="n">
        <v>23174.88</v>
      </c>
      <c r="P1782" t="n">
        <v>280.96</v>
      </c>
      <c r="Q1782" t="n">
        <v>608.78</v>
      </c>
      <c r="R1782" t="n">
        <v>57.39</v>
      </c>
      <c r="S1782" t="n">
        <v>46.36</v>
      </c>
      <c r="T1782" t="n">
        <v>5156.86</v>
      </c>
      <c r="U1782" t="n">
        <v>0.8100000000000001</v>
      </c>
      <c r="V1782" t="n">
        <v>0.9</v>
      </c>
      <c r="W1782" t="n">
        <v>9.210000000000001</v>
      </c>
      <c r="X1782" t="n">
        <v>0.32</v>
      </c>
      <c r="Y1782" t="n">
        <v>1</v>
      </c>
      <c r="Z1782" t="n">
        <v>10</v>
      </c>
    </row>
    <row r="1783">
      <c r="A1783" t="n">
        <v>50</v>
      </c>
      <c r="B1783" t="n">
        <v>85</v>
      </c>
      <c r="C1783" t="inlineStr">
        <is>
          <t xml:space="preserve">CONCLUIDO	</t>
        </is>
      </c>
      <c r="D1783" t="n">
        <v>3.7617</v>
      </c>
      <c r="E1783" t="n">
        <v>26.58</v>
      </c>
      <c r="F1783" t="n">
        <v>23.67</v>
      </c>
      <c r="G1783" t="n">
        <v>88.76000000000001</v>
      </c>
      <c r="H1783" t="n">
        <v>1.29</v>
      </c>
      <c r="I1783" t="n">
        <v>16</v>
      </c>
      <c r="J1783" t="n">
        <v>186.38</v>
      </c>
      <c r="K1783" t="n">
        <v>51.39</v>
      </c>
      <c r="L1783" t="n">
        <v>13.5</v>
      </c>
      <c r="M1783" t="n">
        <v>14</v>
      </c>
      <c r="N1783" t="n">
        <v>36.49</v>
      </c>
      <c r="O1783" t="n">
        <v>23221.54</v>
      </c>
      <c r="P1783" t="n">
        <v>280.1</v>
      </c>
      <c r="Q1783" t="n">
        <v>608.85</v>
      </c>
      <c r="R1783" t="n">
        <v>56.64</v>
      </c>
      <c r="S1783" t="n">
        <v>46.36</v>
      </c>
      <c r="T1783" t="n">
        <v>4786.76</v>
      </c>
      <c r="U1783" t="n">
        <v>0.82</v>
      </c>
      <c r="V1783" t="n">
        <v>0.9</v>
      </c>
      <c r="W1783" t="n">
        <v>9.199999999999999</v>
      </c>
      <c r="X1783" t="n">
        <v>0.3</v>
      </c>
      <c r="Y1783" t="n">
        <v>1</v>
      </c>
      <c r="Z1783" t="n">
        <v>10</v>
      </c>
    </row>
    <row r="1784">
      <c r="A1784" t="n">
        <v>51</v>
      </c>
      <c r="B1784" t="n">
        <v>85</v>
      </c>
      <c r="C1784" t="inlineStr">
        <is>
          <t xml:space="preserve">CONCLUIDO	</t>
        </is>
      </c>
      <c r="D1784" t="n">
        <v>3.7593</v>
      </c>
      <c r="E1784" t="n">
        <v>26.6</v>
      </c>
      <c r="F1784" t="n">
        <v>23.69</v>
      </c>
      <c r="G1784" t="n">
        <v>88.81999999999999</v>
      </c>
      <c r="H1784" t="n">
        <v>1.31</v>
      </c>
      <c r="I1784" t="n">
        <v>16</v>
      </c>
      <c r="J1784" t="n">
        <v>186.76</v>
      </c>
      <c r="K1784" t="n">
        <v>51.39</v>
      </c>
      <c r="L1784" t="n">
        <v>13.75</v>
      </c>
      <c r="M1784" t="n">
        <v>14</v>
      </c>
      <c r="N1784" t="n">
        <v>36.62</v>
      </c>
      <c r="O1784" t="n">
        <v>23268.24</v>
      </c>
      <c r="P1784" t="n">
        <v>280.11</v>
      </c>
      <c r="Q1784" t="n">
        <v>608.8</v>
      </c>
      <c r="R1784" t="n">
        <v>57.12</v>
      </c>
      <c r="S1784" t="n">
        <v>46.36</v>
      </c>
      <c r="T1784" t="n">
        <v>5029.53</v>
      </c>
      <c r="U1784" t="n">
        <v>0.8100000000000001</v>
      </c>
      <c r="V1784" t="n">
        <v>0.9</v>
      </c>
      <c r="W1784" t="n">
        <v>9.210000000000001</v>
      </c>
      <c r="X1784" t="n">
        <v>0.31</v>
      </c>
      <c r="Y1784" t="n">
        <v>1</v>
      </c>
      <c r="Z1784" t="n">
        <v>10</v>
      </c>
    </row>
    <row r="1785">
      <c r="A1785" t="n">
        <v>52</v>
      </c>
      <c r="B1785" t="n">
        <v>85</v>
      </c>
      <c r="C1785" t="inlineStr">
        <is>
          <t xml:space="preserve">CONCLUIDO	</t>
        </is>
      </c>
      <c r="D1785" t="n">
        <v>3.7589</v>
      </c>
      <c r="E1785" t="n">
        <v>26.6</v>
      </c>
      <c r="F1785" t="n">
        <v>23.69</v>
      </c>
      <c r="G1785" t="n">
        <v>88.83</v>
      </c>
      <c r="H1785" t="n">
        <v>1.33</v>
      </c>
      <c r="I1785" t="n">
        <v>16</v>
      </c>
      <c r="J1785" t="n">
        <v>187.14</v>
      </c>
      <c r="K1785" t="n">
        <v>51.39</v>
      </c>
      <c r="L1785" t="n">
        <v>14</v>
      </c>
      <c r="M1785" t="n">
        <v>14</v>
      </c>
      <c r="N1785" t="n">
        <v>36.75</v>
      </c>
      <c r="O1785" t="n">
        <v>23314.98</v>
      </c>
      <c r="P1785" t="n">
        <v>278.92</v>
      </c>
      <c r="Q1785" t="n">
        <v>608.8099999999999</v>
      </c>
      <c r="R1785" t="n">
        <v>57.39</v>
      </c>
      <c r="S1785" t="n">
        <v>46.36</v>
      </c>
      <c r="T1785" t="n">
        <v>5163.47</v>
      </c>
      <c r="U1785" t="n">
        <v>0.8100000000000001</v>
      </c>
      <c r="V1785" t="n">
        <v>0.9</v>
      </c>
      <c r="W1785" t="n">
        <v>9.199999999999999</v>
      </c>
      <c r="X1785" t="n">
        <v>0.32</v>
      </c>
      <c r="Y1785" t="n">
        <v>1</v>
      </c>
      <c r="Z1785" t="n">
        <v>10</v>
      </c>
    </row>
    <row r="1786">
      <c r="A1786" t="n">
        <v>53</v>
      </c>
      <c r="B1786" t="n">
        <v>85</v>
      </c>
      <c r="C1786" t="inlineStr">
        <is>
          <t xml:space="preserve">CONCLUIDO	</t>
        </is>
      </c>
      <c r="D1786" t="n">
        <v>3.7671</v>
      </c>
      <c r="E1786" t="n">
        <v>26.55</v>
      </c>
      <c r="F1786" t="n">
        <v>23.66</v>
      </c>
      <c r="G1786" t="n">
        <v>94.66</v>
      </c>
      <c r="H1786" t="n">
        <v>1.35</v>
      </c>
      <c r="I1786" t="n">
        <v>15</v>
      </c>
      <c r="J1786" t="n">
        <v>187.52</v>
      </c>
      <c r="K1786" t="n">
        <v>51.39</v>
      </c>
      <c r="L1786" t="n">
        <v>14.25</v>
      </c>
      <c r="M1786" t="n">
        <v>13</v>
      </c>
      <c r="N1786" t="n">
        <v>36.88</v>
      </c>
      <c r="O1786" t="n">
        <v>23361.77</v>
      </c>
      <c r="P1786" t="n">
        <v>277.96</v>
      </c>
      <c r="Q1786" t="n">
        <v>608.76</v>
      </c>
      <c r="R1786" t="n">
        <v>56.4</v>
      </c>
      <c r="S1786" t="n">
        <v>46.36</v>
      </c>
      <c r="T1786" t="n">
        <v>4673.56</v>
      </c>
      <c r="U1786" t="n">
        <v>0.82</v>
      </c>
      <c r="V1786" t="n">
        <v>0.9</v>
      </c>
      <c r="W1786" t="n">
        <v>9.210000000000001</v>
      </c>
      <c r="X1786" t="n">
        <v>0.29</v>
      </c>
      <c r="Y1786" t="n">
        <v>1</v>
      </c>
      <c r="Z1786" t="n">
        <v>10</v>
      </c>
    </row>
    <row r="1787">
      <c r="A1787" t="n">
        <v>54</v>
      </c>
      <c r="B1787" t="n">
        <v>85</v>
      </c>
      <c r="C1787" t="inlineStr">
        <is>
          <t xml:space="preserve">CONCLUIDO	</t>
        </is>
      </c>
      <c r="D1787" t="n">
        <v>3.7698</v>
      </c>
      <c r="E1787" t="n">
        <v>26.53</v>
      </c>
      <c r="F1787" t="n">
        <v>23.65</v>
      </c>
      <c r="G1787" t="n">
        <v>94.58</v>
      </c>
      <c r="H1787" t="n">
        <v>1.37</v>
      </c>
      <c r="I1787" t="n">
        <v>15</v>
      </c>
      <c r="J1787" t="n">
        <v>187.9</v>
      </c>
      <c r="K1787" t="n">
        <v>51.39</v>
      </c>
      <c r="L1787" t="n">
        <v>14.5</v>
      </c>
      <c r="M1787" t="n">
        <v>13</v>
      </c>
      <c r="N1787" t="n">
        <v>37.01</v>
      </c>
      <c r="O1787" t="n">
        <v>23408.6</v>
      </c>
      <c r="P1787" t="n">
        <v>277.94</v>
      </c>
      <c r="Q1787" t="n">
        <v>608.77</v>
      </c>
      <c r="R1787" t="n">
        <v>55.9</v>
      </c>
      <c r="S1787" t="n">
        <v>46.36</v>
      </c>
      <c r="T1787" t="n">
        <v>4420.49</v>
      </c>
      <c r="U1787" t="n">
        <v>0.83</v>
      </c>
      <c r="V1787" t="n">
        <v>0.9</v>
      </c>
      <c r="W1787" t="n">
        <v>9.199999999999999</v>
      </c>
      <c r="X1787" t="n">
        <v>0.27</v>
      </c>
      <c r="Y1787" t="n">
        <v>1</v>
      </c>
      <c r="Z1787" t="n">
        <v>10</v>
      </c>
    </row>
    <row r="1788">
      <c r="A1788" t="n">
        <v>55</v>
      </c>
      <c r="B1788" t="n">
        <v>85</v>
      </c>
      <c r="C1788" t="inlineStr">
        <is>
          <t xml:space="preserve">CONCLUIDO	</t>
        </is>
      </c>
      <c r="D1788" t="n">
        <v>3.7677</v>
      </c>
      <c r="E1788" t="n">
        <v>26.54</v>
      </c>
      <c r="F1788" t="n">
        <v>23.66</v>
      </c>
      <c r="G1788" t="n">
        <v>94.64</v>
      </c>
      <c r="H1788" t="n">
        <v>1.39</v>
      </c>
      <c r="I1788" t="n">
        <v>15</v>
      </c>
      <c r="J1788" t="n">
        <v>188.28</v>
      </c>
      <c r="K1788" t="n">
        <v>51.39</v>
      </c>
      <c r="L1788" t="n">
        <v>14.75</v>
      </c>
      <c r="M1788" t="n">
        <v>13</v>
      </c>
      <c r="N1788" t="n">
        <v>37.14</v>
      </c>
      <c r="O1788" t="n">
        <v>23455.48</v>
      </c>
      <c r="P1788" t="n">
        <v>277.87</v>
      </c>
      <c r="Q1788" t="n">
        <v>608.78</v>
      </c>
      <c r="R1788" t="n">
        <v>56.39</v>
      </c>
      <c r="S1788" t="n">
        <v>46.36</v>
      </c>
      <c r="T1788" t="n">
        <v>4667.83</v>
      </c>
      <c r="U1788" t="n">
        <v>0.82</v>
      </c>
      <c r="V1788" t="n">
        <v>0.9</v>
      </c>
      <c r="W1788" t="n">
        <v>9.199999999999999</v>
      </c>
      <c r="X1788" t="n">
        <v>0.29</v>
      </c>
      <c r="Y1788" t="n">
        <v>1</v>
      </c>
      <c r="Z1788" t="n">
        <v>10</v>
      </c>
    </row>
    <row r="1789">
      <c r="A1789" t="n">
        <v>56</v>
      </c>
      <c r="B1789" t="n">
        <v>85</v>
      </c>
      <c r="C1789" t="inlineStr">
        <is>
          <t xml:space="preserve">CONCLUIDO	</t>
        </is>
      </c>
      <c r="D1789" t="n">
        <v>3.7688</v>
      </c>
      <c r="E1789" t="n">
        <v>26.53</v>
      </c>
      <c r="F1789" t="n">
        <v>23.65</v>
      </c>
      <c r="G1789" t="n">
        <v>94.61</v>
      </c>
      <c r="H1789" t="n">
        <v>1.41</v>
      </c>
      <c r="I1789" t="n">
        <v>15</v>
      </c>
      <c r="J1789" t="n">
        <v>188.66</v>
      </c>
      <c r="K1789" t="n">
        <v>51.39</v>
      </c>
      <c r="L1789" t="n">
        <v>15</v>
      </c>
      <c r="M1789" t="n">
        <v>13</v>
      </c>
      <c r="N1789" t="n">
        <v>37.27</v>
      </c>
      <c r="O1789" t="n">
        <v>23502.4</v>
      </c>
      <c r="P1789" t="n">
        <v>276.5</v>
      </c>
      <c r="Q1789" t="n">
        <v>608.77</v>
      </c>
      <c r="R1789" t="n">
        <v>56.06</v>
      </c>
      <c r="S1789" t="n">
        <v>46.36</v>
      </c>
      <c r="T1789" t="n">
        <v>4501.82</v>
      </c>
      <c r="U1789" t="n">
        <v>0.83</v>
      </c>
      <c r="V1789" t="n">
        <v>0.9</v>
      </c>
      <c r="W1789" t="n">
        <v>9.199999999999999</v>
      </c>
      <c r="X1789" t="n">
        <v>0.28</v>
      </c>
      <c r="Y1789" t="n">
        <v>1</v>
      </c>
      <c r="Z1789" t="n">
        <v>10</v>
      </c>
    </row>
    <row r="1790">
      <c r="A1790" t="n">
        <v>57</v>
      </c>
      <c r="B1790" t="n">
        <v>85</v>
      </c>
      <c r="C1790" t="inlineStr">
        <is>
          <t xml:space="preserve">CONCLUIDO	</t>
        </is>
      </c>
      <c r="D1790" t="n">
        <v>3.7782</v>
      </c>
      <c r="E1790" t="n">
        <v>26.47</v>
      </c>
      <c r="F1790" t="n">
        <v>23.62</v>
      </c>
      <c r="G1790" t="n">
        <v>101.23</v>
      </c>
      <c r="H1790" t="n">
        <v>1.43</v>
      </c>
      <c r="I1790" t="n">
        <v>14</v>
      </c>
      <c r="J1790" t="n">
        <v>189.04</v>
      </c>
      <c r="K1790" t="n">
        <v>51.39</v>
      </c>
      <c r="L1790" t="n">
        <v>15.25</v>
      </c>
      <c r="M1790" t="n">
        <v>12</v>
      </c>
      <c r="N1790" t="n">
        <v>37.4</v>
      </c>
      <c r="O1790" t="n">
        <v>23549.36</v>
      </c>
      <c r="P1790" t="n">
        <v>275.36</v>
      </c>
      <c r="Q1790" t="n">
        <v>608.8</v>
      </c>
      <c r="R1790" t="n">
        <v>55.15</v>
      </c>
      <c r="S1790" t="n">
        <v>46.36</v>
      </c>
      <c r="T1790" t="n">
        <v>4053.18</v>
      </c>
      <c r="U1790" t="n">
        <v>0.84</v>
      </c>
      <c r="V1790" t="n">
        <v>0.9</v>
      </c>
      <c r="W1790" t="n">
        <v>9.199999999999999</v>
      </c>
      <c r="X1790" t="n">
        <v>0.25</v>
      </c>
      <c r="Y1790" t="n">
        <v>1</v>
      </c>
      <c r="Z1790" t="n">
        <v>10</v>
      </c>
    </row>
    <row r="1791">
      <c r="A1791" t="n">
        <v>58</v>
      </c>
      <c r="B1791" t="n">
        <v>85</v>
      </c>
      <c r="C1791" t="inlineStr">
        <is>
          <t xml:space="preserve">CONCLUIDO	</t>
        </is>
      </c>
      <c r="D1791" t="n">
        <v>3.7778</v>
      </c>
      <c r="E1791" t="n">
        <v>26.47</v>
      </c>
      <c r="F1791" t="n">
        <v>23.62</v>
      </c>
      <c r="G1791" t="n">
        <v>101.24</v>
      </c>
      <c r="H1791" t="n">
        <v>1.45</v>
      </c>
      <c r="I1791" t="n">
        <v>14</v>
      </c>
      <c r="J1791" t="n">
        <v>189.42</v>
      </c>
      <c r="K1791" t="n">
        <v>51.39</v>
      </c>
      <c r="L1791" t="n">
        <v>15.5</v>
      </c>
      <c r="M1791" t="n">
        <v>12</v>
      </c>
      <c r="N1791" t="n">
        <v>37.53</v>
      </c>
      <c r="O1791" t="n">
        <v>23596.37</v>
      </c>
      <c r="P1791" t="n">
        <v>275.56</v>
      </c>
      <c r="Q1791" t="n">
        <v>608.76</v>
      </c>
      <c r="R1791" t="n">
        <v>55.17</v>
      </c>
      <c r="S1791" t="n">
        <v>46.36</v>
      </c>
      <c r="T1791" t="n">
        <v>4064.61</v>
      </c>
      <c r="U1791" t="n">
        <v>0.84</v>
      </c>
      <c r="V1791" t="n">
        <v>0.9</v>
      </c>
      <c r="W1791" t="n">
        <v>9.199999999999999</v>
      </c>
      <c r="X1791" t="n">
        <v>0.25</v>
      </c>
      <c r="Y1791" t="n">
        <v>1</v>
      </c>
      <c r="Z1791" t="n">
        <v>10</v>
      </c>
    </row>
    <row r="1792">
      <c r="A1792" t="n">
        <v>59</v>
      </c>
      <c r="B1792" t="n">
        <v>85</v>
      </c>
      <c r="C1792" t="inlineStr">
        <is>
          <t xml:space="preserve">CONCLUIDO	</t>
        </is>
      </c>
      <c r="D1792" t="n">
        <v>3.7782</v>
      </c>
      <c r="E1792" t="n">
        <v>26.47</v>
      </c>
      <c r="F1792" t="n">
        <v>23.62</v>
      </c>
      <c r="G1792" t="n">
        <v>101.23</v>
      </c>
      <c r="H1792" t="n">
        <v>1.47</v>
      </c>
      <c r="I1792" t="n">
        <v>14</v>
      </c>
      <c r="J1792" t="n">
        <v>189.81</v>
      </c>
      <c r="K1792" t="n">
        <v>51.39</v>
      </c>
      <c r="L1792" t="n">
        <v>15.75</v>
      </c>
      <c r="M1792" t="n">
        <v>12</v>
      </c>
      <c r="N1792" t="n">
        <v>37.66</v>
      </c>
      <c r="O1792" t="n">
        <v>23643.43</v>
      </c>
      <c r="P1792" t="n">
        <v>275.23</v>
      </c>
      <c r="Q1792" t="n">
        <v>608.77</v>
      </c>
      <c r="R1792" t="n">
        <v>55.02</v>
      </c>
      <c r="S1792" t="n">
        <v>46.36</v>
      </c>
      <c r="T1792" t="n">
        <v>3989.6</v>
      </c>
      <c r="U1792" t="n">
        <v>0.84</v>
      </c>
      <c r="V1792" t="n">
        <v>0.9</v>
      </c>
      <c r="W1792" t="n">
        <v>9.199999999999999</v>
      </c>
      <c r="X1792" t="n">
        <v>0.25</v>
      </c>
      <c r="Y1792" t="n">
        <v>1</v>
      </c>
      <c r="Z1792" t="n">
        <v>10</v>
      </c>
    </row>
    <row r="1793">
      <c r="A1793" t="n">
        <v>60</v>
      </c>
      <c r="B1793" t="n">
        <v>85</v>
      </c>
      <c r="C1793" t="inlineStr">
        <is>
          <t xml:space="preserve">CONCLUIDO	</t>
        </is>
      </c>
      <c r="D1793" t="n">
        <v>3.7769</v>
      </c>
      <c r="E1793" t="n">
        <v>26.48</v>
      </c>
      <c r="F1793" t="n">
        <v>23.63</v>
      </c>
      <c r="G1793" t="n">
        <v>101.27</v>
      </c>
      <c r="H1793" t="n">
        <v>1.49</v>
      </c>
      <c r="I1793" t="n">
        <v>14</v>
      </c>
      <c r="J1793" t="n">
        <v>190.19</v>
      </c>
      <c r="K1793" t="n">
        <v>51.39</v>
      </c>
      <c r="L1793" t="n">
        <v>16</v>
      </c>
      <c r="M1793" t="n">
        <v>12</v>
      </c>
      <c r="N1793" t="n">
        <v>37.79</v>
      </c>
      <c r="O1793" t="n">
        <v>23690.52</v>
      </c>
      <c r="P1793" t="n">
        <v>274.02</v>
      </c>
      <c r="Q1793" t="n">
        <v>608.76</v>
      </c>
      <c r="R1793" t="n">
        <v>55.49</v>
      </c>
      <c r="S1793" t="n">
        <v>46.36</v>
      </c>
      <c r="T1793" t="n">
        <v>4222.49</v>
      </c>
      <c r="U1793" t="n">
        <v>0.84</v>
      </c>
      <c r="V1793" t="n">
        <v>0.9</v>
      </c>
      <c r="W1793" t="n">
        <v>9.199999999999999</v>
      </c>
      <c r="X1793" t="n">
        <v>0.26</v>
      </c>
      <c r="Y1793" t="n">
        <v>1</v>
      </c>
      <c r="Z1793" t="n">
        <v>10</v>
      </c>
    </row>
    <row r="1794">
      <c r="A1794" t="n">
        <v>61</v>
      </c>
      <c r="B1794" t="n">
        <v>85</v>
      </c>
      <c r="C1794" t="inlineStr">
        <is>
          <t xml:space="preserve">CONCLUIDO	</t>
        </is>
      </c>
      <c r="D1794" t="n">
        <v>3.7752</v>
      </c>
      <c r="E1794" t="n">
        <v>26.49</v>
      </c>
      <c r="F1794" t="n">
        <v>23.64</v>
      </c>
      <c r="G1794" t="n">
        <v>101.32</v>
      </c>
      <c r="H1794" t="n">
        <v>1.51</v>
      </c>
      <c r="I1794" t="n">
        <v>14</v>
      </c>
      <c r="J1794" t="n">
        <v>190.57</v>
      </c>
      <c r="K1794" t="n">
        <v>51.39</v>
      </c>
      <c r="L1794" t="n">
        <v>16.25</v>
      </c>
      <c r="M1794" t="n">
        <v>12</v>
      </c>
      <c r="N1794" t="n">
        <v>37.93</v>
      </c>
      <c r="O1794" t="n">
        <v>23737.67</v>
      </c>
      <c r="P1794" t="n">
        <v>273.18</v>
      </c>
      <c r="Q1794" t="n">
        <v>608.8</v>
      </c>
      <c r="R1794" t="n">
        <v>55.65</v>
      </c>
      <c r="S1794" t="n">
        <v>46.36</v>
      </c>
      <c r="T1794" t="n">
        <v>4302.39</v>
      </c>
      <c r="U1794" t="n">
        <v>0.83</v>
      </c>
      <c r="V1794" t="n">
        <v>0.9</v>
      </c>
      <c r="W1794" t="n">
        <v>9.210000000000001</v>
      </c>
      <c r="X1794" t="n">
        <v>0.27</v>
      </c>
      <c r="Y1794" t="n">
        <v>1</v>
      </c>
      <c r="Z1794" t="n">
        <v>10</v>
      </c>
    </row>
    <row r="1795">
      <c r="A1795" t="n">
        <v>62</v>
      </c>
      <c r="B1795" t="n">
        <v>85</v>
      </c>
      <c r="C1795" t="inlineStr">
        <is>
          <t xml:space="preserve">CONCLUIDO	</t>
        </is>
      </c>
      <c r="D1795" t="n">
        <v>3.7846</v>
      </c>
      <c r="E1795" t="n">
        <v>26.42</v>
      </c>
      <c r="F1795" t="n">
        <v>23.61</v>
      </c>
      <c r="G1795" t="n">
        <v>108.97</v>
      </c>
      <c r="H1795" t="n">
        <v>1.53</v>
      </c>
      <c r="I1795" t="n">
        <v>13</v>
      </c>
      <c r="J1795" t="n">
        <v>190.95</v>
      </c>
      <c r="K1795" t="n">
        <v>51.39</v>
      </c>
      <c r="L1795" t="n">
        <v>16.5</v>
      </c>
      <c r="M1795" t="n">
        <v>11</v>
      </c>
      <c r="N1795" t="n">
        <v>38.06</v>
      </c>
      <c r="O1795" t="n">
        <v>23784.85</v>
      </c>
      <c r="P1795" t="n">
        <v>273.3</v>
      </c>
      <c r="Q1795" t="n">
        <v>608.79</v>
      </c>
      <c r="R1795" t="n">
        <v>54.8</v>
      </c>
      <c r="S1795" t="n">
        <v>46.36</v>
      </c>
      <c r="T1795" t="n">
        <v>3881.26</v>
      </c>
      <c r="U1795" t="n">
        <v>0.85</v>
      </c>
      <c r="V1795" t="n">
        <v>0.9</v>
      </c>
      <c r="W1795" t="n">
        <v>9.199999999999999</v>
      </c>
      <c r="X1795" t="n">
        <v>0.24</v>
      </c>
      <c r="Y1795" t="n">
        <v>1</v>
      </c>
      <c r="Z1795" t="n">
        <v>10</v>
      </c>
    </row>
    <row r="1796">
      <c r="A1796" t="n">
        <v>63</v>
      </c>
      <c r="B1796" t="n">
        <v>85</v>
      </c>
      <c r="C1796" t="inlineStr">
        <is>
          <t xml:space="preserve">CONCLUIDO	</t>
        </is>
      </c>
      <c r="D1796" t="n">
        <v>3.7836</v>
      </c>
      <c r="E1796" t="n">
        <v>26.43</v>
      </c>
      <c r="F1796" t="n">
        <v>23.62</v>
      </c>
      <c r="G1796" t="n">
        <v>109</v>
      </c>
      <c r="H1796" t="n">
        <v>1.55</v>
      </c>
      <c r="I1796" t="n">
        <v>13</v>
      </c>
      <c r="J1796" t="n">
        <v>191.34</v>
      </c>
      <c r="K1796" t="n">
        <v>51.39</v>
      </c>
      <c r="L1796" t="n">
        <v>16.75</v>
      </c>
      <c r="M1796" t="n">
        <v>11</v>
      </c>
      <c r="N1796" t="n">
        <v>38.19</v>
      </c>
      <c r="O1796" t="n">
        <v>23832.09</v>
      </c>
      <c r="P1796" t="n">
        <v>272.74</v>
      </c>
      <c r="Q1796" t="n">
        <v>608.77</v>
      </c>
      <c r="R1796" t="n">
        <v>54.93</v>
      </c>
      <c r="S1796" t="n">
        <v>46.36</v>
      </c>
      <c r="T1796" t="n">
        <v>3949.44</v>
      </c>
      <c r="U1796" t="n">
        <v>0.84</v>
      </c>
      <c r="V1796" t="n">
        <v>0.9</v>
      </c>
      <c r="W1796" t="n">
        <v>9.199999999999999</v>
      </c>
      <c r="X1796" t="n">
        <v>0.25</v>
      </c>
      <c r="Y1796" t="n">
        <v>1</v>
      </c>
      <c r="Z1796" t="n">
        <v>10</v>
      </c>
    </row>
    <row r="1797">
      <c r="A1797" t="n">
        <v>64</v>
      </c>
      <c r="B1797" t="n">
        <v>85</v>
      </c>
      <c r="C1797" t="inlineStr">
        <is>
          <t xml:space="preserve">CONCLUIDO	</t>
        </is>
      </c>
      <c r="D1797" t="n">
        <v>3.7855</v>
      </c>
      <c r="E1797" t="n">
        <v>26.42</v>
      </c>
      <c r="F1797" t="n">
        <v>23.6</v>
      </c>
      <c r="G1797" t="n">
        <v>108.94</v>
      </c>
      <c r="H1797" t="n">
        <v>1.57</v>
      </c>
      <c r="I1797" t="n">
        <v>13</v>
      </c>
      <c r="J1797" t="n">
        <v>191.72</v>
      </c>
      <c r="K1797" t="n">
        <v>51.39</v>
      </c>
      <c r="L1797" t="n">
        <v>17</v>
      </c>
      <c r="M1797" t="n">
        <v>11</v>
      </c>
      <c r="N1797" t="n">
        <v>38.33</v>
      </c>
      <c r="O1797" t="n">
        <v>23879.37</v>
      </c>
      <c r="P1797" t="n">
        <v>272.26</v>
      </c>
      <c r="Q1797" t="n">
        <v>608.8</v>
      </c>
      <c r="R1797" t="n">
        <v>54.69</v>
      </c>
      <c r="S1797" t="n">
        <v>46.36</v>
      </c>
      <c r="T1797" t="n">
        <v>3825.34</v>
      </c>
      <c r="U1797" t="n">
        <v>0.85</v>
      </c>
      <c r="V1797" t="n">
        <v>0.9</v>
      </c>
      <c r="W1797" t="n">
        <v>9.19</v>
      </c>
      <c r="X1797" t="n">
        <v>0.23</v>
      </c>
      <c r="Y1797" t="n">
        <v>1</v>
      </c>
      <c r="Z1797" t="n">
        <v>10</v>
      </c>
    </row>
    <row r="1798">
      <c r="A1798" t="n">
        <v>65</v>
      </c>
      <c r="B1798" t="n">
        <v>85</v>
      </c>
      <c r="C1798" t="inlineStr">
        <is>
          <t xml:space="preserve">CONCLUIDO	</t>
        </is>
      </c>
      <c r="D1798" t="n">
        <v>3.7836</v>
      </c>
      <c r="E1798" t="n">
        <v>26.43</v>
      </c>
      <c r="F1798" t="n">
        <v>23.62</v>
      </c>
      <c r="G1798" t="n">
        <v>109</v>
      </c>
      <c r="H1798" t="n">
        <v>1.59</v>
      </c>
      <c r="I1798" t="n">
        <v>13</v>
      </c>
      <c r="J1798" t="n">
        <v>192.1</v>
      </c>
      <c r="K1798" t="n">
        <v>51.39</v>
      </c>
      <c r="L1798" t="n">
        <v>17.25</v>
      </c>
      <c r="M1798" t="n">
        <v>11</v>
      </c>
      <c r="N1798" t="n">
        <v>38.46</v>
      </c>
      <c r="O1798" t="n">
        <v>23926.69</v>
      </c>
      <c r="P1798" t="n">
        <v>271.1</v>
      </c>
      <c r="Q1798" t="n">
        <v>608.83</v>
      </c>
      <c r="R1798" t="n">
        <v>54.93</v>
      </c>
      <c r="S1798" t="n">
        <v>46.36</v>
      </c>
      <c r="T1798" t="n">
        <v>3947.89</v>
      </c>
      <c r="U1798" t="n">
        <v>0.84</v>
      </c>
      <c r="V1798" t="n">
        <v>0.9</v>
      </c>
      <c r="W1798" t="n">
        <v>9.199999999999999</v>
      </c>
      <c r="X1798" t="n">
        <v>0.24</v>
      </c>
      <c r="Y1798" t="n">
        <v>1</v>
      </c>
      <c r="Z1798" t="n">
        <v>10</v>
      </c>
    </row>
    <row r="1799">
      <c r="A1799" t="n">
        <v>66</v>
      </c>
      <c r="B1799" t="n">
        <v>85</v>
      </c>
      <c r="C1799" t="inlineStr">
        <is>
          <t xml:space="preserve">CONCLUIDO	</t>
        </is>
      </c>
      <c r="D1799" t="n">
        <v>3.7849</v>
      </c>
      <c r="E1799" t="n">
        <v>26.42</v>
      </c>
      <c r="F1799" t="n">
        <v>23.61</v>
      </c>
      <c r="G1799" t="n">
        <v>108.96</v>
      </c>
      <c r="H1799" t="n">
        <v>1.61</v>
      </c>
      <c r="I1799" t="n">
        <v>13</v>
      </c>
      <c r="J1799" t="n">
        <v>192.49</v>
      </c>
      <c r="K1799" t="n">
        <v>51.39</v>
      </c>
      <c r="L1799" t="n">
        <v>17.5</v>
      </c>
      <c r="M1799" t="n">
        <v>11</v>
      </c>
      <c r="N1799" t="n">
        <v>38.59</v>
      </c>
      <c r="O1799" t="n">
        <v>23974.06</v>
      </c>
      <c r="P1799" t="n">
        <v>269.68</v>
      </c>
      <c r="Q1799" t="n">
        <v>608.76</v>
      </c>
      <c r="R1799" t="n">
        <v>54.65</v>
      </c>
      <c r="S1799" t="n">
        <v>46.36</v>
      </c>
      <c r="T1799" t="n">
        <v>3809.82</v>
      </c>
      <c r="U1799" t="n">
        <v>0.85</v>
      </c>
      <c r="V1799" t="n">
        <v>0.9</v>
      </c>
      <c r="W1799" t="n">
        <v>9.199999999999999</v>
      </c>
      <c r="X1799" t="n">
        <v>0.24</v>
      </c>
      <c r="Y1799" t="n">
        <v>1</v>
      </c>
      <c r="Z1799" t="n">
        <v>10</v>
      </c>
    </row>
    <row r="1800">
      <c r="A1800" t="n">
        <v>67</v>
      </c>
      <c r="B1800" t="n">
        <v>85</v>
      </c>
      <c r="C1800" t="inlineStr">
        <is>
          <t xml:space="preserve">CONCLUIDO	</t>
        </is>
      </c>
      <c r="D1800" t="n">
        <v>3.7927</v>
      </c>
      <c r="E1800" t="n">
        <v>26.37</v>
      </c>
      <c r="F1800" t="n">
        <v>23.59</v>
      </c>
      <c r="G1800" t="n">
        <v>117.94</v>
      </c>
      <c r="H1800" t="n">
        <v>1.63</v>
      </c>
      <c r="I1800" t="n">
        <v>12</v>
      </c>
      <c r="J1800" t="n">
        <v>192.87</v>
      </c>
      <c r="K1800" t="n">
        <v>51.39</v>
      </c>
      <c r="L1800" t="n">
        <v>17.75</v>
      </c>
      <c r="M1800" t="n">
        <v>10</v>
      </c>
      <c r="N1800" t="n">
        <v>38.73</v>
      </c>
      <c r="O1800" t="n">
        <v>24021.47</v>
      </c>
      <c r="P1800" t="n">
        <v>269.49</v>
      </c>
      <c r="Q1800" t="n">
        <v>608.8099999999999</v>
      </c>
      <c r="R1800" t="n">
        <v>54.07</v>
      </c>
      <c r="S1800" t="n">
        <v>46.36</v>
      </c>
      <c r="T1800" t="n">
        <v>3524.58</v>
      </c>
      <c r="U1800" t="n">
        <v>0.86</v>
      </c>
      <c r="V1800" t="n">
        <v>0.9</v>
      </c>
      <c r="W1800" t="n">
        <v>9.199999999999999</v>
      </c>
      <c r="X1800" t="n">
        <v>0.22</v>
      </c>
      <c r="Y1800" t="n">
        <v>1</v>
      </c>
      <c r="Z1800" t="n">
        <v>10</v>
      </c>
    </row>
    <row r="1801">
      <c r="A1801" t="n">
        <v>68</v>
      </c>
      <c r="B1801" t="n">
        <v>85</v>
      </c>
      <c r="C1801" t="inlineStr">
        <is>
          <t xml:space="preserve">CONCLUIDO	</t>
        </is>
      </c>
      <c r="D1801" t="n">
        <v>3.7917</v>
      </c>
      <c r="E1801" t="n">
        <v>26.37</v>
      </c>
      <c r="F1801" t="n">
        <v>23.59</v>
      </c>
      <c r="G1801" t="n">
        <v>117.97</v>
      </c>
      <c r="H1801" t="n">
        <v>1.65</v>
      </c>
      <c r="I1801" t="n">
        <v>12</v>
      </c>
      <c r="J1801" t="n">
        <v>193.26</v>
      </c>
      <c r="K1801" t="n">
        <v>51.39</v>
      </c>
      <c r="L1801" t="n">
        <v>18</v>
      </c>
      <c r="M1801" t="n">
        <v>10</v>
      </c>
      <c r="N1801" t="n">
        <v>38.86</v>
      </c>
      <c r="O1801" t="n">
        <v>24068.93</v>
      </c>
      <c r="P1801" t="n">
        <v>269.35</v>
      </c>
      <c r="Q1801" t="n">
        <v>608.76</v>
      </c>
      <c r="R1801" t="n">
        <v>54.37</v>
      </c>
      <c r="S1801" t="n">
        <v>46.36</v>
      </c>
      <c r="T1801" t="n">
        <v>3674.38</v>
      </c>
      <c r="U1801" t="n">
        <v>0.85</v>
      </c>
      <c r="V1801" t="n">
        <v>0.9</v>
      </c>
      <c r="W1801" t="n">
        <v>9.199999999999999</v>
      </c>
      <c r="X1801" t="n">
        <v>0.22</v>
      </c>
      <c r="Y1801" t="n">
        <v>1</v>
      </c>
      <c r="Z1801" t="n">
        <v>10</v>
      </c>
    </row>
    <row r="1802">
      <c r="A1802" t="n">
        <v>69</v>
      </c>
      <c r="B1802" t="n">
        <v>85</v>
      </c>
      <c r="C1802" t="inlineStr">
        <is>
          <t xml:space="preserve">CONCLUIDO	</t>
        </is>
      </c>
      <c r="D1802" t="n">
        <v>3.7921</v>
      </c>
      <c r="E1802" t="n">
        <v>26.37</v>
      </c>
      <c r="F1802" t="n">
        <v>23.59</v>
      </c>
      <c r="G1802" t="n">
        <v>117.96</v>
      </c>
      <c r="H1802" t="n">
        <v>1.67</v>
      </c>
      <c r="I1802" t="n">
        <v>12</v>
      </c>
      <c r="J1802" t="n">
        <v>193.64</v>
      </c>
      <c r="K1802" t="n">
        <v>51.39</v>
      </c>
      <c r="L1802" t="n">
        <v>18.25</v>
      </c>
      <c r="M1802" t="n">
        <v>10</v>
      </c>
      <c r="N1802" t="n">
        <v>39</v>
      </c>
      <c r="O1802" t="n">
        <v>24116.44</v>
      </c>
      <c r="P1802" t="n">
        <v>269.01</v>
      </c>
      <c r="Q1802" t="n">
        <v>608.77</v>
      </c>
      <c r="R1802" t="n">
        <v>54.2</v>
      </c>
      <c r="S1802" t="n">
        <v>46.36</v>
      </c>
      <c r="T1802" t="n">
        <v>3589.05</v>
      </c>
      <c r="U1802" t="n">
        <v>0.86</v>
      </c>
      <c r="V1802" t="n">
        <v>0.9</v>
      </c>
      <c r="W1802" t="n">
        <v>9.199999999999999</v>
      </c>
      <c r="X1802" t="n">
        <v>0.22</v>
      </c>
      <c r="Y1802" t="n">
        <v>1</v>
      </c>
      <c r="Z1802" t="n">
        <v>10</v>
      </c>
    </row>
    <row r="1803">
      <c r="A1803" t="n">
        <v>70</v>
      </c>
      <c r="B1803" t="n">
        <v>85</v>
      </c>
      <c r="C1803" t="inlineStr">
        <is>
          <t xml:space="preserve">CONCLUIDO	</t>
        </is>
      </c>
      <c r="D1803" t="n">
        <v>3.7917</v>
      </c>
      <c r="E1803" t="n">
        <v>26.37</v>
      </c>
      <c r="F1803" t="n">
        <v>23.59</v>
      </c>
      <c r="G1803" t="n">
        <v>117.97</v>
      </c>
      <c r="H1803" t="n">
        <v>1.69</v>
      </c>
      <c r="I1803" t="n">
        <v>12</v>
      </c>
      <c r="J1803" t="n">
        <v>194.03</v>
      </c>
      <c r="K1803" t="n">
        <v>51.39</v>
      </c>
      <c r="L1803" t="n">
        <v>18.5</v>
      </c>
      <c r="M1803" t="n">
        <v>10</v>
      </c>
      <c r="N1803" t="n">
        <v>39.13</v>
      </c>
      <c r="O1803" t="n">
        <v>24163.99</v>
      </c>
      <c r="P1803" t="n">
        <v>268.57</v>
      </c>
      <c r="Q1803" t="n">
        <v>608.77</v>
      </c>
      <c r="R1803" t="n">
        <v>54.33</v>
      </c>
      <c r="S1803" t="n">
        <v>46.36</v>
      </c>
      <c r="T1803" t="n">
        <v>3653.78</v>
      </c>
      <c r="U1803" t="n">
        <v>0.85</v>
      </c>
      <c r="V1803" t="n">
        <v>0.9</v>
      </c>
      <c r="W1803" t="n">
        <v>9.199999999999999</v>
      </c>
      <c r="X1803" t="n">
        <v>0.22</v>
      </c>
      <c r="Y1803" t="n">
        <v>1</v>
      </c>
      <c r="Z1803" t="n">
        <v>10</v>
      </c>
    </row>
    <row r="1804">
      <c r="A1804" t="n">
        <v>71</v>
      </c>
      <c r="B1804" t="n">
        <v>85</v>
      </c>
      <c r="C1804" t="inlineStr">
        <is>
          <t xml:space="preserve">CONCLUIDO	</t>
        </is>
      </c>
      <c r="D1804" t="n">
        <v>3.7899</v>
      </c>
      <c r="E1804" t="n">
        <v>26.39</v>
      </c>
      <c r="F1804" t="n">
        <v>23.61</v>
      </c>
      <c r="G1804" t="n">
        <v>118.03</v>
      </c>
      <c r="H1804" t="n">
        <v>1.71</v>
      </c>
      <c r="I1804" t="n">
        <v>12</v>
      </c>
      <c r="J1804" t="n">
        <v>194.41</v>
      </c>
      <c r="K1804" t="n">
        <v>51.39</v>
      </c>
      <c r="L1804" t="n">
        <v>18.75</v>
      </c>
      <c r="M1804" t="n">
        <v>10</v>
      </c>
      <c r="N1804" t="n">
        <v>39.27</v>
      </c>
      <c r="O1804" t="n">
        <v>24211.59</v>
      </c>
      <c r="P1804" t="n">
        <v>267.66</v>
      </c>
      <c r="Q1804" t="n">
        <v>608.8</v>
      </c>
      <c r="R1804" t="n">
        <v>54.62</v>
      </c>
      <c r="S1804" t="n">
        <v>46.36</v>
      </c>
      <c r="T1804" t="n">
        <v>3797.75</v>
      </c>
      <c r="U1804" t="n">
        <v>0.85</v>
      </c>
      <c r="V1804" t="n">
        <v>0.9</v>
      </c>
      <c r="W1804" t="n">
        <v>9.199999999999999</v>
      </c>
      <c r="X1804" t="n">
        <v>0.24</v>
      </c>
      <c r="Y1804" t="n">
        <v>1</v>
      </c>
      <c r="Z1804" t="n">
        <v>10</v>
      </c>
    </row>
    <row r="1805">
      <c r="A1805" t="n">
        <v>72</v>
      </c>
      <c r="B1805" t="n">
        <v>85</v>
      </c>
      <c r="C1805" t="inlineStr">
        <is>
          <t xml:space="preserve">CONCLUIDO	</t>
        </is>
      </c>
      <c r="D1805" t="n">
        <v>3.7909</v>
      </c>
      <c r="E1805" t="n">
        <v>26.38</v>
      </c>
      <c r="F1805" t="n">
        <v>23.6</v>
      </c>
      <c r="G1805" t="n">
        <v>118</v>
      </c>
      <c r="H1805" t="n">
        <v>1.73</v>
      </c>
      <c r="I1805" t="n">
        <v>12</v>
      </c>
      <c r="J1805" t="n">
        <v>194.8</v>
      </c>
      <c r="K1805" t="n">
        <v>51.39</v>
      </c>
      <c r="L1805" t="n">
        <v>19</v>
      </c>
      <c r="M1805" t="n">
        <v>10</v>
      </c>
      <c r="N1805" t="n">
        <v>39.41</v>
      </c>
      <c r="O1805" t="n">
        <v>24259.23</v>
      </c>
      <c r="P1805" t="n">
        <v>266.23</v>
      </c>
      <c r="Q1805" t="n">
        <v>608.8099999999999</v>
      </c>
      <c r="R1805" t="n">
        <v>54.49</v>
      </c>
      <c r="S1805" t="n">
        <v>46.36</v>
      </c>
      <c r="T1805" t="n">
        <v>3733.49</v>
      </c>
      <c r="U1805" t="n">
        <v>0.85</v>
      </c>
      <c r="V1805" t="n">
        <v>0.9</v>
      </c>
      <c r="W1805" t="n">
        <v>9.199999999999999</v>
      </c>
      <c r="X1805" t="n">
        <v>0.23</v>
      </c>
      <c r="Y1805" t="n">
        <v>1</v>
      </c>
      <c r="Z1805" t="n">
        <v>10</v>
      </c>
    </row>
    <row r="1806">
      <c r="A1806" t="n">
        <v>73</v>
      </c>
      <c r="B1806" t="n">
        <v>85</v>
      </c>
      <c r="C1806" t="inlineStr">
        <is>
          <t xml:space="preserve">CONCLUIDO	</t>
        </is>
      </c>
      <c r="D1806" t="n">
        <v>3.8</v>
      </c>
      <c r="E1806" t="n">
        <v>26.32</v>
      </c>
      <c r="F1806" t="n">
        <v>23.57</v>
      </c>
      <c r="G1806" t="n">
        <v>128.57</v>
      </c>
      <c r="H1806" t="n">
        <v>1.75</v>
      </c>
      <c r="I1806" t="n">
        <v>11</v>
      </c>
      <c r="J1806" t="n">
        <v>195.19</v>
      </c>
      <c r="K1806" t="n">
        <v>51.39</v>
      </c>
      <c r="L1806" t="n">
        <v>19.25</v>
      </c>
      <c r="M1806" t="n">
        <v>9</v>
      </c>
      <c r="N1806" t="n">
        <v>39.54</v>
      </c>
      <c r="O1806" t="n">
        <v>24306.92</v>
      </c>
      <c r="P1806" t="n">
        <v>266.1</v>
      </c>
      <c r="Q1806" t="n">
        <v>608.76</v>
      </c>
      <c r="R1806" t="n">
        <v>53.58</v>
      </c>
      <c r="S1806" t="n">
        <v>46.36</v>
      </c>
      <c r="T1806" t="n">
        <v>3280.21</v>
      </c>
      <c r="U1806" t="n">
        <v>0.87</v>
      </c>
      <c r="V1806" t="n">
        <v>0.9</v>
      </c>
      <c r="W1806" t="n">
        <v>9.199999999999999</v>
      </c>
      <c r="X1806" t="n">
        <v>0.2</v>
      </c>
      <c r="Y1806" t="n">
        <v>1</v>
      </c>
      <c r="Z1806" t="n">
        <v>10</v>
      </c>
    </row>
    <row r="1807">
      <c r="A1807" t="n">
        <v>74</v>
      </c>
      <c r="B1807" t="n">
        <v>85</v>
      </c>
      <c r="C1807" t="inlineStr">
        <is>
          <t xml:space="preserve">CONCLUIDO	</t>
        </is>
      </c>
      <c r="D1807" t="n">
        <v>3.8005</v>
      </c>
      <c r="E1807" t="n">
        <v>26.31</v>
      </c>
      <c r="F1807" t="n">
        <v>23.57</v>
      </c>
      <c r="G1807" t="n">
        <v>128.55</v>
      </c>
      <c r="H1807" t="n">
        <v>1.77</v>
      </c>
      <c r="I1807" t="n">
        <v>11</v>
      </c>
      <c r="J1807" t="n">
        <v>195.57</v>
      </c>
      <c r="K1807" t="n">
        <v>51.39</v>
      </c>
      <c r="L1807" t="n">
        <v>19.5</v>
      </c>
      <c r="M1807" t="n">
        <v>9</v>
      </c>
      <c r="N1807" t="n">
        <v>39.68</v>
      </c>
      <c r="O1807" t="n">
        <v>24354.66</v>
      </c>
      <c r="P1807" t="n">
        <v>266.23</v>
      </c>
      <c r="Q1807" t="n">
        <v>608.79</v>
      </c>
      <c r="R1807" t="n">
        <v>53.6</v>
      </c>
      <c r="S1807" t="n">
        <v>46.36</v>
      </c>
      <c r="T1807" t="n">
        <v>3291.93</v>
      </c>
      <c r="U1807" t="n">
        <v>0.86</v>
      </c>
      <c r="V1807" t="n">
        <v>0.9</v>
      </c>
      <c r="W1807" t="n">
        <v>9.19</v>
      </c>
      <c r="X1807" t="n">
        <v>0.2</v>
      </c>
      <c r="Y1807" t="n">
        <v>1</v>
      </c>
      <c r="Z1807" t="n">
        <v>10</v>
      </c>
    </row>
    <row r="1808">
      <c r="A1808" t="n">
        <v>75</v>
      </c>
      <c r="B1808" t="n">
        <v>85</v>
      </c>
      <c r="C1808" t="inlineStr">
        <is>
          <t xml:space="preserve">CONCLUIDO	</t>
        </is>
      </c>
      <c r="D1808" t="n">
        <v>3.8008</v>
      </c>
      <c r="E1808" t="n">
        <v>26.31</v>
      </c>
      <c r="F1808" t="n">
        <v>23.57</v>
      </c>
      <c r="G1808" t="n">
        <v>128.54</v>
      </c>
      <c r="H1808" t="n">
        <v>1.79</v>
      </c>
      <c r="I1808" t="n">
        <v>11</v>
      </c>
      <c r="J1808" t="n">
        <v>195.96</v>
      </c>
      <c r="K1808" t="n">
        <v>51.39</v>
      </c>
      <c r="L1808" t="n">
        <v>19.75</v>
      </c>
      <c r="M1808" t="n">
        <v>9</v>
      </c>
      <c r="N1808" t="n">
        <v>39.82</v>
      </c>
      <c r="O1808" t="n">
        <v>24402.44</v>
      </c>
      <c r="P1808" t="n">
        <v>265.74</v>
      </c>
      <c r="Q1808" t="n">
        <v>608.78</v>
      </c>
      <c r="R1808" t="n">
        <v>53.44</v>
      </c>
      <c r="S1808" t="n">
        <v>46.36</v>
      </c>
      <c r="T1808" t="n">
        <v>3211.32</v>
      </c>
      <c r="U1808" t="n">
        <v>0.87</v>
      </c>
      <c r="V1808" t="n">
        <v>0.9</v>
      </c>
      <c r="W1808" t="n">
        <v>9.19</v>
      </c>
      <c r="X1808" t="n">
        <v>0.19</v>
      </c>
      <c r="Y1808" t="n">
        <v>1</v>
      </c>
      <c r="Z1808" t="n">
        <v>10</v>
      </c>
    </row>
    <row r="1809">
      <c r="A1809" t="n">
        <v>76</v>
      </c>
      <c r="B1809" t="n">
        <v>85</v>
      </c>
      <c r="C1809" t="inlineStr">
        <is>
          <t xml:space="preserve">CONCLUIDO	</t>
        </is>
      </c>
      <c r="D1809" t="n">
        <v>3.8001</v>
      </c>
      <c r="E1809" t="n">
        <v>26.32</v>
      </c>
      <c r="F1809" t="n">
        <v>23.57</v>
      </c>
      <c r="G1809" t="n">
        <v>128.56</v>
      </c>
      <c r="H1809" t="n">
        <v>1.81</v>
      </c>
      <c r="I1809" t="n">
        <v>11</v>
      </c>
      <c r="J1809" t="n">
        <v>196.35</v>
      </c>
      <c r="K1809" t="n">
        <v>51.39</v>
      </c>
      <c r="L1809" t="n">
        <v>20</v>
      </c>
      <c r="M1809" t="n">
        <v>9</v>
      </c>
      <c r="N1809" t="n">
        <v>39.96</v>
      </c>
      <c r="O1809" t="n">
        <v>24450.27</v>
      </c>
      <c r="P1809" t="n">
        <v>264.85</v>
      </c>
      <c r="Q1809" t="n">
        <v>608.85</v>
      </c>
      <c r="R1809" t="n">
        <v>53.66</v>
      </c>
      <c r="S1809" t="n">
        <v>46.36</v>
      </c>
      <c r="T1809" t="n">
        <v>3324.5</v>
      </c>
      <c r="U1809" t="n">
        <v>0.86</v>
      </c>
      <c r="V1809" t="n">
        <v>0.9</v>
      </c>
      <c r="W1809" t="n">
        <v>9.19</v>
      </c>
      <c r="X1809" t="n">
        <v>0.2</v>
      </c>
      <c r="Y1809" t="n">
        <v>1</v>
      </c>
      <c r="Z1809" t="n">
        <v>10</v>
      </c>
    </row>
    <row r="1810">
      <c r="A1810" t="n">
        <v>77</v>
      </c>
      <c r="B1810" t="n">
        <v>85</v>
      </c>
      <c r="C1810" t="inlineStr">
        <is>
          <t xml:space="preserve">CONCLUIDO	</t>
        </is>
      </c>
      <c r="D1810" t="n">
        <v>3.8003</v>
      </c>
      <c r="E1810" t="n">
        <v>26.31</v>
      </c>
      <c r="F1810" t="n">
        <v>23.57</v>
      </c>
      <c r="G1810" t="n">
        <v>128.56</v>
      </c>
      <c r="H1810" t="n">
        <v>1.83</v>
      </c>
      <c r="I1810" t="n">
        <v>11</v>
      </c>
      <c r="J1810" t="n">
        <v>196.74</v>
      </c>
      <c r="K1810" t="n">
        <v>51.39</v>
      </c>
      <c r="L1810" t="n">
        <v>20.25</v>
      </c>
      <c r="M1810" t="n">
        <v>9</v>
      </c>
      <c r="N1810" t="n">
        <v>40.09</v>
      </c>
      <c r="O1810" t="n">
        <v>24498.15</v>
      </c>
      <c r="P1810" t="n">
        <v>263.69</v>
      </c>
      <c r="Q1810" t="n">
        <v>608.79</v>
      </c>
      <c r="R1810" t="n">
        <v>53.54</v>
      </c>
      <c r="S1810" t="n">
        <v>46.36</v>
      </c>
      <c r="T1810" t="n">
        <v>3264.31</v>
      </c>
      <c r="U1810" t="n">
        <v>0.87</v>
      </c>
      <c r="V1810" t="n">
        <v>0.9</v>
      </c>
      <c r="W1810" t="n">
        <v>9.199999999999999</v>
      </c>
      <c r="X1810" t="n">
        <v>0.2</v>
      </c>
      <c r="Y1810" t="n">
        <v>1</v>
      </c>
      <c r="Z1810" t="n">
        <v>10</v>
      </c>
    </row>
    <row r="1811">
      <c r="A1811" t="n">
        <v>78</v>
      </c>
      <c r="B1811" t="n">
        <v>85</v>
      </c>
      <c r="C1811" t="inlineStr">
        <is>
          <t xml:space="preserve">CONCLUIDO	</t>
        </is>
      </c>
      <c r="D1811" t="n">
        <v>3.8009</v>
      </c>
      <c r="E1811" t="n">
        <v>26.31</v>
      </c>
      <c r="F1811" t="n">
        <v>23.56</v>
      </c>
      <c r="G1811" t="n">
        <v>128.53</v>
      </c>
      <c r="H1811" t="n">
        <v>1.85</v>
      </c>
      <c r="I1811" t="n">
        <v>11</v>
      </c>
      <c r="J1811" t="n">
        <v>197.12</v>
      </c>
      <c r="K1811" t="n">
        <v>51.39</v>
      </c>
      <c r="L1811" t="n">
        <v>20.5</v>
      </c>
      <c r="M1811" t="n">
        <v>9</v>
      </c>
      <c r="N1811" t="n">
        <v>40.23</v>
      </c>
      <c r="O1811" t="n">
        <v>24546.08</v>
      </c>
      <c r="P1811" t="n">
        <v>262.36</v>
      </c>
      <c r="Q1811" t="n">
        <v>608.78</v>
      </c>
      <c r="R1811" t="n">
        <v>53.35</v>
      </c>
      <c r="S1811" t="n">
        <v>46.36</v>
      </c>
      <c r="T1811" t="n">
        <v>3165.29</v>
      </c>
      <c r="U1811" t="n">
        <v>0.87</v>
      </c>
      <c r="V1811" t="n">
        <v>0.9</v>
      </c>
      <c r="W1811" t="n">
        <v>9.199999999999999</v>
      </c>
      <c r="X1811" t="n">
        <v>0.19</v>
      </c>
      <c r="Y1811" t="n">
        <v>1</v>
      </c>
      <c r="Z1811" t="n">
        <v>10</v>
      </c>
    </row>
    <row r="1812">
      <c r="A1812" t="n">
        <v>79</v>
      </c>
      <c r="B1812" t="n">
        <v>85</v>
      </c>
      <c r="C1812" t="inlineStr">
        <is>
          <t xml:space="preserve">CONCLUIDO	</t>
        </is>
      </c>
      <c r="D1812" t="n">
        <v>3.8084</v>
      </c>
      <c r="E1812" t="n">
        <v>26.26</v>
      </c>
      <c r="F1812" t="n">
        <v>23.55</v>
      </c>
      <c r="G1812" t="n">
        <v>141.28</v>
      </c>
      <c r="H1812" t="n">
        <v>1.87</v>
      </c>
      <c r="I1812" t="n">
        <v>10</v>
      </c>
      <c r="J1812" t="n">
        <v>197.51</v>
      </c>
      <c r="K1812" t="n">
        <v>51.39</v>
      </c>
      <c r="L1812" t="n">
        <v>20.75</v>
      </c>
      <c r="M1812" t="n">
        <v>8</v>
      </c>
      <c r="N1812" t="n">
        <v>40.37</v>
      </c>
      <c r="O1812" t="n">
        <v>24594.05</v>
      </c>
      <c r="P1812" t="n">
        <v>261.12</v>
      </c>
      <c r="Q1812" t="n">
        <v>608.77</v>
      </c>
      <c r="R1812" t="n">
        <v>52.9</v>
      </c>
      <c r="S1812" t="n">
        <v>46.36</v>
      </c>
      <c r="T1812" t="n">
        <v>2946.72</v>
      </c>
      <c r="U1812" t="n">
        <v>0.88</v>
      </c>
      <c r="V1812" t="n">
        <v>0.9</v>
      </c>
      <c r="W1812" t="n">
        <v>9.19</v>
      </c>
      <c r="X1812" t="n">
        <v>0.18</v>
      </c>
      <c r="Y1812" t="n">
        <v>1</v>
      </c>
      <c r="Z1812" t="n">
        <v>10</v>
      </c>
    </row>
    <row r="1813">
      <c r="A1813" t="n">
        <v>80</v>
      </c>
      <c r="B1813" t="n">
        <v>85</v>
      </c>
      <c r="C1813" t="inlineStr">
        <is>
          <t xml:space="preserve">CONCLUIDO	</t>
        </is>
      </c>
      <c r="D1813" t="n">
        <v>3.8075</v>
      </c>
      <c r="E1813" t="n">
        <v>26.26</v>
      </c>
      <c r="F1813" t="n">
        <v>23.55</v>
      </c>
      <c r="G1813" t="n">
        <v>141.31</v>
      </c>
      <c r="H1813" t="n">
        <v>1.88</v>
      </c>
      <c r="I1813" t="n">
        <v>10</v>
      </c>
      <c r="J1813" t="n">
        <v>197.9</v>
      </c>
      <c r="K1813" t="n">
        <v>51.39</v>
      </c>
      <c r="L1813" t="n">
        <v>21</v>
      </c>
      <c r="M1813" t="n">
        <v>8</v>
      </c>
      <c r="N1813" t="n">
        <v>40.51</v>
      </c>
      <c r="O1813" t="n">
        <v>24642.07</v>
      </c>
      <c r="P1813" t="n">
        <v>261.81</v>
      </c>
      <c r="Q1813" t="n">
        <v>608.85</v>
      </c>
      <c r="R1813" t="n">
        <v>53</v>
      </c>
      <c r="S1813" t="n">
        <v>46.36</v>
      </c>
      <c r="T1813" t="n">
        <v>2995.66</v>
      </c>
      <c r="U1813" t="n">
        <v>0.87</v>
      </c>
      <c r="V1813" t="n">
        <v>0.9</v>
      </c>
      <c r="W1813" t="n">
        <v>9.19</v>
      </c>
      <c r="X1813" t="n">
        <v>0.18</v>
      </c>
      <c r="Y1813" t="n">
        <v>1</v>
      </c>
      <c r="Z1813" t="n">
        <v>10</v>
      </c>
    </row>
    <row r="1814">
      <c r="A1814" t="n">
        <v>81</v>
      </c>
      <c r="B1814" t="n">
        <v>85</v>
      </c>
      <c r="C1814" t="inlineStr">
        <is>
          <t xml:space="preserve">CONCLUIDO	</t>
        </is>
      </c>
      <c r="D1814" t="n">
        <v>3.8078</v>
      </c>
      <c r="E1814" t="n">
        <v>26.26</v>
      </c>
      <c r="F1814" t="n">
        <v>23.55</v>
      </c>
      <c r="G1814" t="n">
        <v>141.3</v>
      </c>
      <c r="H1814" t="n">
        <v>1.9</v>
      </c>
      <c r="I1814" t="n">
        <v>10</v>
      </c>
      <c r="J1814" t="n">
        <v>198.29</v>
      </c>
      <c r="K1814" t="n">
        <v>51.39</v>
      </c>
      <c r="L1814" t="n">
        <v>21.25</v>
      </c>
      <c r="M1814" t="n">
        <v>8</v>
      </c>
      <c r="N1814" t="n">
        <v>40.65</v>
      </c>
      <c r="O1814" t="n">
        <v>24690.13</v>
      </c>
      <c r="P1814" t="n">
        <v>261.9</v>
      </c>
      <c r="Q1814" t="n">
        <v>608.77</v>
      </c>
      <c r="R1814" t="n">
        <v>52.92</v>
      </c>
      <c r="S1814" t="n">
        <v>46.36</v>
      </c>
      <c r="T1814" t="n">
        <v>2957.62</v>
      </c>
      <c r="U1814" t="n">
        <v>0.88</v>
      </c>
      <c r="V1814" t="n">
        <v>0.9</v>
      </c>
      <c r="W1814" t="n">
        <v>9.199999999999999</v>
      </c>
      <c r="X1814" t="n">
        <v>0.18</v>
      </c>
      <c r="Y1814" t="n">
        <v>1</v>
      </c>
      <c r="Z1814" t="n">
        <v>10</v>
      </c>
    </row>
    <row r="1815">
      <c r="A1815" t="n">
        <v>82</v>
      </c>
      <c r="B1815" t="n">
        <v>85</v>
      </c>
      <c r="C1815" t="inlineStr">
        <is>
          <t xml:space="preserve">CONCLUIDO	</t>
        </is>
      </c>
      <c r="D1815" t="n">
        <v>3.8075</v>
      </c>
      <c r="E1815" t="n">
        <v>26.26</v>
      </c>
      <c r="F1815" t="n">
        <v>23.55</v>
      </c>
      <c r="G1815" t="n">
        <v>141.32</v>
      </c>
      <c r="H1815" t="n">
        <v>1.92</v>
      </c>
      <c r="I1815" t="n">
        <v>10</v>
      </c>
      <c r="J1815" t="n">
        <v>198.68</v>
      </c>
      <c r="K1815" t="n">
        <v>51.39</v>
      </c>
      <c r="L1815" t="n">
        <v>21.5</v>
      </c>
      <c r="M1815" t="n">
        <v>8</v>
      </c>
      <c r="N1815" t="n">
        <v>40.79</v>
      </c>
      <c r="O1815" t="n">
        <v>24738.25</v>
      </c>
      <c r="P1815" t="n">
        <v>261.72</v>
      </c>
      <c r="Q1815" t="n">
        <v>608.8200000000001</v>
      </c>
      <c r="R1815" t="n">
        <v>52.98</v>
      </c>
      <c r="S1815" t="n">
        <v>46.36</v>
      </c>
      <c r="T1815" t="n">
        <v>2989.17</v>
      </c>
      <c r="U1815" t="n">
        <v>0.87</v>
      </c>
      <c r="V1815" t="n">
        <v>0.9</v>
      </c>
      <c r="W1815" t="n">
        <v>9.199999999999999</v>
      </c>
      <c r="X1815" t="n">
        <v>0.18</v>
      </c>
      <c r="Y1815" t="n">
        <v>1</v>
      </c>
      <c r="Z1815" t="n">
        <v>10</v>
      </c>
    </row>
    <row r="1816">
      <c r="A1816" t="n">
        <v>83</v>
      </c>
      <c r="B1816" t="n">
        <v>85</v>
      </c>
      <c r="C1816" t="inlineStr">
        <is>
          <t xml:space="preserve">CONCLUIDO	</t>
        </is>
      </c>
      <c r="D1816" t="n">
        <v>3.8088</v>
      </c>
      <c r="E1816" t="n">
        <v>26.25</v>
      </c>
      <c r="F1816" t="n">
        <v>23.54</v>
      </c>
      <c r="G1816" t="n">
        <v>141.26</v>
      </c>
      <c r="H1816" t="n">
        <v>1.94</v>
      </c>
      <c r="I1816" t="n">
        <v>10</v>
      </c>
      <c r="J1816" t="n">
        <v>199.07</v>
      </c>
      <c r="K1816" t="n">
        <v>51.39</v>
      </c>
      <c r="L1816" t="n">
        <v>21.75</v>
      </c>
      <c r="M1816" t="n">
        <v>8</v>
      </c>
      <c r="N1816" t="n">
        <v>40.93</v>
      </c>
      <c r="O1816" t="n">
        <v>24786.41</v>
      </c>
      <c r="P1816" t="n">
        <v>261.59</v>
      </c>
      <c r="Q1816" t="n">
        <v>608.8200000000001</v>
      </c>
      <c r="R1816" t="n">
        <v>52.66</v>
      </c>
      <c r="S1816" t="n">
        <v>46.36</v>
      </c>
      <c r="T1816" t="n">
        <v>2828.37</v>
      </c>
      <c r="U1816" t="n">
        <v>0.88</v>
      </c>
      <c r="V1816" t="n">
        <v>0.91</v>
      </c>
      <c r="W1816" t="n">
        <v>9.19</v>
      </c>
      <c r="X1816" t="n">
        <v>0.17</v>
      </c>
      <c r="Y1816" t="n">
        <v>1</v>
      </c>
      <c r="Z1816" t="n">
        <v>10</v>
      </c>
    </row>
    <row r="1817">
      <c r="A1817" t="n">
        <v>84</v>
      </c>
      <c r="B1817" t="n">
        <v>85</v>
      </c>
      <c r="C1817" t="inlineStr">
        <is>
          <t xml:space="preserve">CONCLUIDO	</t>
        </is>
      </c>
      <c r="D1817" t="n">
        <v>3.8087</v>
      </c>
      <c r="E1817" t="n">
        <v>26.26</v>
      </c>
      <c r="F1817" t="n">
        <v>23.54</v>
      </c>
      <c r="G1817" t="n">
        <v>141.26</v>
      </c>
      <c r="H1817" t="n">
        <v>1.96</v>
      </c>
      <c r="I1817" t="n">
        <v>10</v>
      </c>
      <c r="J1817" t="n">
        <v>199.46</v>
      </c>
      <c r="K1817" t="n">
        <v>51.39</v>
      </c>
      <c r="L1817" t="n">
        <v>22</v>
      </c>
      <c r="M1817" t="n">
        <v>8</v>
      </c>
      <c r="N1817" t="n">
        <v>41.07</v>
      </c>
      <c r="O1817" t="n">
        <v>24834.62</v>
      </c>
      <c r="P1817" t="n">
        <v>261.77</v>
      </c>
      <c r="Q1817" t="n">
        <v>608.79</v>
      </c>
      <c r="R1817" t="n">
        <v>52.74</v>
      </c>
      <c r="S1817" t="n">
        <v>46.36</v>
      </c>
      <c r="T1817" t="n">
        <v>2867.61</v>
      </c>
      <c r="U1817" t="n">
        <v>0.88</v>
      </c>
      <c r="V1817" t="n">
        <v>0.91</v>
      </c>
      <c r="W1817" t="n">
        <v>9.19</v>
      </c>
      <c r="X1817" t="n">
        <v>0.17</v>
      </c>
      <c r="Y1817" t="n">
        <v>1</v>
      </c>
      <c r="Z1817" t="n">
        <v>10</v>
      </c>
    </row>
    <row r="1818">
      <c r="A1818" t="n">
        <v>85</v>
      </c>
      <c r="B1818" t="n">
        <v>85</v>
      </c>
      <c r="C1818" t="inlineStr">
        <is>
          <t xml:space="preserve">CONCLUIDO	</t>
        </is>
      </c>
      <c r="D1818" t="n">
        <v>3.8097</v>
      </c>
      <c r="E1818" t="n">
        <v>26.25</v>
      </c>
      <c r="F1818" t="n">
        <v>23.54</v>
      </c>
      <c r="G1818" t="n">
        <v>141.22</v>
      </c>
      <c r="H1818" t="n">
        <v>1.98</v>
      </c>
      <c r="I1818" t="n">
        <v>10</v>
      </c>
      <c r="J1818" t="n">
        <v>199.86</v>
      </c>
      <c r="K1818" t="n">
        <v>51.39</v>
      </c>
      <c r="L1818" t="n">
        <v>22.25</v>
      </c>
      <c r="M1818" t="n">
        <v>8</v>
      </c>
      <c r="N1818" t="n">
        <v>41.21</v>
      </c>
      <c r="O1818" t="n">
        <v>24882.88</v>
      </c>
      <c r="P1818" t="n">
        <v>260.82</v>
      </c>
      <c r="Q1818" t="n">
        <v>608.76</v>
      </c>
      <c r="R1818" t="n">
        <v>52.55</v>
      </c>
      <c r="S1818" t="n">
        <v>46.36</v>
      </c>
      <c r="T1818" t="n">
        <v>2774.12</v>
      </c>
      <c r="U1818" t="n">
        <v>0.88</v>
      </c>
      <c r="V1818" t="n">
        <v>0.91</v>
      </c>
      <c r="W1818" t="n">
        <v>9.19</v>
      </c>
      <c r="X1818" t="n">
        <v>0.17</v>
      </c>
      <c r="Y1818" t="n">
        <v>1</v>
      </c>
      <c r="Z1818" t="n">
        <v>10</v>
      </c>
    </row>
    <row r="1819">
      <c r="A1819" t="n">
        <v>86</v>
      </c>
      <c r="B1819" t="n">
        <v>85</v>
      </c>
      <c r="C1819" t="inlineStr">
        <is>
          <t xml:space="preserve">CONCLUIDO	</t>
        </is>
      </c>
      <c r="D1819" t="n">
        <v>3.8081</v>
      </c>
      <c r="E1819" t="n">
        <v>26.26</v>
      </c>
      <c r="F1819" t="n">
        <v>23.55</v>
      </c>
      <c r="G1819" t="n">
        <v>141.29</v>
      </c>
      <c r="H1819" t="n">
        <v>2</v>
      </c>
      <c r="I1819" t="n">
        <v>10</v>
      </c>
      <c r="J1819" t="n">
        <v>200.25</v>
      </c>
      <c r="K1819" t="n">
        <v>51.39</v>
      </c>
      <c r="L1819" t="n">
        <v>22.5</v>
      </c>
      <c r="M1819" t="n">
        <v>8</v>
      </c>
      <c r="N1819" t="n">
        <v>41.35</v>
      </c>
      <c r="O1819" t="n">
        <v>24931.18</v>
      </c>
      <c r="P1819" t="n">
        <v>259.02</v>
      </c>
      <c r="Q1819" t="n">
        <v>608.77</v>
      </c>
      <c r="R1819" t="n">
        <v>52.85</v>
      </c>
      <c r="S1819" t="n">
        <v>46.36</v>
      </c>
      <c r="T1819" t="n">
        <v>2920.19</v>
      </c>
      <c r="U1819" t="n">
        <v>0.88</v>
      </c>
      <c r="V1819" t="n">
        <v>0.9</v>
      </c>
      <c r="W1819" t="n">
        <v>9.199999999999999</v>
      </c>
      <c r="X1819" t="n">
        <v>0.18</v>
      </c>
      <c r="Y1819" t="n">
        <v>1</v>
      </c>
      <c r="Z1819" t="n">
        <v>10</v>
      </c>
    </row>
    <row r="1820">
      <c r="A1820" t="n">
        <v>87</v>
      </c>
      <c r="B1820" t="n">
        <v>85</v>
      </c>
      <c r="C1820" t="inlineStr">
        <is>
          <t xml:space="preserve">CONCLUIDO	</t>
        </is>
      </c>
      <c r="D1820" t="n">
        <v>3.8079</v>
      </c>
      <c r="E1820" t="n">
        <v>26.26</v>
      </c>
      <c r="F1820" t="n">
        <v>23.55</v>
      </c>
      <c r="G1820" t="n">
        <v>141.3</v>
      </c>
      <c r="H1820" t="n">
        <v>2.01</v>
      </c>
      <c r="I1820" t="n">
        <v>10</v>
      </c>
      <c r="J1820" t="n">
        <v>200.64</v>
      </c>
      <c r="K1820" t="n">
        <v>51.39</v>
      </c>
      <c r="L1820" t="n">
        <v>22.75</v>
      </c>
      <c r="M1820" t="n">
        <v>8</v>
      </c>
      <c r="N1820" t="n">
        <v>41.5</v>
      </c>
      <c r="O1820" t="n">
        <v>24979.54</v>
      </c>
      <c r="P1820" t="n">
        <v>256.74</v>
      </c>
      <c r="Q1820" t="n">
        <v>608.78</v>
      </c>
      <c r="R1820" t="n">
        <v>52.97</v>
      </c>
      <c r="S1820" t="n">
        <v>46.36</v>
      </c>
      <c r="T1820" t="n">
        <v>2981.94</v>
      </c>
      <c r="U1820" t="n">
        <v>0.88</v>
      </c>
      <c r="V1820" t="n">
        <v>0.9</v>
      </c>
      <c r="W1820" t="n">
        <v>9.19</v>
      </c>
      <c r="X1820" t="n">
        <v>0.18</v>
      </c>
      <c r="Y1820" t="n">
        <v>1</v>
      </c>
      <c r="Z1820" t="n">
        <v>10</v>
      </c>
    </row>
    <row r="1821">
      <c r="A1821" t="n">
        <v>88</v>
      </c>
      <c r="B1821" t="n">
        <v>85</v>
      </c>
      <c r="C1821" t="inlineStr">
        <is>
          <t xml:space="preserve">CONCLUIDO	</t>
        </is>
      </c>
      <c r="D1821" t="n">
        <v>3.8156</v>
      </c>
      <c r="E1821" t="n">
        <v>26.21</v>
      </c>
      <c r="F1821" t="n">
        <v>23.53</v>
      </c>
      <c r="G1821" t="n">
        <v>156.87</v>
      </c>
      <c r="H1821" t="n">
        <v>2.03</v>
      </c>
      <c r="I1821" t="n">
        <v>9</v>
      </c>
      <c r="J1821" t="n">
        <v>201.03</v>
      </c>
      <c r="K1821" t="n">
        <v>51.39</v>
      </c>
      <c r="L1821" t="n">
        <v>23</v>
      </c>
      <c r="M1821" t="n">
        <v>7</v>
      </c>
      <c r="N1821" t="n">
        <v>41.64</v>
      </c>
      <c r="O1821" t="n">
        <v>25027.94</v>
      </c>
      <c r="P1821" t="n">
        <v>255.8</v>
      </c>
      <c r="Q1821" t="n">
        <v>608.75</v>
      </c>
      <c r="R1821" t="n">
        <v>52.46</v>
      </c>
      <c r="S1821" t="n">
        <v>46.36</v>
      </c>
      <c r="T1821" t="n">
        <v>2735</v>
      </c>
      <c r="U1821" t="n">
        <v>0.88</v>
      </c>
      <c r="V1821" t="n">
        <v>0.91</v>
      </c>
      <c r="W1821" t="n">
        <v>9.19</v>
      </c>
      <c r="X1821" t="n">
        <v>0.16</v>
      </c>
      <c r="Y1821" t="n">
        <v>1</v>
      </c>
      <c r="Z1821" t="n">
        <v>10</v>
      </c>
    </row>
    <row r="1822">
      <c r="A1822" t="n">
        <v>89</v>
      </c>
      <c r="B1822" t="n">
        <v>85</v>
      </c>
      <c r="C1822" t="inlineStr">
        <is>
          <t xml:space="preserve">CONCLUIDO	</t>
        </is>
      </c>
      <c r="D1822" t="n">
        <v>3.8152</v>
      </c>
      <c r="E1822" t="n">
        <v>26.21</v>
      </c>
      <c r="F1822" t="n">
        <v>23.53</v>
      </c>
      <c r="G1822" t="n">
        <v>156.89</v>
      </c>
      <c r="H1822" t="n">
        <v>2.05</v>
      </c>
      <c r="I1822" t="n">
        <v>9</v>
      </c>
      <c r="J1822" t="n">
        <v>201.42</v>
      </c>
      <c r="K1822" t="n">
        <v>51.39</v>
      </c>
      <c r="L1822" t="n">
        <v>23.25</v>
      </c>
      <c r="M1822" t="n">
        <v>7</v>
      </c>
      <c r="N1822" t="n">
        <v>41.78</v>
      </c>
      <c r="O1822" t="n">
        <v>25076.39</v>
      </c>
      <c r="P1822" t="n">
        <v>256.11</v>
      </c>
      <c r="Q1822" t="n">
        <v>608.77</v>
      </c>
      <c r="R1822" t="n">
        <v>52.27</v>
      </c>
      <c r="S1822" t="n">
        <v>46.36</v>
      </c>
      <c r="T1822" t="n">
        <v>2638.76</v>
      </c>
      <c r="U1822" t="n">
        <v>0.89</v>
      </c>
      <c r="V1822" t="n">
        <v>0.91</v>
      </c>
      <c r="W1822" t="n">
        <v>9.199999999999999</v>
      </c>
      <c r="X1822" t="n">
        <v>0.16</v>
      </c>
      <c r="Y1822" t="n">
        <v>1</v>
      </c>
      <c r="Z1822" t="n">
        <v>10</v>
      </c>
    </row>
    <row r="1823">
      <c r="A1823" t="n">
        <v>90</v>
      </c>
      <c r="B1823" t="n">
        <v>85</v>
      </c>
      <c r="C1823" t="inlineStr">
        <is>
          <t xml:space="preserve">CONCLUIDO	</t>
        </is>
      </c>
      <c r="D1823" t="n">
        <v>3.8152</v>
      </c>
      <c r="E1823" t="n">
        <v>26.21</v>
      </c>
      <c r="F1823" t="n">
        <v>23.53</v>
      </c>
      <c r="G1823" t="n">
        <v>156.89</v>
      </c>
      <c r="H1823" t="n">
        <v>2.07</v>
      </c>
      <c r="I1823" t="n">
        <v>9</v>
      </c>
      <c r="J1823" t="n">
        <v>201.82</v>
      </c>
      <c r="K1823" t="n">
        <v>51.39</v>
      </c>
      <c r="L1823" t="n">
        <v>23.5</v>
      </c>
      <c r="M1823" t="n">
        <v>7</v>
      </c>
      <c r="N1823" t="n">
        <v>41.93</v>
      </c>
      <c r="O1823" t="n">
        <v>25124.89</v>
      </c>
      <c r="P1823" t="n">
        <v>256.1</v>
      </c>
      <c r="Q1823" t="n">
        <v>608.76</v>
      </c>
      <c r="R1823" t="n">
        <v>52.5</v>
      </c>
      <c r="S1823" t="n">
        <v>46.36</v>
      </c>
      <c r="T1823" t="n">
        <v>2751.57</v>
      </c>
      <c r="U1823" t="n">
        <v>0.88</v>
      </c>
      <c r="V1823" t="n">
        <v>0.91</v>
      </c>
      <c r="W1823" t="n">
        <v>9.19</v>
      </c>
      <c r="X1823" t="n">
        <v>0.16</v>
      </c>
      <c r="Y1823" t="n">
        <v>1</v>
      </c>
      <c r="Z1823" t="n">
        <v>10</v>
      </c>
    </row>
    <row r="1824">
      <c r="A1824" t="n">
        <v>91</v>
      </c>
      <c r="B1824" t="n">
        <v>85</v>
      </c>
      <c r="C1824" t="inlineStr">
        <is>
          <t xml:space="preserve">CONCLUIDO	</t>
        </is>
      </c>
      <c r="D1824" t="n">
        <v>3.8147</v>
      </c>
      <c r="E1824" t="n">
        <v>26.21</v>
      </c>
      <c r="F1824" t="n">
        <v>23.54</v>
      </c>
      <c r="G1824" t="n">
        <v>156.91</v>
      </c>
      <c r="H1824" t="n">
        <v>2.09</v>
      </c>
      <c r="I1824" t="n">
        <v>9</v>
      </c>
      <c r="J1824" t="n">
        <v>202.21</v>
      </c>
      <c r="K1824" t="n">
        <v>51.39</v>
      </c>
      <c r="L1824" t="n">
        <v>23.75</v>
      </c>
      <c r="M1824" t="n">
        <v>6</v>
      </c>
      <c r="N1824" t="n">
        <v>42.07</v>
      </c>
      <c r="O1824" t="n">
        <v>25173.44</v>
      </c>
      <c r="P1824" t="n">
        <v>255.75</v>
      </c>
      <c r="Q1824" t="n">
        <v>608.77</v>
      </c>
      <c r="R1824" t="n">
        <v>52.43</v>
      </c>
      <c r="S1824" t="n">
        <v>46.36</v>
      </c>
      <c r="T1824" t="n">
        <v>2719.95</v>
      </c>
      <c r="U1824" t="n">
        <v>0.88</v>
      </c>
      <c r="V1824" t="n">
        <v>0.91</v>
      </c>
      <c r="W1824" t="n">
        <v>9.199999999999999</v>
      </c>
      <c r="X1824" t="n">
        <v>0.17</v>
      </c>
      <c r="Y1824" t="n">
        <v>1</v>
      </c>
      <c r="Z1824" t="n">
        <v>10</v>
      </c>
    </row>
    <row r="1825">
      <c r="A1825" t="n">
        <v>92</v>
      </c>
      <c r="B1825" t="n">
        <v>85</v>
      </c>
      <c r="C1825" t="inlineStr">
        <is>
          <t xml:space="preserve">CONCLUIDO	</t>
        </is>
      </c>
      <c r="D1825" t="n">
        <v>3.8156</v>
      </c>
      <c r="E1825" t="n">
        <v>26.21</v>
      </c>
      <c r="F1825" t="n">
        <v>23.53</v>
      </c>
      <c r="G1825" t="n">
        <v>156.87</v>
      </c>
      <c r="H1825" t="n">
        <v>2.1</v>
      </c>
      <c r="I1825" t="n">
        <v>9</v>
      </c>
      <c r="J1825" t="n">
        <v>202.61</v>
      </c>
      <c r="K1825" t="n">
        <v>51.39</v>
      </c>
      <c r="L1825" t="n">
        <v>24</v>
      </c>
      <c r="M1825" t="n">
        <v>6</v>
      </c>
      <c r="N1825" t="n">
        <v>42.21</v>
      </c>
      <c r="O1825" t="n">
        <v>25222.04</v>
      </c>
      <c r="P1825" t="n">
        <v>255.32</v>
      </c>
      <c r="Q1825" t="n">
        <v>608.75</v>
      </c>
      <c r="R1825" t="n">
        <v>52.34</v>
      </c>
      <c r="S1825" t="n">
        <v>46.36</v>
      </c>
      <c r="T1825" t="n">
        <v>2672.51</v>
      </c>
      <c r="U1825" t="n">
        <v>0.89</v>
      </c>
      <c r="V1825" t="n">
        <v>0.91</v>
      </c>
      <c r="W1825" t="n">
        <v>9.19</v>
      </c>
      <c r="X1825" t="n">
        <v>0.16</v>
      </c>
      <c r="Y1825" t="n">
        <v>1</v>
      </c>
      <c r="Z1825" t="n">
        <v>10</v>
      </c>
    </row>
    <row r="1826">
      <c r="A1826" t="n">
        <v>93</v>
      </c>
      <c r="B1826" t="n">
        <v>85</v>
      </c>
      <c r="C1826" t="inlineStr">
        <is>
          <t xml:space="preserve">CONCLUIDO	</t>
        </is>
      </c>
      <c r="D1826" t="n">
        <v>3.8158</v>
      </c>
      <c r="E1826" t="n">
        <v>26.21</v>
      </c>
      <c r="F1826" t="n">
        <v>23.53</v>
      </c>
      <c r="G1826" t="n">
        <v>156.86</v>
      </c>
      <c r="H1826" t="n">
        <v>2.12</v>
      </c>
      <c r="I1826" t="n">
        <v>9</v>
      </c>
      <c r="J1826" t="n">
        <v>203</v>
      </c>
      <c r="K1826" t="n">
        <v>51.39</v>
      </c>
      <c r="L1826" t="n">
        <v>24.25</v>
      </c>
      <c r="M1826" t="n">
        <v>7</v>
      </c>
      <c r="N1826" t="n">
        <v>42.36</v>
      </c>
      <c r="O1826" t="n">
        <v>25270.81</v>
      </c>
      <c r="P1826" t="n">
        <v>255.02</v>
      </c>
      <c r="Q1826" t="n">
        <v>608.76</v>
      </c>
      <c r="R1826" t="n">
        <v>52.34</v>
      </c>
      <c r="S1826" t="n">
        <v>46.36</v>
      </c>
      <c r="T1826" t="n">
        <v>2671.65</v>
      </c>
      <c r="U1826" t="n">
        <v>0.89</v>
      </c>
      <c r="V1826" t="n">
        <v>0.91</v>
      </c>
      <c r="W1826" t="n">
        <v>9.19</v>
      </c>
      <c r="X1826" t="n">
        <v>0.16</v>
      </c>
      <c r="Y1826" t="n">
        <v>1</v>
      </c>
      <c r="Z1826" t="n">
        <v>10</v>
      </c>
    </row>
    <row r="1827">
      <c r="A1827" t="n">
        <v>94</v>
      </c>
      <c r="B1827" t="n">
        <v>85</v>
      </c>
      <c r="C1827" t="inlineStr">
        <is>
          <t xml:space="preserve">CONCLUIDO	</t>
        </is>
      </c>
      <c r="D1827" t="n">
        <v>3.8159</v>
      </c>
      <c r="E1827" t="n">
        <v>26.21</v>
      </c>
      <c r="F1827" t="n">
        <v>23.53</v>
      </c>
      <c r="G1827" t="n">
        <v>156.86</v>
      </c>
      <c r="H1827" t="n">
        <v>2.14</v>
      </c>
      <c r="I1827" t="n">
        <v>9</v>
      </c>
      <c r="J1827" t="n">
        <v>203.4</v>
      </c>
      <c r="K1827" t="n">
        <v>51.39</v>
      </c>
      <c r="L1827" t="n">
        <v>24.5</v>
      </c>
      <c r="M1827" t="n">
        <v>6</v>
      </c>
      <c r="N1827" t="n">
        <v>42.5</v>
      </c>
      <c r="O1827" t="n">
        <v>25319.51</v>
      </c>
      <c r="P1827" t="n">
        <v>254.89</v>
      </c>
      <c r="Q1827" t="n">
        <v>608.75</v>
      </c>
      <c r="R1827" t="n">
        <v>52.23</v>
      </c>
      <c r="S1827" t="n">
        <v>46.36</v>
      </c>
      <c r="T1827" t="n">
        <v>2615.3</v>
      </c>
      <c r="U1827" t="n">
        <v>0.89</v>
      </c>
      <c r="V1827" t="n">
        <v>0.91</v>
      </c>
      <c r="W1827" t="n">
        <v>9.19</v>
      </c>
      <c r="X1827" t="n">
        <v>0.16</v>
      </c>
      <c r="Y1827" t="n">
        <v>1</v>
      </c>
      <c r="Z1827" t="n">
        <v>10</v>
      </c>
    </row>
    <row r="1828">
      <c r="A1828" t="n">
        <v>95</v>
      </c>
      <c r="B1828" t="n">
        <v>85</v>
      </c>
      <c r="C1828" t="inlineStr">
        <is>
          <t xml:space="preserve">CONCLUIDO	</t>
        </is>
      </c>
      <c r="D1828" t="n">
        <v>3.8153</v>
      </c>
      <c r="E1828" t="n">
        <v>26.21</v>
      </c>
      <c r="F1828" t="n">
        <v>23.53</v>
      </c>
      <c r="G1828" t="n">
        <v>156.88</v>
      </c>
      <c r="H1828" t="n">
        <v>2.16</v>
      </c>
      <c r="I1828" t="n">
        <v>9</v>
      </c>
      <c r="J1828" t="n">
        <v>203.79</v>
      </c>
      <c r="K1828" t="n">
        <v>51.39</v>
      </c>
      <c r="L1828" t="n">
        <v>24.75</v>
      </c>
      <c r="M1828" t="n">
        <v>5</v>
      </c>
      <c r="N1828" t="n">
        <v>42.65</v>
      </c>
      <c r="O1828" t="n">
        <v>25368.26</v>
      </c>
      <c r="P1828" t="n">
        <v>254.44</v>
      </c>
      <c r="Q1828" t="n">
        <v>608.79</v>
      </c>
      <c r="R1828" t="n">
        <v>52.31</v>
      </c>
      <c r="S1828" t="n">
        <v>46.36</v>
      </c>
      <c r="T1828" t="n">
        <v>2658.51</v>
      </c>
      <c r="U1828" t="n">
        <v>0.89</v>
      </c>
      <c r="V1828" t="n">
        <v>0.91</v>
      </c>
      <c r="W1828" t="n">
        <v>9.199999999999999</v>
      </c>
      <c r="X1828" t="n">
        <v>0.16</v>
      </c>
      <c r="Y1828" t="n">
        <v>1</v>
      </c>
      <c r="Z1828" t="n">
        <v>10</v>
      </c>
    </row>
    <row r="1829">
      <c r="A1829" t="n">
        <v>96</v>
      </c>
      <c r="B1829" t="n">
        <v>85</v>
      </c>
      <c r="C1829" t="inlineStr">
        <is>
          <t xml:space="preserve">CONCLUIDO	</t>
        </is>
      </c>
      <c r="D1829" t="n">
        <v>3.8146</v>
      </c>
      <c r="E1829" t="n">
        <v>26.22</v>
      </c>
      <c r="F1829" t="n">
        <v>23.54</v>
      </c>
      <c r="G1829" t="n">
        <v>156.92</v>
      </c>
      <c r="H1829" t="n">
        <v>2.17</v>
      </c>
      <c r="I1829" t="n">
        <v>9</v>
      </c>
      <c r="J1829" t="n">
        <v>204.19</v>
      </c>
      <c r="K1829" t="n">
        <v>51.39</v>
      </c>
      <c r="L1829" t="n">
        <v>25</v>
      </c>
      <c r="M1829" t="n">
        <v>3</v>
      </c>
      <c r="N1829" t="n">
        <v>42.79</v>
      </c>
      <c r="O1829" t="n">
        <v>25417.05</v>
      </c>
      <c r="P1829" t="n">
        <v>254.14</v>
      </c>
      <c r="Q1829" t="n">
        <v>608.8</v>
      </c>
      <c r="R1829" t="n">
        <v>52.55</v>
      </c>
      <c r="S1829" t="n">
        <v>46.36</v>
      </c>
      <c r="T1829" t="n">
        <v>2777.8</v>
      </c>
      <c r="U1829" t="n">
        <v>0.88</v>
      </c>
      <c r="V1829" t="n">
        <v>0.91</v>
      </c>
      <c r="W1829" t="n">
        <v>9.19</v>
      </c>
      <c r="X1829" t="n">
        <v>0.17</v>
      </c>
      <c r="Y1829" t="n">
        <v>1</v>
      </c>
      <c r="Z1829" t="n">
        <v>10</v>
      </c>
    </row>
    <row r="1830">
      <c r="A1830" t="n">
        <v>97</v>
      </c>
      <c r="B1830" t="n">
        <v>85</v>
      </c>
      <c r="C1830" t="inlineStr">
        <is>
          <t xml:space="preserve">CONCLUIDO	</t>
        </is>
      </c>
      <c r="D1830" t="n">
        <v>3.8134</v>
      </c>
      <c r="E1830" t="n">
        <v>26.22</v>
      </c>
      <c r="F1830" t="n">
        <v>23.55</v>
      </c>
      <c r="G1830" t="n">
        <v>156.97</v>
      </c>
      <c r="H1830" t="n">
        <v>2.19</v>
      </c>
      <c r="I1830" t="n">
        <v>9</v>
      </c>
      <c r="J1830" t="n">
        <v>204.58</v>
      </c>
      <c r="K1830" t="n">
        <v>51.39</v>
      </c>
      <c r="L1830" t="n">
        <v>25.25</v>
      </c>
      <c r="M1830" t="n">
        <v>2</v>
      </c>
      <c r="N1830" t="n">
        <v>42.94</v>
      </c>
      <c r="O1830" t="n">
        <v>25465.9</v>
      </c>
      <c r="P1830" t="n">
        <v>253.86</v>
      </c>
      <c r="Q1830" t="n">
        <v>608.8</v>
      </c>
      <c r="R1830" t="n">
        <v>52.7</v>
      </c>
      <c r="S1830" t="n">
        <v>46.36</v>
      </c>
      <c r="T1830" t="n">
        <v>2850.94</v>
      </c>
      <c r="U1830" t="n">
        <v>0.88</v>
      </c>
      <c r="V1830" t="n">
        <v>0.9</v>
      </c>
      <c r="W1830" t="n">
        <v>9.199999999999999</v>
      </c>
      <c r="X1830" t="n">
        <v>0.17</v>
      </c>
      <c r="Y1830" t="n">
        <v>1</v>
      </c>
      <c r="Z1830" t="n">
        <v>10</v>
      </c>
    </row>
    <row r="1831">
      <c r="A1831" t="n">
        <v>98</v>
      </c>
      <c r="B1831" t="n">
        <v>85</v>
      </c>
      <c r="C1831" t="inlineStr">
        <is>
          <t xml:space="preserve">CONCLUIDO	</t>
        </is>
      </c>
      <c r="D1831" t="n">
        <v>3.8132</v>
      </c>
      <c r="E1831" t="n">
        <v>26.22</v>
      </c>
      <c r="F1831" t="n">
        <v>23.55</v>
      </c>
      <c r="G1831" t="n">
        <v>156.98</v>
      </c>
      <c r="H1831" t="n">
        <v>2.21</v>
      </c>
      <c r="I1831" t="n">
        <v>9</v>
      </c>
      <c r="J1831" t="n">
        <v>204.98</v>
      </c>
      <c r="K1831" t="n">
        <v>51.39</v>
      </c>
      <c r="L1831" t="n">
        <v>25.5</v>
      </c>
      <c r="M1831" t="n">
        <v>1</v>
      </c>
      <c r="N1831" t="n">
        <v>43.09</v>
      </c>
      <c r="O1831" t="n">
        <v>25514.8</v>
      </c>
      <c r="P1831" t="n">
        <v>254.08</v>
      </c>
      <c r="Q1831" t="n">
        <v>608.8099999999999</v>
      </c>
      <c r="R1831" t="n">
        <v>52.67</v>
      </c>
      <c r="S1831" t="n">
        <v>46.36</v>
      </c>
      <c r="T1831" t="n">
        <v>2836.57</v>
      </c>
      <c r="U1831" t="n">
        <v>0.88</v>
      </c>
      <c r="V1831" t="n">
        <v>0.9</v>
      </c>
      <c r="W1831" t="n">
        <v>9.199999999999999</v>
      </c>
      <c r="X1831" t="n">
        <v>0.18</v>
      </c>
      <c r="Y1831" t="n">
        <v>1</v>
      </c>
      <c r="Z1831" t="n">
        <v>10</v>
      </c>
    </row>
    <row r="1832">
      <c r="A1832" t="n">
        <v>99</v>
      </c>
      <c r="B1832" t="n">
        <v>85</v>
      </c>
      <c r="C1832" t="inlineStr">
        <is>
          <t xml:space="preserve">CONCLUIDO	</t>
        </is>
      </c>
      <c r="D1832" t="n">
        <v>3.8132</v>
      </c>
      <c r="E1832" t="n">
        <v>26.22</v>
      </c>
      <c r="F1832" t="n">
        <v>23.55</v>
      </c>
      <c r="G1832" t="n">
        <v>156.98</v>
      </c>
      <c r="H1832" t="n">
        <v>2.23</v>
      </c>
      <c r="I1832" t="n">
        <v>9</v>
      </c>
      <c r="J1832" t="n">
        <v>205.38</v>
      </c>
      <c r="K1832" t="n">
        <v>51.39</v>
      </c>
      <c r="L1832" t="n">
        <v>25.75</v>
      </c>
      <c r="M1832" t="n">
        <v>1</v>
      </c>
      <c r="N1832" t="n">
        <v>43.23</v>
      </c>
      <c r="O1832" t="n">
        <v>25563.75</v>
      </c>
      <c r="P1832" t="n">
        <v>254.26</v>
      </c>
      <c r="Q1832" t="n">
        <v>608.8200000000001</v>
      </c>
      <c r="R1832" t="n">
        <v>52.68</v>
      </c>
      <c r="S1832" t="n">
        <v>46.36</v>
      </c>
      <c r="T1832" t="n">
        <v>2840.27</v>
      </c>
      <c r="U1832" t="n">
        <v>0.88</v>
      </c>
      <c r="V1832" t="n">
        <v>0.9</v>
      </c>
      <c r="W1832" t="n">
        <v>9.199999999999999</v>
      </c>
      <c r="X1832" t="n">
        <v>0.18</v>
      </c>
      <c r="Y1832" t="n">
        <v>1</v>
      </c>
      <c r="Z1832" t="n">
        <v>10</v>
      </c>
    </row>
    <row r="1833">
      <c r="A1833" t="n">
        <v>100</v>
      </c>
      <c r="B1833" t="n">
        <v>85</v>
      </c>
      <c r="C1833" t="inlineStr">
        <is>
          <t xml:space="preserve">CONCLUIDO	</t>
        </is>
      </c>
      <c r="D1833" t="n">
        <v>3.813</v>
      </c>
      <c r="E1833" t="n">
        <v>26.23</v>
      </c>
      <c r="F1833" t="n">
        <v>23.55</v>
      </c>
      <c r="G1833" t="n">
        <v>156.99</v>
      </c>
      <c r="H1833" t="n">
        <v>2.24</v>
      </c>
      <c r="I1833" t="n">
        <v>9</v>
      </c>
      <c r="J1833" t="n">
        <v>205.77</v>
      </c>
      <c r="K1833" t="n">
        <v>51.39</v>
      </c>
      <c r="L1833" t="n">
        <v>26</v>
      </c>
      <c r="M1833" t="n">
        <v>0</v>
      </c>
      <c r="N1833" t="n">
        <v>43.38</v>
      </c>
      <c r="O1833" t="n">
        <v>25612.75</v>
      </c>
      <c r="P1833" t="n">
        <v>254.58</v>
      </c>
      <c r="Q1833" t="n">
        <v>608.83</v>
      </c>
      <c r="R1833" t="n">
        <v>52.66</v>
      </c>
      <c r="S1833" t="n">
        <v>46.36</v>
      </c>
      <c r="T1833" t="n">
        <v>2831.38</v>
      </c>
      <c r="U1833" t="n">
        <v>0.88</v>
      </c>
      <c r="V1833" t="n">
        <v>0.9</v>
      </c>
      <c r="W1833" t="n">
        <v>9.199999999999999</v>
      </c>
      <c r="X1833" t="n">
        <v>0.18</v>
      </c>
      <c r="Y1833" t="n">
        <v>1</v>
      </c>
      <c r="Z1833" t="n">
        <v>10</v>
      </c>
    </row>
    <row r="1834">
      <c r="A1834" t="n">
        <v>0</v>
      </c>
      <c r="B1834" t="n">
        <v>20</v>
      </c>
      <c r="C1834" t="inlineStr">
        <is>
          <t xml:space="preserve">CONCLUIDO	</t>
        </is>
      </c>
      <c r="D1834" t="n">
        <v>3.5189</v>
      </c>
      <c r="E1834" t="n">
        <v>28.42</v>
      </c>
      <c r="F1834" t="n">
        <v>25.42</v>
      </c>
      <c r="G1834" t="n">
        <v>14.96</v>
      </c>
      <c r="H1834" t="n">
        <v>0.34</v>
      </c>
      <c r="I1834" t="n">
        <v>102</v>
      </c>
      <c r="J1834" t="n">
        <v>51.33</v>
      </c>
      <c r="K1834" t="n">
        <v>24.83</v>
      </c>
      <c r="L1834" t="n">
        <v>1</v>
      </c>
      <c r="M1834" t="n">
        <v>100</v>
      </c>
      <c r="N1834" t="n">
        <v>5.51</v>
      </c>
      <c r="O1834" t="n">
        <v>6564.78</v>
      </c>
      <c r="P1834" t="n">
        <v>140.67</v>
      </c>
      <c r="Q1834" t="n">
        <v>609.16</v>
      </c>
      <c r="R1834" t="n">
        <v>110.83</v>
      </c>
      <c r="S1834" t="n">
        <v>46.36</v>
      </c>
      <c r="T1834" t="n">
        <v>31452.03</v>
      </c>
      <c r="U1834" t="n">
        <v>0.42</v>
      </c>
      <c r="V1834" t="n">
        <v>0.84</v>
      </c>
      <c r="W1834" t="n">
        <v>9.35</v>
      </c>
      <c r="X1834" t="n">
        <v>2.04</v>
      </c>
      <c r="Y1834" t="n">
        <v>1</v>
      </c>
      <c r="Z1834" t="n">
        <v>10</v>
      </c>
    </row>
    <row r="1835">
      <c r="A1835" t="n">
        <v>1</v>
      </c>
      <c r="B1835" t="n">
        <v>20</v>
      </c>
      <c r="C1835" t="inlineStr">
        <is>
          <t xml:space="preserve">CONCLUIDO	</t>
        </is>
      </c>
      <c r="D1835" t="n">
        <v>3.6148</v>
      </c>
      <c r="E1835" t="n">
        <v>27.66</v>
      </c>
      <c r="F1835" t="n">
        <v>24.95</v>
      </c>
      <c r="G1835" t="n">
        <v>18.95</v>
      </c>
      <c r="H1835" t="n">
        <v>0.42</v>
      </c>
      <c r="I1835" t="n">
        <v>79</v>
      </c>
      <c r="J1835" t="n">
        <v>51.62</v>
      </c>
      <c r="K1835" t="n">
        <v>24.83</v>
      </c>
      <c r="L1835" t="n">
        <v>1.25</v>
      </c>
      <c r="M1835" t="n">
        <v>77</v>
      </c>
      <c r="N1835" t="n">
        <v>5.54</v>
      </c>
      <c r="O1835" t="n">
        <v>6599.8</v>
      </c>
      <c r="P1835" t="n">
        <v>135.81</v>
      </c>
      <c r="Q1835" t="n">
        <v>609.13</v>
      </c>
      <c r="R1835" t="n">
        <v>96.2</v>
      </c>
      <c r="S1835" t="n">
        <v>46.36</v>
      </c>
      <c r="T1835" t="n">
        <v>24250.77</v>
      </c>
      <c r="U1835" t="n">
        <v>0.48</v>
      </c>
      <c r="V1835" t="n">
        <v>0.85</v>
      </c>
      <c r="W1835" t="n">
        <v>9.31</v>
      </c>
      <c r="X1835" t="n">
        <v>1.57</v>
      </c>
      <c r="Y1835" t="n">
        <v>1</v>
      </c>
      <c r="Z1835" t="n">
        <v>10</v>
      </c>
    </row>
    <row r="1836">
      <c r="A1836" t="n">
        <v>2</v>
      </c>
      <c r="B1836" t="n">
        <v>20</v>
      </c>
      <c r="C1836" t="inlineStr">
        <is>
          <t xml:space="preserve">CONCLUIDO	</t>
        </is>
      </c>
      <c r="D1836" t="n">
        <v>3.6804</v>
      </c>
      <c r="E1836" t="n">
        <v>27.17</v>
      </c>
      <c r="F1836" t="n">
        <v>24.64</v>
      </c>
      <c r="G1836" t="n">
        <v>23.1</v>
      </c>
      <c r="H1836" t="n">
        <v>0.5</v>
      </c>
      <c r="I1836" t="n">
        <v>64</v>
      </c>
      <c r="J1836" t="n">
        <v>51.9</v>
      </c>
      <c r="K1836" t="n">
        <v>24.83</v>
      </c>
      <c r="L1836" t="n">
        <v>1.5</v>
      </c>
      <c r="M1836" t="n">
        <v>62</v>
      </c>
      <c r="N1836" t="n">
        <v>5.57</v>
      </c>
      <c r="O1836" t="n">
        <v>6634.84</v>
      </c>
      <c r="P1836" t="n">
        <v>131.75</v>
      </c>
      <c r="Q1836" t="n">
        <v>608.9400000000001</v>
      </c>
      <c r="R1836" t="n">
        <v>86.52</v>
      </c>
      <c r="S1836" t="n">
        <v>46.36</v>
      </c>
      <c r="T1836" t="n">
        <v>19490.04</v>
      </c>
      <c r="U1836" t="n">
        <v>0.54</v>
      </c>
      <c r="V1836" t="n">
        <v>0.86</v>
      </c>
      <c r="W1836" t="n">
        <v>9.289999999999999</v>
      </c>
      <c r="X1836" t="n">
        <v>1.26</v>
      </c>
      <c r="Y1836" t="n">
        <v>1</v>
      </c>
      <c r="Z1836" t="n">
        <v>10</v>
      </c>
    </row>
    <row r="1837">
      <c r="A1837" t="n">
        <v>3</v>
      </c>
      <c r="B1837" t="n">
        <v>20</v>
      </c>
      <c r="C1837" t="inlineStr">
        <is>
          <t xml:space="preserve">CONCLUIDO	</t>
        </is>
      </c>
      <c r="D1837" t="n">
        <v>3.7244</v>
      </c>
      <c r="E1837" t="n">
        <v>26.85</v>
      </c>
      <c r="F1837" t="n">
        <v>24.44</v>
      </c>
      <c r="G1837" t="n">
        <v>27.16</v>
      </c>
      <c r="H1837" t="n">
        <v>0.58</v>
      </c>
      <c r="I1837" t="n">
        <v>54</v>
      </c>
      <c r="J1837" t="n">
        <v>52.19</v>
      </c>
      <c r="K1837" t="n">
        <v>24.83</v>
      </c>
      <c r="L1837" t="n">
        <v>1.75</v>
      </c>
      <c r="M1837" t="n">
        <v>52</v>
      </c>
      <c r="N1837" t="n">
        <v>5.61</v>
      </c>
      <c r="O1837" t="n">
        <v>6670.02</v>
      </c>
      <c r="P1837" t="n">
        <v>128.34</v>
      </c>
      <c r="Q1837" t="n">
        <v>608.98</v>
      </c>
      <c r="R1837" t="n">
        <v>80.5</v>
      </c>
      <c r="S1837" t="n">
        <v>46.36</v>
      </c>
      <c r="T1837" t="n">
        <v>16525.99</v>
      </c>
      <c r="U1837" t="n">
        <v>0.58</v>
      </c>
      <c r="V1837" t="n">
        <v>0.87</v>
      </c>
      <c r="W1837" t="n">
        <v>9.27</v>
      </c>
      <c r="X1837" t="n">
        <v>1.07</v>
      </c>
      <c r="Y1837" t="n">
        <v>1</v>
      </c>
      <c r="Z1837" t="n">
        <v>10</v>
      </c>
    </row>
    <row r="1838">
      <c r="A1838" t="n">
        <v>4</v>
      </c>
      <c r="B1838" t="n">
        <v>20</v>
      </c>
      <c r="C1838" t="inlineStr">
        <is>
          <t xml:space="preserve">CONCLUIDO	</t>
        </is>
      </c>
      <c r="D1838" t="n">
        <v>3.762</v>
      </c>
      <c r="E1838" t="n">
        <v>26.58</v>
      </c>
      <c r="F1838" t="n">
        <v>24.27</v>
      </c>
      <c r="G1838" t="n">
        <v>31.66</v>
      </c>
      <c r="H1838" t="n">
        <v>0.66</v>
      </c>
      <c r="I1838" t="n">
        <v>46</v>
      </c>
      <c r="J1838" t="n">
        <v>52.47</v>
      </c>
      <c r="K1838" t="n">
        <v>24.83</v>
      </c>
      <c r="L1838" t="n">
        <v>2</v>
      </c>
      <c r="M1838" t="n">
        <v>44</v>
      </c>
      <c r="N1838" t="n">
        <v>5.64</v>
      </c>
      <c r="O1838" t="n">
        <v>6705.1</v>
      </c>
      <c r="P1838" t="n">
        <v>124.98</v>
      </c>
      <c r="Q1838" t="n">
        <v>608.9</v>
      </c>
      <c r="R1838" t="n">
        <v>75.39</v>
      </c>
      <c r="S1838" t="n">
        <v>46.36</v>
      </c>
      <c r="T1838" t="n">
        <v>14012.79</v>
      </c>
      <c r="U1838" t="n">
        <v>0.61</v>
      </c>
      <c r="V1838" t="n">
        <v>0.88</v>
      </c>
      <c r="W1838" t="n">
        <v>9.25</v>
      </c>
      <c r="X1838" t="n">
        <v>0.9</v>
      </c>
      <c r="Y1838" t="n">
        <v>1</v>
      </c>
      <c r="Z1838" t="n">
        <v>10</v>
      </c>
    </row>
    <row r="1839">
      <c r="A1839" t="n">
        <v>5</v>
      </c>
      <c r="B1839" t="n">
        <v>20</v>
      </c>
      <c r="C1839" t="inlineStr">
        <is>
          <t xml:space="preserve">CONCLUIDO	</t>
        </is>
      </c>
      <c r="D1839" t="n">
        <v>3.7866</v>
      </c>
      <c r="E1839" t="n">
        <v>26.41</v>
      </c>
      <c r="F1839" t="n">
        <v>24.17</v>
      </c>
      <c r="G1839" t="n">
        <v>36.26</v>
      </c>
      <c r="H1839" t="n">
        <v>0.74</v>
      </c>
      <c r="I1839" t="n">
        <v>40</v>
      </c>
      <c r="J1839" t="n">
        <v>52.75</v>
      </c>
      <c r="K1839" t="n">
        <v>24.83</v>
      </c>
      <c r="L1839" t="n">
        <v>2.25</v>
      </c>
      <c r="M1839" t="n">
        <v>38</v>
      </c>
      <c r="N1839" t="n">
        <v>5.68</v>
      </c>
      <c r="O1839" t="n">
        <v>6740.19</v>
      </c>
      <c r="P1839" t="n">
        <v>122</v>
      </c>
      <c r="Q1839" t="n">
        <v>608.95</v>
      </c>
      <c r="R1839" t="n">
        <v>72.19</v>
      </c>
      <c r="S1839" t="n">
        <v>46.36</v>
      </c>
      <c r="T1839" t="n">
        <v>12443.93</v>
      </c>
      <c r="U1839" t="n">
        <v>0.64</v>
      </c>
      <c r="V1839" t="n">
        <v>0.88</v>
      </c>
      <c r="W1839" t="n">
        <v>9.24</v>
      </c>
      <c r="X1839" t="n">
        <v>0.8</v>
      </c>
      <c r="Y1839" t="n">
        <v>1</v>
      </c>
      <c r="Z1839" t="n">
        <v>10</v>
      </c>
    </row>
    <row r="1840">
      <c r="A1840" t="n">
        <v>6</v>
      </c>
      <c r="B1840" t="n">
        <v>20</v>
      </c>
      <c r="C1840" t="inlineStr">
        <is>
          <t xml:space="preserve">CONCLUIDO	</t>
        </is>
      </c>
      <c r="D1840" t="n">
        <v>3.8078</v>
      </c>
      <c r="E1840" t="n">
        <v>26.26</v>
      </c>
      <c r="F1840" t="n">
        <v>24.07</v>
      </c>
      <c r="G1840" t="n">
        <v>40.12</v>
      </c>
      <c r="H1840" t="n">
        <v>0.82</v>
      </c>
      <c r="I1840" t="n">
        <v>36</v>
      </c>
      <c r="J1840" t="n">
        <v>53.04</v>
      </c>
      <c r="K1840" t="n">
        <v>24.83</v>
      </c>
      <c r="L1840" t="n">
        <v>2.5</v>
      </c>
      <c r="M1840" t="n">
        <v>31</v>
      </c>
      <c r="N1840" t="n">
        <v>5.71</v>
      </c>
      <c r="O1840" t="n">
        <v>6775.31</v>
      </c>
      <c r="P1840" t="n">
        <v>118.96</v>
      </c>
      <c r="Q1840" t="n">
        <v>609.05</v>
      </c>
      <c r="R1840" t="n">
        <v>69.29000000000001</v>
      </c>
      <c r="S1840" t="n">
        <v>46.36</v>
      </c>
      <c r="T1840" t="n">
        <v>11012.74</v>
      </c>
      <c r="U1840" t="n">
        <v>0.67</v>
      </c>
      <c r="V1840" t="n">
        <v>0.89</v>
      </c>
      <c r="W1840" t="n">
        <v>9.23</v>
      </c>
      <c r="X1840" t="n">
        <v>0.7</v>
      </c>
      <c r="Y1840" t="n">
        <v>1</v>
      </c>
      <c r="Z1840" t="n">
        <v>10</v>
      </c>
    </row>
    <row r="1841">
      <c r="A1841" t="n">
        <v>7</v>
      </c>
      <c r="B1841" t="n">
        <v>20</v>
      </c>
      <c r="C1841" t="inlineStr">
        <is>
          <t xml:space="preserve">CONCLUIDO	</t>
        </is>
      </c>
      <c r="D1841" t="n">
        <v>3.8167</v>
      </c>
      <c r="E1841" t="n">
        <v>26.2</v>
      </c>
      <c r="F1841" t="n">
        <v>24.05</v>
      </c>
      <c r="G1841" t="n">
        <v>43.73</v>
      </c>
      <c r="H1841" t="n">
        <v>0.89</v>
      </c>
      <c r="I1841" t="n">
        <v>33</v>
      </c>
      <c r="J1841" t="n">
        <v>53.32</v>
      </c>
      <c r="K1841" t="n">
        <v>24.83</v>
      </c>
      <c r="L1841" t="n">
        <v>2.75</v>
      </c>
      <c r="M1841" t="n">
        <v>9</v>
      </c>
      <c r="N1841" t="n">
        <v>5.75</v>
      </c>
      <c r="O1841" t="n">
        <v>6810.44</v>
      </c>
      <c r="P1841" t="n">
        <v>117.06</v>
      </c>
      <c r="Q1841" t="n">
        <v>609</v>
      </c>
      <c r="R1841" t="n">
        <v>67.45999999999999</v>
      </c>
      <c r="S1841" t="n">
        <v>46.36</v>
      </c>
      <c r="T1841" t="n">
        <v>10112.01</v>
      </c>
      <c r="U1841" t="n">
        <v>0.6899999999999999</v>
      </c>
      <c r="V1841" t="n">
        <v>0.89</v>
      </c>
      <c r="W1841" t="n">
        <v>9.26</v>
      </c>
      <c r="X1841" t="n">
        <v>0.68</v>
      </c>
      <c r="Y1841" t="n">
        <v>1</v>
      </c>
      <c r="Z1841" t="n">
        <v>10</v>
      </c>
    </row>
    <row r="1842">
      <c r="A1842" t="n">
        <v>8</v>
      </c>
      <c r="B1842" t="n">
        <v>20</v>
      </c>
      <c r="C1842" t="inlineStr">
        <is>
          <t xml:space="preserve">CONCLUIDO	</t>
        </is>
      </c>
      <c r="D1842" t="n">
        <v>3.8211</v>
      </c>
      <c r="E1842" t="n">
        <v>26.17</v>
      </c>
      <c r="F1842" t="n">
        <v>24.03</v>
      </c>
      <c r="G1842" t="n">
        <v>45.06</v>
      </c>
      <c r="H1842" t="n">
        <v>0.97</v>
      </c>
      <c r="I1842" t="n">
        <v>32</v>
      </c>
      <c r="J1842" t="n">
        <v>53.61</v>
      </c>
      <c r="K1842" t="n">
        <v>24.83</v>
      </c>
      <c r="L1842" t="n">
        <v>3</v>
      </c>
      <c r="M1842" t="n">
        <v>1</v>
      </c>
      <c r="N1842" t="n">
        <v>5.78</v>
      </c>
      <c r="O1842" t="n">
        <v>6845.59</v>
      </c>
      <c r="P1842" t="n">
        <v>116.86</v>
      </c>
      <c r="Q1842" t="n">
        <v>609.02</v>
      </c>
      <c r="R1842" t="n">
        <v>66.61</v>
      </c>
      <c r="S1842" t="n">
        <v>46.36</v>
      </c>
      <c r="T1842" t="n">
        <v>9692.42</v>
      </c>
      <c r="U1842" t="n">
        <v>0.7</v>
      </c>
      <c r="V1842" t="n">
        <v>0.89</v>
      </c>
      <c r="W1842" t="n">
        <v>9.27</v>
      </c>
      <c r="X1842" t="n">
        <v>0.66</v>
      </c>
      <c r="Y1842" t="n">
        <v>1</v>
      </c>
      <c r="Z1842" t="n">
        <v>10</v>
      </c>
    </row>
    <row r="1843">
      <c r="A1843" t="n">
        <v>9</v>
      </c>
      <c r="B1843" t="n">
        <v>20</v>
      </c>
      <c r="C1843" t="inlineStr">
        <is>
          <t xml:space="preserve">CONCLUIDO	</t>
        </is>
      </c>
      <c r="D1843" t="n">
        <v>3.821</v>
      </c>
      <c r="E1843" t="n">
        <v>26.17</v>
      </c>
      <c r="F1843" t="n">
        <v>24.03</v>
      </c>
      <c r="G1843" t="n">
        <v>45.06</v>
      </c>
      <c r="H1843" t="n">
        <v>1.04</v>
      </c>
      <c r="I1843" t="n">
        <v>32</v>
      </c>
      <c r="J1843" t="n">
        <v>53.89</v>
      </c>
      <c r="K1843" t="n">
        <v>24.83</v>
      </c>
      <c r="L1843" t="n">
        <v>3.25</v>
      </c>
      <c r="M1843" t="n">
        <v>0</v>
      </c>
      <c r="N1843" t="n">
        <v>5.82</v>
      </c>
      <c r="O1843" t="n">
        <v>6880.77</v>
      </c>
      <c r="P1843" t="n">
        <v>117.42</v>
      </c>
      <c r="Q1843" t="n">
        <v>609.08</v>
      </c>
      <c r="R1843" t="n">
        <v>66.59999999999999</v>
      </c>
      <c r="S1843" t="n">
        <v>46.36</v>
      </c>
      <c r="T1843" t="n">
        <v>9688.07</v>
      </c>
      <c r="U1843" t="n">
        <v>0.7</v>
      </c>
      <c r="V1843" t="n">
        <v>0.89</v>
      </c>
      <c r="W1843" t="n">
        <v>9.27</v>
      </c>
      <c r="X1843" t="n">
        <v>0.66</v>
      </c>
      <c r="Y1843" t="n">
        <v>1</v>
      </c>
      <c r="Z1843" t="n">
        <v>10</v>
      </c>
    </row>
    <row r="1844">
      <c r="A1844" t="n">
        <v>0</v>
      </c>
      <c r="B1844" t="n">
        <v>120</v>
      </c>
      <c r="C1844" t="inlineStr">
        <is>
          <t xml:space="preserve">CONCLUIDO	</t>
        </is>
      </c>
      <c r="D1844" t="n">
        <v>2.0391</v>
      </c>
      <c r="E1844" t="n">
        <v>49.04</v>
      </c>
      <c r="F1844" t="n">
        <v>30.52</v>
      </c>
      <c r="G1844" t="n">
        <v>5.28</v>
      </c>
      <c r="H1844" t="n">
        <v>0.08</v>
      </c>
      <c r="I1844" t="n">
        <v>347</v>
      </c>
      <c r="J1844" t="n">
        <v>232.68</v>
      </c>
      <c r="K1844" t="n">
        <v>57.72</v>
      </c>
      <c r="L1844" t="n">
        <v>1</v>
      </c>
      <c r="M1844" t="n">
        <v>345</v>
      </c>
      <c r="N1844" t="n">
        <v>53.95</v>
      </c>
      <c r="O1844" t="n">
        <v>28931.02</v>
      </c>
      <c r="P1844" t="n">
        <v>483.06</v>
      </c>
      <c r="Q1844" t="n">
        <v>610.5</v>
      </c>
      <c r="R1844" t="n">
        <v>269.52</v>
      </c>
      <c r="S1844" t="n">
        <v>46.36</v>
      </c>
      <c r="T1844" t="n">
        <v>109573.75</v>
      </c>
      <c r="U1844" t="n">
        <v>0.17</v>
      </c>
      <c r="V1844" t="n">
        <v>0.7</v>
      </c>
      <c r="W1844" t="n">
        <v>9.75</v>
      </c>
      <c r="X1844" t="n">
        <v>7.12</v>
      </c>
      <c r="Y1844" t="n">
        <v>1</v>
      </c>
      <c r="Z1844" t="n">
        <v>10</v>
      </c>
    </row>
    <row r="1845">
      <c r="A1845" t="n">
        <v>1</v>
      </c>
      <c r="B1845" t="n">
        <v>120</v>
      </c>
      <c r="C1845" t="inlineStr">
        <is>
          <t xml:space="preserve">CONCLUIDO	</t>
        </is>
      </c>
      <c r="D1845" t="n">
        <v>2.3096</v>
      </c>
      <c r="E1845" t="n">
        <v>43.3</v>
      </c>
      <c r="F1845" t="n">
        <v>28.7</v>
      </c>
      <c r="G1845" t="n">
        <v>6.6</v>
      </c>
      <c r="H1845" t="n">
        <v>0.1</v>
      </c>
      <c r="I1845" t="n">
        <v>261</v>
      </c>
      <c r="J1845" t="n">
        <v>233.1</v>
      </c>
      <c r="K1845" t="n">
        <v>57.72</v>
      </c>
      <c r="L1845" t="n">
        <v>1.25</v>
      </c>
      <c r="M1845" t="n">
        <v>259</v>
      </c>
      <c r="N1845" t="n">
        <v>54.13</v>
      </c>
      <c r="O1845" t="n">
        <v>28983.75</v>
      </c>
      <c r="P1845" t="n">
        <v>454.12</v>
      </c>
      <c r="Q1845" t="n">
        <v>609.75</v>
      </c>
      <c r="R1845" t="n">
        <v>212.64</v>
      </c>
      <c r="S1845" t="n">
        <v>46.36</v>
      </c>
      <c r="T1845" t="n">
        <v>81564.14999999999</v>
      </c>
      <c r="U1845" t="n">
        <v>0.22</v>
      </c>
      <c r="V1845" t="n">
        <v>0.74</v>
      </c>
      <c r="W1845" t="n">
        <v>9.6</v>
      </c>
      <c r="X1845" t="n">
        <v>5.3</v>
      </c>
      <c r="Y1845" t="n">
        <v>1</v>
      </c>
      <c r="Z1845" t="n">
        <v>10</v>
      </c>
    </row>
    <row r="1846">
      <c r="A1846" t="n">
        <v>2</v>
      </c>
      <c r="B1846" t="n">
        <v>120</v>
      </c>
      <c r="C1846" t="inlineStr">
        <is>
          <t xml:space="preserve">CONCLUIDO	</t>
        </is>
      </c>
      <c r="D1846" t="n">
        <v>2.5052</v>
      </c>
      <c r="E1846" t="n">
        <v>39.92</v>
      </c>
      <c r="F1846" t="n">
        <v>27.64</v>
      </c>
      <c r="G1846" t="n">
        <v>7.9</v>
      </c>
      <c r="H1846" t="n">
        <v>0.11</v>
      </c>
      <c r="I1846" t="n">
        <v>210</v>
      </c>
      <c r="J1846" t="n">
        <v>233.53</v>
      </c>
      <c r="K1846" t="n">
        <v>57.72</v>
      </c>
      <c r="L1846" t="n">
        <v>1.5</v>
      </c>
      <c r="M1846" t="n">
        <v>208</v>
      </c>
      <c r="N1846" t="n">
        <v>54.31</v>
      </c>
      <c r="O1846" t="n">
        <v>29036.54</v>
      </c>
      <c r="P1846" t="n">
        <v>437.3</v>
      </c>
      <c r="Q1846" t="n">
        <v>609.49</v>
      </c>
      <c r="R1846" t="n">
        <v>179.78</v>
      </c>
      <c r="S1846" t="n">
        <v>46.36</v>
      </c>
      <c r="T1846" t="n">
        <v>65386.48</v>
      </c>
      <c r="U1846" t="n">
        <v>0.26</v>
      </c>
      <c r="V1846" t="n">
        <v>0.77</v>
      </c>
      <c r="W1846" t="n">
        <v>9.52</v>
      </c>
      <c r="X1846" t="n">
        <v>4.25</v>
      </c>
      <c r="Y1846" t="n">
        <v>1</v>
      </c>
      <c r="Z1846" t="n">
        <v>10</v>
      </c>
    </row>
    <row r="1847">
      <c r="A1847" t="n">
        <v>3</v>
      </c>
      <c r="B1847" t="n">
        <v>120</v>
      </c>
      <c r="C1847" t="inlineStr">
        <is>
          <t xml:space="preserve">CONCLUIDO	</t>
        </is>
      </c>
      <c r="D1847" t="n">
        <v>2.6603</v>
      </c>
      <c r="E1847" t="n">
        <v>37.59</v>
      </c>
      <c r="F1847" t="n">
        <v>26.91</v>
      </c>
      <c r="G1847" t="n">
        <v>9.23</v>
      </c>
      <c r="H1847" t="n">
        <v>0.13</v>
      </c>
      <c r="I1847" t="n">
        <v>175</v>
      </c>
      <c r="J1847" t="n">
        <v>233.96</v>
      </c>
      <c r="K1847" t="n">
        <v>57.72</v>
      </c>
      <c r="L1847" t="n">
        <v>1.75</v>
      </c>
      <c r="M1847" t="n">
        <v>173</v>
      </c>
      <c r="N1847" t="n">
        <v>54.49</v>
      </c>
      <c r="O1847" t="n">
        <v>29089.39</v>
      </c>
      <c r="P1847" t="n">
        <v>425.51</v>
      </c>
      <c r="Q1847" t="n">
        <v>609.65</v>
      </c>
      <c r="R1847" t="n">
        <v>156.94</v>
      </c>
      <c r="S1847" t="n">
        <v>46.36</v>
      </c>
      <c r="T1847" t="n">
        <v>54141.49</v>
      </c>
      <c r="U1847" t="n">
        <v>0.3</v>
      </c>
      <c r="V1847" t="n">
        <v>0.79</v>
      </c>
      <c r="W1847" t="n">
        <v>9.470000000000001</v>
      </c>
      <c r="X1847" t="n">
        <v>3.52</v>
      </c>
      <c r="Y1847" t="n">
        <v>1</v>
      </c>
      <c r="Z1847" t="n">
        <v>10</v>
      </c>
    </row>
    <row r="1848">
      <c r="A1848" t="n">
        <v>4</v>
      </c>
      <c r="B1848" t="n">
        <v>120</v>
      </c>
      <c r="C1848" t="inlineStr">
        <is>
          <t xml:space="preserve">CONCLUIDO	</t>
        </is>
      </c>
      <c r="D1848" t="n">
        <v>2.777</v>
      </c>
      <c r="E1848" t="n">
        <v>36.01</v>
      </c>
      <c r="F1848" t="n">
        <v>26.42</v>
      </c>
      <c r="G1848" t="n">
        <v>10.5</v>
      </c>
      <c r="H1848" t="n">
        <v>0.15</v>
      </c>
      <c r="I1848" t="n">
        <v>151</v>
      </c>
      <c r="J1848" t="n">
        <v>234.39</v>
      </c>
      <c r="K1848" t="n">
        <v>57.72</v>
      </c>
      <c r="L1848" t="n">
        <v>2</v>
      </c>
      <c r="M1848" t="n">
        <v>149</v>
      </c>
      <c r="N1848" t="n">
        <v>54.67</v>
      </c>
      <c r="O1848" t="n">
        <v>29142.31</v>
      </c>
      <c r="P1848" t="n">
        <v>417.62</v>
      </c>
      <c r="Q1848" t="n">
        <v>609.27</v>
      </c>
      <c r="R1848" t="n">
        <v>141.99</v>
      </c>
      <c r="S1848" t="n">
        <v>46.36</v>
      </c>
      <c r="T1848" t="n">
        <v>46789.27</v>
      </c>
      <c r="U1848" t="n">
        <v>0.33</v>
      </c>
      <c r="V1848" t="n">
        <v>0.8100000000000001</v>
      </c>
      <c r="W1848" t="n">
        <v>9.42</v>
      </c>
      <c r="X1848" t="n">
        <v>3.04</v>
      </c>
      <c r="Y1848" t="n">
        <v>1</v>
      </c>
      <c r="Z1848" t="n">
        <v>10</v>
      </c>
    </row>
    <row r="1849">
      <c r="A1849" t="n">
        <v>5</v>
      </c>
      <c r="B1849" t="n">
        <v>120</v>
      </c>
      <c r="C1849" t="inlineStr">
        <is>
          <t xml:space="preserve">CONCLUIDO	</t>
        </is>
      </c>
      <c r="D1849" t="n">
        <v>2.8792</v>
      </c>
      <c r="E1849" t="n">
        <v>34.73</v>
      </c>
      <c r="F1849" t="n">
        <v>26.01</v>
      </c>
      <c r="G1849" t="n">
        <v>11.82</v>
      </c>
      <c r="H1849" t="n">
        <v>0.17</v>
      </c>
      <c r="I1849" t="n">
        <v>132</v>
      </c>
      <c r="J1849" t="n">
        <v>234.82</v>
      </c>
      <c r="K1849" t="n">
        <v>57.72</v>
      </c>
      <c r="L1849" t="n">
        <v>2.25</v>
      </c>
      <c r="M1849" t="n">
        <v>130</v>
      </c>
      <c r="N1849" t="n">
        <v>54.85</v>
      </c>
      <c r="O1849" t="n">
        <v>29195.29</v>
      </c>
      <c r="P1849" t="n">
        <v>410.86</v>
      </c>
      <c r="Q1849" t="n">
        <v>609.45</v>
      </c>
      <c r="R1849" t="n">
        <v>129.67</v>
      </c>
      <c r="S1849" t="n">
        <v>46.36</v>
      </c>
      <c r="T1849" t="n">
        <v>40724.35</v>
      </c>
      <c r="U1849" t="n">
        <v>0.36</v>
      </c>
      <c r="V1849" t="n">
        <v>0.82</v>
      </c>
      <c r="W1849" t="n">
        <v>9.380000000000001</v>
      </c>
      <c r="X1849" t="n">
        <v>2.62</v>
      </c>
      <c r="Y1849" t="n">
        <v>1</v>
      </c>
      <c r="Z1849" t="n">
        <v>10</v>
      </c>
    </row>
    <row r="1850">
      <c r="A1850" t="n">
        <v>6</v>
      </c>
      <c r="B1850" t="n">
        <v>120</v>
      </c>
      <c r="C1850" t="inlineStr">
        <is>
          <t xml:space="preserve">CONCLUIDO	</t>
        </is>
      </c>
      <c r="D1850" t="n">
        <v>2.9549</v>
      </c>
      <c r="E1850" t="n">
        <v>33.84</v>
      </c>
      <c r="F1850" t="n">
        <v>25.76</v>
      </c>
      <c r="G1850" t="n">
        <v>13.1</v>
      </c>
      <c r="H1850" t="n">
        <v>0.19</v>
      </c>
      <c r="I1850" t="n">
        <v>118</v>
      </c>
      <c r="J1850" t="n">
        <v>235.25</v>
      </c>
      <c r="K1850" t="n">
        <v>57.72</v>
      </c>
      <c r="L1850" t="n">
        <v>2.5</v>
      </c>
      <c r="M1850" t="n">
        <v>116</v>
      </c>
      <c r="N1850" t="n">
        <v>55.03</v>
      </c>
      <c r="O1850" t="n">
        <v>29248.33</v>
      </c>
      <c r="P1850" t="n">
        <v>406.64</v>
      </c>
      <c r="Q1850" t="n">
        <v>609.29</v>
      </c>
      <c r="R1850" t="n">
        <v>120.73</v>
      </c>
      <c r="S1850" t="n">
        <v>46.36</v>
      </c>
      <c r="T1850" t="n">
        <v>36320.41</v>
      </c>
      <c r="U1850" t="n">
        <v>0.38</v>
      </c>
      <c r="V1850" t="n">
        <v>0.83</v>
      </c>
      <c r="W1850" t="n">
        <v>9.390000000000001</v>
      </c>
      <c r="X1850" t="n">
        <v>2.38</v>
      </c>
      <c r="Y1850" t="n">
        <v>1</v>
      </c>
      <c r="Z1850" t="n">
        <v>10</v>
      </c>
    </row>
    <row r="1851">
      <c r="A1851" t="n">
        <v>7</v>
      </c>
      <c r="B1851" t="n">
        <v>120</v>
      </c>
      <c r="C1851" t="inlineStr">
        <is>
          <t xml:space="preserve">CONCLUIDO	</t>
        </is>
      </c>
      <c r="D1851" t="n">
        <v>3.0251</v>
      </c>
      <c r="E1851" t="n">
        <v>33.06</v>
      </c>
      <c r="F1851" t="n">
        <v>25.52</v>
      </c>
      <c r="G1851" t="n">
        <v>14.44</v>
      </c>
      <c r="H1851" t="n">
        <v>0.21</v>
      </c>
      <c r="I1851" t="n">
        <v>106</v>
      </c>
      <c r="J1851" t="n">
        <v>235.68</v>
      </c>
      <c r="K1851" t="n">
        <v>57.72</v>
      </c>
      <c r="L1851" t="n">
        <v>2.75</v>
      </c>
      <c r="M1851" t="n">
        <v>104</v>
      </c>
      <c r="N1851" t="n">
        <v>55.21</v>
      </c>
      <c r="O1851" t="n">
        <v>29301.44</v>
      </c>
      <c r="P1851" t="n">
        <v>402.57</v>
      </c>
      <c r="Q1851" t="n">
        <v>609.3099999999999</v>
      </c>
      <c r="R1851" t="n">
        <v>113.36</v>
      </c>
      <c r="S1851" t="n">
        <v>46.36</v>
      </c>
      <c r="T1851" t="n">
        <v>32699.7</v>
      </c>
      <c r="U1851" t="n">
        <v>0.41</v>
      </c>
      <c r="V1851" t="n">
        <v>0.84</v>
      </c>
      <c r="W1851" t="n">
        <v>9.369999999999999</v>
      </c>
      <c r="X1851" t="n">
        <v>2.14</v>
      </c>
      <c r="Y1851" t="n">
        <v>1</v>
      </c>
      <c r="Z1851" t="n">
        <v>10</v>
      </c>
    </row>
    <row r="1852">
      <c r="A1852" t="n">
        <v>8</v>
      </c>
      <c r="B1852" t="n">
        <v>120</v>
      </c>
      <c r="C1852" t="inlineStr">
        <is>
          <t xml:space="preserve">CONCLUIDO	</t>
        </is>
      </c>
      <c r="D1852" t="n">
        <v>3.0821</v>
      </c>
      <c r="E1852" t="n">
        <v>32.45</v>
      </c>
      <c r="F1852" t="n">
        <v>25.32</v>
      </c>
      <c r="G1852" t="n">
        <v>15.66</v>
      </c>
      <c r="H1852" t="n">
        <v>0.23</v>
      </c>
      <c r="I1852" t="n">
        <v>97</v>
      </c>
      <c r="J1852" t="n">
        <v>236.11</v>
      </c>
      <c r="K1852" t="n">
        <v>57.72</v>
      </c>
      <c r="L1852" t="n">
        <v>3</v>
      </c>
      <c r="M1852" t="n">
        <v>95</v>
      </c>
      <c r="N1852" t="n">
        <v>55.39</v>
      </c>
      <c r="O1852" t="n">
        <v>29354.61</v>
      </c>
      <c r="P1852" t="n">
        <v>399.21</v>
      </c>
      <c r="Q1852" t="n">
        <v>609.21</v>
      </c>
      <c r="R1852" t="n">
        <v>107.46</v>
      </c>
      <c r="S1852" t="n">
        <v>46.36</v>
      </c>
      <c r="T1852" t="n">
        <v>29790.33</v>
      </c>
      <c r="U1852" t="n">
        <v>0.43</v>
      </c>
      <c r="V1852" t="n">
        <v>0.84</v>
      </c>
      <c r="W1852" t="n">
        <v>9.34</v>
      </c>
      <c r="X1852" t="n">
        <v>1.94</v>
      </c>
      <c r="Y1852" t="n">
        <v>1</v>
      </c>
      <c r="Z1852" t="n">
        <v>10</v>
      </c>
    </row>
    <row r="1853">
      <c r="A1853" t="n">
        <v>9</v>
      </c>
      <c r="B1853" t="n">
        <v>120</v>
      </c>
      <c r="C1853" t="inlineStr">
        <is>
          <t xml:space="preserve">CONCLUIDO	</t>
        </is>
      </c>
      <c r="D1853" t="n">
        <v>3.1331</v>
      </c>
      <c r="E1853" t="n">
        <v>31.92</v>
      </c>
      <c r="F1853" t="n">
        <v>25.15</v>
      </c>
      <c r="G1853" t="n">
        <v>16.96</v>
      </c>
      <c r="H1853" t="n">
        <v>0.24</v>
      </c>
      <c r="I1853" t="n">
        <v>89</v>
      </c>
      <c r="J1853" t="n">
        <v>236.54</v>
      </c>
      <c r="K1853" t="n">
        <v>57.72</v>
      </c>
      <c r="L1853" t="n">
        <v>3.25</v>
      </c>
      <c r="M1853" t="n">
        <v>87</v>
      </c>
      <c r="N1853" t="n">
        <v>55.57</v>
      </c>
      <c r="O1853" t="n">
        <v>29407.85</v>
      </c>
      <c r="P1853" t="n">
        <v>396.41</v>
      </c>
      <c r="Q1853" t="n">
        <v>609.16</v>
      </c>
      <c r="R1853" t="n">
        <v>102.26</v>
      </c>
      <c r="S1853" t="n">
        <v>46.36</v>
      </c>
      <c r="T1853" t="n">
        <v>27234.17</v>
      </c>
      <c r="U1853" t="n">
        <v>0.45</v>
      </c>
      <c r="V1853" t="n">
        <v>0.85</v>
      </c>
      <c r="W1853" t="n">
        <v>9.33</v>
      </c>
      <c r="X1853" t="n">
        <v>1.77</v>
      </c>
      <c r="Y1853" t="n">
        <v>1</v>
      </c>
      <c r="Z1853" t="n">
        <v>10</v>
      </c>
    </row>
    <row r="1854">
      <c r="A1854" t="n">
        <v>10</v>
      </c>
      <c r="B1854" t="n">
        <v>120</v>
      </c>
      <c r="C1854" t="inlineStr">
        <is>
          <t xml:space="preserve">CONCLUIDO	</t>
        </is>
      </c>
      <c r="D1854" t="n">
        <v>3.1794</v>
      </c>
      <c r="E1854" t="n">
        <v>31.45</v>
      </c>
      <c r="F1854" t="n">
        <v>25.01</v>
      </c>
      <c r="G1854" t="n">
        <v>18.3</v>
      </c>
      <c r="H1854" t="n">
        <v>0.26</v>
      </c>
      <c r="I1854" t="n">
        <v>82</v>
      </c>
      <c r="J1854" t="n">
        <v>236.98</v>
      </c>
      <c r="K1854" t="n">
        <v>57.72</v>
      </c>
      <c r="L1854" t="n">
        <v>3.5</v>
      </c>
      <c r="M1854" t="n">
        <v>80</v>
      </c>
      <c r="N1854" t="n">
        <v>55.75</v>
      </c>
      <c r="O1854" t="n">
        <v>29461.15</v>
      </c>
      <c r="P1854" t="n">
        <v>393.84</v>
      </c>
      <c r="Q1854" t="n">
        <v>609.0599999999999</v>
      </c>
      <c r="R1854" t="n">
        <v>98.31999999999999</v>
      </c>
      <c r="S1854" t="n">
        <v>46.36</v>
      </c>
      <c r="T1854" t="n">
        <v>25298.75</v>
      </c>
      <c r="U1854" t="n">
        <v>0.47</v>
      </c>
      <c r="V1854" t="n">
        <v>0.85</v>
      </c>
      <c r="W1854" t="n">
        <v>9.300000000000001</v>
      </c>
      <c r="X1854" t="n">
        <v>1.63</v>
      </c>
      <c r="Y1854" t="n">
        <v>1</v>
      </c>
      <c r="Z1854" t="n">
        <v>10</v>
      </c>
    </row>
    <row r="1855">
      <c r="A1855" t="n">
        <v>11</v>
      </c>
      <c r="B1855" t="n">
        <v>120</v>
      </c>
      <c r="C1855" t="inlineStr">
        <is>
          <t xml:space="preserve">CONCLUIDO	</t>
        </is>
      </c>
      <c r="D1855" t="n">
        <v>3.221</v>
      </c>
      <c r="E1855" t="n">
        <v>31.05</v>
      </c>
      <c r="F1855" t="n">
        <v>24.88</v>
      </c>
      <c r="G1855" t="n">
        <v>19.64</v>
      </c>
      <c r="H1855" t="n">
        <v>0.28</v>
      </c>
      <c r="I1855" t="n">
        <v>76</v>
      </c>
      <c r="J1855" t="n">
        <v>237.41</v>
      </c>
      <c r="K1855" t="n">
        <v>57.72</v>
      </c>
      <c r="L1855" t="n">
        <v>3.75</v>
      </c>
      <c r="M1855" t="n">
        <v>74</v>
      </c>
      <c r="N1855" t="n">
        <v>55.93</v>
      </c>
      <c r="O1855" t="n">
        <v>29514.51</v>
      </c>
      <c r="P1855" t="n">
        <v>391.49</v>
      </c>
      <c r="Q1855" t="n">
        <v>609.1900000000001</v>
      </c>
      <c r="R1855" t="n">
        <v>93.91</v>
      </c>
      <c r="S1855" t="n">
        <v>46.36</v>
      </c>
      <c r="T1855" t="n">
        <v>23120.96</v>
      </c>
      <c r="U1855" t="n">
        <v>0.49</v>
      </c>
      <c r="V1855" t="n">
        <v>0.86</v>
      </c>
      <c r="W1855" t="n">
        <v>9.300000000000001</v>
      </c>
      <c r="X1855" t="n">
        <v>1.5</v>
      </c>
      <c r="Y1855" t="n">
        <v>1</v>
      </c>
      <c r="Z1855" t="n">
        <v>10</v>
      </c>
    </row>
    <row r="1856">
      <c r="A1856" t="n">
        <v>12</v>
      </c>
      <c r="B1856" t="n">
        <v>120</v>
      </c>
      <c r="C1856" t="inlineStr">
        <is>
          <t xml:space="preserve">CONCLUIDO	</t>
        </is>
      </c>
      <c r="D1856" t="n">
        <v>3.254</v>
      </c>
      <c r="E1856" t="n">
        <v>30.73</v>
      </c>
      <c r="F1856" t="n">
        <v>24.79</v>
      </c>
      <c r="G1856" t="n">
        <v>20.95</v>
      </c>
      <c r="H1856" t="n">
        <v>0.3</v>
      </c>
      <c r="I1856" t="n">
        <v>71</v>
      </c>
      <c r="J1856" t="n">
        <v>237.84</v>
      </c>
      <c r="K1856" t="n">
        <v>57.72</v>
      </c>
      <c r="L1856" t="n">
        <v>4</v>
      </c>
      <c r="M1856" t="n">
        <v>69</v>
      </c>
      <c r="N1856" t="n">
        <v>56.12</v>
      </c>
      <c r="O1856" t="n">
        <v>29567.95</v>
      </c>
      <c r="P1856" t="n">
        <v>389.85</v>
      </c>
      <c r="Q1856" t="n">
        <v>608.89</v>
      </c>
      <c r="R1856" t="n">
        <v>90.87</v>
      </c>
      <c r="S1856" t="n">
        <v>46.36</v>
      </c>
      <c r="T1856" t="n">
        <v>21629.07</v>
      </c>
      <c r="U1856" t="n">
        <v>0.51</v>
      </c>
      <c r="V1856" t="n">
        <v>0.86</v>
      </c>
      <c r="W1856" t="n">
        <v>9.300000000000001</v>
      </c>
      <c r="X1856" t="n">
        <v>1.41</v>
      </c>
      <c r="Y1856" t="n">
        <v>1</v>
      </c>
      <c r="Z1856" t="n">
        <v>10</v>
      </c>
    </row>
    <row r="1857">
      <c r="A1857" t="n">
        <v>13</v>
      </c>
      <c r="B1857" t="n">
        <v>120</v>
      </c>
      <c r="C1857" t="inlineStr">
        <is>
          <t xml:space="preserve">CONCLUIDO	</t>
        </is>
      </c>
      <c r="D1857" t="n">
        <v>3.283</v>
      </c>
      <c r="E1857" t="n">
        <v>30.46</v>
      </c>
      <c r="F1857" t="n">
        <v>24.7</v>
      </c>
      <c r="G1857" t="n">
        <v>22.12</v>
      </c>
      <c r="H1857" t="n">
        <v>0.32</v>
      </c>
      <c r="I1857" t="n">
        <v>67</v>
      </c>
      <c r="J1857" t="n">
        <v>238.28</v>
      </c>
      <c r="K1857" t="n">
        <v>57.72</v>
      </c>
      <c r="L1857" t="n">
        <v>4.25</v>
      </c>
      <c r="M1857" t="n">
        <v>65</v>
      </c>
      <c r="N1857" t="n">
        <v>56.3</v>
      </c>
      <c r="O1857" t="n">
        <v>29621.44</v>
      </c>
      <c r="P1857" t="n">
        <v>388.11</v>
      </c>
      <c r="Q1857" t="n">
        <v>609</v>
      </c>
      <c r="R1857" t="n">
        <v>88.39</v>
      </c>
      <c r="S1857" t="n">
        <v>46.36</v>
      </c>
      <c r="T1857" t="n">
        <v>20405.32</v>
      </c>
      <c r="U1857" t="n">
        <v>0.52</v>
      </c>
      <c r="V1857" t="n">
        <v>0.86</v>
      </c>
      <c r="W1857" t="n">
        <v>9.289999999999999</v>
      </c>
      <c r="X1857" t="n">
        <v>1.32</v>
      </c>
      <c r="Y1857" t="n">
        <v>1</v>
      </c>
      <c r="Z1857" t="n">
        <v>10</v>
      </c>
    </row>
    <row r="1858">
      <c r="A1858" t="n">
        <v>14</v>
      </c>
      <c r="B1858" t="n">
        <v>120</v>
      </c>
      <c r="C1858" t="inlineStr">
        <is>
          <t xml:space="preserve">CONCLUIDO	</t>
        </is>
      </c>
      <c r="D1858" t="n">
        <v>3.3098</v>
      </c>
      <c r="E1858" t="n">
        <v>30.21</v>
      </c>
      <c r="F1858" t="n">
        <v>24.63</v>
      </c>
      <c r="G1858" t="n">
        <v>23.46</v>
      </c>
      <c r="H1858" t="n">
        <v>0.34</v>
      </c>
      <c r="I1858" t="n">
        <v>63</v>
      </c>
      <c r="J1858" t="n">
        <v>238.71</v>
      </c>
      <c r="K1858" t="n">
        <v>57.72</v>
      </c>
      <c r="L1858" t="n">
        <v>4.5</v>
      </c>
      <c r="M1858" t="n">
        <v>61</v>
      </c>
      <c r="N1858" t="n">
        <v>56.49</v>
      </c>
      <c r="O1858" t="n">
        <v>29675.01</v>
      </c>
      <c r="P1858" t="n">
        <v>386.9</v>
      </c>
      <c r="Q1858" t="n">
        <v>609.08</v>
      </c>
      <c r="R1858" t="n">
        <v>86.34999999999999</v>
      </c>
      <c r="S1858" t="n">
        <v>46.36</v>
      </c>
      <c r="T1858" t="n">
        <v>19408.56</v>
      </c>
      <c r="U1858" t="n">
        <v>0.54</v>
      </c>
      <c r="V1858" t="n">
        <v>0.87</v>
      </c>
      <c r="W1858" t="n">
        <v>9.279999999999999</v>
      </c>
      <c r="X1858" t="n">
        <v>1.26</v>
      </c>
      <c r="Y1858" t="n">
        <v>1</v>
      </c>
      <c r="Z1858" t="n">
        <v>10</v>
      </c>
    </row>
    <row r="1859">
      <c r="A1859" t="n">
        <v>15</v>
      </c>
      <c r="B1859" t="n">
        <v>120</v>
      </c>
      <c r="C1859" t="inlineStr">
        <is>
          <t xml:space="preserve">CONCLUIDO	</t>
        </is>
      </c>
      <c r="D1859" t="n">
        <v>3.3406</v>
      </c>
      <c r="E1859" t="n">
        <v>29.93</v>
      </c>
      <c r="F1859" t="n">
        <v>24.54</v>
      </c>
      <c r="G1859" t="n">
        <v>24.95</v>
      </c>
      <c r="H1859" t="n">
        <v>0.35</v>
      </c>
      <c r="I1859" t="n">
        <v>59</v>
      </c>
      <c r="J1859" t="n">
        <v>239.14</v>
      </c>
      <c r="K1859" t="n">
        <v>57.72</v>
      </c>
      <c r="L1859" t="n">
        <v>4.75</v>
      </c>
      <c r="M1859" t="n">
        <v>57</v>
      </c>
      <c r="N1859" t="n">
        <v>56.67</v>
      </c>
      <c r="O1859" t="n">
        <v>29728.63</v>
      </c>
      <c r="P1859" t="n">
        <v>385.18</v>
      </c>
      <c r="Q1859" t="n">
        <v>609</v>
      </c>
      <c r="R1859" t="n">
        <v>83.20999999999999</v>
      </c>
      <c r="S1859" t="n">
        <v>46.36</v>
      </c>
      <c r="T1859" t="n">
        <v>17859.43</v>
      </c>
      <c r="U1859" t="n">
        <v>0.5600000000000001</v>
      </c>
      <c r="V1859" t="n">
        <v>0.87</v>
      </c>
      <c r="W1859" t="n">
        <v>9.279999999999999</v>
      </c>
      <c r="X1859" t="n">
        <v>1.16</v>
      </c>
      <c r="Y1859" t="n">
        <v>1</v>
      </c>
      <c r="Z1859" t="n">
        <v>10</v>
      </c>
    </row>
    <row r="1860">
      <c r="A1860" t="n">
        <v>16</v>
      </c>
      <c r="B1860" t="n">
        <v>120</v>
      </c>
      <c r="C1860" t="inlineStr">
        <is>
          <t xml:space="preserve">CONCLUIDO	</t>
        </is>
      </c>
      <c r="D1860" t="n">
        <v>3.3629</v>
      </c>
      <c r="E1860" t="n">
        <v>29.74</v>
      </c>
      <c r="F1860" t="n">
        <v>24.48</v>
      </c>
      <c r="G1860" t="n">
        <v>26.23</v>
      </c>
      <c r="H1860" t="n">
        <v>0.37</v>
      </c>
      <c r="I1860" t="n">
        <v>56</v>
      </c>
      <c r="J1860" t="n">
        <v>239.58</v>
      </c>
      <c r="K1860" t="n">
        <v>57.72</v>
      </c>
      <c r="L1860" t="n">
        <v>5</v>
      </c>
      <c r="M1860" t="n">
        <v>54</v>
      </c>
      <c r="N1860" t="n">
        <v>56.86</v>
      </c>
      <c r="O1860" t="n">
        <v>29782.33</v>
      </c>
      <c r="P1860" t="n">
        <v>383.95</v>
      </c>
      <c r="Q1860" t="n">
        <v>608.95</v>
      </c>
      <c r="R1860" t="n">
        <v>81.44</v>
      </c>
      <c r="S1860" t="n">
        <v>46.36</v>
      </c>
      <c r="T1860" t="n">
        <v>16989.79</v>
      </c>
      <c r="U1860" t="n">
        <v>0.57</v>
      </c>
      <c r="V1860" t="n">
        <v>0.87</v>
      </c>
      <c r="W1860" t="n">
        <v>9.27</v>
      </c>
      <c r="X1860" t="n">
        <v>1.1</v>
      </c>
      <c r="Y1860" t="n">
        <v>1</v>
      </c>
      <c r="Z1860" t="n">
        <v>10</v>
      </c>
    </row>
    <row r="1861">
      <c r="A1861" t="n">
        <v>17</v>
      </c>
      <c r="B1861" t="n">
        <v>120</v>
      </c>
      <c r="C1861" t="inlineStr">
        <is>
          <t xml:space="preserve">CONCLUIDO	</t>
        </is>
      </c>
      <c r="D1861" t="n">
        <v>3.3764</v>
      </c>
      <c r="E1861" t="n">
        <v>29.62</v>
      </c>
      <c r="F1861" t="n">
        <v>24.45</v>
      </c>
      <c r="G1861" t="n">
        <v>27.16</v>
      </c>
      <c r="H1861" t="n">
        <v>0.39</v>
      </c>
      <c r="I1861" t="n">
        <v>54</v>
      </c>
      <c r="J1861" t="n">
        <v>240.02</v>
      </c>
      <c r="K1861" t="n">
        <v>57.72</v>
      </c>
      <c r="L1861" t="n">
        <v>5.25</v>
      </c>
      <c r="M1861" t="n">
        <v>52</v>
      </c>
      <c r="N1861" t="n">
        <v>57.04</v>
      </c>
      <c r="O1861" t="n">
        <v>29836.09</v>
      </c>
      <c r="P1861" t="n">
        <v>383.19</v>
      </c>
      <c r="Q1861" t="n">
        <v>608.96</v>
      </c>
      <c r="R1861" t="n">
        <v>80.64</v>
      </c>
      <c r="S1861" t="n">
        <v>46.36</v>
      </c>
      <c r="T1861" t="n">
        <v>16595.35</v>
      </c>
      <c r="U1861" t="n">
        <v>0.57</v>
      </c>
      <c r="V1861" t="n">
        <v>0.87</v>
      </c>
      <c r="W1861" t="n">
        <v>9.27</v>
      </c>
      <c r="X1861" t="n">
        <v>1.07</v>
      </c>
      <c r="Y1861" t="n">
        <v>1</v>
      </c>
      <c r="Z1861" t="n">
        <v>10</v>
      </c>
    </row>
    <row r="1862">
      <c r="A1862" t="n">
        <v>18</v>
      </c>
      <c r="B1862" t="n">
        <v>120</v>
      </c>
      <c r="C1862" t="inlineStr">
        <is>
          <t xml:space="preserve">CONCLUIDO	</t>
        </is>
      </c>
      <c r="D1862" t="n">
        <v>3.4013</v>
      </c>
      <c r="E1862" t="n">
        <v>29.4</v>
      </c>
      <c r="F1862" t="n">
        <v>24.37</v>
      </c>
      <c r="G1862" t="n">
        <v>28.67</v>
      </c>
      <c r="H1862" t="n">
        <v>0.41</v>
      </c>
      <c r="I1862" t="n">
        <v>51</v>
      </c>
      <c r="J1862" t="n">
        <v>240.45</v>
      </c>
      <c r="K1862" t="n">
        <v>57.72</v>
      </c>
      <c r="L1862" t="n">
        <v>5.5</v>
      </c>
      <c r="M1862" t="n">
        <v>49</v>
      </c>
      <c r="N1862" t="n">
        <v>57.23</v>
      </c>
      <c r="O1862" t="n">
        <v>29890.04</v>
      </c>
      <c r="P1862" t="n">
        <v>381.82</v>
      </c>
      <c r="Q1862" t="n">
        <v>608.9400000000001</v>
      </c>
      <c r="R1862" t="n">
        <v>78.17</v>
      </c>
      <c r="S1862" t="n">
        <v>46.36</v>
      </c>
      <c r="T1862" t="n">
        <v>15376.55</v>
      </c>
      <c r="U1862" t="n">
        <v>0.59</v>
      </c>
      <c r="V1862" t="n">
        <v>0.87</v>
      </c>
      <c r="W1862" t="n">
        <v>9.26</v>
      </c>
      <c r="X1862" t="n">
        <v>0.99</v>
      </c>
      <c r="Y1862" t="n">
        <v>1</v>
      </c>
      <c r="Z1862" t="n">
        <v>10</v>
      </c>
    </row>
    <row r="1863">
      <c r="A1863" t="n">
        <v>19</v>
      </c>
      <c r="B1863" t="n">
        <v>120</v>
      </c>
      <c r="C1863" t="inlineStr">
        <is>
          <t xml:space="preserve">CONCLUIDO	</t>
        </is>
      </c>
      <c r="D1863" t="n">
        <v>3.4158</v>
      </c>
      <c r="E1863" t="n">
        <v>29.28</v>
      </c>
      <c r="F1863" t="n">
        <v>24.33</v>
      </c>
      <c r="G1863" t="n">
        <v>29.8</v>
      </c>
      <c r="H1863" t="n">
        <v>0.42</v>
      </c>
      <c r="I1863" t="n">
        <v>49</v>
      </c>
      <c r="J1863" t="n">
        <v>240.89</v>
      </c>
      <c r="K1863" t="n">
        <v>57.72</v>
      </c>
      <c r="L1863" t="n">
        <v>5.75</v>
      </c>
      <c r="M1863" t="n">
        <v>47</v>
      </c>
      <c r="N1863" t="n">
        <v>57.42</v>
      </c>
      <c r="O1863" t="n">
        <v>29943.94</v>
      </c>
      <c r="P1863" t="n">
        <v>380.99</v>
      </c>
      <c r="Q1863" t="n">
        <v>609.0599999999999</v>
      </c>
      <c r="R1863" t="n">
        <v>77.13</v>
      </c>
      <c r="S1863" t="n">
        <v>46.36</v>
      </c>
      <c r="T1863" t="n">
        <v>14866.34</v>
      </c>
      <c r="U1863" t="n">
        <v>0.6</v>
      </c>
      <c r="V1863" t="n">
        <v>0.88</v>
      </c>
      <c r="W1863" t="n">
        <v>9.26</v>
      </c>
      <c r="X1863" t="n">
        <v>0.96</v>
      </c>
      <c r="Y1863" t="n">
        <v>1</v>
      </c>
      <c r="Z1863" t="n">
        <v>10</v>
      </c>
    </row>
    <row r="1864">
      <c r="A1864" t="n">
        <v>20</v>
      </c>
      <c r="B1864" t="n">
        <v>120</v>
      </c>
      <c r="C1864" t="inlineStr">
        <is>
          <t xml:space="preserve">CONCLUIDO	</t>
        </is>
      </c>
      <c r="D1864" t="n">
        <v>3.43</v>
      </c>
      <c r="E1864" t="n">
        <v>29.15</v>
      </c>
      <c r="F1864" t="n">
        <v>24.3</v>
      </c>
      <c r="G1864" t="n">
        <v>31.03</v>
      </c>
      <c r="H1864" t="n">
        <v>0.44</v>
      </c>
      <c r="I1864" t="n">
        <v>47</v>
      </c>
      <c r="J1864" t="n">
        <v>241.33</v>
      </c>
      <c r="K1864" t="n">
        <v>57.72</v>
      </c>
      <c r="L1864" t="n">
        <v>6</v>
      </c>
      <c r="M1864" t="n">
        <v>45</v>
      </c>
      <c r="N1864" t="n">
        <v>57.6</v>
      </c>
      <c r="O1864" t="n">
        <v>29997.9</v>
      </c>
      <c r="P1864" t="n">
        <v>380.13</v>
      </c>
      <c r="Q1864" t="n">
        <v>608.9299999999999</v>
      </c>
      <c r="R1864" t="n">
        <v>76.18000000000001</v>
      </c>
      <c r="S1864" t="n">
        <v>46.36</v>
      </c>
      <c r="T1864" t="n">
        <v>14400.91</v>
      </c>
      <c r="U1864" t="n">
        <v>0.61</v>
      </c>
      <c r="V1864" t="n">
        <v>0.88</v>
      </c>
      <c r="W1864" t="n">
        <v>9.26</v>
      </c>
      <c r="X1864" t="n">
        <v>0.93</v>
      </c>
      <c r="Y1864" t="n">
        <v>1</v>
      </c>
      <c r="Z1864" t="n">
        <v>10</v>
      </c>
    </row>
    <row r="1865">
      <c r="A1865" t="n">
        <v>21</v>
      </c>
      <c r="B1865" t="n">
        <v>120</v>
      </c>
      <c r="C1865" t="inlineStr">
        <is>
          <t xml:space="preserve">CONCLUIDO	</t>
        </is>
      </c>
      <c r="D1865" t="n">
        <v>3.4458</v>
      </c>
      <c r="E1865" t="n">
        <v>29.02</v>
      </c>
      <c r="F1865" t="n">
        <v>24.26</v>
      </c>
      <c r="G1865" t="n">
        <v>32.35</v>
      </c>
      <c r="H1865" t="n">
        <v>0.46</v>
      </c>
      <c r="I1865" t="n">
        <v>45</v>
      </c>
      <c r="J1865" t="n">
        <v>241.77</v>
      </c>
      <c r="K1865" t="n">
        <v>57.72</v>
      </c>
      <c r="L1865" t="n">
        <v>6.25</v>
      </c>
      <c r="M1865" t="n">
        <v>43</v>
      </c>
      <c r="N1865" t="n">
        <v>57.79</v>
      </c>
      <c r="O1865" t="n">
        <v>30051.93</v>
      </c>
      <c r="P1865" t="n">
        <v>379.22</v>
      </c>
      <c r="Q1865" t="n">
        <v>609.02</v>
      </c>
      <c r="R1865" t="n">
        <v>74.88</v>
      </c>
      <c r="S1865" t="n">
        <v>46.36</v>
      </c>
      <c r="T1865" t="n">
        <v>13763.68</v>
      </c>
      <c r="U1865" t="n">
        <v>0.62</v>
      </c>
      <c r="V1865" t="n">
        <v>0.88</v>
      </c>
      <c r="W1865" t="n">
        <v>9.25</v>
      </c>
      <c r="X1865" t="n">
        <v>0.89</v>
      </c>
      <c r="Y1865" t="n">
        <v>1</v>
      </c>
      <c r="Z1865" t="n">
        <v>10</v>
      </c>
    </row>
    <row r="1866">
      <c r="A1866" t="n">
        <v>22</v>
      </c>
      <c r="B1866" t="n">
        <v>120</v>
      </c>
      <c r="C1866" t="inlineStr">
        <is>
          <t xml:space="preserve">CONCLUIDO	</t>
        </is>
      </c>
      <c r="D1866" t="n">
        <v>3.4624</v>
      </c>
      <c r="E1866" t="n">
        <v>28.88</v>
      </c>
      <c r="F1866" t="n">
        <v>24.21</v>
      </c>
      <c r="G1866" t="n">
        <v>33.79</v>
      </c>
      <c r="H1866" t="n">
        <v>0.48</v>
      </c>
      <c r="I1866" t="n">
        <v>43</v>
      </c>
      <c r="J1866" t="n">
        <v>242.2</v>
      </c>
      <c r="K1866" t="n">
        <v>57.72</v>
      </c>
      <c r="L1866" t="n">
        <v>6.5</v>
      </c>
      <c r="M1866" t="n">
        <v>41</v>
      </c>
      <c r="N1866" t="n">
        <v>57.98</v>
      </c>
      <c r="O1866" t="n">
        <v>30106.03</v>
      </c>
      <c r="P1866" t="n">
        <v>378.36</v>
      </c>
      <c r="Q1866" t="n">
        <v>608.91</v>
      </c>
      <c r="R1866" t="n">
        <v>73.72</v>
      </c>
      <c r="S1866" t="n">
        <v>46.36</v>
      </c>
      <c r="T1866" t="n">
        <v>13190.6</v>
      </c>
      <c r="U1866" t="n">
        <v>0.63</v>
      </c>
      <c r="V1866" t="n">
        <v>0.88</v>
      </c>
      <c r="W1866" t="n">
        <v>9.24</v>
      </c>
      <c r="X1866" t="n">
        <v>0.84</v>
      </c>
      <c r="Y1866" t="n">
        <v>1</v>
      </c>
      <c r="Z1866" t="n">
        <v>10</v>
      </c>
    </row>
    <row r="1867">
      <c r="A1867" t="n">
        <v>23</v>
      </c>
      <c r="B1867" t="n">
        <v>120</v>
      </c>
      <c r="C1867" t="inlineStr">
        <is>
          <t xml:space="preserve">CONCLUIDO	</t>
        </is>
      </c>
      <c r="D1867" t="n">
        <v>3.477</v>
      </c>
      <c r="E1867" t="n">
        <v>28.76</v>
      </c>
      <c r="F1867" t="n">
        <v>24.18</v>
      </c>
      <c r="G1867" t="n">
        <v>35.39</v>
      </c>
      <c r="H1867" t="n">
        <v>0.49</v>
      </c>
      <c r="I1867" t="n">
        <v>41</v>
      </c>
      <c r="J1867" t="n">
        <v>242.64</v>
      </c>
      <c r="K1867" t="n">
        <v>57.72</v>
      </c>
      <c r="L1867" t="n">
        <v>6.75</v>
      </c>
      <c r="M1867" t="n">
        <v>39</v>
      </c>
      <c r="N1867" t="n">
        <v>58.17</v>
      </c>
      <c r="O1867" t="n">
        <v>30160.2</v>
      </c>
      <c r="P1867" t="n">
        <v>377.38</v>
      </c>
      <c r="Q1867" t="n">
        <v>608.9299999999999</v>
      </c>
      <c r="R1867" t="n">
        <v>72.42</v>
      </c>
      <c r="S1867" t="n">
        <v>46.36</v>
      </c>
      <c r="T1867" t="n">
        <v>12554.57</v>
      </c>
      <c r="U1867" t="n">
        <v>0.64</v>
      </c>
      <c r="V1867" t="n">
        <v>0.88</v>
      </c>
      <c r="W1867" t="n">
        <v>9.25</v>
      </c>
      <c r="X1867" t="n">
        <v>0.8100000000000001</v>
      </c>
      <c r="Y1867" t="n">
        <v>1</v>
      </c>
      <c r="Z1867" t="n">
        <v>10</v>
      </c>
    </row>
    <row r="1868">
      <c r="A1868" t="n">
        <v>24</v>
      </c>
      <c r="B1868" t="n">
        <v>120</v>
      </c>
      <c r="C1868" t="inlineStr">
        <is>
          <t xml:space="preserve">CONCLUIDO	</t>
        </is>
      </c>
      <c r="D1868" t="n">
        <v>3.4851</v>
      </c>
      <c r="E1868" t="n">
        <v>28.69</v>
      </c>
      <c r="F1868" t="n">
        <v>24.16</v>
      </c>
      <c r="G1868" t="n">
        <v>36.24</v>
      </c>
      <c r="H1868" t="n">
        <v>0.51</v>
      </c>
      <c r="I1868" t="n">
        <v>40</v>
      </c>
      <c r="J1868" t="n">
        <v>243.08</v>
      </c>
      <c r="K1868" t="n">
        <v>57.72</v>
      </c>
      <c r="L1868" t="n">
        <v>7</v>
      </c>
      <c r="M1868" t="n">
        <v>38</v>
      </c>
      <c r="N1868" t="n">
        <v>58.36</v>
      </c>
      <c r="O1868" t="n">
        <v>30214.44</v>
      </c>
      <c r="P1868" t="n">
        <v>377</v>
      </c>
      <c r="Q1868" t="n">
        <v>608.98</v>
      </c>
      <c r="R1868" t="n">
        <v>71.76000000000001</v>
      </c>
      <c r="S1868" t="n">
        <v>46.36</v>
      </c>
      <c r="T1868" t="n">
        <v>12227.75</v>
      </c>
      <c r="U1868" t="n">
        <v>0.65</v>
      </c>
      <c r="V1868" t="n">
        <v>0.88</v>
      </c>
      <c r="W1868" t="n">
        <v>9.24</v>
      </c>
      <c r="X1868" t="n">
        <v>0.79</v>
      </c>
      <c r="Y1868" t="n">
        <v>1</v>
      </c>
      <c r="Z1868" t="n">
        <v>10</v>
      </c>
    </row>
    <row r="1869">
      <c r="A1869" t="n">
        <v>25</v>
      </c>
      <c r="B1869" t="n">
        <v>120</v>
      </c>
      <c r="C1869" t="inlineStr">
        <is>
          <t xml:space="preserve">CONCLUIDO	</t>
        </is>
      </c>
      <c r="D1869" t="n">
        <v>3.4945</v>
      </c>
      <c r="E1869" t="n">
        <v>28.62</v>
      </c>
      <c r="F1869" t="n">
        <v>24.13</v>
      </c>
      <c r="G1869" t="n">
        <v>37.12</v>
      </c>
      <c r="H1869" t="n">
        <v>0.53</v>
      </c>
      <c r="I1869" t="n">
        <v>39</v>
      </c>
      <c r="J1869" t="n">
        <v>243.52</v>
      </c>
      <c r="K1869" t="n">
        <v>57.72</v>
      </c>
      <c r="L1869" t="n">
        <v>7.25</v>
      </c>
      <c r="M1869" t="n">
        <v>37</v>
      </c>
      <c r="N1869" t="n">
        <v>58.55</v>
      </c>
      <c r="O1869" t="n">
        <v>30268.74</v>
      </c>
      <c r="P1869" t="n">
        <v>376.05</v>
      </c>
      <c r="Q1869" t="n">
        <v>608.92</v>
      </c>
      <c r="R1869" t="n">
        <v>71.16</v>
      </c>
      <c r="S1869" t="n">
        <v>46.36</v>
      </c>
      <c r="T1869" t="n">
        <v>11934.47</v>
      </c>
      <c r="U1869" t="n">
        <v>0.65</v>
      </c>
      <c r="V1869" t="n">
        <v>0.88</v>
      </c>
      <c r="W1869" t="n">
        <v>9.23</v>
      </c>
      <c r="X1869" t="n">
        <v>0.76</v>
      </c>
      <c r="Y1869" t="n">
        <v>1</v>
      </c>
      <c r="Z1869" t="n">
        <v>10</v>
      </c>
    </row>
    <row r="1870">
      <c r="A1870" t="n">
        <v>26</v>
      </c>
      <c r="B1870" t="n">
        <v>120</v>
      </c>
      <c r="C1870" t="inlineStr">
        <is>
          <t xml:space="preserve">CONCLUIDO	</t>
        </is>
      </c>
      <c r="D1870" t="n">
        <v>3.5085</v>
      </c>
      <c r="E1870" t="n">
        <v>28.5</v>
      </c>
      <c r="F1870" t="n">
        <v>24.11</v>
      </c>
      <c r="G1870" t="n">
        <v>39.09</v>
      </c>
      <c r="H1870" t="n">
        <v>0.55</v>
      </c>
      <c r="I1870" t="n">
        <v>37</v>
      </c>
      <c r="J1870" t="n">
        <v>243.96</v>
      </c>
      <c r="K1870" t="n">
        <v>57.72</v>
      </c>
      <c r="L1870" t="n">
        <v>7.5</v>
      </c>
      <c r="M1870" t="n">
        <v>35</v>
      </c>
      <c r="N1870" t="n">
        <v>58.74</v>
      </c>
      <c r="O1870" t="n">
        <v>30323.11</v>
      </c>
      <c r="P1870" t="n">
        <v>375.58</v>
      </c>
      <c r="Q1870" t="n">
        <v>608.89</v>
      </c>
      <c r="R1870" t="n">
        <v>69.79000000000001</v>
      </c>
      <c r="S1870" t="n">
        <v>46.36</v>
      </c>
      <c r="T1870" t="n">
        <v>11257.71</v>
      </c>
      <c r="U1870" t="n">
        <v>0.66</v>
      </c>
      <c r="V1870" t="n">
        <v>0.88</v>
      </c>
      <c r="W1870" t="n">
        <v>9.25</v>
      </c>
      <c r="X1870" t="n">
        <v>0.74</v>
      </c>
      <c r="Y1870" t="n">
        <v>1</v>
      </c>
      <c r="Z1870" t="n">
        <v>10</v>
      </c>
    </row>
    <row r="1871">
      <c r="A1871" t="n">
        <v>27</v>
      </c>
      <c r="B1871" t="n">
        <v>120</v>
      </c>
      <c r="C1871" t="inlineStr">
        <is>
          <t xml:space="preserve">CONCLUIDO	</t>
        </is>
      </c>
      <c r="D1871" t="n">
        <v>3.5167</v>
      </c>
      <c r="E1871" t="n">
        <v>28.44</v>
      </c>
      <c r="F1871" t="n">
        <v>24.09</v>
      </c>
      <c r="G1871" t="n">
        <v>40.15</v>
      </c>
      <c r="H1871" t="n">
        <v>0.5600000000000001</v>
      </c>
      <c r="I1871" t="n">
        <v>36</v>
      </c>
      <c r="J1871" t="n">
        <v>244.41</v>
      </c>
      <c r="K1871" t="n">
        <v>57.72</v>
      </c>
      <c r="L1871" t="n">
        <v>7.75</v>
      </c>
      <c r="M1871" t="n">
        <v>34</v>
      </c>
      <c r="N1871" t="n">
        <v>58.93</v>
      </c>
      <c r="O1871" t="n">
        <v>30377.55</v>
      </c>
      <c r="P1871" t="n">
        <v>375</v>
      </c>
      <c r="Q1871" t="n">
        <v>608.88</v>
      </c>
      <c r="R1871" t="n">
        <v>69.55</v>
      </c>
      <c r="S1871" t="n">
        <v>46.36</v>
      </c>
      <c r="T1871" t="n">
        <v>11141.25</v>
      </c>
      <c r="U1871" t="n">
        <v>0.67</v>
      </c>
      <c r="V1871" t="n">
        <v>0.88</v>
      </c>
      <c r="W1871" t="n">
        <v>9.24</v>
      </c>
      <c r="X1871" t="n">
        <v>0.71</v>
      </c>
      <c r="Y1871" t="n">
        <v>1</v>
      </c>
      <c r="Z1871" t="n">
        <v>10</v>
      </c>
    </row>
    <row r="1872">
      <c r="A1872" t="n">
        <v>28</v>
      </c>
      <c r="B1872" t="n">
        <v>120</v>
      </c>
      <c r="C1872" t="inlineStr">
        <is>
          <t xml:space="preserve">CONCLUIDO	</t>
        </is>
      </c>
      <c r="D1872" t="n">
        <v>3.5266</v>
      </c>
      <c r="E1872" t="n">
        <v>28.36</v>
      </c>
      <c r="F1872" t="n">
        <v>24.05</v>
      </c>
      <c r="G1872" t="n">
        <v>41.23</v>
      </c>
      <c r="H1872" t="n">
        <v>0.58</v>
      </c>
      <c r="I1872" t="n">
        <v>35</v>
      </c>
      <c r="J1872" t="n">
        <v>244.85</v>
      </c>
      <c r="K1872" t="n">
        <v>57.72</v>
      </c>
      <c r="L1872" t="n">
        <v>8</v>
      </c>
      <c r="M1872" t="n">
        <v>33</v>
      </c>
      <c r="N1872" t="n">
        <v>59.12</v>
      </c>
      <c r="O1872" t="n">
        <v>30432.06</v>
      </c>
      <c r="P1872" t="n">
        <v>374.32</v>
      </c>
      <c r="Q1872" t="n">
        <v>608.79</v>
      </c>
      <c r="R1872" t="n">
        <v>68.68000000000001</v>
      </c>
      <c r="S1872" t="n">
        <v>46.36</v>
      </c>
      <c r="T1872" t="n">
        <v>10710.1</v>
      </c>
      <c r="U1872" t="n">
        <v>0.68</v>
      </c>
      <c r="V1872" t="n">
        <v>0.89</v>
      </c>
      <c r="W1872" t="n">
        <v>9.23</v>
      </c>
      <c r="X1872" t="n">
        <v>0.68</v>
      </c>
      <c r="Y1872" t="n">
        <v>1</v>
      </c>
      <c r="Z1872" t="n">
        <v>10</v>
      </c>
    </row>
    <row r="1873">
      <c r="A1873" t="n">
        <v>29</v>
      </c>
      <c r="B1873" t="n">
        <v>120</v>
      </c>
      <c r="C1873" t="inlineStr">
        <is>
          <t xml:space="preserve">CONCLUIDO	</t>
        </is>
      </c>
      <c r="D1873" t="n">
        <v>3.5355</v>
      </c>
      <c r="E1873" t="n">
        <v>28.28</v>
      </c>
      <c r="F1873" t="n">
        <v>24.03</v>
      </c>
      <c r="G1873" t="n">
        <v>42.4</v>
      </c>
      <c r="H1873" t="n">
        <v>0.6</v>
      </c>
      <c r="I1873" t="n">
        <v>34</v>
      </c>
      <c r="J1873" t="n">
        <v>245.29</v>
      </c>
      <c r="K1873" t="n">
        <v>57.72</v>
      </c>
      <c r="L1873" t="n">
        <v>8.25</v>
      </c>
      <c r="M1873" t="n">
        <v>32</v>
      </c>
      <c r="N1873" t="n">
        <v>59.32</v>
      </c>
      <c r="O1873" t="n">
        <v>30486.64</v>
      </c>
      <c r="P1873" t="n">
        <v>373.5</v>
      </c>
      <c r="Q1873" t="n">
        <v>608.92</v>
      </c>
      <c r="R1873" t="n">
        <v>67.92</v>
      </c>
      <c r="S1873" t="n">
        <v>46.36</v>
      </c>
      <c r="T1873" t="n">
        <v>10339.35</v>
      </c>
      <c r="U1873" t="n">
        <v>0.68</v>
      </c>
      <c r="V1873" t="n">
        <v>0.89</v>
      </c>
      <c r="W1873" t="n">
        <v>9.23</v>
      </c>
      <c r="X1873" t="n">
        <v>0.65</v>
      </c>
      <c r="Y1873" t="n">
        <v>1</v>
      </c>
      <c r="Z1873" t="n">
        <v>10</v>
      </c>
    </row>
    <row r="1874">
      <c r="A1874" t="n">
        <v>30</v>
      </c>
      <c r="B1874" t="n">
        <v>120</v>
      </c>
      <c r="C1874" t="inlineStr">
        <is>
          <t xml:space="preserve">CONCLUIDO	</t>
        </is>
      </c>
      <c r="D1874" t="n">
        <v>3.543</v>
      </c>
      <c r="E1874" t="n">
        <v>28.22</v>
      </c>
      <c r="F1874" t="n">
        <v>24.01</v>
      </c>
      <c r="G1874" t="n">
        <v>43.66</v>
      </c>
      <c r="H1874" t="n">
        <v>0.62</v>
      </c>
      <c r="I1874" t="n">
        <v>33</v>
      </c>
      <c r="J1874" t="n">
        <v>245.73</v>
      </c>
      <c r="K1874" t="n">
        <v>57.72</v>
      </c>
      <c r="L1874" t="n">
        <v>8.5</v>
      </c>
      <c r="M1874" t="n">
        <v>31</v>
      </c>
      <c r="N1874" t="n">
        <v>59.51</v>
      </c>
      <c r="O1874" t="n">
        <v>30541.29</v>
      </c>
      <c r="P1874" t="n">
        <v>373.1</v>
      </c>
      <c r="Q1874" t="n">
        <v>608.97</v>
      </c>
      <c r="R1874" t="n">
        <v>67.06999999999999</v>
      </c>
      <c r="S1874" t="n">
        <v>46.36</v>
      </c>
      <c r="T1874" t="n">
        <v>9916.780000000001</v>
      </c>
      <c r="U1874" t="n">
        <v>0.6899999999999999</v>
      </c>
      <c r="V1874" t="n">
        <v>0.89</v>
      </c>
      <c r="W1874" t="n">
        <v>9.24</v>
      </c>
      <c r="X1874" t="n">
        <v>0.64</v>
      </c>
      <c r="Y1874" t="n">
        <v>1</v>
      </c>
      <c r="Z1874" t="n">
        <v>10</v>
      </c>
    </row>
    <row r="1875">
      <c r="A1875" t="n">
        <v>31</v>
      </c>
      <c r="B1875" t="n">
        <v>120</v>
      </c>
      <c r="C1875" t="inlineStr">
        <is>
          <t xml:space="preserve">CONCLUIDO	</t>
        </is>
      </c>
      <c r="D1875" t="n">
        <v>3.551</v>
      </c>
      <c r="E1875" t="n">
        <v>28.16</v>
      </c>
      <c r="F1875" t="n">
        <v>23.99</v>
      </c>
      <c r="G1875" t="n">
        <v>44.99</v>
      </c>
      <c r="H1875" t="n">
        <v>0.63</v>
      </c>
      <c r="I1875" t="n">
        <v>32</v>
      </c>
      <c r="J1875" t="n">
        <v>246.18</v>
      </c>
      <c r="K1875" t="n">
        <v>57.72</v>
      </c>
      <c r="L1875" t="n">
        <v>8.75</v>
      </c>
      <c r="M1875" t="n">
        <v>30</v>
      </c>
      <c r="N1875" t="n">
        <v>59.7</v>
      </c>
      <c r="O1875" t="n">
        <v>30596.01</v>
      </c>
      <c r="P1875" t="n">
        <v>372.51</v>
      </c>
      <c r="Q1875" t="n">
        <v>608.9</v>
      </c>
      <c r="R1875" t="n">
        <v>66.86</v>
      </c>
      <c r="S1875" t="n">
        <v>46.36</v>
      </c>
      <c r="T1875" t="n">
        <v>9818.870000000001</v>
      </c>
      <c r="U1875" t="n">
        <v>0.6899999999999999</v>
      </c>
      <c r="V1875" t="n">
        <v>0.89</v>
      </c>
      <c r="W1875" t="n">
        <v>9.220000000000001</v>
      </c>
      <c r="X1875" t="n">
        <v>0.62</v>
      </c>
      <c r="Y1875" t="n">
        <v>1</v>
      </c>
      <c r="Z1875" t="n">
        <v>10</v>
      </c>
    </row>
    <row r="1876">
      <c r="A1876" t="n">
        <v>32</v>
      </c>
      <c r="B1876" t="n">
        <v>120</v>
      </c>
      <c r="C1876" t="inlineStr">
        <is>
          <t xml:space="preserve">CONCLUIDO	</t>
        </is>
      </c>
      <c r="D1876" t="n">
        <v>3.5597</v>
      </c>
      <c r="E1876" t="n">
        <v>28.09</v>
      </c>
      <c r="F1876" t="n">
        <v>23.97</v>
      </c>
      <c r="G1876" t="n">
        <v>46.4</v>
      </c>
      <c r="H1876" t="n">
        <v>0.65</v>
      </c>
      <c r="I1876" t="n">
        <v>31</v>
      </c>
      <c r="J1876" t="n">
        <v>246.62</v>
      </c>
      <c r="K1876" t="n">
        <v>57.72</v>
      </c>
      <c r="L1876" t="n">
        <v>9</v>
      </c>
      <c r="M1876" t="n">
        <v>29</v>
      </c>
      <c r="N1876" t="n">
        <v>59.9</v>
      </c>
      <c r="O1876" t="n">
        <v>30650.8</v>
      </c>
      <c r="P1876" t="n">
        <v>372.09</v>
      </c>
      <c r="Q1876" t="n">
        <v>608.89</v>
      </c>
      <c r="R1876" t="n">
        <v>65.79000000000001</v>
      </c>
      <c r="S1876" t="n">
        <v>46.36</v>
      </c>
      <c r="T1876" t="n">
        <v>9286.940000000001</v>
      </c>
      <c r="U1876" t="n">
        <v>0.7</v>
      </c>
      <c r="V1876" t="n">
        <v>0.89</v>
      </c>
      <c r="W1876" t="n">
        <v>9.23</v>
      </c>
      <c r="X1876" t="n">
        <v>0.6</v>
      </c>
      <c r="Y1876" t="n">
        <v>1</v>
      </c>
      <c r="Z1876" t="n">
        <v>10</v>
      </c>
    </row>
    <row r="1877">
      <c r="A1877" t="n">
        <v>33</v>
      </c>
      <c r="B1877" t="n">
        <v>120</v>
      </c>
      <c r="C1877" t="inlineStr">
        <is>
          <t xml:space="preserve">CONCLUIDO	</t>
        </is>
      </c>
      <c r="D1877" t="n">
        <v>3.5677</v>
      </c>
      <c r="E1877" t="n">
        <v>28.03</v>
      </c>
      <c r="F1877" t="n">
        <v>23.95</v>
      </c>
      <c r="G1877" t="n">
        <v>47.91</v>
      </c>
      <c r="H1877" t="n">
        <v>0.67</v>
      </c>
      <c r="I1877" t="n">
        <v>30</v>
      </c>
      <c r="J1877" t="n">
        <v>247.07</v>
      </c>
      <c r="K1877" t="n">
        <v>57.72</v>
      </c>
      <c r="L1877" t="n">
        <v>9.25</v>
      </c>
      <c r="M1877" t="n">
        <v>28</v>
      </c>
      <c r="N1877" t="n">
        <v>60.09</v>
      </c>
      <c r="O1877" t="n">
        <v>30705.66</v>
      </c>
      <c r="P1877" t="n">
        <v>371.4</v>
      </c>
      <c r="Q1877" t="n">
        <v>608.9</v>
      </c>
      <c r="R1877" t="n">
        <v>65.45</v>
      </c>
      <c r="S1877" t="n">
        <v>46.36</v>
      </c>
      <c r="T1877" t="n">
        <v>9120.48</v>
      </c>
      <c r="U1877" t="n">
        <v>0.71</v>
      </c>
      <c r="V1877" t="n">
        <v>0.89</v>
      </c>
      <c r="W1877" t="n">
        <v>9.23</v>
      </c>
      <c r="X1877" t="n">
        <v>0.58</v>
      </c>
      <c r="Y1877" t="n">
        <v>1</v>
      </c>
      <c r="Z1877" t="n">
        <v>10</v>
      </c>
    </row>
    <row r="1878">
      <c r="A1878" t="n">
        <v>34</v>
      </c>
      <c r="B1878" t="n">
        <v>120</v>
      </c>
      <c r="C1878" t="inlineStr">
        <is>
          <t xml:space="preserve">CONCLUIDO	</t>
        </is>
      </c>
      <c r="D1878" t="n">
        <v>3.5759</v>
      </c>
      <c r="E1878" t="n">
        <v>27.97</v>
      </c>
      <c r="F1878" t="n">
        <v>23.94</v>
      </c>
      <c r="G1878" t="n">
        <v>49.52</v>
      </c>
      <c r="H1878" t="n">
        <v>0.68</v>
      </c>
      <c r="I1878" t="n">
        <v>29</v>
      </c>
      <c r="J1878" t="n">
        <v>247.51</v>
      </c>
      <c r="K1878" t="n">
        <v>57.72</v>
      </c>
      <c r="L1878" t="n">
        <v>9.5</v>
      </c>
      <c r="M1878" t="n">
        <v>27</v>
      </c>
      <c r="N1878" t="n">
        <v>60.29</v>
      </c>
      <c r="O1878" t="n">
        <v>30760.6</v>
      </c>
      <c r="P1878" t="n">
        <v>370.84</v>
      </c>
      <c r="Q1878" t="n">
        <v>608.9</v>
      </c>
      <c r="R1878" t="n">
        <v>64.72</v>
      </c>
      <c r="S1878" t="n">
        <v>46.36</v>
      </c>
      <c r="T1878" t="n">
        <v>8760.74</v>
      </c>
      <c r="U1878" t="n">
        <v>0.72</v>
      </c>
      <c r="V1878" t="n">
        <v>0.89</v>
      </c>
      <c r="W1878" t="n">
        <v>9.23</v>
      </c>
      <c r="X1878" t="n">
        <v>0.5600000000000001</v>
      </c>
      <c r="Y1878" t="n">
        <v>1</v>
      </c>
      <c r="Z1878" t="n">
        <v>10</v>
      </c>
    </row>
    <row r="1879">
      <c r="A1879" t="n">
        <v>35</v>
      </c>
      <c r="B1879" t="n">
        <v>120</v>
      </c>
      <c r="C1879" t="inlineStr">
        <is>
          <t xml:space="preserve">CONCLUIDO	</t>
        </is>
      </c>
      <c r="D1879" t="n">
        <v>3.5762</v>
      </c>
      <c r="E1879" t="n">
        <v>27.96</v>
      </c>
      <c r="F1879" t="n">
        <v>23.93</v>
      </c>
      <c r="G1879" t="n">
        <v>49.52</v>
      </c>
      <c r="H1879" t="n">
        <v>0.7</v>
      </c>
      <c r="I1879" t="n">
        <v>29</v>
      </c>
      <c r="J1879" t="n">
        <v>247.96</v>
      </c>
      <c r="K1879" t="n">
        <v>57.72</v>
      </c>
      <c r="L1879" t="n">
        <v>9.75</v>
      </c>
      <c r="M1879" t="n">
        <v>27</v>
      </c>
      <c r="N1879" t="n">
        <v>60.48</v>
      </c>
      <c r="O1879" t="n">
        <v>30815.6</v>
      </c>
      <c r="P1879" t="n">
        <v>370.58</v>
      </c>
      <c r="Q1879" t="n">
        <v>608.87</v>
      </c>
      <c r="R1879" t="n">
        <v>64.48999999999999</v>
      </c>
      <c r="S1879" t="n">
        <v>46.36</v>
      </c>
      <c r="T1879" t="n">
        <v>8645.07</v>
      </c>
      <c r="U1879" t="n">
        <v>0.72</v>
      </c>
      <c r="V1879" t="n">
        <v>0.89</v>
      </c>
      <c r="W1879" t="n">
        <v>9.23</v>
      </c>
      <c r="X1879" t="n">
        <v>0.5600000000000001</v>
      </c>
      <c r="Y1879" t="n">
        <v>1</v>
      </c>
      <c r="Z1879" t="n">
        <v>10</v>
      </c>
    </row>
    <row r="1880">
      <c r="A1880" t="n">
        <v>36</v>
      </c>
      <c r="B1880" t="n">
        <v>120</v>
      </c>
      <c r="C1880" t="inlineStr">
        <is>
          <t xml:space="preserve">CONCLUIDO	</t>
        </is>
      </c>
      <c r="D1880" t="n">
        <v>3.5853</v>
      </c>
      <c r="E1880" t="n">
        <v>27.89</v>
      </c>
      <c r="F1880" t="n">
        <v>23.91</v>
      </c>
      <c r="G1880" t="n">
        <v>51.23</v>
      </c>
      <c r="H1880" t="n">
        <v>0.72</v>
      </c>
      <c r="I1880" t="n">
        <v>28</v>
      </c>
      <c r="J1880" t="n">
        <v>248.4</v>
      </c>
      <c r="K1880" t="n">
        <v>57.72</v>
      </c>
      <c r="L1880" t="n">
        <v>10</v>
      </c>
      <c r="M1880" t="n">
        <v>26</v>
      </c>
      <c r="N1880" t="n">
        <v>60.68</v>
      </c>
      <c r="O1880" t="n">
        <v>30870.67</v>
      </c>
      <c r="P1880" t="n">
        <v>370.01</v>
      </c>
      <c r="Q1880" t="n">
        <v>608.9299999999999</v>
      </c>
      <c r="R1880" t="n">
        <v>64.23</v>
      </c>
      <c r="S1880" t="n">
        <v>46.36</v>
      </c>
      <c r="T1880" t="n">
        <v>8521.059999999999</v>
      </c>
      <c r="U1880" t="n">
        <v>0.72</v>
      </c>
      <c r="V1880" t="n">
        <v>0.89</v>
      </c>
      <c r="W1880" t="n">
        <v>9.220000000000001</v>
      </c>
      <c r="X1880" t="n">
        <v>0.53</v>
      </c>
      <c r="Y1880" t="n">
        <v>1</v>
      </c>
      <c r="Z1880" t="n">
        <v>10</v>
      </c>
    </row>
    <row r="1881">
      <c r="A1881" t="n">
        <v>37</v>
      </c>
      <c r="B1881" t="n">
        <v>120</v>
      </c>
      <c r="C1881" t="inlineStr">
        <is>
          <t xml:space="preserve">CONCLUIDO	</t>
        </is>
      </c>
      <c r="D1881" t="n">
        <v>3.5942</v>
      </c>
      <c r="E1881" t="n">
        <v>27.82</v>
      </c>
      <c r="F1881" t="n">
        <v>23.88</v>
      </c>
      <c r="G1881" t="n">
        <v>53.08</v>
      </c>
      <c r="H1881" t="n">
        <v>0.73</v>
      </c>
      <c r="I1881" t="n">
        <v>27</v>
      </c>
      <c r="J1881" t="n">
        <v>248.85</v>
      </c>
      <c r="K1881" t="n">
        <v>57.72</v>
      </c>
      <c r="L1881" t="n">
        <v>10.25</v>
      </c>
      <c r="M1881" t="n">
        <v>25</v>
      </c>
      <c r="N1881" t="n">
        <v>60.88</v>
      </c>
      <c r="O1881" t="n">
        <v>30925.82</v>
      </c>
      <c r="P1881" t="n">
        <v>369.43</v>
      </c>
      <c r="Q1881" t="n">
        <v>608.83</v>
      </c>
      <c r="R1881" t="n">
        <v>63.19</v>
      </c>
      <c r="S1881" t="n">
        <v>46.36</v>
      </c>
      <c r="T1881" t="n">
        <v>8009.98</v>
      </c>
      <c r="U1881" t="n">
        <v>0.73</v>
      </c>
      <c r="V1881" t="n">
        <v>0.89</v>
      </c>
      <c r="W1881" t="n">
        <v>9.220000000000001</v>
      </c>
      <c r="X1881" t="n">
        <v>0.51</v>
      </c>
      <c r="Y1881" t="n">
        <v>1</v>
      </c>
      <c r="Z1881" t="n">
        <v>10</v>
      </c>
    </row>
    <row r="1882">
      <c r="A1882" t="n">
        <v>38</v>
      </c>
      <c r="B1882" t="n">
        <v>120</v>
      </c>
      <c r="C1882" t="inlineStr">
        <is>
          <t xml:space="preserve">CONCLUIDO	</t>
        </is>
      </c>
      <c r="D1882" t="n">
        <v>3.5951</v>
      </c>
      <c r="E1882" t="n">
        <v>27.82</v>
      </c>
      <c r="F1882" t="n">
        <v>23.88</v>
      </c>
      <c r="G1882" t="n">
        <v>53.06</v>
      </c>
      <c r="H1882" t="n">
        <v>0.75</v>
      </c>
      <c r="I1882" t="n">
        <v>27</v>
      </c>
      <c r="J1882" t="n">
        <v>249.3</v>
      </c>
      <c r="K1882" t="n">
        <v>57.72</v>
      </c>
      <c r="L1882" t="n">
        <v>10.5</v>
      </c>
      <c r="M1882" t="n">
        <v>25</v>
      </c>
      <c r="N1882" t="n">
        <v>61.07</v>
      </c>
      <c r="O1882" t="n">
        <v>30981.04</v>
      </c>
      <c r="P1882" t="n">
        <v>369.06</v>
      </c>
      <c r="Q1882" t="n">
        <v>608.84</v>
      </c>
      <c r="R1882" t="n">
        <v>62.97</v>
      </c>
      <c r="S1882" t="n">
        <v>46.36</v>
      </c>
      <c r="T1882" t="n">
        <v>7897.03</v>
      </c>
      <c r="U1882" t="n">
        <v>0.74</v>
      </c>
      <c r="V1882" t="n">
        <v>0.89</v>
      </c>
      <c r="W1882" t="n">
        <v>9.220000000000001</v>
      </c>
      <c r="X1882" t="n">
        <v>0.5</v>
      </c>
      <c r="Y1882" t="n">
        <v>1</v>
      </c>
      <c r="Z1882" t="n">
        <v>10</v>
      </c>
    </row>
    <row r="1883">
      <c r="A1883" t="n">
        <v>39</v>
      </c>
      <c r="B1883" t="n">
        <v>120</v>
      </c>
      <c r="C1883" t="inlineStr">
        <is>
          <t xml:space="preserve">CONCLUIDO	</t>
        </is>
      </c>
      <c r="D1883" t="n">
        <v>3.6015</v>
      </c>
      <c r="E1883" t="n">
        <v>27.77</v>
      </c>
      <c r="F1883" t="n">
        <v>23.87</v>
      </c>
      <c r="G1883" t="n">
        <v>55.09</v>
      </c>
      <c r="H1883" t="n">
        <v>0.77</v>
      </c>
      <c r="I1883" t="n">
        <v>26</v>
      </c>
      <c r="J1883" t="n">
        <v>249.75</v>
      </c>
      <c r="K1883" t="n">
        <v>57.72</v>
      </c>
      <c r="L1883" t="n">
        <v>10.75</v>
      </c>
      <c r="M1883" t="n">
        <v>24</v>
      </c>
      <c r="N1883" t="n">
        <v>61.27</v>
      </c>
      <c r="O1883" t="n">
        <v>31036.33</v>
      </c>
      <c r="P1883" t="n">
        <v>368.53</v>
      </c>
      <c r="Q1883" t="n">
        <v>608.9</v>
      </c>
      <c r="R1883" t="n">
        <v>63.03</v>
      </c>
      <c r="S1883" t="n">
        <v>46.36</v>
      </c>
      <c r="T1883" t="n">
        <v>7933.61</v>
      </c>
      <c r="U1883" t="n">
        <v>0.74</v>
      </c>
      <c r="V1883" t="n">
        <v>0.89</v>
      </c>
      <c r="W1883" t="n">
        <v>9.220000000000001</v>
      </c>
      <c r="X1883" t="n">
        <v>0.5</v>
      </c>
      <c r="Y1883" t="n">
        <v>1</v>
      </c>
      <c r="Z1883" t="n">
        <v>10</v>
      </c>
    </row>
    <row r="1884">
      <c r="A1884" t="n">
        <v>40</v>
      </c>
      <c r="B1884" t="n">
        <v>120</v>
      </c>
      <c r="C1884" t="inlineStr">
        <is>
          <t xml:space="preserve">CONCLUIDO	</t>
        </is>
      </c>
      <c r="D1884" t="n">
        <v>3.6091</v>
      </c>
      <c r="E1884" t="n">
        <v>27.71</v>
      </c>
      <c r="F1884" t="n">
        <v>23.86</v>
      </c>
      <c r="G1884" t="n">
        <v>57.26</v>
      </c>
      <c r="H1884" t="n">
        <v>0.78</v>
      </c>
      <c r="I1884" t="n">
        <v>25</v>
      </c>
      <c r="J1884" t="n">
        <v>250.2</v>
      </c>
      <c r="K1884" t="n">
        <v>57.72</v>
      </c>
      <c r="L1884" t="n">
        <v>11</v>
      </c>
      <c r="M1884" t="n">
        <v>23</v>
      </c>
      <c r="N1884" t="n">
        <v>61.47</v>
      </c>
      <c r="O1884" t="n">
        <v>31091.69</v>
      </c>
      <c r="P1884" t="n">
        <v>368.19</v>
      </c>
      <c r="Q1884" t="n">
        <v>608.88</v>
      </c>
      <c r="R1884" t="n">
        <v>62.48</v>
      </c>
      <c r="S1884" t="n">
        <v>46.36</v>
      </c>
      <c r="T1884" t="n">
        <v>7663.84</v>
      </c>
      <c r="U1884" t="n">
        <v>0.74</v>
      </c>
      <c r="V1884" t="n">
        <v>0.89</v>
      </c>
      <c r="W1884" t="n">
        <v>9.220000000000001</v>
      </c>
      <c r="X1884" t="n">
        <v>0.49</v>
      </c>
      <c r="Y1884" t="n">
        <v>1</v>
      </c>
      <c r="Z1884" t="n">
        <v>10</v>
      </c>
    </row>
    <row r="1885">
      <c r="A1885" t="n">
        <v>41</v>
      </c>
      <c r="B1885" t="n">
        <v>120</v>
      </c>
      <c r="C1885" t="inlineStr">
        <is>
          <t xml:space="preserve">CONCLUIDO	</t>
        </is>
      </c>
      <c r="D1885" t="n">
        <v>3.6111</v>
      </c>
      <c r="E1885" t="n">
        <v>27.69</v>
      </c>
      <c r="F1885" t="n">
        <v>23.84</v>
      </c>
      <c r="G1885" t="n">
        <v>57.23</v>
      </c>
      <c r="H1885" t="n">
        <v>0.8</v>
      </c>
      <c r="I1885" t="n">
        <v>25</v>
      </c>
      <c r="J1885" t="n">
        <v>250.65</v>
      </c>
      <c r="K1885" t="n">
        <v>57.72</v>
      </c>
      <c r="L1885" t="n">
        <v>11.25</v>
      </c>
      <c r="M1885" t="n">
        <v>23</v>
      </c>
      <c r="N1885" t="n">
        <v>61.67</v>
      </c>
      <c r="O1885" t="n">
        <v>31147.12</v>
      </c>
      <c r="P1885" t="n">
        <v>367.85</v>
      </c>
      <c r="Q1885" t="n">
        <v>608.77</v>
      </c>
      <c r="R1885" t="n">
        <v>62.17</v>
      </c>
      <c r="S1885" t="n">
        <v>46.36</v>
      </c>
      <c r="T1885" t="n">
        <v>7505.4</v>
      </c>
      <c r="U1885" t="n">
        <v>0.75</v>
      </c>
      <c r="V1885" t="n">
        <v>0.89</v>
      </c>
      <c r="W1885" t="n">
        <v>9.220000000000001</v>
      </c>
      <c r="X1885" t="n">
        <v>0.47</v>
      </c>
      <c r="Y1885" t="n">
        <v>1</v>
      </c>
      <c r="Z1885" t="n">
        <v>10</v>
      </c>
    </row>
    <row r="1886">
      <c r="A1886" t="n">
        <v>42</v>
      </c>
      <c r="B1886" t="n">
        <v>120</v>
      </c>
      <c r="C1886" t="inlineStr">
        <is>
          <t xml:space="preserve">CONCLUIDO	</t>
        </is>
      </c>
      <c r="D1886" t="n">
        <v>3.6201</v>
      </c>
      <c r="E1886" t="n">
        <v>27.62</v>
      </c>
      <c r="F1886" t="n">
        <v>23.82</v>
      </c>
      <c r="G1886" t="n">
        <v>59.55</v>
      </c>
      <c r="H1886" t="n">
        <v>0.8100000000000001</v>
      </c>
      <c r="I1886" t="n">
        <v>24</v>
      </c>
      <c r="J1886" t="n">
        <v>251.1</v>
      </c>
      <c r="K1886" t="n">
        <v>57.72</v>
      </c>
      <c r="L1886" t="n">
        <v>11.5</v>
      </c>
      <c r="M1886" t="n">
        <v>22</v>
      </c>
      <c r="N1886" t="n">
        <v>61.87</v>
      </c>
      <c r="O1886" t="n">
        <v>31202.63</v>
      </c>
      <c r="P1886" t="n">
        <v>367.04</v>
      </c>
      <c r="Q1886" t="n">
        <v>608.8200000000001</v>
      </c>
      <c r="R1886" t="n">
        <v>61.3</v>
      </c>
      <c r="S1886" t="n">
        <v>46.36</v>
      </c>
      <c r="T1886" t="n">
        <v>7078.68</v>
      </c>
      <c r="U1886" t="n">
        <v>0.76</v>
      </c>
      <c r="V1886" t="n">
        <v>0.89</v>
      </c>
      <c r="W1886" t="n">
        <v>9.220000000000001</v>
      </c>
      <c r="X1886" t="n">
        <v>0.45</v>
      </c>
      <c r="Y1886" t="n">
        <v>1</v>
      </c>
      <c r="Z1886" t="n">
        <v>10</v>
      </c>
    </row>
    <row r="1887">
      <c r="A1887" t="n">
        <v>43</v>
      </c>
      <c r="B1887" t="n">
        <v>120</v>
      </c>
      <c r="C1887" t="inlineStr">
        <is>
          <t xml:space="preserve">CONCLUIDO	</t>
        </is>
      </c>
      <c r="D1887" t="n">
        <v>3.618</v>
      </c>
      <c r="E1887" t="n">
        <v>27.64</v>
      </c>
      <c r="F1887" t="n">
        <v>23.84</v>
      </c>
      <c r="G1887" t="n">
        <v>59.59</v>
      </c>
      <c r="H1887" t="n">
        <v>0.83</v>
      </c>
      <c r="I1887" t="n">
        <v>24</v>
      </c>
      <c r="J1887" t="n">
        <v>251.55</v>
      </c>
      <c r="K1887" t="n">
        <v>57.72</v>
      </c>
      <c r="L1887" t="n">
        <v>11.75</v>
      </c>
      <c r="M1887" t="n">
        <v>22</v>
      </c>
      <c r="N1887" t="n">
        <v>62.07</v>
      </c>
      <c r="O1887" t="n">
        <v>31258.21</v>
      </c>
      <c r="P1887" t="n">
        <v>367.3</v>
      </c>
      <c r="Q1887" t="n">
        <v>608.83</v>
      </c>
      <c r="R1887" t="n">
        <v>61.9</v>
      </c>
      <c r="S1887" t="n">
        <v>46.36</v>
      </c>
      <c r="T1887" t="n">
        <v>7376.33</v>
      </c>
      <c r="U1887" t="n">
        <v>0.75</v>
      </c>
      <c r="V1887" t="n">
        <v>0.89</v>
      </c>
      <c r="W1887" t="n">
        <v>9.220000000000001</v>
      </c>
      <c r="X1887" t="n">
        <v>0.46</v>
      </c>
      <c r="Y1887" t="n">
        <v>1</v>
      </c>
      <c r="Z1887" t="n">
        <v>10</v>
      </c>
    </row>
    <row r="1888">
      <c r="A1888" t="n">
        <v>44</v>
      </c>
      <c r="B1888" t="n">
        <v>120</v>
      </c>
      <c r="C1888" t="inlineStr">
        <is>
          <t xml:space="preserve">CONCLUIDO	</t>
        </is>
      </c>
      <c r="D1888" t="n">
        <v>3.628</v>
      </c>
      <c r="E1888" t="n">
        <v>27.56</v>
      </c>
      <c r="F1888" t="n">
        <v>23.81</v>
      </c>
      <c r="G1888" t="n">
        <v>62.1</v>
      </c>
      <c r="H1888" t="n">
        <v>0.85</v>
      </c>
      <c r="I1888" t="n">
        <v>23</v>
      </c>
      <c r="J1888" t="n">
        <v>252</v>
      </c>
      <c r="K1888" t="n">
        <v>57.72</v>
      </c>
      <c r="L1888" t="n">
        <v>12</v>
      </c>
      <c r="M1888" t="n">
        <v>21</v>
      </c>
      <c r="N1888" t="n">
        <v>62.27</v>
      </c>
      <c r="O1888" t="n">
        <v>31313.87</v>
      </c>
      <c r="P1888" t="n">
        <v>366.22</v>
      </c>
      <c r="Q1888" t="n">
        <v>608.8200000000001</v>
      </c>
      <c r="R1888" t="n">
        <v>60.93</v>
      </c>
      <c r="S1888" t="n">
        <v>46.36</v>
      </c>
      <c r="T1888" t="n">
        <v>6895.55</v>
      </c>
      <c r="U1888" t="n">
        <v>0.76</v>
      </c>
      <c r="V1888" t="n">
        <v>0.9</v>
      </c>
      <c r="W1888" t="n">
        <v>9.210000000000001</v>
      </c>
      <c r="X1888" t="n">
        <v>0.43</v>
      </c>
      <c r="Y1888" t="n">
        <v>1</v>
      </c>
      <c r="Z1888" t="n">
        <v>10</v>
      </c>
    </row>
    <row r="1889">
      <c r="A1889" t="n">
        <v>45</v>
      </c>
      <c r="B1889" t="n">
        <v>120</v>
      </c>
      <c r="C1889" t="inlineStr">
        <is>
          <t xml:space="preserve">CONCLUIDO	</t>
        </is>
      </c>
      <c r="D1889" t="n">
        <v>3.6265</v>
      </c>
      <c r="E1889" t="n">
        <v>27.57</v>
      </c>
      <c r="F1889" t="n">
        <v>23.82</v>
      </c>
      <c r="G1889" t="n">
        <v>62.13</v>
      </c>
      <c r="H1889" t="n">
        <v>0.86</v>
      </c>
      <c r="I1889" t="n">
        <v>23</v>
      </c>
      <c r="J1889" t="n">
        <v>252.45</v>
      </c>
      <c r="K1889" t="n">
        <v>57.72</v>
      </c>
      <c r="L1889" t="n">
        <v>12.25</v>
      </c>
      <c r="M1889" t="n">
        <v>21</v>
      </c>
      <c r="N1889" t="n">
        <v>62.48</v>
      </c>
      <c r="O1889" t="n">
        <v>31369.6</v>
      </c>
      <c r="P1889" t="n">
        <v>366.36</v>
      </c>
      <c r="Q1889" t="n">
        <v>608.79</v>
      </c>
      <c r="R1889" t="n">
        <v>61.26</v>
      </c>
      <c r="S1889" t="n">
        <v>46.36</v>
      </c>
      <c r="T1889" t="n">
        <v>7060.47</v>
      </c>
      <c r="U1889" t="n">
        <v>0.76</v>
      </c>
      <c r="V1889" t="n">
        <v>0.89</v>
      </c>
      <c r="W1889" t="n">
        <v>9.210000000000001</v>
      </c>
      <c r="X1889" t="n">
        <v>0.45</v>
      </c>
      <c r="Y1889" t="n">
        <v>1</v>
      </c>
      <c r="Z1889" t="n">
        <v>10</v>
      </c>
    </row>
    <row r="1890">
      <c r="A1890" t="n">
        <v>46</v>
      </c>
      <c r="B1890" t="n">
        <v>120</v>
      </c>
      <c r="C1890" t="inlineStr">
        <is>
          <t xml:space="preserve">CONCLUIDO	</t>
        </is>
      </c>
      <c r="D1890" t="n">
        <v>3.6353</v>
      </c>
      <c r="E1890" t="n">
        <v>27.51</v>
      </c>
      <c r="F1890" t="n">
        <v>23.8</v>
      </c>
      <c r="G1890" t="n">
        <v>64.90000000000001</v>
      </c>
      <c r="H1890" t="n">
        <v>0.88</v>
      </c>
      <c r="I1890" t="n">
        <v>22</v>
      </c>
      <c r="J1890" t="n">
        <v>252.9</v>
      </c>
      <c r="K1890" t="n">
        <v>57.72</v>
      </c>
      <c r="L1890" t="n">
        <v>12.5</v>
      </c>
      <c r="M1890" t="n">
        <v>20</v>
      </c>
      <c r="N1890" t="n">
        <v>62.68</v>
      </c>
      <c r="O1890" t="n">
        <v>31425.4</v>
      </c>
      <c r="P1890" t="n">
        <v>365.52</v>
      </c>
      <c r="Q1890" t="n">
        <v>608.92</v>
      </c>
      <c r="R1890" t="n">
        <v>60.41</v>
      </c>
      <c r="S1890" t="n">
        <v>46.36</v>
      </c>
      <c r="T1890" t="n">
        <v>6643.92</v>
      </c>
      <c r="U1890" t="n">
        <v>0.77</v>
      </c>
      <c r="V1890" t="n">
        <v>0.9</v>
      </c>
      <c r="W1890" t="n">
        <v>9.220000000000001</v>
      </c>
      <c r="X1890" t="n">
        <v>0.42</v>
      </c>
      <c r="Y1890" t="n">
        <v>1</v>
      </c>
      <c r="Z1890" t="n">
        <v>10</v>
      </c>
    </row>
    <row r="1891">
      <c r="A1891" t="n">
        <v>47</v>
      </c>
      <c r="B1891" t="n">
        <v>120</v>
      </c>
      <c r="C1891" t="inlineStr">
        <is>
          <t xml:space="preserve">CONCLUIDO	</t>
        </is>
      </c>
      <c r="D1891" t="n">
        <v>3.6371</v>
      </c>
      <c r="E1891" t="n">
        <v>27.49</v>
      </c>
      <c r="F1891" t="n">
        <v>23.78</v>
      </c>
      <c r="G1891" t="n">
        <v>64.86</v>
      </c>
      <c r="H1891" t="n">
        <v>0.9</v>
      </c>
      <c r="I1891" t="n">
        <v>22</v>
      </c>
      <c r="J1891" t="n">
        <v>253.35</v>
      </c>
      <c r="K1891" t="n">
        <v>57.72</v>
      </c>
      <c r="L1891" t="n">
        <v>12.75</v>
      </c>
      <c r="M1891" t="n">
        <v>20</v>
      </c>
      <c r="N1891" t="n">
        <v>62.88</v>
      </c>
      <c r="O1891" t="n">
        <v>31481.28</v>
      </c>
      <c r="P1891" t="n">
        <v>365.38</v>
      </c>
      <c r="Q1891" t="n">
        <v>608.77</v>
      </c>
      <c r="R1891" t="n">
        <v>60.39</v>
      </c>
      <c r="S1891" t="n">
        <v>46.36</v>
      </c>
      <c r="T1891" t="n">
        <v>6634.01</v>
      </c>
      <c r="U1891" t="n">
        <v>0.77</v>
      </c>
      <c r="V1891" t="n">
        <v>0.9</v>
      </c>
      <c r="W1891" t="n">
        <v>9.210000000000001</v>
      </c>
      <c r="X1891" t="n">
        <v>0.41</v>
      </c>
      <c r="Y1891" t="n">
        <v>1</v>
      </c>
      <c r="Z1891" t="n">
        <v>10</v>
      </c>
    </row>
    <row r="1892">
      <c r="A1892" t="n">
        <v>48</v>
      </c>
      <c r="B1892" t="n">
        <v>120</v>
      </c>
      <c r="C1892" t="inlineStr">
        <is>
          <t xml:space="preserve">CONCLUIDO	</t>
        </is>
      </c>
      <c r="D1892" t="n">
        <v>3.6342</v>
      </c>
      <c r="E1892" t="n">
        <v>27.52</v>
      </c>
      <c r="F1892" t="n">
        <v>23.81</v>
      </c>
      <c r="G1892" t="n">
        <v>64.92</v>
      </c>
      <c r="H1892" t="n">
        <v>0.91</v>
      </c>
      <c r="I1892" t="n">
        <v>22</v>
      </c>
      <c r="J1892" t="n">
        <v>253.81</v>
      </c>
      <c r="K1892" t="n">
        <v>57.72</v>
      </c>
      <c r="L1892" t="n">
        <v>13</v>
      </c>
      <c r="M1892" t="n">
        <v>20</v>
      </c>
      <c r="N1892" t="n">
        <v>63.08</v>
      </c>
      <c r="O1892" t="n">
        <v>31537.23</v>
      </c>
      <c r="P1892" t="n">
        <v>365.2</v>
      </c>
      <c r="Q1892" t="n">
        <v>608.88</v>
      </c>
      <c r="R1892" t="n">
        <v>60.79</v>
      </c>
      <c r="S1892" t="n">
        <v>46.36</v>
      </c>
      <c r="T1892" t="n">
        <v>6831</v>
      </c>
      <c r="U1892" t="n">
        <v>0.76</v>
      </c>
      <c r="V1892" t="n">
        <v>0.9</v>
      </c>
      <c r="W1892" t="n">
        <v>9.220000000000001</v>
      </c>
      <c r="X1892" t="n">
        <v>0.43</v>
      </c>
      <c r="Y1892" t="n">
        <v>1</v>
      </c>
      <c r="Z1892" t="n">
        <v>10</v>
      </c>
    </row>
    <row r="1893">
      <c r="A1893" t="n">
        <v>49</v>
      </c>
      <c r="B1893" t="n">
        <v>120</v>
      </c>
      <c r="C1893" t="inlineStr">
        <is>
          <t xml:space="preserve">CONCLUIDO	</t>
        </is>
      </c>
      <c r="D1893" t="n">
        <v>3.6427</v>
      </c>
      <c r="E1893" t="n">
        <v>27.45</v>
      </c>
      <c r="F1893" t="n">
        <v>23.79</v>
      </c>
      <c r="G1893" t="n">
        <v>67.95999999999999</v>
      </c>
      <c r="H1893" t="n">
        <v>0.93</v>
      </c>
      <c r="I1893" t="n">
        <v>21</v>
      </c>
      <c r="J1893" t="n">
        <v>254.26</v>
      </c>
      <c r="K1893" t="n">
        <v>57.72</v>
      </c>
      <c r="L1893" t="n">
        <v>13.25</v>
      </c>
      <c r="M1893" t="n">
        <v>19</v>
      </c>
      <c r="N1893" t="n">
        <v>63.29</v>
      </c>
      <c r="O1893" t="n">
        <v>31593.26</v>
      </c>
      <c r="P1893" t="n">
        <v>364.92</v>
      </c>
      <c r="Q1893" t="n">
        <v>608.8099999999999</v>
      </c>
      <c r="R1893" t="n">
        <v>60.18</v>
      </c>
      <c r="S1893" t="n">
        <v>46.36</v>
      </c>
      <c r="T1893" t="n">
        <v>6531.84</v>
      </c>
      <c r="U1893" t="n">
        <v>0.77</v>
      </c>
      <c r="V1893" t="n">
        <v>0.9</v>
      </c>
      <c r="W1893" t="n">
        <v>9.220000000000001</v>
      </c>
      <c r="X1893" t="n">
        <v>0.41</v>
      </c>
      <c r="Y1893" t="n">
        <v>1</v>
      </c>
      <c r="Z1893" t="n">
        <v>10</v>
      </c>
    </row>
    <row r="1894">
      <c r="A1894" t="n">
        <v>50</v>
      </c>
      <c r="B1894" t="n">
        <v>120</v>
      </c>
      <c r="C1894" t="inlineStr">
        <is>
          <t xml:space="preserve">CONCLUIDO	</t>
        </is>
      </c>
      <c r="D1894" t="n">
        <v>3.6451</v>
      </c>
      <c r="E1894" t="n">
        <v>27.43</v>
      </c>
      <c r="F1894" t="n">
        <v>23.77</v>
      </c>
      <c r="G1894" t="n">
        <v>67.91</v>
      </c>
      <c r="H1894" t="n">
        <v>0.9399999999999999</v>
      </c>
      <c r="I1894" t="n">
        <v>21</v>
      </c>
      <c r="J1894" t="n">
        <v>254.72</v>
      </c>
      <c r="K1894" t="n">
        <v>57.72</v>
      </c>
      <c r="L1894" t="n">
        <v>13.5</v>
      </c>
      <c r="M1894" t="n">
        <v>19</v>
      </c>
      <c r="N1894" t="n">
        <v>63.49</v>
      </c>
      <c r="O1894" t="n">
        <v>31649.36</v>
      </c>
      <c r="P1894" t="n">
        <v>364.34</v>
      </c>
      <c r="Q1894" t="n">
        <v>608.8200000000001</v>
      </c>
      <c r="R1894" t="n">
        <v>59.76</v>
      </c>
      <c r="S1894" t="n">
        <v>46.36</v>
      </c>
      <c r="T1894" t="n">
        <v>6321.7</v>
      </c>
      <c r="U1894" t="n">
        <v>0.78</v>
      </c>
      <c r="V1894" t="n">
        <v>0.9</v>
      </c>
      <c r="W1894" t="n">
        <v>9.210000000000001</v>
      </c>
      <c r="X1894" t="n">
        <v>0.4</v>
      </c>
      <c r="Y1894" t="n">
        <v>1</v>
      </c>
      <c r="Z1894" t="n">
        <v>10</v>
      </c>
    </row>
    <row r="1895">
      <c r="A1895" t="n">
        <v>51</v>
      </c>
      <c r="B1895" t="n">
        <v>120</v>
      </c>
      <c r="C1895" t="inlineStr">
        <is>
          <t xml:space="preserve">CONCLUIDO	</t>
        </is>
      </c>
      <c r="D1895" t="n">
        <v>3.654</v>
      </c>
      <c r="E1895" t="n">
        <v>27.37</v>
      </c>
      <c r="F1895" t="n">
        <v>23.75</v>
      </c>
      <c r="G1895" t="n">
        <v>71.23999999999999</v>
      </c>
      <c r="H1895" t="n">
        <v>0.96</v>
      </c>
      <c r="I1895" t="n">
        <v>20</v>
      </c>
      <c r="J1895" t="n">
        <v>255.17</v>
      </c>
      <c r="K1895" t="n">
        <v>57.72</v>
      </c>
      <c r="L1895" t="n">
        <v>13.75</v>
      </c>
      <c r="M1895" t="n">
        <v>18</v>
      </c>
      <c r="N1895" t="n">
        <v>63.7</v>
      </c>
      <c r="O1895" t="n">
        <v>31705.54</v>
      </c>
      <c r="P1895" t="n">
        <v>363.81</v>
      </c>
      <c r="Q1895" t="n">
        <v>608.88</v>
      </c>
      <c r="R1895" t="n">
        <v>58.86</v>
      </c>
      <c r="S1895" t="n">
        <v>46.36</v>
      </c>
      <c r="T1895" t="n">
        <v>5879.74</v>
      </c>
      <c r="U1895" t="n">
        <v>0.79</v>
      </c>
      <c r="V1895" t="n">
        <v>0.9</v>
      </c>
      <c r="W1895" t="n">
        <v>9.210000000000001</v>
      </c>
      <c r="X1895" t="n">
        <v>0.37</v>
      </c>
      <c r="Y1895" t="n">
        <v>1</v>
      </c>
      <c r="Z1895" t="n">
        <v>10</v>
      </c>
    </row>
    <row r="1896">
      <c r="A1896" t="n">
        <v>52</v>
      </c>
      <c r="B1896" t="n">
        <v>120</v>
      </c>
      <c r="C1896" t="inlineStr">
        <is>
          <t xml:space="preserve">CONCLUIDO	</t>
        </is>
      </c>
      <c r="D1896" t="n">
        <v>3.6543</v>
      </c>
      <c r="E1896" t="n">
        <v>27.36</v>
      </c>
      <c r="F1896" t="n">
        <v>23.75</v>
      </c>
      <c r="G1896" t="n">
        <v>71.23</v>
      </c>
      <c r="H1896" t="n">
        <v>0.97</v>
      </c>
      <c r="I1896" t="n">
        <v>20</v>
      </c>
      <c r="J1896" t="n">
        <v>255.63</v>
      </c>
      <c r="K1896" t="n">
        <v>57.72</v>
      </c>
      <c r="L1896" t="n">
        <v>14</v>
      </c>
      <c r="M1896" t="n">
        <v>18</v>
      </c>
      <c r="N1896" t="n">
        <v>63.91</v>
      </c>
      <c r="O1896" t="n">
        <v>31761.8</v>
      </c>
      <c r="P1896" t="n">
        <v>363.6</v>
      </c>
      <c r="Q1896" t="n">
        <v>608.87</v>
      </c>
      <c r="R1896" t="n">
        <v>59.14</v>
      </c>
      <c r="S1896" t="n">
        <v>46.36</v>
      </c>
      <c r="T1896" t="n">
        <v>6016.27</v>
      </c>
      <c r="U1896" t="n">
        <v>0.78</v>
      </c>
      <c r="V1896" t="n">
        <v>0.9</v>
      </c>
      <c r="W1896" t="n">
        <v>9.199999999999999</v>
      </c>
      <c r="X1896" t="n">
        <v>0.37</v>
      </c>
      <c r="Y1896" t="n">
        <v>1</v>
      </c>
      <c r="Z1896" t="n">
        <v>10</v>
      </c>
    </row>
    <row r="1897">
      <c r="A1897" t="n">
        <v>53</v>
      </c>
      <c r="B1897" t="n">
        <v>120</v>
      </c>
      <c r="C1897" t="inlineStr">
        <is>
          <t xml:space="preserve">CONCLUIDO	</t>
        </is>
      </c>
      <c r="D1897" t="n">
        <v>3.6536</v>
      </c>
      <c r="E1897" t="n">
        <v>27.37</v>
      </c>
      <c r="F1897" t="n">
        <v>23.75</v>
      </c>
      <c r="G1897" t="n">
        <v>71.25</v>
      </c>
      <c r="H1897" t="n">
        <v>0.99</v>
      </c>
      <c r="I1897" t="n">
        <v>20</v>
      </c>
      <c r="J1897" t="n">
        <v>256.09</v>
      </c>
      <c r="K1897" t="n">
        <v>57.72</v>
      </c>
      <c r="L1897" t="n">
        <v>14.25</v>
      </c>
      <c r="M1897" t="n">
        <v>18</v>
      </c>
      <c r="N1897" t="n">
        <v>64.11</v>
      </c>
      <c r="O1897" t="n">
        <v>31818.13</v>
      </c>
      <c r="P1897" t="n">
        <v>363.36</v>
      </c>
      <c r="Q1897" t="n">
        <v>608.89</v>
      </c>
      <c r="R1897" t="n">
        <v>58.98</v>
      </c>
      <c r="S1897" t="n">
        <v>46.36</v>
      </c>
      <c r="T1897" t="n">
        <v>5938.18</v>
      </c>
      <c r="U1897" t="n">
        <v>0.79</v>
      </c>
      <c r="V1897" t="n">
        <v>0.9</v>
      </c>
      <c r="W1897" t="n">
        <v>9.210000000000001</v>
      </c>
      <c r="X1897" t="n">
        <v>0.38</v>
      </c>
      <c r="Y1897" t="n">
        <v>1</v>
      </c>
      <c r="Z1897" t="n">
        <v>10</v>
      </c>
    </row>
    <row r="1898">
      <c r="A1898" t="n">
        <v>54</v>
      </c>
      <c r="B1898" t="n">
        <v>120</v>
      </c>
      <c r="C1898" t="inlineStr">
        <is>
          <t xml:space="preserve">CONCLUIDO	</t>
        </is>
      </c>
      <c r="D1898" t="n">
        <v>3.6626</v>
      </c>
      <c r="E1898" t="n">
        <v>27.3</v>
      </c>
      <c r="F1898" t="n">
        <v>23.73</v>
      </c>
      <c r="G1898" t="n">
        <v>74.93000000000001</v>
      </c>
      <c r="H1898" t="n">
        <v>1.01</v>
      </c>
      <c r="I1898" t="n">
        <v>19</v>
      </c>
      <c r="J1898" t="n">
        <v>256.54</v>
      </c>
      <c r="K1898" t="n">
        <v>57.72</v>
      </c>
      <c r="L1898" t="n">
        <v>14.5</v>
      </c>
      <c r="M1898" t="n">
        <v>17</v>
      </c>
      <c r="N1898" t="n">
        <v>64.31999999999999</v>
      </c>
      <c r="O1898" t="n">
        <v>31874.54</v>
      </c>
      <c r="P1898" t="n">
        <v>362.96</v>
      </c>
      <c r="Q1898" t="n">
        <v>608.78</v>
      </c>
      <c r="R1898" t="n">
        <v>58.32</v>
      </c>
      <c r="S1898" t="n">
        <v>46.36</v>
      </c>
      <c r="T1898" t="n">
        <v>5614.6</v>
      </c>
      <c r="U1898" t="n">
        <v>0.79</v>
      </c>
      <c r="V1898" t="n">
        <v>0.9</v>
      </c>
      <c r="W1898" t="n">
        <v>9.210000000000001</v>
      </c>
      <c r="X1898" t="n">
        <v>0.36</v>
      </c>
      <c r="Y1898" t="n">
        <v>1</v>
      </c>
      <c r="Z1898" t="n">
        <v>10</v>
      </c>
    </row>
    <row r="1899">
      <c r="A1899" t="n">
        <v>55</v>
      </c>
      <c r="B1899" t="n">
        <v>120</v>
      </c>
      <c r="C1899" t="inlineStr">
        <is>
          <t xml:space="preserve">CONCLUIDO	</t>
        </is>
      </c>
      <c r="D1899" t="n">
        <v>3.661</v>
      </c>
      <c r="E1899" t="n">
        <v>27.31</v>
      </c>
      <c r="F1899" t="n">
        <v>23.74</v>
      </c>
      <c r="G1899" t="n">
        <v>74.97</v>
      </c>
      <c r="H1899" t="n">
        <v>1.02</v>
      </c>
      <c r="I1899" t="n">
        <v>19</v>
      </c>
      <c r="J1899" t="n">
        <v>257</v>
      </c>
      <c r="K1899" t="n">
        <v>57.72</v>
      </c>
      <c r="L1899" t="n">
        <v>14.75</v>
      </c>
      <c r="M1899" t="n">
        <v>17</v>
      </c>
      <c r="N1899" t="n">
        <v>64.53</v>
      </c>
      <c r="O1899" t="n">
        <v>31931.15</v>
      </c>
      <c r="P1899" t="n">
        <v>363.24</v>
      </c>
      <c r="Q1899" t="n">
        <v>608.8099999999999</v>
      </c>
      <c r="R1899" t="n">
        <v>58.69</v>
      </c>
      <c r="S1899" t="n">
        <v>46.36</v>
      </c>
      <c r="T1899" t="n">
        <v>5796.14</v>
      </c>
      <c r="U1899" t="n">
        <v>0.79</v>
      </c>
      <c r="V1899" t="n">
        <v>0.9</v>
      </c>
      <c r="W1899" t="n">
        <v>9.210000000000001</v>
      </c>
      <c r="X1899" t="n">
        <v>0.37</v>
      </c>
      <c r="Y1899" t="n">
        <v>1</v>
      </c>
      <c r="Z1899" t="n">
        <v>10</v>
      </c>
    </row>
    <row r="1900">
      <c r="A1900" t="n">
        <v>56</v>
      </c>
      <c r="B1900" t="n">
        <v>120</v>
      </c>
      <c r="C1900" t="inlineStr">
        <is>
          <t xml:space="preserve">CONCLUIDO	</t>
        </is>
      </c>
      <c r="D1900" t="n">
        <v>3.661</v>
      </c>
      <c r="E1900" t="n">
        <v>27.31</v>
      </c>
      <c r="F1900" t="n">
        <v>23.74</v>
      </c>
      <c r="G1900" t="n">
        <v>74.97</v>
      </c>
      <c r="H1900" t="n">
        <v>1.04</v>
      </c>
      <c r="I1900" t="n">
        <v>19</v>
      </c>
      <c r="J1900" t="n">
        <v>257.46</v>
      </c>
      <c r="K1900" t="n">
        <v>57.72</v>
      </c>
      <c r="L1900" t="n">
        <v>15</v>
      </c>
      <c r="M1900" t="n">
        <v>17</v>
      </c>
      <c r="N1900" t="n">
        <v>64.73999999999999</v>
      </c>
      <c r="O1900" t="n">
        <v>31987.71</v>
      </c>
      <c r="P1900" t="n">
        <v>362.57</v>
      </c>
      <c r="Q1900" t="n">
        <v>608.8200000000001</v>
      </c>
      <c r="R1900" t="n">
        <v>58.66</v>
      </c>
      <c r="S1900" t="n">
        <v>46.36</v>
      </c>
      <c r="T1900" t="n">
        <v>5781.38</v>
      </c>
      <c r="U1900" t="n">
        <v>0.79</v>
      </c>
      <c r="V1900" t="n">
        <v>0.9</v>
      </c>
      <c r="W1900" t="n">
        <v>9.210000000000001</v>
      </c>
      <c r="X1900" t="n">
        <v>0.37</v>
      </c>
      <c r="Y1900" t="n">
        <v>1</v>
      </c>
      <c r="Z1900" t="n">
        <v>10</v>
      </c>
    </row>
    <row r="1901">
      <c r="A1901" t="n">
        <v>57</v>
      </c>
      <c r="B1901" t="n">
        <v>120</v>
      </c>
      <c r="C1901" t="inlineStr">
        <is>
          <t xml:space="preserve">CONCLUIDO	</t>
        </is>
      </c>
      <c r="D1901" t="n">
        <v>3.6717</v>
      </c>
      <c r="E1901" t="n">
        <v>27.24</v>
      </c>
      <c r="F1901" t="n">
        <v>23.71</v>
      </c>
      <c r="G1901" t="n">
        <v>79.02</v>
      </c>
      <c r="H1901" t="n">
        <v>1.05</v>
      </c>
      <c r="I1901" t="n">
        <v>18</v>
      </c>
      <c r="J1901" t="n">
        <v>257.92</v>
      </c>
      <c r="K1901" t="n">
        <v>57.72</v>
      </c>
      <c r="L1901" t="n">
        <v>15.25</v>
      </c>
      <c r="M1901" t="n">
        <v>16</v>
      </c>
      <c r="N1901" t="n">
        <v>64.95</v>
      </c>
      <c r="O1901" t="n">
        <v>32044.35</v>
      </c>
      <c r="P1901" t="n">
        <v>361.41</v>
      </c>
      <c r="Q1901" t="n">
        <v>608.9299999999999</v>
      </c>
      <c r="R1901" t="n">
        <v>57.92</v>
      </c>
      <c r="S1901" t="n">
        <v>46.36</v>
      </c>
      <c r="T1901" t="n">
        <v>5415.69</v>
      </c>
      <c r="U1901" t="n">
        <v>0.8</v>
      </c>
      <c r="V1901" t="n">
        <v>0.9</v>
      </c>
      <c r="W1901" t="n">
        <v>9.199999999999999</v>
      </c>
      <c r="X1901" t="n">
        <v>0.33</v>
      </c>
      <c r="Y1901" t="n">
        <v>1</v>
      </c>
      <c r="Z1901" t="n">
        <v>10</v>
      </c>
    </row>
    <row r="1902">
      <c r="A1902" t="n">
        <v>58</v>
      </c>
      <c r="B1902" t="n">
        <v>120</v>
      </c>
      <c r="C1902" t="inlineStr">
        <is>
          <t xml:space="preserve">CONCLUIDO	</t>
        </is>
      </c>
      <c r="D1902" t="n">
        <v>3.6717</v>
      </c>
      <c r="E1902" t="n">
        <v>27.24</v>
      </c>
      <c r="F1902" t="n">
        <v>23.71</v>
      </c>
      <c r="G1902" t="n">
        <v>79.02</v>
      </c>
      <c r="H1902" t="n">
        <v>1.07</v>
      </c>
      <c r="I1902" t="n">
        <v>18</v>
      </c>
      <c r="J1902" t="n">
        <v>258.38</v>
      </c>
      <c r="K1902" t="n">
        <v>57.72</v>
      </c>
      <c r="L1902" t="n">
        <v>15.5</v>
      </c>
      <c r="M1902" t="n">
        <v>16</v>
      </c>
      <c r="N1902" t="n">
        <v>65.16</v>
      </c>
      <c r="O1902" t="n">
        <v>32101.07</v>
      </c>
      <c r="P1902" t="n">
        <v>361.99</v>
      </c>
      <c r="Q1902" t="n">
        <v>608.78</v>
      </c>
      <c r="R1902" t="n">
        <v>57.74</v>
      </c>
      <c r="S1902" t="n">
        <v>46.36</v>
      </c>
      <c r="T1902" t="n">
        <v>5327.75</v>
      </c>
      <c r="U1902" t="n">
        <v>0.8</v>
      </c>
      <c r="V1902" t="n">
        <v>0.9</v>
      </c>
      <c r="W1902" t="n">
        <v>9.210000000000001</v>
      </c>
      <c r="X1902" t="n">
        <v>0.34</v>
      </c>
      <c r="Y1902" t="n">
        <v>1</v>
      </c>
      <c r="Z1902" t="n">
        <v>10</v>
      </c>
    </row>
    <row r="1903">
      <c r="A1903" t="n">
        <v>59</v>
      </c>
      <c r="B1903" t="n">
        <v>120</v>
      </c>
      <c r="C1903" t="inlineStr">
        <is>
          <t xml:space="preserve">CONCLUIDO	</t>
        </is>
      </c>
      <c r="D1903" t="n">
        <v>3.6743</v>
      </c>
      <c r="E1903" t="n">
        <v>27.22</v>
      </c>
      <c r="F1903" t="n">
        <v>23.69</v>
      </c>
      <c r="G1903" t="n">
        <v>78.95999999999999</v>
      </c>
      <c r="H1903" t="n">
        <v>1.08</v>
      </c>
      <c r="I1903" t="n">
        <v>18</v>
      </c>
      <c r="J1903" t="n">
        <v>258.84</v>
      </c>
      <c r="K1903" t="n">
        <v>57.72</v>
      </c>
      <c r="L1903" t="n">
        <v>15.75</v>
      </c>
      <c r="M1903" t="n">
        <v>16</v>
      </c>
      <c r="N1903" t="n">
        <v>65.37</v>
      </c>
      <c r="O1903" t="n">
        <v>32157.87</v>
      </c>
      <c r="P1903" t="n">
        <v>361.26</v>
      </c>
      <c r="Q1903" t="n">
        <v>608.75</v>
      </c>
      <c r="R1903" t="n">
        <v>57.19</v>
      </c>
      <c r="S1903" t="n">
        <v>46.36</v>
      </c>
      <c r="T1903" t="n">
        <v>5052.52</v>
      </c>
      <c r="U1903" t="n">
        <v>0.8100000000000001</v>
      </c>
      <c r="V1903" t="n">
        <v>0.9</v>
      </c>
      <c r="W1903" t="n">
        <v>9.199999999999999</v>
      </c>
      <c r="X1903" t="n">
        <v>0.32</v>
      </c>
      <c r="Y1903" t="n">
        <v>1</v>
      </c>
      <c r="Z1903" t="n">
        <v>10</v>
      </c>
    </row>
    <row r="1904">
      <c r="A1904" t="n">
        <v>60</v>
      </c>
      <c r="B1904" t="n">
        <v>120</v>
      </c>
      <c r="C1904" t="inlineStr">
        <is>
          <t xml:space="preserve">CONCLUIDO	</t>
        </is>
      </c>
      <c r="D1904" t="n">
        <v>3.6722</v>
      </c>
      <c r="E1904" t="n">
        <v>27.23</v>
      </c>
      <c r="F1904" t="n">
        <v>23.7</v>
      </c>
      <c r="G1904" t="n">
        <v>79.01000000000001</v>
      </c>
      <c r="H1904" t="n">
        <v>1.1</v>
      </c>
      <c r="I1904" t="n">
        <v>18</v>
      </c>
      <c r="J1904" t="n">
        <v>259.3</v>
      </c>
      <c r="K1904" t="n">
        <v>57.72</v>
      </c>
      <c r="L1904" t="n">
        <v>16</v>
      </c>
      <c r="M1904" t="n">
        <v>16</v>
      </c>
      <c r="N1904" t="n">
        <v>65.58</v>
      </c>
      <c r="O1904" t="n">
        <v>32214.75</v>
      </c>
      <c r="P1904" t="n">
        <v>360.65</v>
      </c>
      <c r="Q1904" t="n">
        <v>608.77</v>
      </c>
      <c r="R1904" t="n">
        <v>57.75</v>
      </c>
      <c r="S1904" t="n">
        <v>46.36</v>
      </c>
      <c r="T1904" t="n">
        <v>5334.62</v>
      </c>
      <c r="U1904" t="n">
        <v>0.8</v>
      </c>
      <c r="V1904" t="n">
        <v>0.9</v>
      </c>
      <c r="W1904" t="n">
        <v>9.210000000000001</v>
      </c>
      <c r="X1904" t="n">
        <v>0.33</v>
      </c>
      <c r="Y1904" t="n">
        <v>1</v>
      </c>
      <c r="Z1904" t="n">
        <v>10</v>
      </c>
    </row>
    <row r="1905">
      <c r="A1905" t="n">
        <v>61</v>
      </c>
      <c r="B1905" t="n">
        <v>120</v>
      </c>
      <c r="C1905" t="inlineStr">
        <is>
          <t xml:space="preserve">CONCLUIDO	</t>
        </is>
      </c>
      <c r="D1905" t="n">
        <v>3.6817</v>
      </c>
      <c r="E1905" t="n">
        <v>27.16</v>
      </c>
      <c r="F1905" t="n">
        <v>23.68</v>
      </c>
      <c r="G1905" t="n">
        <v>83.56999999999999</v>
      </c>
      <c r="H1905" t="n">
        <v>1.11</v>
      </c>
      <c r="I1905" t="n">
        <v>17</v>
      </c>
      <c r="J1905" t="n">
        <v>259.76</v>
      </c>
      <c r="K1905" t="n">
        <v>57.72</v>
      </c>
      <c r="L1905" t="n">
        <v>16.25</v>
      </c>
      <c r="M1905" t="n">
        <v>15</v>
      </c>
      <c r="N1905" t="n">
        <v>65.79000000000001</v>
      </c>
      <c r="O1905" t="n">
        <v>32271.71</v>
      </c>
      <c r="P1905" t="n">
        <v>360.03</v>
      </c>
      <c r="Q1905" t="n">
        <v>608.8200000000001</v>
      </c>
      <c r="R1905" t="n">
        <v>56.91</v>
      </c>
      <c r="S1905" t="n">
        <v>46.36</v>
      </c>
      <c r="T1905" t="n">
        <v>4916.41</v>
      </c>
      <c r="U1905" t="n">
        <v>0.8100000000000001</v>
      </c>
      <c r="V1905" t="n">
        <v>0.9</v>
      </c>
      <c r="W1905" t="n">
        <v>9.199999999999999</v>
      </c>
      <c r="X1905" t="n">
        <v>0.31</v>
      </c>
      <c r="Y1905" t="n">
        <v>1</v>
      </c>
      <c r="Z1905" t="n">
        <v>10</v>
      </c>
    </row>
    <row r="1906">
      <c r="A1906" t="n">
        <v>62</v>
      </c>
      <c r="B1906" t="n">
        <v>120</v>
      </c>
      <c r="C1906" t="inlineStr">
        <is>
          <t xml:space="preserve">CONCLUIDO	</t>
        </is>
      </c>
      <c r="D1906" t="n">
        <v>3.6811</v>
      </c>
      <c r="E1906" t="n">
        <v>27.17</v>
      </c>
      <c r="F1906" t="n">
        <v>23.68</v>
      </c>
      <c r="G1906" t="n">
        <v>83.58</v>
      </c>
      <c r="H1906" t="n">
        <v>1.13</v>
      </c>
      <c r="I1906" t="n">
        <v>17</v>
      </c>
      <c r="J1906" t="n">
        <v>260.23</v>
      </c>
      <c r="K1906" t="n">
        <v>57.72</v>
      </c>
      <c r="L1906" t="n">
        <v>16.5</v>
      </c>
      <c r="M1906" t="n">
        <v>15</v>
      </c>
      <c r="N1906" t="n">
        <v>66</v>
      </c>
      <c r="O1906" t="n">
        <v>32328.74</v>
      </c>
      <c r="P1906" t="n">
        <v>360.44</v>
      </c>
      <c r="Q1906" t="n">
        <v>608.84</v>
      </c>
      <c r="R1906" t="n">
        <v>57.06</v>
      </c>
      <c r="S1906" t="n">
        <v>46.36</v>
      </c>
      <c r="T1906" t="n">
        <v>4994.29</v>
      </c>
      <c r="U1906" t="n">
        <v>0.8100000000000001</v>
      </c>
      <c r="V1906" t="n">
        <v>0.9</v>
      </c>
      <c r="W1906" t="n">
        <v>9.199999999999999</v>
      </c>
      <c r="X1906" t="n">
        <v>0.31</v>
      </c>
      <c r="Y1906" t="n">
        <v>1</v>
      </c>
      <c r="Z1906" t="n">
        <v>10</v>
      </c>
    </row>
    <row r="1907">
      <c r="A1907" t="n">
        <v>63</v>
      </c>
      <c r="B1907" t="n">
        <v>120</v>
      </c>
      <c r="C1907" t="inlineStr">
        <is>
          <t xml:space="preserve">CONCLUIDO	</t>
        </is>
      </c>
      <c r="D1907" t="n">
        <v>3.6796</v>
      </c>
      <c r="E1907" t="n">
        <v>27.18</v>
      </c>
      <c r="F1907" t="n">
        <v>23.69</v>
      </c>
      <c r="G1907" t="n">
        <v>83.62</v>
      </c>
      <c r="H1907" t="n">
        <v>1.14</v>
      </c>
      <c r="I1907" t="n">
        <v>17</v>
      </c>
      <c r="J1907" t="n">
        <v>260.69</v>
      </c>
      <c r="K1907" t="n">
        <v>57.72</v>
      </c>
      <c r="L1907" t="n">
        <v>16.75</v>
      </c>
      <c r="M1907" t="n">
        <v>15</v>
      </c>
      <c r="N1907" t="n">
        <v>66.20999999999999</v>
      </c>
      <c r="O1907" t="n">
        <v>32385.86</v>
      </c>
      <c r="P1907" t="n">
        <v>360.41</v>
      </c>
      <c r="Q1907" t="n">
        <v>608.8200000000001</v>
      </c>
      <c r="R1907" t="n">
        <v>57.47</v>
      </c>
      <c r="S1907" t="n">
        <v>46.36</v>
      </c>
      <c r="T1907" t="n">
        <v>5199.53</v>
      </c>
      <c r="U1907" t="n">
        <v>0.8100000000000001</v>
      </c>
      <c r="V1907" t="n">
        <v>0.9</v>
      </c>
      <c r="W1907" t="n">
        <v>9.199999999999999</v>
      </c>
      <c r="X1907" t="n">
        <v>0.32</v>
      </c>
      <c r="Y1907" t="n">
        <v>1</v>
      </c>
      <c r="Z1907" t="n">
        <v>10</v>
      </c>
    </row>
    <row r="1908">
      <c r="A1908" t="n">
        <v>64</v>
      </c>
      <c r="B1908" t="n">
        <v>120</v>
      </c>
      <c r="C1908" t="inlineStr">
        <is>
          <t xml:space="preserve">CONCLUIDO	</t>
        </is>
      </c>
      <c r="D1908" t="n">
        <v>3.6792</v>
      </c>
      <c r="E1908" t="n">
        <v>27.18</v>
      </c>
      <c r="F1908" t="n">
        <v>23.7</v>
      </c>
      <c r="G1908" t="n">
        <v>83.63</v>
      </c>
      <c r="H1908" t="n">
        <v>1.16</v>
      </c>
      <c r="I1908" t="n">
        <v>17</v>
      </c>
      <c r="J1908" t="n">
        <v>261.15</v>
      </c>
      <c r="K1908" t="n">
        <v>57.72</v>
      </c>
      <c r="L1908" t="n">
        <v>17</v>
      </c>
      <c r="M1908" t="n">
        <v>15</v>
      </c>
      <c r="N1908" t="n">
        <v>66.43000000000001</v>
      </c>
      <c r="O1908" t="n">
        <v>32443.05</v>
      </c>
      <c r="P1908" t="n">
        <v>359.96</v>
      </c>
      <c r="Q1908" t="n">
        <v>608.86</v>
      </c>
      <c r="R1908" t="n">
        <v>57.4</v>
      </c>
      <c r="S1908" t="n">
        <v>46.36</v>
      </c>
      <c r="T1908" t="n">
        <v>5163.99</v>
      </c>
      <c r="U1908" t="n">
        <v>0.8100000000000001</v>
      </c>
      <c r="V1908" t="n">
        <v>0.9</v>
      </c>
      <c r="W1908" t="n">
        <v>9.210000000000001</v>
      </c>
      <c r="X1908" t="n">
        <v>0.32</v>
      </c>
      <c r="Y1908" t="n">
        <v>1</v>
      </c>
      <c r="Z1908" t="n">
        <v>10</v>
      </c>
    </row>
    <row r="1909">
      <c r="A1909" t="n">
        <v>65</v>
      </c>
      <c r="B1909" t="n">
        <v>120</v>
      </c>
      <c r="C1909" t="inlineStr">
        <is>
          <t xml:space="preserve">CONCLUIDO	</t>
        </is>
      </c>
      <c r="D1909" t="n">
        <v>3.6905</v>
      </c>
      <c r="E1909" t="n">
        <v>27.1</v>
      </c>
      <c r="F1909" t="n">
        <v>23.66</v>
      </c>
      <c r="G1909" t="n">
        <v>88.72</v>
      </c>
      <c r="H1909" t="n">
        <v>1.17</v>
      </c>
      <c r="I1909" t="n">
        <v>16</v>
      </c>
      <c r="J1909" t="n">
        <v>261.62</v>
      </c>
      <c r="K1909" t="n">
        <v>57.72</v>
      </c>
      <c r="L1909" t="n">
        <v>17.25</v>
      </c>
      <c r="M1909" t="n">
        <v>14</v>
      </c>
      <c r="N1909" t="n">
        <v>66.64</v>
      </c>
      <c r="O1909" t="n">
        <v>32500.33</v>
      </c>
      <c r="P1909" t="n">
        <v>359.24</v>
      </c>
      <c r="Q1909" t="n">
        <v>608.84</v>
      </c>
      <c r="R1909" t="n">
        <v>56.42</v>
      </c>
      <c r="S1909" t="n">
        <v>46.36</v>
      </c>
      <c r="T1909" t="n">
        <v>4676.05</v>
      </c>
      <c r="U1909" t="n">
        <v>0.82</v>
      </c>
      <c r="V1909" t="n">
        <v>0.9</v>
      </c>
      <c r="W1909" t="n">
        <v>9.199999999999999</v>
      </c>
      <c r="X1909" t="n">
        <v>0.29</v>
      </c>
      <c r="Y1909" t="n">
        <v>1</v>
      </c>
      <c r="Z1909" t="n">
        <v>10</v>
      </c>
    </row>
    <row r="1910">
      <c r="A1910" t="n">
        <v>66</v>
      </c>
      <c r="B1910" t="n">
        <v>120</v>
      </c>
      <c r="C1910" t="inlineStr">
        <is>
          <t xml:space="preserve">CONCLUIDO	</t>
        </is>
      </c>
      <c r="D1910" t="n">
        <v>3.6889</v>
      </c>
      <c r="E1910" t="n">
        <v>27.11</v>
      </c>
      <c r="F1910" t="n">
        <v>23.67</v>
      </c>
      <c r="G1910" t="n">
        <v>88.76000000000001</v>
      </c>
      <c r="H1910" t="n">
        <v>1.19</v>
      </c>
      <c r="I1910" t="n">
        <v>16</v>
      </c>
      <c r="J1910" t="n">
        <v>262.08</v>
      </c>
      <c r="K1910" t="n">
        <v>57.72</v>
      </c>
      <c r="L1910" t="n">
        <v>17.5</v>
      </c>
      <c r="M1910" t="n">
        <v>14</v>
      </c>
      <c r="N1910" t="n">
        <v>66.86</v>
      </c>
      <c r="O1910" t="n">
        <v>32557.69</v>
      </c>
      <c r="P1910" t="n">
        <v>359.49</v>
      </c>
      <c r="Q1910" t="n">
        <v>608.8200000000001</v>
      </c>
      <c r="R1910" t="n">
        <v>56.78</v>
      </c>
      <c r="S1910" t="n">
        <v>46.36</v>
      </c>
      <c r="T1910" t="n">
        <v>4855.4</v>
      </c>
      <c r="U1910" t="n">
        <v>0.82</v>
      </c>
      <c r="V1910" t="n">
        <v>0.9</v>
      </c>
      <c r="W1910" t="n">
        <v>9.199999999999999</v>
      </c>
      <c r="X1910" t="n">
        <v>0.3</v>
      </c>
      <c r="Y1910" t="n">
        <v>1</v>
      </c>
      <c r="Z1910" t="n">
        <v>10</v>
      </c>
    </row>
    <row r="1911">
      <c r="A1911" t="n">
        <v>67</v>
      </c>
      <c r="B1911" t="n">
        <v>120</v>
      </c>
      <c r="C1911" t="inlineStr">
        <is>
          <t xml:space="preserve">CONCLUIDO	</t>
        </is>
      </c>
      <c r="D1911" t="n">
        <v>3.6866</v>
      </c>
      <c r="E1911" t="n">
        <v>27.12</v>
      </c>
      <c r="F1911" t="n">
        <v>23.69</v>
      </c>
      <c r="G1911" t="n">
        <v>88.83</v>
      </c>
      <c r="H1911" t="n">
        <v>1.2</v>
      </c>
      <c r="I1911" t="n">
        <v>16</v>
      </c>
      <c r="J1911" t="n">
        <v>262.55</v>
      </c>
      <c r="K1911" t="n">
        <v>57.72</v>
      </c>
      <c r="L1911" t="n">
        <v>17.75</v>
      </c>
      <c r="M1911" t="n">
        <v>14</v>
      </c>
      <c r="N1911" t="n">
        <v>67.06999999999999</v>
      </c>
      <c r="O1911" t="n">
        <v>32615.12</v>
      </c>
      <c r="P1911" t="n">
        <v>359.3</v>
      </c>
      <c r="Q1911" t="n">
        <v>608.8</v>
      </c>
      <c r="R1911" t="n">
        <v>57.32</v>
      </c>
      <c r="S1911" t="n">
        <v>46.36</v>
      </c>
      <c r="T1911" t="n">
        <v>5128.33</v>
      </c>
      <c r="U1911" t="n">
        <v>0.8100000000000001</v>
      </c>
      <c r="V1911" t="n">
        <v>0.9</v>
      </c>
      <c r="W1911" t="n">
        <v>9.199999999999999</v>
      </c>
      <c r="X1911" t="n">
        <v>0.32</v>
      </c>
      <c r="Y1911" t="n">
        <v>1</v>
      </c>
      <c r="Z1911" t="n">
        <v>10</v>
      </c>
    </row>
    <row r="1912">
      <c r="A1912" t="n">
        <v>68</v>
      </c>
      <c r="B1912" t="n">
        <v>120</v>
      </c>
      <c r="C1912" t="inlineStr">
        <is>
          <t xml:space="preserve">CONCLUIDO	</t>
        </is>
      </c>
      <c r="D1912" t="n">
        <v>3.6851</v>
      </c>
      <c r="E1912" t="n">
        <v>27.14</v>
      </c>
      <c r="F1912" t="n">
        <v>23.7</v>
      </c>
      <c r="G1912" t="n">
        <v>88.87</v>
      </c>
      <c r="H1912" t="n">
        <v>1.22</v>
      </c>
      <c r="I1912" t="n">
        <v>16</v>
      </c>
      <c r="J1912" t="n">
        <v>263.01</v>
      </c>
      <c r="K1912" t="n">
        <v>57.72</v>
      </c>
      <c r="L1912" t="n">
        <v>18</v>
      </c>
      <c r="M1912" t="n">
        <v>14</v>
      </c>
      <c r="N1912" t="n">
        <v>67.29000000000001</v>
      </c>
      <c r="O1912" t="n">
        <v>32672.64</v>
      </c>
      <c r="P1912" t="n">
        <v>358.97</v>
      </c>
      <c r="Q1912" t="n">
        <v>608.8099999999999</v>
      </c>
      <c r="R1912" t="n">
        <v>57.47</v>
      </c>
      <c r="S1912" t="n">
        <v>46.36</v>
      </c>
      <c r="T1912" t="n">
        <v>5201.57</v>
      </c>
      <c r="U1912" t="n">
        <v>0.8100000000000001</v>
      </c>
      <c r="V1912" t="n">
        <v>0.9</v>
      </c>
      <c r="W1912" t="n">
        <v>9.210000000000001</v>
      </c>
      <c r="X1912" t="n">
        <v>0.33</v>
      </c>
      <c r="Y1912" t="n">
        <v>1</v>
      </c>
      <c r="Z1912" t="n">
        <v>10</v>
      </c>
    </row>
    <row r="1913">
      <c r="A1913" t="n">
        <v>69</v>
      </c>
      <c r="B1913" t="n">
        <v>120</v>
      </c>
      <c r="C1913" t="inlineStr">
        <is>
          <t xml:space="preserve">CONCLUIDO	</t>
        </is>
      </c>
      <c r="D1913" t="n">
        <v>3.6857</v>
      </c>
      <c r="E1913" t="n">
        <v>27.13</v>
      </c>
      <c r="F1913" t="n">
        <v>23.69</v>
      </c>
      <c r="G1913" t="n">
        <v>88.84999999999999</v>
      </c>
      <c r="H1913" t="n">
        <v>1.23</v>
      </c>
      <c r="I1913" t="n">
        <v>16</v>
      </c>
      <c r="J1913" t="n">
        <v>263.48</v>
      </c>
      <c r="K1913" t="n">
        <v>57.72</v>
      </c>
      <c r="L1913" t="n">
        <v>18.25</v>
      </c>
      <c r="M1913" t="n">
        <v>14</v>
      </c>
      <c r="N1913" t="n">
        <v>67.51000000000001</v>
      </c>
      <c r="O1913" t="n">
        <v>32730.24</v>
      </c>
      <c r="P1913" t="n">
        <v>358.1</v>
      </c>
      <c r="Q1913" t="n">
        <v>608.78</v>
      </c>
      <c r="R1913" t="n">
        <v>57.47</v>
      </c>
      <c r="S1913" t="n">
        <v>46.36</v>
      </c>
      <c r="T1913" t="n">
        <v>5202.62</v>
      </c>
      <c r="U1913" t="n">
        <v>0.8100000000000001</v>
      </c>
      <c r="V1913" t="n">
        <v>0.9</v>
      </c>
      <c r="W1913" t="n">
        <v>9.210000000000001</v>
      </c>
      <c r="X1913" t="n">
        <v>0.32</v>
      </c>
      <c r="Y1913" t="n">
        <v>1</v>
      </c>
      <c r="Z1913" t="n">
        <v>10</v>
      </c>
    </row>
    <row r="1914">
      <c r="A1914" t="n">
        <v>70</v>
      </c>
      <c r="B1914" t="n">
        <v>120</v>
      </c>
      <c r="C1914" t="inlineStr">
        <is>
          <t xml:space="preserve">CONCLUIDO	</t>
        </is>
      </c>
      <c r="D1914" t="n">
        <v>3.6972</v>
      </c>
      <c r="E1914" t="n">
        <v>27.05</v>
      </c>
      <c r="F1914" t="n">
        <v>23.66</v>
      </c>
      <c r="G1914" t="n">
        <v>94.62</v>
      </c>
      <c r="H1914" t="n">
        <v>1.25</v>
      </c>
      <c r="I1914" t="n">
        <v>15</v>
      </c>
      <c r="J1914" t="n">
        <v>263.95</v>
      </c>
      <c r="K1914" t="n">
        <v>57.72</v>
      </c>
      <c r="L1914" t="n">
        <v>18.5</v>
      </c>
      <c r="M1914" t="n">
        <v>13</v>
      </c>
      <c r="N1914" t="n">
        <v>67.72</v>
      </c>
      <c r="O1914" t="n">
        <v>32787.92</v>
      </c>
      <c r="P1914" t="n">
        <v>358.07</v>
      </c>
      <c r="Q1914" t="n">
        <v>608.8</v>
      </c>
      <c r="R1914" t="n">
        <v>56.13</v>
      </c>
      <c r="S1914" t="n">
        <v>46.36</v>
      </c>
      <c r="T1914" t="n">
        <v>4539.94</v>
      </c>
      <c r="U1914" t="n">
        <v>0.83</v>
      </c>
      <c r="V1914" t="n">
        <v>0.9</v>
      </c>
      <c r="W1914" t="n">
        <v>9.199999999999999</v>
      </c>
      <c r="X1914" t="n">
        <v>0.28</v>
      </c>
      <c r="Y1914" t="n">
        <v>1</v>
      </c>
      <c r="Z1914" t="n">
        <v>10</v>
      </c>
    </row>
    <row r="1915">
      <c r="A1915" t="n">
        <v>71</v>
      </c>
      <c r="B1915" t="n">
        <v>120</v>
      </c>
      <c r="C1915" t="inlineStr">
        <is>
          <t xml:space="preserve">CONCLUIDO	</t>
        </is>
      </c>
      <c r="D1915" t="n">
        <v>3.6996</v>
      </c>
      <c r="E1915" t="n">
        <v>27.03</v>
      </c>
      <c r="F1915" t="n">
        <v>23.64</v>
      </c>
      <c r="G1915" t="n">
        <v>94.55</v>
      </c>
      <c r="H1915" t="n">
        <v>1.26</v>
      </c>
      <c r="I1915" t="n">
        <v>15</v>
      </c>
      <c r="J1915" t="n">
        <v>264.42</v>
      </c>
      <c r="K1915" t="n">
        <v>57.72</v>
      </c>
      <c r="L1915" t="n">
        <v>18.75</v>
      </c>
      <c r="M1915" t="n">
        <v>13</v>
      </c>
      <c r="N1915" t="n">
        <v>67.94</v>
      </c>
      <c r="O1915" t="n">
        <v>32845.69</v>
      </c>
      <c r="P1915" t="n">
        <v>357.78</v>
      </c>
      <c r="Q1915" t="n">
        <v>608.83</v>
      </c>
      <c r="R1915" t="n">
        <v>55.64</v>
      </c>
      <c r="S1915" t="n">
        <v>46.36</v>
      </c>
      <c r="T1915" t="n">
        <v>4294.19</v>
      </c>
      <c r="U1915" t="n">
        <v>0.83</v>
      </c>
      <c r="V1915" t="n">
        <v>0.9</v>
      </c>
      <c r="W1915" t="n">
        <v>9.199999999999999</v>
      </c>
      <c r="X1915" t="n">
        <v>0.27</v>
      </c>
      <c r="Y1915" t="n">
        <v>1</v>
      </c>
      <c r="Z1915" t="n">
        <v>10</v>
      </c>
    </row>
    <row r="1916">
      <c r="A1916" t="n">
        <v>72</v>
      </c>
      <c r="B1916" t="n">
        <v>120</v>
      </c>
      <c r="C1916" t="inlineStr">
        <is>
          <t xml:space="preserve">CONCLUIDO	</t>
        </is>
      </c>
      <c r="D1916" t="n">
        <v>3.6974</v>
      </c>
      <c r="E1916" t="n">
        <v>27.05</v>
      </c>
      <c r="F1916" t="n">
        <v>23.65</v>
      </c>
      <c r="G1916" t="n">
        <v>94.61</v>
      </c>
      <c r="H1916" t="n">
        <v>1.28</v>
      </c>
      <c r="I1916" t="n">
        <v>15</v>
      </c>
      <c r="J1916" t="n">
        <v>264.89</v>
      </c>
      <c r="K1916" t="n">
        <v>57.72</v>
      </c>
      <c r="L1916" t="n">
        <v>19</v>
      </c>
      <c r="M1916" t="n">
        <v>13</v>
      </c>
      <c r="N1916" t="n">
        <v>68.16</v>
      </c>
      <c r="O1916" t="n">
        <v>32903.54</v>
      </c>
      <c r="P1916" t="n">
        <v>358.07</v>
      </c>
      <c r="Q1916" t="n">
        <v>608.79</v>
      </c>
      <c r="R1916" t="n">
        <v>56.3</v>
      </c>
      <c r="S1916" t="n">
        <v>46.36</v>
      </c>
      <c r="T1916" t="n">
        <v>4622.72</v>
      </c>
      <c r="U1916" t="n">
        <v>0.82</v>
      </c>
      <c r="V1916" t="n">
        <v>0.9</v>
      </c>
      <c r="W1916" t="n">
        <v>9.199999999999999</v>
      </c>
      <c r="X1916" t="n">
        <v>0.28</v>
      </c>
      <c r="Y1916" t="n">
        <v>1</v>
      </c>
      <c r="Z1916" t="n">
        <v>10</v>
      </c>
    </row>
    <row r="1917">
      <c r="A1917" t="n">
        <v>73</v>
      </c>
      <c r="B1917" t="n">
        <v>120</v>
      </c>
      <c r="C1917" t="inlineStr">
        <is>
          <t xml:space="preserve">CONCLUIDO	</t>
        </is>
      </c>
      <c r="D1917" t="n">
        <v>3.6968</v>
      </c>
      <c r="E1917" t="n">
        <v>27.05</v>
      </c>
      <c r="F1917" t="n">
        <v>23.66</v>
      </c>
      <c r="G1917" t="n">
        <v>94.63</v>
      </c>
      <c r="H1917" t="n">
        <v>1.29</v>
      </c>
      <c r="I1917" t="n">
        <v>15</v>
      </c>
      <c r="J1917" t="n">
        <v>265.36</v>
      </c>
      <c r="K1917" t="n">
        <v>57.72</v>
      </c>
      <c r="L1917" t="n">
        <v>19.25</v>
      </c>
      <c r="M1917" t="n">
        <v>13</v>
      </c>
      <c r="N1917" t="n">
        <v>68.38</v>
      </c>
      <c r="O1917" t="n">
        <v>32961.47</v>
      </c>
      <c r="P1917" t="n">
        <v>357.42</v>
      </c>
      <c r="Q1917" t="n">
        <v>608.84</v>
      </c>
      <c r="R1917" t="n">
        <v>56.32</v>
      </c>
      <c r="S1917" t="n">
        <v>46.36</v>
      </c>
      <c r="T1917" t="n">
        <v>4634.26</v>
      </c>
      <c r="U1917" t="n">
        <v>0.82</v>
      </c>
      <c r="V1917" t="n">
        <v>0.9</v>
      </c>
      <c r="W1917" t="n">
        <v>9.199999999999999</v>
      </c>
      <c r="X1917" t="n">
        <v>0.29</v>
      </c>
      <c r="Y1917" t="n">
        <v>1</v>
      </c>
      <c r="Z1917" t="n">
        <v>10</v>
      </c>
    </row>
    <row r="1918">
      <c r="A1918" t="n">
        <v>74</v>
      </c>
      <c r="B1918" t="n">
        <v>120</v>
      </c>
      <c r="C1918" t="inlineStr">
        <is>
          <t xml:space="preserve">CONCLUIDO	</t>
        </is>
      </c>
      <c r="D1918" t="n">
        <v>3.6974</v>
      </c>
      <c r="E1918" t="n">
        <v>27.05</v>
      </c>
      <c r="F1918" t="n">
        <v>23.65</v>
      </c>
      <c r="G1918" t="n">
        <v>94.61</v>
      </c>
      <c r="H1918" t="n">
        <v>1.31</v>
      </c>
      <c r="I1918" t="n">
        <v>15</v>
      </c>
      <c r="J1918" t="n">
        <v>265.83</v>
      </c>
      <c r="K1918" t="n">
        <v>57.72</v>
      </c>
      <c r="L1918" t="n">
        <v>19.5</v>
      </c>
      <c r="M1918" t="n">
        <v>13</v>
      </c>
      <c r="N1918" t="n">
        <v>68.59999999999999</v>
      </c>
      <c r="O1918" t="n">
        <v>33019.48</v>
      </c>
      <c r="P1918" t="n">
        <v>356.4</v>
      </c>
      <c r="Q1918" t="n">
        <v>608.8200000000001</v>
      </c>
      <c r="R1918" t="n">
        <v>56.17</v>
      </c>
      <c r="S1918" t="n">
        <v>46.36</v>
      </c>
      <c r="T1918" t="n">
        <v>4558.98</v>
      </c>
      <c r="U1918" t="n">
        <v>0.83</v>
      </c>
      <c r="V1918" t="n">
        <v>0.9</v>
      </c>
      <c r="W1918" t="n">
        <v>9.199999999999999</v>
      </c>
      <c r="X1918" t="n">
        <v>0.28</v>
      </c>
      <c r="Y1918" t="n">
        <v>1</v>
      </c>
      <c r="Z1918" t="n">
        <v>10</v>
      </c>
    </row>
    <row r="1919">
      <c r="A1919" t="n">
        <v>75</v>
      </c>
      <c r="B1919" t="n">
        <v>120</v>
      </c>
      <c r="C1919" t="inlineStr">
        <is>
          <t xml:space="preserve">CONCLUIDO	</t>
        </is>
      </c>
      <c r="D1919" t="n">
        <v>3.7077</v>
      </c>
      <c r="E1919" t="n">
        <v>26.97</v>
      </c>
      <c r="F1919" t="n">
        <v>23.62</v>
      </c>
      <c r="G1919" t="n">
        <v>101.25</v>
      </c>
      <c r="H1919" t="n">
        <v>1.32</v>
      </c>
      <c r="I1919" t="n">
        <v>14</v>
      </c>
      <c r="J1919" t="n">
        <v>266.3</v>
      </c>
      <c r="K1919" t="n">
        <v>57.72</v>
      </c>
      <c r="L1919" t="n">
        <v>19.75</v>
      </c>
      <c r="M1919" t="n">
        <v>12</v>
      </c>
      <c r="N1919" t="n">
        <v>68.81999999999999</v>
      </c>
      <c r="O1919" t="n">
        <v>33077.58</v>
      </c>
      <c r="P1919" t="n">
        <v>356.11</v>
      </c>
      <c r="Q1919" t="n">
        <v>608.87</v>
      </c>
      <c r="R1919" t="n">
        <v>55.2</v>
      </c>
      <c r="S1919" t="n">
        <v>46.36</v>
      </c>
      <c r="T1919" t="n">
        <v>4079.43</v>
      </c>
      <c r="U1919" t="n">
        <v>0.84</v>
      </c>
      <c r="V1919" t="n">
        <v>0.9</v>
      </c>
      <c r="W1919" t="n">
        <v>9.199999999999999</v>
      </c>
      <c r="X1919" t="n">
        <v>0.25</v>
      </c>
      <c r="Y1919" t="n">
        <v>1</v>
      </c>
      <c r="Z1919" t="n">
        <v>10</v>
      </c>
    </row>
    <row r="1920">
      <c r="A1920" t="n">
        <v>76</v>
      </c>
      <c r="B1920" t="n">
        <v>120</v>
      </c>
      <c r="C1920" t="inlineStr">
        <is>
          <t xml:space="preserve">CONCLUIDO	</t>
        </is>
      </c>
      <c r="D1920" t="n">
        <v>3.707</v>
      </c>
      <c r="E1920" t="n">
        <v>26.98</v>
      </c>
      <c r="F1920" t="n">
        <v>23.63</v>
      </c>
      <c r="G1920" t="n">
        <v>101.27</v>
      </c>
      <c r="H1920" t="n">
        <v>1.33</v>
      </c>
      <c r="I1920" t="n">
        <v>14</v>
      </c>
      <c r="J1920" t="n">
        <v>266.77</v>
      </c>
      <c r="K1920" t="n">
        <v>57.72</v>
      </c>
      <c r="L1920" t="n">
        <v>20</v>
      </c>
      <c r="M1920" t="n">
        <v>12</v>
      </c>
      <c r="N1920" t="n">
        <v>69.05</v>
      </c>
      <c r="O1920" t="n">
        <v>33135.76</v>
      </c>
      <c r="P1920" t="n">
        <v>356.64</v>
      </c>
      <c r="Q1920" t="n">
        <v>608.8</v>
      </c>
      <c r="R1920" t="n">
        <v>55.2</v>
      </c>
      <c r="S1920" t="n">
        <v>46.36</v>
      </c>
      <c r="T1920" t="n">
        <v>4077.29</v>
      </c>
      <c r="U1920" t="n">
        <v>0.84</v>
      </c>
      <c r="V1920" t="n">
        <v>0.9</v>
      </c>
      <c r="W1920" t="n">
        <v>9.210000000000001</v>
      </c>
      <c r="X1920" t="n">
        <v>0.26</v>
      </c>
      <c r="Y1920" t="n">
        <v>1</v>
      </c>
      <c r="Z1920" t="n">
        <v>10</v>
      </c>
    </row>
    <row r="1921">
      <c r="A1921" t="n">
        <v>77</v>
      </c>
      <c r="B1921" t="n">
        <v>120</v>
      </c>
      <c r="C1921" t="inlineStr">
        <is>
          <t xml:space="preserve">CONCLUIDO	</t>
        </is>
      </c>
      <c r="D1921" t="n">
        <v>3.7086</v>
      </c>
      <c r="E1921" t="n">
        <v>26.96</v>
      </c>
      <c r="F1921" t="n">
        <v>23.62</v>
      </c>
      <c r="G1921" t="n">
        <v>101.22</v>
      </c>
      <c r="H1921" t="n">
        <v>1.35</v>
      </c>
      <c r="I1921" t="n">
        <v>14</v>
      </c>
      <c r="J1921" t="n">
        <v>267.24</v>
      </c>
      <c r="K1921" t="n">
        <v>57.72</v>
      </c>
      <c r="L1921" t="n">
        <v>20.25</v>
      </c>
      <c r="M1921" t="n">
        <v>12</v>
      </c>
      <c r="N1921" t="n">
        <v>69.27</v>
      </c>
      <c r="O1921" t="n">
        <v>33194.02</v>
      </c>
      <c r="P1921" t="n">
        <v>356.06</v>
      </c>
      <c r="Q1921" t="n">
        <v>608.79</v>
      </c>
      <c r="R1921" t="n">
        <v>54.85</v>
      </c>
      <c r="S1921" t="n">
        <v>46.36</v>
      </c>
      <c r="T1921" t="n">
        <v>3900.41</v>
      </c>
      <c r="U1921" t="n">
        <v>0.85</v>
      </c>
      <c r="V1921" t="n">
        <v>0.9</v>
      </c>
      <c r="W1921" t="n">
        <v>9.199999999999999</v>
      </c>
      <c r="X1921" t="n">
        <v>0.25</v>
      </c>
      <c r="Y1921" t="n">
        <v>1</v>
      </c>
      <c r="Z1921" t="n">
        <v>10</v>
      </c>
    </row>
    <row r="1922">
      <c r="A1922" t="n">
        <v>78</v>
      </c>
      <c r="B1922" t="n">
        <v>120</v>
      </c>
      <c r="C1922" t="inlineStr">
        <is>
          <t xml:space="preserve">CONCLUIDO	</t>
        </is>
      </c>
      <c r="D1922" t="n">
        <v>3.7091</v>
      </c>
      <c r="E1922" t="n">
        <v>26.96</v>
      </c>
      <c r="F1922" t="n">
        <v>23.61</v>
      </c>
      <c r="G1922" t="n">
        <v>101.2</v>
      </c>
      <c r="H1922" t="n">
        <v>1.36</v>
      </c>
      <c r="I1922" t="n">
        <v>14</v>
      </c>
      <c r="J1922" t="n">
        <v>267.71</v>
      </c>
      <c r="K1922" t="n">
        <v>57.72</v>
      </c>
      <c r="L1922" t="n">
        <v>20.5</v>
      </c>
      <c r="M1922" t="n">
        <v>12</v>
      </c>
      <c r="N1922" t="n">
        <v>69.48999999999999</v>
      </c>
      <c r="O1922" t="n">
        <v>33252.37</v>
      </c>
      <c r="P1922" t="n">
        <v>355.89</v>
      </c>
      <c r="Q1922" t="n">
        <v>608.78</v>
      </c>
      <c r="R1922" t="n">
        <v>54.9</v>
      </c>
      <c r="S1922" t="n">
        <v>46.36</v>
      </c>
      <c r="T1922" t="n">
        <v>3927.94</v>
      </c>
      <c r="U1922" t="n">
        <v>0.84</v>
      </c>
      <c r="V1922" t="n">
        <v>0.9</v>
      </c>
      <c r="W1922" t="n">
        <v>9.199999999999999</v>
      </c>
      <c r="X1922" t="n">
        <v>0.24</v>
      </c>
      <c r="Y1922" t="n">
        <v>1</v>
      </c>
      <c r="Z1922" t="n">
        <v>10</v>
      </c>
    </row>
    <row r="1923">
      <c r="A1923" t="n">
        <v>79</v>
      </c>
      <c r="B1923" t="n">
        <v>120</v>
      </c>
      <c r="C1923" t="inlineStr">
        <is>
          <t xml:space="preserve">CONCLUIDO	</t>
        </is>
      </c>
      <c r="D1923" t="n">
        <v>3.7063</v>
      </c>
      <c r="E1923" t="n">
        <v>26.98</v>
      </c>
      <c r="F1923" t="n">
        <v>23.63</v>
      </c>
      <c r="G1923" t="n">
        <v>101.29</v>
      </c>
      <c r="H1923" t="n">
        <v>1.38</v>
      </c>
      <c r="I1923" t="n">
        <v>14</v>
      </c>
      <c r="J1923" t="n">
        <v>268.19</v>
      </c>
      <c r="K1923" t="n">
        <v>57.72</v>
      </c>
      <c r="L1923" t="n">
        <v>20.75</v>
      </c>
      <c r="M1923" t="n">
        <v>12</v>
      </c>
      <c r="N1923" t="n">
        <v>69.70999999999999</v>
      </c>
      <c r="O1923" t="n">
        <v>33310.81</v>
      </c>
      <c r="P1923" t="n">
        <v>355.57</v>
      </c>
      <c r="Q1923" t="n">
        <v>608.8099999999999</v>
      </c>
      <c r="R1923" t="n">
        <v>55.46</v>
      </c>
      <c r="S1923" t="n">
        <v>46.36</v>
      </c>
      <c r="T1923" t="n">
        <v>4206.09</v>
      </c>
      <c r="U1923" t="n">
        <v>0.84</v>
      </c>
      <c r="V1923" t="n">
        <v>0.9</v>
      </c>
      <c r="W1923" t="n">
        <v>9.199999999999999</v>
      </c>
      <c r="X1923" t="n">
        <v>0.26</v>
      </c>
      <c r="Y1923" t="n">
        <v>1</v>
      </c>
      <c r="Z1923" t="n">
        <v>10</v>
      </c>
    </row>
    <row r="1924">
      <c r="A1924" t="n">
        <v>80</v>
      </c>
      <c r="B1924" t="n">
        <v>120</v>
      </c>
      <c r="C1924" t="inlineStr">
        <is>
          <t xml:space="preserve">CONCLUIDO	</t>
        </is>
      </c>
      <c r="D1924" t="n">
        <v>3.7059</v>
      </c>
      <c r="E1924" t="n">
        <v>26.98</v>
      </c>
      <c r="F1924" t="n">
        <v>23.64</v>
      </c>
      <c r="G1924" t="n">
        <v>101.3</v>
      </c>
      <c r="H1924" t="n">
        <v>1.39</v>
      </c>
      <c r="I1924" t="n">
        <v>14</v>
      </c>
      <c r="J1924" t="n">
        <v>268.66</v>
      </c>
      <c r="K1924" t="n">
        <v>57.72</v>
      </c>
      <c r="L1924" t="n">
        <v>21</v>
      </c>
      <c r="M1924" t="n">
        <v>12</v>
      </c>
      <c r="N1924" t="n">
        <v>69.94</v>
      </c>
      <c r="O1924" t="n">
        <v>33369.33</v>
      </c>
      <c r="P1924" t="n">
        <v>355.03</v>
      </c>
      <c r="Q1924" t="n">
        <v>608.8099999999999</v>
      </c>
      <c r="R1924" t="n">
        <v>55.63</v>
      </c>
      <c r="S1924" t="n">
        <v>46.36</v>
      </c>
      <c r="T1924" t="n">
        <v>4290.21</v>
      </c>
      <c r="U1924" t="n">
        <v>0.83</v>
      </c>
      <c r="V1924" t="n">
        <v>0.9</v>
      </c>
      <c r="W1924" t="n">
        <v>9.199999999999999</v>
      </c>
      <c r="X1924" t="n">
        <v>0.27</v>
      </c>
      <c r="Y1924" t="n">
        <v>1</v>
      </c>
      <c r="Z1924" t="n">
        <v>10</v>
      </c>
    </row>
    <row r="1925">
      <c r="A1925" t="n">
        <v>81</v>
      </c>
      <c r="B1925" t="n">
        <v>120</v>
      </c>
      <c r="C1925" t="inlineStr">
        <is>
          <t xml:space="preserve">CONCLUIDO	</t>
        </is>
      </c>
      <c r="D1925" t="n">
        <v>3.7159</v>
      </c>
      <c r="E1925" t="n">
        <v>26.91</v>
      </c>
      <c r="F1925" t="n">
        <v>23.61</v>
      </c>
      <c r="G1925" t="n">
        <v>108.97</v>
      </c>
      <c r="H1925" t="n">
        <v>1.41</v>
      </c>
      <c r="I1925" t="n">
        <v>13</v>
      </c>
      <c r="J1925" t="n">
        <v>269.14</v>
      </c>
      <c r="K1925" t="n">
        <v>57.72</v>
      </c>
      <c r="L1925" t="n">
        <v>21.25</v>
      </c>
      <c r="M1925" t="n">
        <v>11</v>
      </c>
      <c r="N1925" t="n">
        <v>70.16</v>
      </c>
      <c r="O1925" t="n">
        <v>33427.94</v>
      </c>
      <c r="P1925" t="n">
        <v>354.7</v>
      </c>
      <c r="Q1925" t="n">
        <v>608.79</v>
      </c>
      <c r="R1925" t="n">
        <v>54.77</v>
      </c>
      <c r="S1925" t="n">
        <v>46.36</v>
      </c>
      <c r="T1925" t="n">
        <v>3868.98</v>
      </c>
      <c r="U1925" t="n">
        <v>0.85</v>
      </c>
      <c r="V1925" t="n">
        <v>0.9</v>
      </c>
      <c r="W1925" t="n">
        <v>9.199999999999999</v>
      </c>
      <c r="X1925" t="n">
        <v>0.24</v>
      </c>
      <c r="Y1925" t="n">
        <v>1</v>
      </c>
      <c r="Z1925" t="n">
        <v>10</v>
      </c>
    </row>
    <row r="1926">
      <c r="A1926" t="n">
        <v>82</v>
      </c>
      <c r="B1926" t="n">
        <v>120</v>
      </c>
      <c r="C1926" t="inlineStr">
        <is>
          <t xml:space="preserve">CONCLUIDO	</t>
        </is>
      </c>
      <c r="D1926" t="n">
        <v>3.7152</v>
      </c>
      <c r="E1926" t="n">
        <v>26.92</v>
      </c>
      <c r="F1926" t="n">
        <v>23.62</v>
      </c>
      <c r="G1926" t="n">
        <v>108.99</v>
      </c>
      <c r="H1926" t="n">
        <v>1.42</v>
      </c>
      <c r="I1926" t="n">
        <v>13</v>
      </c>
      <c r="J1926" t="n">
        <v>269.61</v>
      </c>
      <c r="K1926" t="n">
        <v>57.72</v>
      </c>
      <c r="L1926" t="n">
        <v>21.5</v>
      </c>
      <c r="M1926" t="n">
        <v>11</v>
      </c>
      <c r="N1926" t="n">
        <v>70.39</v>
      </c>
      <c r="O1926" t="n">
        <v>33486.63</v>
      </c>
      <c r="P1926" t="n">
        <v>355.18</v>
      </c>
      <c r="Q1926" t="n">
        <v>608.8099999999999</v>
      </c>
      <c r="R1926" t="n">
        <v>54.82</v>
      </c>
      <c r="S1926" t="n">
        <v>46.36</v>
      </c>
      <c r="T1926" t="n">
        <v>3891.93</v>
      </c>
      <c r="U1926" t="n">
        <v>0.85</v>
      </c>
      <c r="V1926" t="n">
        <v>0.9</v>
      </c>
      <c r="W1926" t="n">
        <v>9.199999999999999</v>
      </c>
      <c r="X1926" t="n">
        <v>0.24</v>
      </c>
      <c r="Y1926" t="n">
        <v>1</v>
      </c>
      <c r="Z1926" t="n">
        <v>10</v>
      </c>
    </row>
    <row r="1927">
      <c r="A1927" t="n">
        <v>83</v>
      </c>
      <c r="B1927" t="n">
        <v>120</v>
      </c>
      <c r="C1927" t="inlineStr">
        <is>
          <t xml:space="preserve">CONCLUIDO	</t>
        </is>
      </c>
      <c r="D1927" t="n">
        <v>3.7155</v>
      </c>
      <c r="E1927" t="n">
        <v>26.91</v>
      </c>
      <c r="F1927" t="n">
        <v>23.61</v>
      </c>
      <c r="G1927" t="n">
        <v>108.98</v>
      </c>
      <c r="H1927" t="n">
        <v>1.43</v>
      </c>
      <c r="I1927" t="n">
        <v>13</v>
      </c>
      <c r="J1927" t="n">
        <v>270.09</v>
      </c>
      <c r="K1927" t="n">
        <v>57.72</v>
      </c>
      <c r="L1927" t="n">
        <v>21.75</v>
      </c>
      <c r="M1927" t="n">
        <v>11</v>
      </c>
      <c r="N1927" t="n">
        <v>70.62</v>
      </c>
      <c r="O1927" t="n">
        <v>33545.41</v>
      </c>
      <c r="P1927" t="n">
        <v>354.72</v>
      </c>
      <c r="Q1927" t="n">
        <v>608.8</v>
      </c>
      <c r="R1927" t="n">
        <v>54.87</v>
      </c>
      <c r="S1927" t="n">
        <v>46.36</v>
      </c>
      <c r="T1927" t="n">
        <v>3915.82</v>
      </c>
      <c r="U1927" t="n">
        <v>0.84</v>
      </c>
      <c r="V1927" t="n">
        <v>0.9</v>
      </c>
      <c r="W1927" t="n">
        <v>9.199999999999999</v>
      </c>
      <c r="X1927" t="n">
        <v>0.24</v>
      </c>
      <c r="Y1927" t="n">
        <v>1</v>
      </c>
      <c r="Z1927" t="n">
        <v>10</v>
      </c>
    </row>
    <row r="1928">
      <c r="A1928" t="n">
        <v>84</v>
      </c>
      <c r="B1928" t="n">
        <v>120</v>
      </c>
      <c r="C1928" t="inlineStr">
        <is>
          <t xml:space="preserve">CONCLUIDO	</t>
        </is>
      </c>
      <c r="D1928" t="n">
        <v>3.7161</v>
      </c>
      <c r="E1928" t="n">
        <v>26.91</v>
      </c>
      <c r="F1928" t="n">
        <v>23.61</v>
      </c>
      <c r="G1928" t="n">
        <v>108.97</v>
      </c>
      <c r="H1928" t="n">
        <v>1.45</v>
      </c>
      <c r="I1928" t="n">
        <v>13</v>
      </c>
      <c r="J1928" t="n">
        <v>270.57</v>
      </c>
      <c r="K1928" t="n">
        <v>57.72</v>
      </c>
      <c r="L1928" t="n">
        <v>22</v>
      </c>
      <c r="M1928" t="n">
        <v>11</v>
      </c>
      <c r="N1928" t="n">
        <v>70.84</v>
      </c>
      <c r="O1928" t="n">
        <v>33604.28</v>
      </c>
      <c r="P1928" t="n">
        <v>354.59</v>
      </c>
      <c r="Q1928" t="n">
        <v>608.78</v>
      </c>
      <c r="R1928" t="n">
        <v>54.79</v>
      </c>
      <c r="S1928" t="n">
        <v>46.36</v>
      </c>
      <c r="T1928" t="n">
        <v>3876.45</v>
      </c>
      <c r="U1928" t="n">
        <v>0.85</v>
      </c>
      <c r="V1928" t="n">
        <v>0.9</v>
      </c>
      <c r="W1928" t="n">
        <v>9.199999999999999</v>
      </c>
      <c r="X1928" t="n">
        <v>0.24</v>
      </c>
      <c r="Y1928" t="n">
        <v>1</v>
      </c>
      <c r="Z1928" t="n">
        <v>10</v>
      </c>
    </row>
    <row r="1929">
      <c r="A1929" t="n">
        <v>85</v>
      </c>
      <c r="B1929" t="n">
        <v>120</v>
      </c>
      <c r="C1929" t="inlineStr">
        <is>
          <t xml:space="preserve">CONCLUIDO	</t>
        </is>
      </c>
      <c r="D1929" t="n">
        <v>3.7161</v>
      </c>
      <c r="E1929" t="n">
        <v>26.91</v>
      </c>
      <c r="F1929" t="n">
        <v>23.61</v>
      </c>
      <c r="G1929" t="n">
        <v>108.97</v>
      </c>
      <c r="H1929" t="n">
        <v>1.46</v>
      </c>
      <c r="I1929" t="n">
        <v>13</v>
      </c>
      <c r="J1929" t="n">
        <v>271.05</v>
      </c>
      <c r="K1929" t="n">
        <v>57.72</v>
      </c>
      <c r="L1929" t="n">
        <v>22.25</v>
      </c>
      <c r="M1929" t="n">
        <v>11</v>
      </c>
      <c r="N1929" t="n">
        <v>71.06999999999999</v>
      </c>
      <c r="O1929" t="n">
        <v>33663.24</v>
      </c>
      <c r="P1929" t="n">
        <v>354.43</v>
      </c>
      <c r="Q1929" t="n">
        <v>608.8099999999999</v>
      </c>
      <c r="R1929" t="n">
        <v>54.69</v>
      </c>
      <c r="S1929" t="n">
        <v>46.36</v>
      </c>
      <c r="T1929" t="n">
        <v>3829.43</v>
      </c>
      <c r="U1929" t="n">
        <v>0.85</v>
      </c>
      <c r="V1929" t="n">
        <v>0.9</v>
      </c>
      <c r="W1929" t="n">
        <v>9.199999999999999</v>
      </c>
      <c r="X1929" t="n">
        <v>0.24</v>
      </c>
      <c r="Y1929" t="n">
        <v>1</v>
      </c>
      <c r="Z1929" t="n">
        <v>10</v>
      </c>
    </row>
    <row r="1930">
      <c r="A1930" t="n">
        <v>86</v>
      </c>
      <c r="B1930" t="n">
        <v>120</v>
      </c>
      <c r="C1930" t="inlineStr">
        <is>
          <t xml:space="preserve">CONCLUIDO	</t>
        </is>
      </c>
      <c r="D1930" t="n">
        <v>3.7153</v>
      </c>
      <c r="E1930" t="n">
        <v>26.92</v>
      </c>
      <c r="F1930" t="n">
        <v>23.61</v>
      </c>
      <c r="G1930" t="n">
        <v>108.99</v>
      </c>
      <c r="H1930" t="n">
        <v>1.47</v>
      </c>
      <c r="I1930" t="n">
        <v>13</v>
      </c>
      <c r="J1930" t="n">
        <v>271.52</v>
      </c>
      <c r="K1930" t="n">
        <v>57.72</v>
      </c>
      <c r="L1930" t="n">
        <v>22.5</v>
      </c>
      <c r="M1930" t="n">
        <v>11</v>
      </c>
      <c r="N1930" t="n">
        <v>71.3</v>
      </c>
      <c r="O1930" t="n">
        <v>33722.28</v>
      </c>
      <c r="P1930" t="n">
        <v>353.73</v>
      </c>
      <c r="Q1930" t="n">
        <v>608.77</v>
      </c>
      <c r="R1930" t="n">
        <v>55.05</v>
      </c>
      <c r="S1930" t="n">
        <v>46.36</v>
      </c>
      <c r="T1930" t="n">
        <v>4008.06</v>
      </c>
      <c r="U1930" t="n">
        <v>0.84</v>
      </c>
      <c r="V1930" t="n">
        <v>0.9</v>
      </c>
      <c r="W1930" t="n">
        <v>9.199999999999999</v>
      </c>
      <c r="X1930" t="n">
        <v>0.24</v>
      </c>
      <c r="Y1930" t="n">
        <v>1</v>
      </c>
      <c r="Z1930" t="n">
        <v>10</v>
      </c>
    </row>
    <row r="1931">
      <c r="A1931" t="n">
        <v>87</v>
      </c>
      <c r="B1931" t="n">
        <v>120</v>
      </c>
      <c r="C1931" t="inlineStr">
        <is>
          <t xml:space="preserve">CONCLUIDO	</t>
        </is>
      </c>
      <c r="D1931" t="n">
        <v>3.7166</v>
      </c>
      <c r="E1931" t="n">
        <v>26.91</v>
      </c>
      <c r="F1931" t="n">
        <v>23.61</v>
      </c>
      <c r="G1931" t="n">
        <v>108.95</v>
      </c>
      <c r="H1931" t="n">
        <v>1.49</v>
      </c>
      <c r="I1931" t="n">
        <v>13</v>
      </c>
      <c r="J1931" t="n">
        <v>272</v>
      </c>
      <c r="K1931" t="n">
        <v>57.72</v>
      </c>
      <c r="L1931" t="n">
        <v>22.75</v>
      </c>
      <c r="M1931" t="n">
        <v>11</v>
      </c>
      <c r="N1931" t="n">
        <v>71.53</v>
      </c>
      <c r="O1931" t="n">
        <v>33781.41</v>
      </c>
      <c r="P1931" t="n">
        <v>352.93</v>
      </c>
      <c r="Q1931" t="n">
        <v>608.79</v>
      </c>
      <c r="R1931" t="n">
        <v>54.86</v>
      </c>
      <c r="S1931" t="n">
        <v>46.36</v>
      </c>
      <c r="T1931" t="n">
        <v>3914.45</v>
      </c>
      <c r="U1931" t="n">
        <v>0.84</v>
      </c>
      <c r="V1931" t="n">
        <v>0.9</v>
      </c>
      <c r="W1931" t="n">
        <v>9.19</v>
      </c>
      <c r="X1931" t="n">
        <v>0.23</v>
      </c>
      <c r="Y1931" t="n">
        <v>1</v>
      </c>
      <c r="Z1931" t="n">
        <v>10</v>
      </c>
    </row>
    <row r="1932">
      <c r="A1932" t="n">
        <v>88</v>
      </c>
      <c r="B1932" t="n">
        <v>120</v>
      </c>
      <c r="C1932" t="inlineStr">
        <is>
          <t xml:space="preserve">CONCLUIDO	</t>
        </is>
      </c>
      <c r="D1932" t="n">
        <v>3.7259</v>
      </c>
      <c r="E1932" t="n">
        <v>26.84</v>
      </c>
      <c r="F1932" t="n">
        <v>23.58</v>
      </c>
      <c r="G1932" t="n">
        <v>117.92</v>
      </c>
      <c r="H1932" t="n">
        <v>1.5</v>
      </c>
      <c r="I1932" t="n">
        <v>12</v>
      </c>
      <c r="J1932" t="n">
        <v>272.49</v>
      </c>
      <c r="K1932" t="n">
        <v>57.72</v>
      </c>
      <c r="L1932" t="n">
        <v>23</v>
      </c>
      <c r="M1932" t="n">
        <v>10</v>
      </c>
      <c r="N1932" t="n">
        <v>71.76000000000001</v>
      </c>
      <c r="O1932" t="n">
        <v>33840.76</v>
      </c>
      <c r="P1932" t="n">
        <v>352.15</v>
      </c>
      <c r="Q1932" t="n">
        <v>608.77</v>
      </c>
      <c r="R1932" t="n">
        <v>53.92</v>
      </c>
      <c r="S1932" t="n">
        <v>46.36</v>
      </c>
      <c r="T1932" t="n">
        <v>3448.03</v>
      </c>
      <c r="U1932" t="n">
        <v>0.86</v>
      </c>
      <c r="V1932" t="n">
        <v>0.9</v>
      </c>
      <c r="W1932" t="n">
        <v>9.199999999999999</v>
      </c>
      <c r="X1932" t="n">
        <v>0.21</v>
      </c>
      <c r="Y1932" t="n">
        <v>1</v>
      </c>
      <c r="Z1932" t="n">
        <v>10</v>
      </c>
    </row>
    <row r="1933">
      <c r="A1933" t="n">
        <v>89</v>
      </c>
      <c r="B1933" t="n">
        <v>120</v>
      </c>
      <c r="C1933" t="inlineStr">
        <is>
          <t xml:space="preserve">CONCLUIDO	</t>
        </is>
      </c>
      <c r="D1933" t="n">
        <v>3.7255</v>
      </c>
      <c r="E1933" t="n">
        <v>26.84</v>
      </c>
      <c r="F1933" t="n">
        <v>23.59</v>
      </c>
      <c r="G1933" t="n">
        <v>117.93</v>
      </c>
      <c r="H1933" t="n">
        <v>1.52</v>
      </c>
      <c r="I1933" t="n">
        <v>12</v>
      </c>
      <c r="J1933" t="n">
        <v>272.97</v>
      </c>
      <c r="K1933" t="n">
        <v>57.72</v>
      </c>
      <c r="L1933" t="n">
        <v>23.25</v>
      </c>
      <c r="M1933" t="n">
        <v>10</v>
      </c>
      <c r="N1933" t="n">
        <v>71.98999999999999</v>
      </c>
      <c r="O1933" t="n">
        <v>33900.07</v>
      </c>
      <c r="P1933" t="n">
        <v>352.52</v>
      </c>
      <c r="Q1933" t="n">
        <v>608.8200000000001</v>
      </c>
      <c r="R1933" t="n">
        <v>54.09</v>
      </c>
      <c r="S1933" t="n">
        <v>46.36</v>
      </c>
      <c r="T1933" t="n">
        <v>3531.68</v>
      </c>
      <c r="U1933" t="n">
        <v>0.86</v>
      </c>
      <c r="V1933" t="n">
        <v>0.9</v>
      </c>
      <c r="W1933" t="n">
        <v>9.199999999999999</v>
      </c>
      <c r="X1933" t="n">
        <v>0.22</v>
      </c>
      <c r="Y1933" t="n">
        <v>1</v>
      </c>
      <c r="Z1933" t="n">
        <v>10</v>
      </c>
    </row>
    <row r="1934">
      <c r="A1934" t="n">
        <v>90</v>
      </c>
      <c r="B1934" t="n">
        <v>120</v>
      </c>
      <c r="C1934" t="inlineStr">
        <is>
          <t xml:space="preserve">CONCLUIDO	</t>
        </is>
      </c>
      <c r="D1934" t="n">
        <v>3.7238</v>
      </c>
      <c r="E1934" t="n">
        <v>26.85</v>
      </c>
      <c r="F1934" t="n">
        <v>23.6</v>
      </c>
      <c r="G1934" t="n">
        <v>117.99</v>
      </c>
      <c r="H1934" t="n">
        <v>1.53</v>
      </c>
      <c r="I1934" t="n">
        <v>12</v>
      </c>
      <c r="J1934" t="n">
        <v>273.45</v>
      </c>
      <c r="K1934" t="n">
        <v>57.72</v>
      </c>
      <c r="L1934" t="n">
        <v>23.5</v>
      </c>
      <c r="M1934" t="n">
        <v>10</v>
      </c>
      <c r="N1934" t="n">
        <v>72.22</v>
      </c>
      <c r="O1934" t="n">
        <v>33959.47</v>
      </c>
      <c r="P1934" t="n">
        <v>352.7</v>
      </c>
      <c r="Q1934" t="n">
        <v>608.8099999999999</v>
      </c>
      <c r="R1934" t="n">
        <v>54.39</v>
      </c>
      <c r="S1934" t="n">
        <v>46.36</v>
      </c>
      <c r="T1934" t="n">
        <v>3684.21</v>
      </c>
      <c r="U1934" t="n">
        <v>0.85</v>
      </c>
      <c r="V1934" t="n">
        <v>0.9</v>
      </c>
      <c r="W1934" t="n">
        <v>9.199999999999999</v>
      </c>
      <c r="X1934" t="n">
        <v>0.23</v>
      </c>
      <c r="Y1934" t="n">
        <v>1</v>
      </c>
      <c r="Z1934" t="n">
        <v>10</v>
      </c>
    </row>
    <row r="1935">
      <c r="A1935" t="n">
        <v>91</v>
      </c>
      <c r="B1935" t="n">
        <v>120</v>
      </c>
      <c r="C1935" t="inlineStr">
        <is>
          <t xml:space="preserve">CONCLUIDO	</t>
        </is>
      </c>
      <c r="D1935" t="n">
        <v>3.7252</v>
      </c>
      <c r="E1935" t="n">
        <v>26.84</v>
      </c>
      <c r="F1935" t="n">
        <v>23.59</v>
      </c>
      <c r="G1935" t="n">
        <v>117.94</v>
      </c>
      <c r="H1935" t="n">
        <v>1.54</v>
      </c>
      <c r="I1935" t="n">
        <v>12</v>
      </c>
      <c r="J1935" t="n">
        <v>273.93</v>
      </c>
      <c r="K1935" t="n">
        <v>57.72</v>
      </c>
      <c r="L1935" t="n">
        <v>23.75</v>
      </c>
      <c r="M1935" t="n">
        <v>10</v>
      </c>
      <c r="N1935" t="n">
        <v>72.45999999999999</v>
      </c>
      <c r="O1935" t="n">
        <v>34018.96</v>
      </c>
      <c r="P1935" t="n">
        <v>352.54</v>
      </c>
      <c r="Q1935" t="n">
        <v>608.76</v>
      </c>
      <c r="R1935" t="n">
        <v>54.16</v>
      </c>
      <c r="S1935" t="n">
        <v>46.36</v>
      </c>
      <c r="T1935" t="n">
        <v>3568.81</v>
      </c>
      <c r="U1935" t="n">
        <v>0.86</v>
      </c>
      <c r="V1935" t="n">
        <v>0.9</v>
      </c>
      <c r="W1935" t="n">
        <v>9.199999999999999</v>
      </c>
      <c r="X1935" t="n">
        <v>0.22</v>
      </c>
      <c r="Y1935" t="n">
        <v>1</v>
      </c>
      <c r="Z1935" t="n">
        <v>10</v>
      </c>
    </row>
    <row r="1936">
      <c r="A1936" t="n">
        <v>92</v>
      </c>
      <c r="B1936" t="n">
        <v>120</v>
      </c>
      <c r="C1936" t="inlineStr">
        <is>
          <t xml:space="preserve">CONCLUIDO	</t>
        </is>
      </c>
      <c r="D1936" t="n">
        <v>3.725</v>
      </c>
      <c r="E1936" t="n">
        <v>26.85</v>
      </c>
      <c r="F1936" t="n">
        <v>23.59</v>
      </c>
      <c r="G1936" t="n">
        <v>117.95</v>
      </c>
      <c r="H1936" t="n">
        <v>1.56</v>
      </c>
      <c r="I1936" t="n">
        <v>12</v>
      </c>
      <c r="J1936" t="n">
        <v>274.41</v>
      </c>
      <c r="K1936" t="n">
        <v>57.72</v>
      </c>
      <c r="L1936" t="n">
        <v>24</v>
      </c>
      <c r="M1936" t="n">
        <v>10</v>
      </c>
      <c r="N1936" t="n">
        <v>72.69</v>
      </c>
      <c r="O1936" t="n">
        <v>34078.55</v>
      </c>
      <c r="P1936" t="n">
        <v>352.48</v>
      </c>
      <c r="Q1936" t="n">
        <v>608.9</v>
      </c>
      <c r="R1936" t="n">
        <v>54.21</v>
      </c>
      <c r="S1936" t="n">
        <v>46.36</v>
      </c>
      <c r="T1936" t="n">
        <v>3592.58</v>
      </c>
      <c r="U1936" t="n">
        <v>0.86</v>
      </c>
      <c r="V1936" t="n">
        <v>0.9</v>
      </c>
      <c r="W1936" t="n">
        <v>9.199999999999999</v>
      </c>
      <c r="X1936" t="n">
        <v>0.22</v>
      </c>
      <c r="Y1936" t="n">
        <v>1</v>
      </c>
      <c r="Z1936" t="n">
        <v>10</v>
      </c>
    </row>
    <row r="1937">
      <c r="A1937" t="n">
        <v>93</v>
      </c>
      <c r="B1937" t="n">
        <v>120</v>
      </c>
      <c r="C1937" t="inlineStr">
        <is>
          <t xml:space="preserve">CONCLUIDO	</t>
        </is>
      </c>
      <c r="D1937" t="n">
        <v>3.7242</v>
      </c>
      <c r="E1937" t="n">
        <v>26.85</v>
      </c>
      <c r="F1937" t="n">
        <v>23.6</v>
      </c>
      <c r="G1937" t="n">
        <v>117.98</v>
      </c>
      <c r="H1937" t="n">
        <v>1.57</v>
      </c>
      <c r="I1937" t="n">
        <v>12</v>
      </c>
      <c r="J1937" t="n">
        <v>274.9</v>
      </c>
      <c r="K1937" t="n">
        <v>57.72</v>
      </c>
      <c r="L1937" t="n">
        <v>24.25</v>
      </c>
      <c r="M1937" t="n">
        <v>10</v>
      </c>
      <c r="N1937" t="n">
        <v>72.92</v>
      </c>
      <c r="O1937" t="n">
        <v>34138.22</v>
      </c>
      <c r="P1937" t="n">
        <v>352.52</v>
      </c>
      <c r="Q1937" t="n">
        <v>608.78</v>
      </c>
      <c r="R1937" t="n">
        <v>54.37</v>
      </c>
      <c r="S1937" t="n">
        <v>46.36</v>
      </c>
      <c r="T1937" t="n">
        <v>3671.63</v>
      </c>
      <c r="U1937" t="n">
        <v>0.85</v>
      </c>
      <c r="V1937" t="n">
        <v>0.9</v>
      </c>
      <c r="W1937" t="n">
        <v>9.199999999999999</v>
      </c>
      <c r="X1937" t="n">
        <v>0.22</v>
      </c>
      <c r="Y1937" t="n">
        <v>1</v>
      </c>
      <c r="Z1937" t="n">
        <v>10</v>
      </c>
    </row>
    <row r="1938">
      <c r="A1938" t="n">
        <v>94</v>
      </c>
      <c r="B1938" t="n">
        <v>120</v>
      </c>
      <c r="C1938" t="inlineStr">
        <is>
          <t xml:space="preserve">CONCLUIDO	</t>
        </is>
      </c>
      <c r="D1938" t="n">
        <v>3.7238</v>
      </c>
      <c r="E1938" t="n">
        <v>26.85</v>
      </c>
      <c r="F1938" t="n">
        <v>23.6</v>
      </c>
      <c r="G1938" t="n">
        <v>117.99</v>
      </c>
      <c r="H1938" t="n">
        <v>1.58</v>
      </c>
      <c r="I1938" t="n">
        <v>12</v>
      </c>
      <c r="J1938" t="n">
        <v>275.38</v>
      </c>
      <c r="K1938" t="n">
        <v>57.72</v>
      </c>
      <c r="L1938" t="n">
        <v>24.5</v>
      </c>
      <c r="M1938" t="n">
        <v>10</v>
      </c>
      <c r="N1938" t="n">
        <v>73.16</v>
      </c>
      <c r="O1938" t="n">
        <v>34197.98</v>
      </c>
      <c r="P1938" t="n">
        <v>352.22</v>
      </c>
      <c r="Q1938" t="n">
        <v>608.76</v>
      </c>
      <c r="R1938" t="n">
        <v>54.33</v>
      </c>
      <c r="S1938" t="n">
        <v>46.36</v>
      </c>
      <c r="T1938" t="n">
        <v>3654.64</v>
      </c>
      <c r="U1938" t="n">
        <v>0.85</v>
      </c>
      <c r="V1938" t="n">
        <v>0.9</v>
      </c>
      <c r="W1938" t="n">
        <v>9.199999999999999</v>
      </c>
      <c r="X1938" t="n">
        <v>0.23</v>
      </c>
      <c r="Y1938" t="n">
        <v>1</v>
      </c>
      <c r="Z1938" t="n">
        <v>10</v>
      </c>
    </row>
    <row r="1939">
      <c r="A1939" t="n">
        <v>95</v>
      </c>
      <c r="B1939" t="n">
        <v>120</v>
      </c>
      <c r="C1939" t="inlineStr">
        <is>
          <t xml:space="preserve">CONCLUIDO	</t>
        </is>
      </c>
      <c r="D1939" t="n">
        <v>3.723</v>
      </c>
      <c r="E1939" t="n">
        <v>26.86</v>
      </c>
      <c r="F1939" t="n">
        <v>23.6</v>
      </c>
      <c r="G1939" t="n">
        <v>118.02</v>
      </c>
      <c r="H1939" t="n">
        <v>1.6</v>
      </c>
      <c r="I1939" t="n">
        <v>12</v>
      </c>
      <c r="J1939" t="n">
        <v>275.87</v>
      </c>
      <c r="K1939" t="n">
        <v>57.72</v>
      </c>
      <c r="L1939" t="n">
        <v>24.75</v>
      </c>
      <c r="M1939" t="n">
        <v>10</v>
      </c>
      <c r="N1939" t="n">
        <v>73.39</v>
      </c>
      <c r="O1939" t="n">
        <v>34257.84</v>
      </c>
      <c r="P1939" t="n">
        <v>351.6</v>
      </c>
      <c r="Q1939" t="n">
        <v>608.78</v>
      </c>
      <c r="R1939" t="n">
        <v>54.7</v>
      </c>
      <c r="S1939" t="n">
        <v>46.36</v>
      </c>
      <c r="T1939" t="n">
        <v>3835.77</v>
      </c>
      <c r="U1939" t="n">
        <v>0.85</v>
      </c>
      <c r="V1939" t="n">
        <v>0.9</v>
      </c>
      <c r="W1939" t="n">
        <v>9.199999999999999</v>
      </c>
      <c r="X1939" t="n">
        <v>0.23</v>
      </c>
      <c r="Y1939" t="n">
        <v>1</v>
      </c>
      <c r="Z1939" t="n">
        <v>10</v>
      </c>
    </row>
    <row r="1940">
      <c r="A1940" t="n">
        <v>96</v>
      </c>
      <c r="B1940" t="n">
        <v>120</v>
      </c>
      <c r="C1940" t="inlineStr">
        <is>
          <t xml:space="preserve">CONCLUIDO	</t>
        </is>
      </c>
      <c r="D1940" t="n">
        <v>3.7229</v>
      </c>
      <c r="E1940" t="n">
        <v>26.86</v>
      </c>
      <c r="F1940" t="n">
        <v>23.61</v>
      </c>
      <c r="G1940" t="n">
        <v>118.03</v>
      </c>
      <c r="H1940" t="n">
        <v>1.61</v>
      </c>
      <c r="I1940" t="n">
        <v>12</v>
      </c>
      <c r="J1940" t="n">
        <v>276.35</v>
      </c>
      <c r="K1940" t="n">
        <v>57.72</v>
      </c>
      <c r="L1940" t="n">
        <v>25</v>
      </c>
      <c r="M1940" t="n">
        <v>10</v>
      </c>
      <c r="N1940" t="n">
        <v>73.63</v>
      </c>
      <c r="O1940" t="n">
        <v>34317.79</v>
      </c>
      <c r="P1940" t="n">
        <v>350.68</v>
      </c>
      <c r="Q1940" t="n">
        <v>608.8</v>
      </c>
      <c r="R1940" t="n">
        <v>54.47</v>
      </c>
      <c r="S1940" t="n">
        <v>46.36</v>
      </c>
      <c r="T1940" t="n">
        <v>3724.49</v>
      </c>
      <c r="U1940" t="n">
        <v>0.85</v>
      </c>
      <c r="V1940" t="n">
        <v>0.9</v>
      </c>
      <c r="W1940" t="n">
        <v>9.199999999999999</v>
      </c>
      <c r="X1940" t="n">
        <v>0.23</v>
      </c>
      <c r="Y1940" t="n">
        <v>1</v>
      </c>
      <c r="Z1940" t="n">
        <v>10</v>
      </c>
    </row>
    <row r="1941">
      <c r="A1941" t="n">
        <v>97</v>
      </c>
      <c r="B1941" t="n">
        <v>120</v>
      </c>
      <c r="C1941" t="inlineStr">
        <is>
          <t xml:space="preserve">CONCLUIDO	</t>
        </is>
      </c>
      <c r="D1941" t="n">
        <v>3.7354</v>
      </c>
      <c r="E1941" t="n">
        <v>26.77</v>
      </c>
      <c r="F1941" t="n">
        <v>23.56</v>
      </c>
      <c r="G1941" t="n">
        <v>128.52</v>
      </c>
      <c r="H1941" t="n">
        <v>1.62</v>
      </c>
      <c r="I1941" t="n">
        <v>11</v>
      </c>
      <c r="J1941" t="n">
        <v>276.84</v>
      </c>
      <c r="K1941" t="n">
        <v>57.72</v>
      </c>
      <c r="L1941" t="n">
        <v>25.25</v>
      </c>
      <c r="M1941" t="n">
        <v>9</v>
      </c>
      <c r="N1941" t="n">
        <v>73.87</v>
      </c>
      <c r="O1941" t="n">
        <v>34377.83</v>
      </c>
      <c r="P1941" t="n">
        <v>350.3</v>
      </c>
      <c r="Q1941" t="n">
        <v>608.78</v>
      </c>
      <c r="R1941" t="n">
        <v>53.37</v>
      </c>
      <c r="S1941" t="n">
        <v>46.36</v>
      </c>
      <c r="T1941" t="n">
        <v>3175.82</v>
      </c>
      <c r="U1941" t="n">
        <v>0.87</v>
      </c>
      <c r="V1941" t="n">
        <v>0.9</v>
      </c>
      <c r="W1941" t="n">
        <v>9.19</v>
      </c>
      <c r="X1941" t="n">
        <v>0.19</v>
      </c>
      <c r="Y1941" t="n">
        <v>1</v>
      </c>
      <c r="Z1941" t="n">
        <v>10</v>
      </c>
    </row>
    <row r="1942">
      <c r="A1942" t="n">
        <v>98</v>
      </c>
      <c r="B1942" t="n">
        <v>120</v>
      </c>
      <c r="C1942" t="inlineStr">
        <is>
          <t xml:space="preserve">CONCLUIDO	</t>
        </is>
      </c>
      <c r="D1942" t="n">
        <v>3.7341</v>
      </c>
      <c r="E1942" t="n">
        <v>26.78</v>
      </c>
      <c r="F1942" t="n">
        <v>23.57</v>
      </c>
      <c r="G1942" t="n">
        <v>128.57</v>
      </c>
      <c r="H1942" t="n">
        <v>1.64</v>
      </c>
      <c r="I1942" t="n">
        <v>11</v>
      </c>
      <c r="J1942" t="n">
        <v>277.33</v>
      </c>
      <c r="K1942" t="n">
        <v>57.72</v>
      </c>
      <c r="L1942" t="n">
        <v>25.5</v>
      </c>
      <c r="M1942" t="n">
        <v>9</v>
      </c>
      <c r="N1942" t="n">
        <v>74.09999999999999</v>
      </c>
      <c r="O1942" t="n">
        <v>34437.96</v>
      </c>
      <c r="P1942" t="n">
        <v>350.67</v>
      </c>
      <c r="Q1942" t="n">
        <v>608.76</v>
      </c>
      <c r="R1942" t="n">
        <v>53.52</v>
      </c>
      <c r="S1942" t="n">
        <v>46.36</v>
      </c>
      <c r="T1942" t="n">
        <v>3253.35</v>
      </c>
      <c r="U1942" t="n">
        <v>0.87</v>
      </c>
      <c r="V1942" t="n">
        <v>0.9</v>
      </c>
      <c r="W1942" t="n">
        <v>9.199999999999999</v>
      </c>
      <c r="X1942" t="n">
        <v>0.2</v>
      </c>
      <c r="Y1942" t="n">
        <v>1</v>
      </c>
      <c r="Z1942" t="n">
        <v>10</v>
      </c>
    </row>
    <row r="1943">
      <c r="A1943" t="n">
        <v>99</v>
      </c>
      <c r="B1943" t="n">
        <v>120</v>
      </c>
      <c r="C1943" t="inlineStr">
        <is>
          <t xml:space="preserve">CONCLUIDO	</t>
        </is>
      </c>
      <c r="D1943" t="n">
        <v>3.7342</v>
      </c>
      <c r="E1943" t="n">
        <v>26.78</v>
      </c>
      <c r="F1943" t="n">
        <v>23.57</v>
      </c>
      <c r="G1943" t="n">
        <v>128.56</v>
      </c>
      <c r="H1943" t="n">
        <v>1.65</v>
      </c>
      <c r="I1943" t="n">
        <v>11</v>
      </c>
      <c r="J1943" t="n">
        <v>277.82</v>
      </c>
      <c r="K1943" t="n">
        <v>57.72</v>
      </c>
      <c r="L1943" t="n">
        <v>25.75</v>
      </c>
      <c r="M1943" t="n">
        <v>9</v>
      </c>
      <c r="N1943" t="n">
        <v>74.34</v>
      </c>
      <c r="O1943" t="n">
        <v>34498.19</v>
      </c>
      <c r="P1943" t="n">
        <v>350.96</v>
      </c>
      <c r="Q1943" t="n">
        <v>608.75</v>
      </c>
      <c r="R1943" t="n">
        <v>53.61</v>
      </c>
      <c r="S1943" t="n">
        <v>46.36</v>
      </c>
      <c r="T1943" t="n">
        <v>3296.19</v>
      </c>
      <c r="U1943" t="n">
        <v>0.86</v>
      </c>
      <c r="V1943" t="n">
        <v>0.9</v>
      </c>
      <c r="W1943" t="n">
        <v>9.19</v>
      </c>
      <c r="X1943" t="n">
        <v>0.2</v>
      </c>
      <c r="Y1943" t="n">
        <v>1</v>
      </c>
      <c r="Z1943" t="n">
        <v>10</v>
      </c>
    </row>
    <row r="1944">
      <c r="A1944" t="n">
        <v>100</v>
      </c>
      <c r="B1944" t="n">
        <v>120</v>
      </c>
      <c r="C1944" t="inlineStr">
        <is>
          <t xml:space="preserve">CONCLUIDO	</t>
        </is>
      </c>
      <c r="D1944" t="n">
        <v>3.7347</v>
      </c>
      <c r="E1944" t="n">
        <v>26.78</v>
      </c>
      <c r="F1944" t="n">
        <v>23.57</v>
      </c>
      <c r="G1944" t="n">
        <v>128.54</v>
      </c>
      <c r="H1944" t="n">
        <v>1.66</v>
      </c>
      <c r="I1944" t="n">
        <v>11</v>
      </c>
      <c r="J1944" t="n">
        <v>278.31</v>
      </c>
      <c r="K1944" t="n">
        <v>57.72</v>
      </c>
      <c r="L1944" t="n">
        <v>26</v>
      </c>
      <c r="M1944" t="n">
        <v>9</v>
      </c>
      <c r="N1944" t="n">
        <v>74.58</v>
      </c>
      <c r="O1944" t="n">
        <v>34558.51</v>
      </c>
      <c r="P1944" t="n">
        <v>350.76</v>
      </c>
      <c r="Q1944" t="n">
        <v>608.8</v>
      </c>
      <c r="R1944" t="n">
        <v>53.41</v>
      </c>
      <c r="S1944" t="n">
        <v>46.36</v>
      </c>
      <c r="T1944" t="n">
        <v>3199.97</v>
      </c>
      <c r="U1944" t="n">
        <v>0.87</v>
      </c>
      <c r="V1944" t="n">
        <v>0.9</v>
      </c>
      <c r="W1944" t="n">
        <v>9.199999999999999</v>
      </c>
      <c r="X1944" t="n">
        <v>0.2</v>
      </c>
      <c r="Y1944" t="n">
        <v>1</v>
      </c>
      <c r="Z1944" t="n">
        <v>10</v>
      </c>
    </row>
    <row r="1945">
      <c r="A1945" t="n">
        <v>101</v>
      </c>
      <c r="B1945" t="n">
        <v>120</v>
      </c>
      <c r="C1945" t="inlineStr">
        <is>
          <t xml:space="preserve">CONCLUIDO	</t>
        </is>
      </c>
      <c r="D1945" t="n">
        <v>3.7339</v>
      </c>
      <c r="E1945" t="n">
        <v>26.78</v>
      </c>
      <c r="F1945" t="n">
        <v>23.57</v>
      </c>
      <c r="G1945" t="n">
        <v>128.57</v>
      </c>
      <c r="H1945" t="n">
        <v>1.68</v>
      </c>
      <c r="I1945" t="n">
        <v>11</v>
      </c>
      <c r="J1945" t="n">
        <v>278.79</v>
      </c>
      <c r="K1945" t="n">
        <v>57.72</v>
      </c>
      <c r="L1945" t="n">
        <v>26.25</v>
      </c>
      <c r="M1945" t="n">
        <v>9</v>
      </c>
      <c r="N1945" t="n">
        <v>74.81999999999999</v>
      </c>
      <c r="O1945" t="n">
        <v>34618.92</v>
      </c>
      <c r="P1945" t="n">
        <v>350.64</v>
      </c>
      <c r="Q1945" t="n">
        <v>608.76</v>
      </c>
      <c r="R1945" t="n">
        <v>53.58</v>
      </c>
      <c r="S1945" t="n">
        <v>46.36</v>
      </c>
      <c r="T1945" t="n">
        <v>3284.95</v>
      </c>
      <c r="U1945" t="n">
        <v>0.87</v>
      </c>
      <c r="V1945" t="n">
        <v>0.9</v>
      </c>
      <c r="W1945" t="n">
        <v>9.199999999999999</v>
      </c>
      <c r="X1945" t="n">
        <v>0.2</v>
      </c>
      <c r="Y1945" t="n">
        <v>1</v>
      </c>
      <c r="Z1945" t="n">
        <v>10</v>
      </c>
    </row>
    <row r="1946">
      <c r="A1946" t="n">
        <v>102</v>
      </c>
      <c r="B1946" t="n">
        <v>120</v>
      </c>
      <c r="C1946" t="inlineStr">
        <is>
          <t xml:space="preserve">CONCLUIDO	</t>
        </is>
      </c>
      <c r="D1946" t="n">
        <v>3.7341</v>
      </c>
      <c r="E1946" t="n">
        <v>26.78</v>
      </c>
      <c r="F1946" t="n">
        <v>23.57</v>
      </c>
      <c r="G1946" t="n">
        <v>128.56</v>
      </c>
      <c r="H1946" t="n">
        <v>1.69</v>
      </c>
      <c r="I1946" t="n">
        <v>11</v>
      </c>
      <c r="J1946" t="n">
        <v>279.29</v>
      </c>
      <c r="K1946" t="n">
        <v>57.72</v>
      </c>
      <c r="L1946" t="n">
        <v>26.5</v>
      </c>
      <c r="M1946" t="n">
        <v>9</v>
      </c>
      <c r="N1946" t="n">
        <v>75.06</v>
      </c>
      <c r="O1946" t="n">
        <v>34679.43</v>
      </c>
      <c r="P1946" t="n">
        <v>350.19</v>
      </c>
      <c r="Q1946" t="n">
        <v>608.84</v>
      </c>
      <c r="R1946" t="n">
        <v>53.57</v>
      </c>
      <c r="S1946" t="n">
        <v>46.36</v>
      </c>
      <c r="T1946" t="n">
        <v>3277.87</v>
      </c>
      <c r="U1946" t="n">
        <v>0.87</v>
      </c>
      <c r="V1946" t="n">
        <v>0.9</v>
      </c>
      <c r="W1946" t="n">
        <v>9.199999999999999</v>
      </c>
      <c r="X1946" t="n">
        <v>0.2</v>
      </c>
      <c r="Y1946" t="n">
        <v>1</v>
      </c>
      <c r="Z1946" t="n">
        <v>10</v>
      </c>
    </row>
    <row r="1947">
      <c r="A1947" t="n">
        <v>103</v>
      </c>
      <c r="B1947" t="n">
        <v>120</v>
      </c>
      <c r="C1947" t="inlineStr">
        <is>
          <t xml:space="preserve">CONCLUIDO	</t>
        </is>
      </c>
      <c r="D1947" t="n">
        <v>3.7341</v>
      </c>
      <c r="E1947" t="n">
        <v>26.78</v>
      </c>
      <c r="F1947" t="n">
        <v>23.57</v>
      </c>
      <c r="G1947" t="n">
        <v>128.56</v>
      </c>
      <c r="H1947" t="n">
        <v>1.7</v>
      </c>
      <c r="I1947" t="n">
        <v>11</v>
      </c>
      <c r="J1947" t="n">
        <v>279.78</v>
      </c>
      <c r="K1947" t="n">
        <v>57.72</v>
      </c>
      <c r="L1947" t="n">
        <v>26.75</v>
      </c>
      <c r="M1947" t="n">
        <v>9</v>
      </c>
      <c r="N1947" t="n">
        <v>75.3</v>
      </c>
      <c r="O1947" t="n">
        <v>34740.03</v>
      </c>
      <c r="P1947" t="n">
        <v>349.5</v>
      </c>
      <c r="Q1947" t="n">
        <v>608.78</v>
      </c>
      <c r="R1947" t="n">
        <v>53.55</v>
      </c>
      <c r="S1947" t="n">
        <v>46.36</v>
      </c>
      <c r="T1947" t="n">
        <v>3269.61</v>
      </c>
      <c r="U1947" t="n">
        <v>0.87</v>
      </c>
      <c r="V1947" t="n">
        <v>0.9</v>
      </c>
      <c r="W1947" t="n">
        <v>9.199999999999999</v>
      </c>
      <c r="X1947" t="n">
        <v>0.2</v>
      </c>
      <c r="Y1947" t="n">
        <v>1</v>
      </c>
      <c r="Z1947" t="n">
        <v>10</v>
      </c>
    </row>
    <row r="1948">
      <c r="A1948" t="n">
        <v>104</v>
      </c>
      <c r="B1948" t="n">
        <v>120</v>
      </c>
      <c r="C1948" t="inlineStr">
        <is>
          <t xml:space="preserve">CONCLUIDO	</t>
        </is>
      </c>
      <c r="D1948" t="n">
        <v>3.735</v>
      </c>
      <c r="E1948" t="n">
        <v>26.77</v>
      </c>
      <c r="F1948" t="n">
        <v>23.56</v>
      </c>
      <c r="G1948" t="n">
        <v>128.53</v>
      </c>
      <c r="H1948" t="n">
        <v>1.72</v>
      </c>
      <c r="I1948" t="n">
        <v>11</v>
      </c>
      <c r="J1948" t="n">
        <v>280.27</v>
      </c>
      <c r="K1948" t="n">
        <v>57.72</v>
      </c>
      <c r="L1948" t="n">
        <v>27</v>
      </c>
      <c r="M1948" t="n">
        <v>9</v>
      </c>
      <c r="N1948" t="n">
        <v>75.54000000000001</v>
      </c>
      <c r="O1948" t="n">
        <v>34800.73</v>
      </c>
      <c r="P1948" t="n">
        <v>348.96</v>
      </c>
      <c r="Q1948" t="n">
        <v>608.8</v>
      </c>
      <c r="R1948" t="n">
        <v>53.36</v>
      </c>
      <c r="S1948" t="n">
        <v>46.36</v>
      </c>
      <c r="T1948" t="n">
        <v>3170.74</v>
      </c>
      <c r="U1948" t="n">
        <v>0.87</v>
      </c>
      <c r="V1948" t="n">
        <v>0.9</v>
      </c>
      <c r="W1948" t="n">
        <v>9.199999999999999</v>
      </c>
      <c r="X1948" t="n">
        <v>0.19</v>
      </c>
      <c r="Y1948" t="n">
        <v>1</v>
      </c>
      <c r="Z1948" t="n">
        <v>10</v>
      </c>
    </row>
    <row r="1949">
      <c r="A1949" t="n">
        <v>105</v>
      </c>
      <c r="B1949" t="n">
        <v>120</v>
      </c>
      <c r="C1949" t="inlineStr">
        <is>
          <t xml:space="preserve">CONCLUIDO	</t>
        </is>
      </c>
      <c r="D1949" t="n">
        <v>3.7353</v>
      </c>
      <c r="E1949" t="n">
        <v>26.77</v>
      </c>
      <c r="F1949" t="n">
        <v>23.56</v>
      </c>
      <c r="G1949" t="n">
        <v>128.52</v>
      </c>
      <c r="H1949" t="n">
        <v>1.73</v>
      </c>
      <c r="I1949" t="n">
        <v>11</v>
      </c>
      <c r="J1949" t="n">
        <v>280.76</v>
      </c>
      <c r="K1949" t="n">
        <v>57.72</v>
      </c>
      <c r="L1949" t="n">
        <v>27.25</v>
      </c>
      <c r="M1949" t="n">
        <v>9</v>
      </c>
      <c r="N1949" t="n">
        <v>75.79000000000001</v>
      </c>
      <c r="O1949" t="n">
        <v>34861.53</v>
      </c>
      <c r="P1949" t="n">
        <v>348.25</v>
      </c>
      <c r="Q1949" t="n">
        <v>608.76</v>
      </c>
      <c r="R1949" t="n">
        <v>53.38</v>
      </c>
      <c r="S1949" t="n">
        <v>46.36</v>
      </c>
      <c r="T1949" t="n">
        <v>3183.19</v>
      </c>
      <c r="U1949" t="n">
        <v>0.87</v>
      </c>
      <c r="V1949" t="n">
        <v>0.9</v>
      </c>
      <c r="W1949" t="n">
        <v>9.19</v>
      </c>
      <c r="X1949" t="n">
        <v>0.19</v>
      </c>
      <c r="Y1949" t="n">
        <v>1</v>
      </c>
      <c r="Z1949" t="n">
        <v>10</v>
      </c>
    </row>
    <row r="1950">
      <c r="A1950" t="n">
        <v>106</v>
      </c>
      <c r="B1950" t="n">
        <v>120</v>
      </c>
      <c r="C1950" t="inlineStr">
        <is>
          <t xml:space="preserve">CONCLUIDO	</t>
        </is>
      </c>
      <c r="D1950" t="n">
        <v>3.7342</v>
      </c>
      <c r="E1950" t="n">
        <v>26.78</v>
      </c>
      <c r="F1950" t="n">
        <v>23.57</v>
      </c>
      <c r="G1950" t="n">
        <v>128.56</v>
      </c>
      <c r="H1950" t="n">
        <v>1.74</v>
      </c>
      <c r="I1950" t="n">
        <v>11</v>
      </c>
      <c r="J1950" t="n">
        <v>281.26</v>
      </c>
      <c r="K1950" t="n">
        <v>57.72</v>
      </c>
      <c r="L1950" t="n">
        <v>27.5</v>
      </c>
      <c r="M1950" t="n">
        <v>9</v>
      </c>
      <c r="N1950" t="n">
        <v>76.03</v>
      </c>
      <c r="O1950" t="n">
        <v>34922.42</v>
      </c>
      <c r="P1950" t="n">
        <v>347.81</v>
      </c>
      <c r="Q1950" t="n">
        <v>608.86</v>
      </c>
      <c r="R1950" t="n">
        <v>53.54</v>
      </c>
      <c r="S1950" t="n">
        <v>46.36</v>
      </c>
      <c r="T1950" t="n">
        <v>3262.91</v>
      </c>
      <c r="U1950" t="n">
        <v>0.87</v>
      </c>
      <c r="V1950" t="n">
        <v>0.9</v>
      </c>
      <c r="W1950" t="n">
        <v>9.199999999999999</v>
      </c>
      <c r="X1950" t="n">
        <v>0.2</v>
      </c>
      <c r="Y1950" t="n">
        <v>1</v>
      </c>
      <c r="Z1950" t="n">
        <v>10</v>
      </c>
    </row>
    <row r="1951">
      <c r="A1951" t="n">
        <v>107</v>
      </c>
      <c r="B1951" t="n">
        <v>120</v>
      </c>
      <c r="C1951" t="inlineStr">
        <is>
          <t xml:space="preserve">CONCLUIDO	</t>
        </is>
      </c>
      <c r="D1951" t="n">
        <v>3.7436</v>
      </c>
      <c r="E1951" t="n">
        <v>26.71</v>
      </c>
      <c r="F1951" t="n">
        <v>23.55</v>
      </c>
      <c r="G1951" t="n">
        <v>141.28</v>
      </c>
      <c r="H1951" t="n">
        <v>1.75</v>
      </c>
      <c r="I1951" t="n">
        <v>10</v>
      </c>
      <c r="J1951" t="n">
        <v>281.75</v>
      </c>
      <c r="K1951" t="n">
        <v>57.72</v>
      </c>
      <c r="L1951" t="n">
        <v>27.75</v>
      </c>
      <c r="M1951" t="n">
        <v>8</v>
      </c>
      <c r="N1951" t="n">
        <v>76.28</v>
      </c>
      <c r="O1951" t="n">
        <v>34983.41</v>
      </c>
      <c r="P1951" t="n">
        <v>347.67</v>
      </c>
      <c r="Q1951" t="n">
        <v>608.8099999999999</v>
      </c>
      <c r="R1951" t="n">
        <v>52.93</v>
      </c>
      <c r="S1951" t="n">
        <v>46.36</v>
      </c>
      <c r="T1951" t="n">
        <v>2962.54</v>
      </c>
      <c r="U1951" t="n">
        <v>0.88</v>
      </c>
      <c r="V1951" t="n">
        <v>0.9</v>
      </c>
      <c r="W1951" t="n">
        <v>9.19</v>
      </c>
      <c r="X1951" t="n">
        <v>0.18</v>
      </c>
      <c r="Y1951" t="n">
        <v>1</v>
      </c>
      <c r="Z1951" t="n">
        <v>10</v>
      </c>
    </row>
    <row r="1952">
      <c r="A1952" t="n">
        <v>108</v>
      </c>
      <c r="B1952" t="n">
        <v>120</v>
      </c>
      <c r="C1952" t="inlineStr">
        <is>
          <t xml:space="preserve">CONCLUIDO	</t>
        </is>
      </c>
      <c r="D1952" t="n">
        <v>3.7434</v>
      </c>
      <c r="E1952" t="n">
        <v>26.71</v>
      </c>
      <c r="F1952" t="n">
        <v>23.55</v>
      </c>
      <c r="G1952" t="n">
        <v>141.3</v>
      </c>
      <c r="H1952" t="n">
        <v>1.77</v>
      </c>
      <c r="I1952" t="n">
        <v>10</v>
      </c>
      <c r="J1952" t="n">
        <v>282.25</v>
      </c>
      <c r="K1952" t="n">
        <v>57.72</v>
      </c>
      <c r="L1952" t="n">
        <v>28</v>
      </c>
      <c r="M1952" t="n">
        <v>8</v>
      </c>
      <c r="N1952" t="n">
        <v>76.52</v>
      </c>
      <c r="O1952" t="n">
        <v>35044.49</v>
      </c>
      <c r="P1952" t="n">
        <v>348.23</v>
      </c>
      <c r="Q1952" t="n">
        <v>608.83</v>
      </c>
      <c r="R1952" t="n">
        <v>52.96</v>
      </c>
      <c r="S1952" t="n">
        <v>46.36</v>
      </c>
      <c r="T1952" t="n">
        <v>2976.55</v>
      </c>
      <c r="U1952" t="n">
        <v>0.88</v>
      </c>
      <c r="V1952" t="n">
        <v>0.9</v>
      </c>
      <c r="W1952" t="n">
        <v>9.19</v>
      </c>
      <c r="X1952" t="n">
        <v>0.18</v>
      </c>
      <c r="Y1952" t="n">
        <v>1</v>
      </c>
      <c r="Z1952" t="n">
        <v>10</v>
      </c>
    </row>
    <row r="1953">
      <c r="A1953" t="n">
        <v>109</v>
      </c>
      <c r="B1953" t="n">
        <v>120</v>
      </c>
      <c r="C1953" t="inlineStr">
        <is>
          <t xml:space="preserve">CONCLUIDO	</t>
        </is>
      </c>
      <c r="D1953" t="n">
        <v>3.7432</v>
      </c>
      <c r="E1953" t="n">
        <v>26.72</v>
      </c>
      <c r="F1953" t="n">
        <v>23.55</v>
      </c>
      <c r="G1953" t="n">
        <v>141.3</v>
      </c>
      <c r="H1953" t="n">
        <v>1.78</v>
      </c>
      <c r="I1953" t="n">
        <v>10</v>
      </c>
      <c r="J1953" t="n">
        <v>282.74</v>
      </c>
      <c r="K1953" t="n">
        <v>57.72</v>
      </c>
      <c r="L1953" t="n">
        <v>28.25</v>
      </c>
      <c r="M1953" t="n">
        <v>8</v>
      </c>
      <c r="N1953" t="n">
        <v>76.77</v>
      </c>
      <c r="O1953" t="n">
        <v>35105.68</v>
      </c>
      <c r="P1953" t="n">
        <v>348.41</v>
      </c>
      <c r="Q1953" t="n">
        <v>608.8099999999999</v>
      </c>
      <c r="R1953" t="n">
        <v>52.87</v>
      </c>
      <c r="S1953" t="n">
        <v>46.36</v>
      </c>
      <c r="T1953" t="n">
        <v>2933.98</v>
      </c>
      <c r="U1953" t="n">
        <v>0.88</v>
      </c>
      <c r="V1953" t="n">
        <v>0.9</v>
      </c>
      <c r="W1953" t="n">
        <v>9.199999999999999</v>
      </c>
      <c r="X1953" t="n">
        <v>0.18</v>
      </c>
      <c r="Y1953" t="n">
        <v>1</v>
      </c>
      <c r="Z1953" t="n">
        <v>10</v>
      </c>
    </row>
    <row r="1954">
      <c r="A1954" t="n">
        <v>110</v>
      </c>
      <c r="B1954" t="n">
        <v>120</v>
      </c>
      <c r="C1954" t="inlineStr">
        <is>
          <t xml:space="preserve">CONCLUIDO	</t>
        </is>
      </c>
      <c r="D1954" t="n">
        <v>3.7433</v>
      </c>
      <c r="E1954" t="n">
        <v>26.71</v>
      </c>
      <c r="F1954" t="n">
        <v>23.55</v>
      </c>
      <c r="G1954" t="n">
        <v>141.3</v>
      </c>
      <c r="H1954" t="n">
        <v>1.79</v>
      </c>
      <c r="I1954" t="n">
        <v>10</v>
      </c>
      <c r="J1954" t="n">
        <v>283.24</v>
      </c>
      <c r="K1954" t="n">
        <v>57.72</v>
      </c>
      <c r="L1954" t="n">
        <v>28.5</v>
      </c>
      <c r="M1954" t="n">
        <v>8</v>
      </c>
      <c r="N1954" t="n">
        <v>77.01000000000001</v>
      </c>
      <c r="O1954" t="n">
        <v>35166.96</v>
      </c>
      <c r="P1954" t="n">
        <v>348.51</v>
      </c>
      <c r="Q1954" t="n">
        <v>608.75</v>
      </c>
      <c r="R1954" t="n">
        <v>52.93</v>
      </c>
      <c r="S1954" t="n">
        <v>46.36</v>
      </c>
      <c r="T1954" t="n">
        <v>2964.58</v>
      </c>
      <c r="U1954" t="n">
        <v>0.88</v>
      </c>
      <c r="V1954" t="n">
        <v>0.9</v>
      </c>
      <c r="W1954" t="n">
        <v>9.19</v>
      </c>
      <c r="X1954" t="n">
        <v>0.18</v>
      </c>
      <c r="Y1954" t="n">
        <v>1</v>
      </c>
      <c r="Z1954" t="n">
        <v>10</v>
      </c>
    </row>
    <row r="1955">
      <c r="A1955" t="n">
        <v>111</v>
      </c>
      <c r="B1955" t="n">
        <v>120</v>
      </c>
      <c r="C1955" t="inlineStr">
        <is>
          <t xml:space="preserve">CONCLUIDO	</t>
        </is>
      </c>
      <c r="D1955" t="n">
        <v>3.743</v>
      </c>
      <c r="E1955" t="n">
        <v>26.72</v>
      </c>
      <c r="F1955" t="n">
        <v>23.55</v>
      </c>
      <c r="G1955" t="n">
        <v>141.31</v>
      </c>
      <c r="H1955" t="n">
        <v>1.8</v>
      </c>
      <c r="I1955" t="n">
        <v>10</v>
      </c>
      <c r="J1955" t="n">
        <v>283.74</v>
      </c>
      <c r="K1955" t="n">
        <v>57.72</v>
      </c>
      <c r="L1955" t="n">
        <v>28.75</v>
      </c>
      <c r="M1955" t="n">
        <v>8</v>
      </c>
      <c r="N1955" t="n">
        <v>77.26000000000001</v>
      </c>
      <c r="O1955" t="n">
        <v>35228.34</v>
      </c>
      <c r="P1955" t="n">
        <v>348.7</v>
      </c>
      <c r="Q1955" t="n">
        <v>608.79</v>
      </c>
      <c r="R1955" t="n">
        <v>52.98</v>
      </c>
      <c r="S1955" t="n">
        <v>46.36</v>
      </c>
      <c r="T1955" t="n">
        <v>2989.43</v>
      </c>
      <c r="U1955" t="n">
        <v>0.87</v>
      </c>
      <c r="V1955" t="n">
        <v>0.9</v>
      </c>
      <c r="W1955" t="n">
        <v>9.199999999999999</v>
      </c>
      <c r="X1955" t="n">
        <v>0.18</v>
      </c>
      <c r="Y1955" t="n">
        <v>1</v>
      </c>
      <c r="Z1955" t="n">
        <v>10</v>
      </c>
    </row>
    <row r="1956">
      <c r="A1956" t="n">
        <v>112</v>
      </c>
      <c r="B1956" t="n">
        <v>120</v>
      </c>
      <c r="C1956" t="inlineStr">
        <is>
          <t xml:space="preserve">CONCLUIDO	</t>
        </is>
      </c>
      <c r="D1956" t="n">
        <v>3.744</v>
      </c>
      <c r="E1956" t="n">
        <v>26.71</v>
      </c>
      <c r="F1956" t="n">
        <v>23.55</v>
      </c>
      <c r="G1956" t="n">
        <v>141.27</v>
      </c>
      <c r="H1956" t="n">
        <v>1.82</v>
      </c>
      <c r="I1956" t="n">
        <v>10</v>
      </c>
      <c r="J1956" t="n">
        <v>284.23</v>
      </c>
      <c r="K1956" t="n">
        <v>57.72</v>
      </c>
      <c r="L1956" t="n">
        <v>29</v>
      </c>
      <c r="M1956" t="n">
        <v>8</v>
      </c>
      <c r="N1956" t="n">
        <v>77.51000000000001</v>
      </c>
      <c r="O1956" t="n">
        <v>35289.82</v>
      </c>
      <c r="P1956" t="n">
        <v>348.84</v>
      </c>
      <c r="Q1956" t="n">
        <v>608.77</v>
      </c>
      <c r="R1956" t="n">
        <v>52.74</v>
      </c>
      <c r="S1956" t="n">
        <v>46.36</v>
      </c>
      <c r="T1956" t="n">
        <v>2867.61</v>
      </c>
      <c r="U1956" t="n">
        <v>0.88</v>
      </c>
      <c r="V1956" t="n">
        <v>0.9</v>
      </c>
      <c r="W1956" t="n">
        <v>9.19</v>
      </c>
      <c r="X1956" t="n">
        <v>0.17</v>
      </c>
      <c r="Y1956" t="n">
        <v>1</v>
      </c>
      <c r="Z1956" t="n">
        <v>10</v>
      </c>
    </row>
    <row r="1957">
      <c r="A1957" t="n">
        <v>113</v>
      </c>
      <c r="B1957" t="n">
        <v>120</v>
      </c>
      <c r="C1957" t="inlineStr">
        <is>
          <t xml:space="preserve">CONCLUIDO	</t>
        </is>
      </c>
      <c r="D1957" t="n">
        <v>3.7438</v>
      </c>
      <c r="E1957" t="n">
        <v>26.71</v>
      </c>
      <c r="F1957" t="n">
        <v>23.55</v>
      </c>
      <c r="G1957" t="n">
        <v>141.28</v>
      </c>
      <c r="H1957" t="n">
        <v>1.83</v>
      </c>
      <c r="I1957" t="n">
        <v>10</v>
      </c>
      <c r="J1957" t="n">
        <v>284.73</v>
      </c>
      <c r="K1957" t="n">
        <v>57.72</v>
      </c>
      <c r="L1957" t="n">
        <v>29.25</v>
      </c>
      <c r="M1957" t="n">
        <v>8</v>
      </c>
      <c r="N1957" t="n">
        <v>77.76000000000001</v>
      </c>
      <c r="O1957" t="n">
        <v>35351.4</v>
      </c>
      <c r="P1957" t="n">
        <v>348.96</v>
      </c>
      <c r="Q1957" t="n">
        <v>608.78</v>
      </c>
      <c r="R1957" t="n">
        <v>52.79</v>
      </c>
      <c r="S1957" t="n">
        <v>46.36</v>
      </c>
      <c r="T1957" t="n">
        <v>2890.17</v>
      </c>
      <c r="U1957" t="n">
        <v>0.88</v>
      </c>
      <c r="V1957" t="n">
        <v>0.9</v>
      </c>
      <c r="W1957" t="n">
        <v>9.199999999999999</v>
      </c>
      <c r="X1957" t="n">
        <v>0.17</v>
      </c>
      <c r="Y1957" t="n">
        <v>1</v>
      </c>
      <c r="Z1957" t="n">
        <v>10</v>
      </c>
    </row>
    <row r="1958">
      <c r="A1958" t="n">
        <v>114</v>
      </c>
      <c r="B1958" t="n">
        <v>120</v>
      </c>
      <c r="C1958" t="inlineStr">
        <is>
          <t xml:space="preserve">CONCLUIDO	</t>
        </is>
      </c>
      <c r="D1958" t="n">
        <v>3.7443</v>
      </c>
      <c r="E1958" t="n">
        <v>26.71</v>
      </c>
      <c r="F1958" t="n">
        <v>23.54</v>
      </c>
      <c r="G1958" t="n">
        <v>141.26</v>
      </c>
      <c r="H1958" t="n">
        <v>1.84</v>
      </c>
      <c r="I1958" t="n">
        <v>10</v>
      </c>
      <c r="J1958" t="n">
        <v>285.23</v>
      </c>
      <c r="K1958" t="n">
        <v>57.72</v>
      </c>
      <c r="L1958" t="n">
        <v>29.5</v>
      </c>
      <c r="M1958" t="n">
        <v>8</v>
      </c>
      <c r="N1958" t="n">
        <v>78.01000000000001</v>
      </c>
      <c r="O1958" t="n">
        <v>35413.08</v>
      </c>
      <c r="P1958" t="n">
        <v>349.03</v>
      </c>
      <c r="Q1958" t="n">
        <v>608.8200000000001</v>
      </c>
      <c r="R1958" t="n">
        <v>52.7</v>
      </c>
      <c r="S1958" t="n">
        <v>46.36</v>
      </c>
      <c r="T1958" t="n">
        <v>2848.46</v>
      </c>
      <c r="U1958" t="n">
        <v>0.88</v>
      </c>
      <c r="V1958" t="n">
        <v>0.91</v>
      </c>
      <c r="W1958" t="n">
        <v>9.19</v>
      </c>
      <c r="X1958" t="n">
        <v>0.17</v>
      </c>
      <c r="Y1958" t="n">
        <v>1</v>
      </c>
      <c r="Z1958" t="n">
        <v>10</v>
      </c>
    </row>
    <row r="1959">
      <c r="A1959" t="n">
        <v>115</v>
      </c>
      <c r="B1959" t="n">
        <v>120</v>
      </c>
      <c r="C1959" t="inlineStr">
        <is>
          <t xml:space="preserve">CONCLUIDO	</t>
        </is>
      </c>
      <c r="D1959" t="n">
        <v>3.7449</v>
      </c>
      <c r="E1959" t="n">
        <v>26.7</v>
      </c>
      <c r="F1959" t="n">
        <v>23.54</v>
      </c>
      <c r="G1959" t="n">
        <v>141.23</v>
      </c>
      <c r="H1959" t="n">
        <v>1.85</v>
      </c>
      <c r="I1959" t="n">
        <v>10</v>
      </c>
      <c r="J1959" t="n">
        <v>285.73</v>
      </c>
      <c r="K1959" t="n">
        <v>57.72</v>
      </c>
      <c r="L1959" t="n">
        <v>29.75</v>
      </c>
      <c r="M1959" t="n">
        <v>8</v>
      </c>
      <c r="N1959" t="n">
        <v>78.26000000000001</v>
      </c>
      <c r="O1959" t="n">
        <v>35474.86</v>
      </c>
      <c r="P1959" t="n">
        <v>348.74</v>
      </c>
      <c r="Q1959" t="n">
        <v>608.76</v>
      </c>
      <c r="R1959" t="n">
        <v>52.62</v>
      </c>
      <c r="S1959" t="n">
        <v>46.36</v>
      </c>
      <c r="T1959" t="n">
        <v>2806.32</v>
      </c>
      <c r="U1959" t="n">
        <v>0.88</v>
      </c>
      <c r="V1959" t="n">
        <v>0.91</v>
      </c>
      <c r="W1959" t="n">
        <v>9.19</v>
      </c>
      <c r="X1959" t="n">
        <v>0.17</v>
      </c>
      <c r="Y1959" t="n">
        <v>1</v>
      </c>
      <c r="Z1959" t="n">
        <v>10</v>
      </c>
    </row>
    <row r="1960">
      <c r="A1960" t="n">
        <v>116</v>
      </c>
      <c r="B1960" t="n">
        <v>120</v>
      </c>
      <c r="C1960" t="inlineStr">
        <is>
          <t xml:space="preserve">CONCLUIDO	</t>
        </is>
      </c>
      <c r="D1960" t="n">
        <v>3.7447</v>
      </c>
      <c r="E1960" t="n">
        <v>26.7</v>
      </c>
      <c r="F1960" t="n">
        <v>23.54</v>
      </c>
      <c r="G1960" t="n">
        <v>141.24</v>
      </c>
      <c r="H1960" t="n">
        <v>1.87</v>
      </c>
      <c r="I1960" t="n">
        <v>10</v>
      </c>
      <c r="J1960" t="n">
        <v>286.24</v>
      </c>
      <c r="K1960" t="n">
        <v>57.72</v>
      </c>
      <c r="L1960" t="n">
        <v>30</v>
      </c>
      <c r="M1960" t="n">
        <v>8</v>
      </c>
      <c r="N1960" t="n">
        <v>78.51000000000001</v>
      </c>
      <c r="O1960" t="n">
        <v>35536.74</v>
      </c>
      <c r="P1960" t="n">
        <v>348</v>
      </c>
      <c r="Q1960" t="n">
        <v>608.76</v>
      </c>
      <c r="R1960" t="n">
        <v>52.61</v>
      </c>
      <c r="S1960" t="n">
        <v>46.36</v>
      </c>
      <c r="T1960" t="n">
        <v>2803.78</v>
      </c>
      <c r="U1960" t="n">
        <v>0.88</v>
      </c>
      <c r="V1960" t="n">
        <v>0.91</v>
      </c>
      <c r="W1960" t="n">
        <v>9.19</v>
      </c>
      <c r="X1960" t="n">
        <v>0.17</v>
      </c>
      <c r="Y1960" t="n">
        <v>1</v>
      </c>
      <c r="Z1960" t="n">
        <v>10</v>
      </c>
    </row>
    <row r="1961">
      <c r="A1961" t="n">
        <v>117</v>
      </c>
      <c r="B1961" t="n">
        <v>120</v>
      </c>
      <c r="C1961" t="inlineStr">
        <is>
          <t xml:space="preserve">CONCLUIDO	</t>
        </is>
      </c>
      <c r="D1961" t="n">
        <v>3.7432</v>
      </c>
      <c r="E1961" t="n">
        <v>26.72</v>
      </c>
      <c r="F1961" t="n">
        <v>23.55</v>
      </c>
      <c r="G1961" t="n">
        <v>141.3</v>
      </c>
      <c r="H1961" t="n">
        <v>1.88</v>
      </c>
      <c r="I1961" t="n">
        <v>10</v>
      </c>
      <c r="J1961" t="n">
        <v>286.74</v>
      </c>
      <c r="K1961" t="n">
        <v>57.72</v>
      </c>
      <c r="L1961" t="n">
        <v>30.25</v>
      </c>
      <c r="M1961" t="n">
        <v>8</v>
      </c>
      <c r="N1961" t="n">
        <v>78.77</v>
      </c>
      <c r="O1961" t="n">
        <v>35598.85</v>
      </c>
      <c r="P1961" t="n">
        <v>346.94</v>
      </c>
      <c r="Q1961" t="n">
        <v>608.8200000000001</v>
      </c>
      <c r="R1961" t="n">
        <v>52.87</v>
      </c>
      <c r="S1961" t="n">
        <v>46.36</v>
      </c>
      <c r="T1961" t="n">
        <v>2930.83</v>
      </c>
      <c r="U1961" t="n">
        <v>0.88</v>
      </c>
      <c r="V1961" t="n">
        <v>0.9</v>
      </c>
      <c r="W1961" t="n">
        <v>9.199999999999999</v>
      </c>
      <c r="X1961" t="n">
        <v>0.18</v>
      </c>
      <c r="Y1961" t="n">
        <v>1</v>
      </c>
      <c r="Z1961" t="n">
        <v>10</v>
      </c>
    </row>
    <row r="1962">
      <c r="A1962" t="n">
        <v>118</v>
      </c>
      <c r="B1962" t="n">
        <v>120</v>
      </c>
      <c r="C1962" t="inlineStr">
        <is>
          <t xml:space="preserve">CONCLUIDO	</t>
        </is>
      </c>
      <c r="D1962" t="n">
        <v>3.7432</v>
      </c>
      <c r="E1962" t="n">
        <v>26.72</v>
      </c>
      <c r="F1962" t="n">
        <v>23.55</v>
      </c>
      <c r="G1962" t="n">
        <v>141.3</v>
      </c>
      <c r="H1962" t="n">
        <v>1.89</v>
      </c>
      <c r="I1962" t="n">
        <v>10</v>
      </c>
      <c r="J1962" t="n">
        <v>287.24</v>
      </c>
      <c r="K1962" t="n">
        <v>57.72</v>
      </c>
      <c r="L1962" t="n">
        <v>30.5</v>
      </c>
      <c r="M1962" t="n">
        <v>8</v>
      </c>
      <c r="N1962" t="n">
        <v>79.02</v>
      </c>
      <c r="O1962" t="n">
        <v>35660.94</v>
      </c>
      <c r="P1962" t="n">
        <v>346.3</v>
      </c>
      <c r="Q1962" t="n">
        <v>608.8</v>
      </c>
      <c r="R1962" t="n">
        <v>53.03</v>
      </c>
      <c r="S1962" t="n">
        <v>46.36</v>
      </c>
      <c r="T1962" t="n">
        <v>3012.19</v>
      </c>
      <c r="U1962" t="n">
        <v>0.87</v>
      </c>
      <c r="V1962" t="n">
        <v>0.9</v>
      </c>
      <c r="W1962" t="n">
        <v>9.19</v>
      </c>
      <c r="X1962" t="n">
        <v>0.18</v>
      </c>
      <c r="Y1962" t="n">
        <v>1</v>
      </c>
      <c r="Z1962" t="n">
        <v>10</v>
      </c>
    </row>
    <row r="1963">
      <c r="A1963" t="n">
        <v>119</v>
      </c>
      <c r="B1963" t="n">
        <v>120</v>
      </c>
      <c r="C1963" t="inlineStr">
        <is>
          <t xml:space="preserve">CONCLUIDO	</t>
        </is>
      </c>
      <c r="D1963" t="n">
        <v>3.7423</v>
      </c>
      <c r="E1963" t="n">
        <v>26.72</v>
      </c>
      <c r="F1963" t="n">
        <v>23.56</v>
      </c>
      <c r="G1963" t="n">
        <v>141.34</v>
      </c>
      <c r="H1963" t="n">
        <v>1.9</v>
      </c>
      <c r="I1963" t="n">
        <v>10</v>
      </c>
      <c r="J1963" t="n">
        <v>287.75</v>
      </c>
      <c r="K1963" t="n">
        <v>57.72</v>
      </c>
      <c r="L1963" t="n">
        <v>30.75</v>
      </c>
      <c r="M1963" t="n">
        <v>8</v>
      </c>
      <c r="N1963" t="n">
        <v>79.27</v>
      </c>
      <c r="O1963" t="n">
        <v>35723.13</v>
      </c>
      <c r="P1963" t="n">
        <v>344.62</v>
      </c>
      <c r="Q1963" t="n">
        <v>608.75</v>
      </c>
      <c r="R1963" t="n">
        <v>53.11</v>
      </c>
      <c r="S1963" t="n">
        <v>46.36</v>
      </c>
      <c r="T1963" t="n">
        <v>3052.91</v>
      </c>
      <c r="U1963" t="n">
        <v>0.87</v>
      </c>
      <c r="V1963" t="n">
        <v>0.9</v>
      </c>
      <c r="W1963" t="n">
        <v>9.199999999999999</v>
      </c>
      <c r="X1963" t="n">
        <v>0.19</v>
      </c>
      <c r="Y1963" t="n">
        <v>1</v>
      </c>
      <c r="Z1963" t="n">
        <v>10</v>
      </c>
    </row>
    <row r="1964">
      <c r="A1964" t="n">
        <v>120</v>
      </c>
      <c r="B1964" t="n">
        <v>120</v>
      </c>
      <c r="C1964" t="inlineStr">
        <is>
          <t xml:space="preserve">CONCLUIDO	</t>
        </is>
      </c>
      <c r="D1964" t="n">
        <v>3.7515</v>
      </c>
      <c r="E1964" t="n">
        <v>26.66</v>
      </c>
      <c r="F1964" t="n">
        <v>23.54</v>
      </c>
      <c r="G1964" t="n">
        <v>156.91</v>
      </c>
      <c r="H1964" t="n">
        <v>1.92</v>
      </c>
      <c r="I1964" t="n">
        <v>9</v>
      </c>
      <c r="J1964" t="n">
        <v>288.25</v>
      </c>
      <c r="K1964" t="n">
        <v>57.72</v>
      </c>
      <c r="L1964" t="n">
        <v>31</v>
      </c>
      <c r="M1964" t="n">
        <v>7</v>
      </c>
      <c r="N1964" t="n">
        <v>79.53</v>
      </c>
      <c r="O1964" t="n">
        <v>35785.42</v>
      </c>
      <c r="P1964" t="n">
        <v>344.66</v>
      </c>
      <c r="Q1964" t="n">
        <v>608.8099999999999</v>
      </c>
      <c r="R1964" t="n">
        <v>52.47</v>
      </c>
      <c r="S1964" t="n">
        <v>46.36</v>
      </c>
      <c r="T1964" t="n">
        <v>2739.23</v>
      </c>
      <c r="U1964" t="n">
        <v>0.88</v>
      </c>
      <c r="V1964" t="n">
        <v>0.91</v>
      </c>
      <c r="W1964" t="n">
        <v>9.199999999999999</v>
      </c>
      <c r="X1964" t="n">
        <v>0.17</v>
      </c>
      <c r="Y1964" t="n">
        <v>1</v>
      </c>
      <c r="Z1964" t="n">
        <v>10</v>
      </c>
    </row>
    <row r="1965">
      <c r="A1965" t="n">
        <v>121</v>
      </c>
      <c r="B1965" t="n">
        <v>120</v>
      </c>
      <c r="C1965" t="inlineStr">
        <is>
          <t xml:space="preserve">CONCLUIDO	</t>
        </is>
      </c>
      <c r="D1965" t="n">
        <v>3.7526</v>
      </c>
      <c r="E1965" t="n">
        <v>26.65</v>
      </c>
      <c r="F1965" t="n">
        <v>23.53</v>
      </c>
      <c r="G1965" t="n">
        <v>156.86</v>
      </c>
      <c r="H1965" t="n">
        <v>1.93</v>
      </c>
      <c r="I1965" t="n">
        <v>9</v>
      </c>
      <c r="J1965" t="n">
        <v>288.76</v>
      </c>
      <c r="K1965" t="n">
        <v>57.72</v>
      </c>
      <c r="L1965" t="n">
        <v>31.25</v>
      </c>
      <c r="M1965" t="n">
        <v>7</v>
      </c>
      <c r="N1965" t="n">
        <v>79.78</v>
      </c>
      <c r="O1965" t="n">
        <v>35847.82</v>
      </c>
      <c r="P1965" t="n">
        <v>344.94</v>
      </c>
      <c r="Q1965" t="n">
        <v>608.8</v>
      </c>
      <c r="R1965" t="n">
        <v>52.27</v>
      </c>
      <c r="S1965" t="n">
        <v>46.36</v>
      </c>
      <c r="T1965" t="n">
        <v>2639.22</v>
      </c>
      <c r="U1965" t="n">
        <v>0.89</v>
      </c>
      <c r="V1965" t="n">
        <v>0.91</v>
      </c>
      <c r="W1965" t="n">
        <v>9.19</v>
      </c>
      <c r="X1965" t="n">
        <v>0.16</v>
      </c>
      <c r="Y1965" t="n">
        <v>1</v>
      </c>
      <c r="Z1965" t="n">
        <v>10</v>
      </c>
    </row>
    <row r="1966">
      <c r="A1966" t="n">
        <v>122</v>
      </c>
      <c r="B1966" t="n">
        <v>120</v>
      </c>
      <c r="C1966" t="inlineStr">
        <is>
          <t xml:space="preserve">CONCLUIDO	</t>
        </is>
      </c>
      <c r="D1966" t="n">
        <v>3.753</v>
      </c>
      <c r="E1966" t="n">
        <v>26.65</v>
      </c>
      <c r="F1966" t="n">
        <v>23.53</v>
      </c>
      <c r="G1966" t="n">
        <v>156.84</v>
      </c>
      <c r="H1966" t="n">
        <v>1.94</v>
      </c>
      <c r="I1966" t="n">
        <v>9</v>
      </c>
      <c r="J1966" t="n">
        <v>289.27</v>
      </c>
      <c r="K1966" t="n">
        <v>57.72</v>
      </c>
      <c r="L1966" t="n">
        <v>31.5</v>
      </c>
      <c r="M1966" t="n">
        <v>7</v>
      </c>
      <c r="N1966" t="n">
        <v>80.04000000000001</v>
      </c>
      <c r="O1966" t="n">
        <v>35910.33</v>
      </c>
      <c r="P1966" t="n">
        <v>345.1</v>
      </c>
      <c r="Q1966" t="n">
        <v>608.79</v>
      </c>
      <c r="R1966" t="n">
        <v>52.34</v>
      </c>
      <c r="S1966" t="n">
        <v>46.36</v>
      </c>
      <c r="T1966" t="n">
        <v>2672.66</v>
      </c>
      <c r="U1966" t="n">
        <v>0.89</v>
      </c>
      <c r="V1966" t="n">
        <v>0.91</v>
      </c>
      <c r="W1966" t="n">
        <v>9.19</v>
      </c>
      <c r="X1966" t="n">
        <v>0.16</v>
      </c>
      <c r="Y1966" t="n">
        <v>1</v>
      </c>
      <c r="Z1966" t="n">
        <v>10</v>
      </c>
    </row>
    <row r="1967">
      <c r="A1967" t="n">
        <v>123</v>
      </c>
      <c r="B1967" t="n">
        <v>120</v>
      </c>
      <c r="C1967" t="inlineStr">
        <is>
          <t xml:space="preserve">CONCLUIDO	</t>
        </is>
      </c>
      <c r="D1967" t="n">
        <v>3.7514</v>
      </c>
      <c r="E1967" t="n">
        <v>26.66</v>
      </c>
      <c r="F1967" t="n">
        <v>23.54</v>
      </c>
      <c r="G1967" t="n">
        <v>156.92</v>
      </c>
      <c r="H1967" t="n">
        <v>1.95</v>
      </c>
      <c r="I1967" t="n">
        <v>9</v>
      </c>
      <c r="J1967" t="n">
        <v>289.77</v>
      </c>
      <c r="K1967" t="n">
        <v>57.72</v>
      </c>
      <c r="L1967" t="n">
        <v>31.75</v>
      </c>
      <c r="M1967" t="n">
        <v>7</v>
      </c>
      <c r="N1967" t="n">
        <v>80.3</v>
      </c>
      <c r="O1967" t="n">
        <v>35972.93</v>
      </c>
      <c r="P1967" t="n">
        <v>345.55</v>
      </c>
      <c r="Q1967" t="n">
        <v>608.8</v>
      </c>
      <c r="R1967" t="n">
        <v>52.52</v>
      </c>
      <c r="S1967" t="n">
        <v>46.36</v>
      </c>
      <c r="T1967" t="n">
        <v>2763.71</v>
      </c>
      <c r="U1967" t="n">
        <v>0.88</v>
      </c>
      <c r="V1967" t="n">
        <v>0.91</v>
      </c>
      <c r="W1967" t="n">
        <v>9.19</v>
      </c>
      <c r="X1967" t="n">
        <v>0.17</v>
      </c>
      <c r="Y1967" t="n">
        <v>1</v>
      </c>
      <c r="Z1967" t="n">
        <v>10</v>
      </c>
    </row>
    <row r="1968">
      <c r="A1968" t="n">
        <v>124</v>
      </c>
      <c r="B1968" t="n">
        <v>120</v>
      </c>
      <c r="C1968" t="inlineStr">
        <is>
          <t xml:space="preserve">CONCLUIDO	</t>
        </is>
      </c>
      <c r="D1968" t="n">
        <v>3.7517</v>
      </c>
      <c r="E1968" t="n">
        <v>26.65</v>
      </c>
      <c r="F1968" t="n">
        <v>23.54</v>
      </c>
      <c r="G1968" t="n">
        <v>156.9</v>
      </c>
      <c r="H1968" t="n">
        <v>1.96</v>
      </c>
      <c r="I1968" t="n">
        <v>9</v>
      </c>
      <c r="J1968" t="n">
        <v>290.28</v>
      </c>
      <c r="K1968" t="n">
        <v>57.72</v>
      </c>
      <c r="L1968" t="n">
        <v>32</v>
      </c>
      <c r="M1968" t="n">
        <v>7</v>
      </c>
      <c r="N1968" t="n">
        <v>80.56</v>
      </c>
      <c r="O1968" t="n">
        <v>36035.65</v>
      </c>
      <c r="P1968" t="n">
        <v>345.5</v>
      </c>
      <c r="Q1968" t="n">
        <v>608.77</v>
      </c>
      <c r="R1968" t="n">
        <v>52.61</v>
      </c>
      <c r="S1968" t="n">
        <v>46.36</v>
      </c>
      <c r="T1968" t="n">
        <v>2805.42</v>
      </c>
      <c r="U1968" t="n">
        <v>0.88</v>
      </c>
      <c r="V1968" t="n">
        <v>0.91</v>
      </c>
      <c r="W1968" t="n">
        <v>9.19</v>
      </c>
      <c r="X1968" t="n">
        <v>0.16</v>
      </c>
      <c r="Y1968" t="n">
        <v>1</v>
      </c>
      <c r="Z1968" t="n">
        <v>10</v>
      </c>
    </row>
    <row r="1969">
      <c r="A1969" t="n">
        <v>125</v>
      </c>
      <c r="B1969" t="n">
        <v>120</v>
      </c>
      <c r="C1969" t="inlineStr">
        <is>
          <t xml:space="preserve">CONCLUIDO	</t>
        </is>
      </c>
      <c r="D1969" t="n">
        <v>3.7514</v>
      </c>
      <c r="E1969" t="n">
        <v>26.66</v>
      </c>
      <c r="F1969" t="n">
        <v>23.54</v>
      </c>
      <c r="G1969" t="n">
        <v>156.92</v>
      </c>
      <c r="H1969" t="n">
        <v>1.97</v>
      </c>
      <c r="I1969" t="n">
        <v>9</v>
      </c>
      <c r="J1969" t="n">
        <v>290.79</v>
      </c>
      <c r="K1969" t="n">
        <v>57.72</v>
      </c>
      <c r="L1969" t="n">
        <v>32.25</v>
      </c>
      <c r="M1969" t="n">
        <v>7</v>
      </c>
      <c r="N1969" t="n">
        <v>80.81999999999999</v>
      </c>
      <c r="O1969" t="n">
        <v>36098.46</v>
      </c>
      <c r="P1969" t="n">
        <v>345.52</v>
      </c>
      <c r="Q1969" t="n">
        <v>608.78</v>
      </c>
      <c r="R1969" t="n">
        <v>52.54</v>
      </c>
      <c r="S1969" t="n">
        <v>46.36</v>
      </c>
      <c r="T1969" t="n">
        <v>2770.78</v>
      </c>
      <c r="U1969" t="n">
        <v>0.88</v>
      </c>
      <c r="V1969" t="n">
        <v>0.91</v>
      </c>
      <c r="W1969" t="n">
        <v>9.19</v>
      </c>
      <c r="X1969" t="n">
        <v>0.17</v>
      </c>
      <c r="Y1969" t="n">
        <v>1</v>
      </c>
      <c r="Z1969" t="n">
        <v>10</v>
      </c>
    </row>
    <row r="1970">
      <c r="A1970" t="n">
        <v>126</v>
      </c>
      <c r="B1970" t="n">
        <v>120</v>
      </c>
      <c r="C1970" t="inlineStr">
        <is>
          <t xml:space="preserve">CONCLUIDO	</t>
        </is>
      </c>
      <c r="D1970" t="n">
        <v>3.7524</v>
      </c>
      <c r="E1970" t="n">
        <v>26.65</v>
      </c>
      <c r="F1970" t="n">
        <v>23.53</v>
      </c>
      <c r="G1970" t="n">
        <v>156.87</v>
      </c>
      <c r="H1970" t="n">
        <v>1.99</v>
      </c>
      <c r="I1970" t="n">
        <v>9</v>
      </c>
      <c r="J1970" t="n">
        <v>291.3</v>
      </c>
      <c r="K1970" t="n">
        <v>57.72</v>
      </c>
      <c r="L1970" t="n">
        <v>32.5</v>
      </c>
      <c r="M1970" t="n">
        <v>7</v>
      </c>
      <c r="N1970" t="n">
        <v>81.08</v>
      </c>
      <c r="O1970" t="n">
        <v>36161.39</v>
      </c>
      <c r="P1970" t="n">
        <v>345.27</v>
      </c>
      <c r="Q1970" t="n">
        <v>608.8</v>
      </c>
      <c r="R1970" t="n">
        <v>52.39</v>
      </c>
      <c r="S1970" t="n">
        <v>46.36</v>
      </c>
      <c r="T1970" t="n">
        <v>2698.79</v>
      </c>
      <c r="U1970" t="n">
        <v>0.88</v>
      </c>
      <c r="V1970" t="n">
        <v>0.91</v>
      </c>
      <c r="W1970" t="n">
        <v>9.19</v>
      </c>
      <c r="X1970" t="n">
        <v>0.16</v>
      </c>
      <c r="Y1970" t="n">
        <v>1</v>
      </c>
      <c r="Z1970" t="n">
        <v>10</v>
      </c>
    </row>
    <row r="1971">
      <c r="A1971" t="n">
        <v>127</v>
      </c>
      <c r="B1971" t="n">
        <v>120</v>
      </c>
      <c r="C1971" t="inlineStr">
        <is>
          <t xml:space="preserve">CONCLUIDO	</t>
        </is>
      </c>
      <c r="D1971" t="n">
        <v>3.7522</v>
      </c>
      <c r="E1971" t="n">
        <v>26.65</v>
      </c>
      <c r="F1971" t="n">
        <v>23.53</v>
      </c>
      <c r="G1971" t="n">
        <v>156.88</v>
      </c>
      <c r="H1971" t="n">
        <v>2</v>
      </c>
      <c r="I1971" t="n">
        <v>9</v>
      </c>
      <c r="J1971" t="n">
        <v>291.81</v>
      </c>
      <c r="K1971" t="n">
        <v>57.72</v>
      </c>
      <c r="L1971" t="n">
        <v>32.75</v>
      </c>
      <c r="M1971" t="n">
        <v>7</v>
      </c>
      <c r="N1971" t="n">
        <v>81.34</v>
      </c>
      <c r="O1971" t="n">
        <v>36224.42</v>
      </c>
      <c r="P1971" t="n">
        <v>345.39</v>
      </c>
      <c r="Q1971" t="n">
        <v>608.76</v>
      </c>
      <c r="R1971" t="n">
        <v>52.39</v>
      </c>
      <c r="S1971" t="n">
        <v>46.36</v>
      </c>
      <c r="T1971" t="n">
        <v>2696.78</v>
      </c>
      <c r="U1971" t="n">
        <v>0.88</v>
      </c>
      <c r="V1971" t="n">
        <v>0.91</v>
      </c>
      <c r="W1971" t="n">
        <v>9.19</v>
      </c>
      <c r="X1971" t="n">
        <v>0.16</v>
      </c>
      <c r="Y1971" t="n">
        <v>1</v>
      </c>
      <c r="Z1971" t="n">
        <v>10</v>
      </c>
    </row>
    <row r="1972">
      <c r="A1972" t="n">
        <v>128</v>
      </c>
      <c r="B1972" t="n">
        <v>120</v>
      </c>
      <c r="C1972" t="inlineStr">
        <is>
          <t xml:space="preserve">CONCLUIDO	</t>
        </is>
      </c>
      <c r="D1972" t="n">
        <v>3.7526</v>
      </c>
      <c r="E1972" t="n">
        <v>26.65</v>
      </c>
      <c r="F1972" t="n">
        <v>23.53</v>
      </c>
      <c r="G1972" t="n">
        <v>156.86</v>
      </c>
      <c r="H1972" t="n">
        <v>2.01</v>
      </c>
      <c r="I1972" t="n">
        <v>9</v>
      </c>
      <c r="J1972" t="n">
        <v>292.32</v>
      </c>
      <c r="K1972" t="n">
        <v>57.72</v>
      </c>
      <c r="L1972" t="n">
        <v>33</v>
      </c>
      <c r="M1972" t="n">
        <v>7</v>
      </c>
      <c r="N1972" t="n">
        <v>81.59999999999999</v>
      </c>
      <c r="O1972" t="n">
        <v>36287.56</v>
      </c>
      <c r="P1972" t="n">
        <v>345.34</v>
      </c>
      <c r="Q1972" t="n">
        <v>608.76</v>
      </c>
      <c r="R1972" t="n">
        <v>52.36</v>
      </c>
      <c r="S1972" t="n">
        <v>46.36</v>
      </c>
      <c r="T1972" t="n">
        <v>2682.78</v>
      </c>
      <c r="U1972" t="n">
        <v>0.89</v>
      </c>
      <c r="V1972" t="n">
        <v>0.91</v>
      </c>
      <c r="W1972" t="n">
        <v>9.19</v>
      </c>
      <c r="X1972" t="n">
        <v>0.16</v>
      </c>
      <c r="Y1972" t="n">
        <v>1</v>
      </c>
      <c r="Z1972" t="n">
        <v>10</v>
      </c>
    </row>
    <row r="1973">
      <c r="A1973" t="n">
        <v>129</v>
      </c>
      <c r="B1973" t="n">
        <v>120</v>
      </c>
      <c r="C1973" t="inlineStr">
        <is>
          <t xml:space="preserve">CONCLUIDO	</t>
        </is>
      </c>
      <c r="D1973" t="n">
        <v>3.7523</v>
      </c>
      <c r="E1973" t="n">
        <v>26.65</v>
      </c>
      <c r="F1973" t="n">
        <v>23.53</v>
      </c>
      <c r="G1973" t="n">
        <v>156.88</v>
      </c>
      <c r="H1973" t="n">
        <v>2.02</v>
      </c>
      <c r="I1973" t="n">
        <v>9</v>
      </c>
      <c r="J1973" t="n">
        <v>292.84</v>
      </c>
      <c r="K1973" t="n">
        <v>57.72</v>
      </c>
      <c r="L1973" t="n">
        <v>33.25</v>
      </c>
      <c r="M1973" t="n">
        <v>7</v>
      </c>
      <c r="N1973" t="n">
        <v>81.86</v>
      </c>
      <c r="O1973" t="n">
        <v>36350.81</v>
      </c>
      <c r="P1973" t="n">
        <v>345.4</v>
      </c>
      <c r="Q1973" t="n">
        <v>608.79</v>
      </c>
      <c r="R1973" t="n">
        <v>52.27</v>
      </c>
      <c r="S1973" t="n">
        <v>46.36</v>
      </c>
      <c r="T1973" t="n">
        <v>2636.46</v>
      </c>
      <c r="U1973" t="n">
        <v>0.89</v>
      </c>
      <c r="V1973" t="n">
        <v>0.91</v>
      </c>
      <c r="W1973" t="n">
        <v>9.199999999999999</v>
      </c>
      <c r="X1973" t="n">
        <v>0.16</v>
      </c>
      <c r="Y1973" t="n">
        <v>1</v>
      </c>
      <c r="Z1973" t="n">
        <v>10</v>
      </c>
    </row>
    <row r="1974">
      <c r="A1974" t="n">
        <v>130</v>
      </c>
      <c r="B1974" t="n">
        <v>120</v>
      </c>
      <c r="C1974" t="inlineStr">
        <is>
          <t xml:space="preserve">CONCLUIDO	</t>
        </is>
      </c>
      <c r="D1974" t="n">
        <v>3.7524</v>
      </c>
      <c r="E1974" t="n">
        <v>26.65</v>
      </c>
      <c r="F1974" t="n">
        <v>23.53</v>
      </c>
      <c r="G1974" t="n">
        <v>156.87</v>
      </c>
      <c r="H1974" t="n">
        <v>2.03</v>
      </c>
      <c r="I1974" t="n">
        <v>9</v>
      </c>
      <c r="J1974" t="n">
        <v>293.35</v>
      </c>
      <c r="K1974" t="n">
        <v>57.72</v>
      </c>
      <c r="L1974" t="n">
        <v>33.5</v>
      </c>
      <c r="M1974" t="n">
        <v>7</v>
      </c>
      <c r="N1974" t="n">
        <v>82.13</v>
      </c>
      <c r="O1974" t="n">
        <v>36414.16</v>
      </c>
      <c r="P1974" t="n">
        <v>345.21</v>
      </c>
      <c r="Q1974" t="n">
        <v>608.79</v>
      </c>
      <c r="R1974" t="n">
        <v>52.29</v>
      </c>
      <c r="S1974" t="n">
        <v>46.36</v>
      </c>
      <c r="T1974" t="n">
        <v>2648.7</v>
      </c>
      <c r="U1974" t="n">
        <v>0.89</v>
      </c>
      <c r="V1974" t="n">
        <v>0.91</v>
      </c>
      <c r="W1974" t="n">
        <v>9.19</v>
      </c>
      <c r="X1974" t="n">
        <v>0.16</v>
      </c>
      <c r="Y1974" t="n">
        <v>1</v>
      </c>
      <c r="Z1974" t="n">
        <v>10</v>
      </c>
    </row>
    <row r="1975">
      <c r="A1975" t="n">
        <v>131</v>
      </c>
      <c r="B1975" t="n">
        <v>120</v>
      </c>
      <c r="C1975" t="inlineStr">
        <is>
          <t xml:space="preserve">CONCLUIDO	</t>
        </is>
      </c>
      <c r="D1975" t="n">
        <v>3.7516</v>
      </c>
      <c r="E1975" t="n">
        <v>26.66</v>
      </c>
      <c r="F1975" t="n">
        <v>23.54</v>
      </c>
      <c r="G1975" t="n">
        <v>156.91</v>
      </c>
      <c r="H1975" t="n">
        <v>2.05</v>
      </c>
      <c r="I1975" t="n">
        <v>9</v>
      </c>
      <c r="J1975" t="n">
        <v>293.87</v>
      </c>
      <c r="K1975" t="n">
        <v>57.72</v>
      </c>
      <c r="L1975" t="n">
        <v>33.75</v>
      </c>
      <c r="M1975" t="n">
        <v>7</v>
      </c>
      <c r="N1975" t="n">
        <v>82.39</v>
      </c>
      <c r="O1975" t="n">
        <v>36477.63</v>
      </c>
      <c r="P1975" t="n">
        <v>344.72</v>
      </c>
      <c r="Q1975" t="n">
        <v>608.8200000000001</v>
      </c>
      <c r="R1975" t="n">
        <v>52.55</v>
      </c>
      <c r="S1975" t="n">
        <v>46.36</v>
      </c>
      <c r="T1975" t="n">
        <v>2775.58</v>
      </c>
      <c r="U1975" t="n">
        <v>0.88</v>
      </c>
      <c r="V1975" t="n">
        <v>0.91</v>
      </c>
      <c r="W1975" t="n">
        <v>9.19</v>
      </c>
      <c r="X1975" t="n">
        <v>0.17</v>
      </c>
      <c r="Y1975" t="n">
        <v>1</v>
      </c>
      <c r="Z1975" t="n">
        <v>10</v>
      </c>
    </row>
    <row r="1976">
      <c r="A1976" t="n">
        <v>132</v>
      </c>
      <c r="B1976" t="n">
        <v>120</v>
      </c>
      <c r="C1976" t="inlineStr">
        <is>
          <t xml:space="preserve">CONCLUIDO	</t>
        </is>
      </c>
      <c r="D1976" t="n">
        <v>3.7518</v>
      </c>
      <c r="E1976" t="n">
        <v>26.65</v>
      </c>
      <c r="F1976" t="n">
        <v>23.54</v>
      </c>
      <c r="G1976" t="n">
        <v>156.9</v>
      </c>
      <c r="H1976" t="n">
        <v>2.06</v>
      </c>
      <c r="I1976" t="n">
        <v>9</v>
      </c>
      <c r="J1976" t="n">
        <v>294.38</v>
      </c>
      <c r="K1976" t="n">
        <v>57.72</v>
      </c>
      <c r="L1976" t="n">
        <v>34</v>
      </c>
      <c r="M1976" t="n">
        <v>7</v>
      </c>
      <c r="N1976" t="n">
        <v>82.66</v>
      </c>
      <c r="O1976" t="n">
        <v>36541.2</v>
      </c>
      <c r="P1976" t="n">
        <v>344.27</v>
      </c>
      <c r="Q1976" t="n">
        <v>608.76</v>
      </c>
      <c r="R1976" t="n">
        <v>52.6</v>
      </c>
      <c r="S1976" t="n">
        <v>46.36</v>
      </c>
      <c r="T1976" t="n">
        <v>2804.62</v>
      </c>
      <c r="U1976" t="n">
        <v>0.88</v>
      </c>
      <c r="V1976" t="n">
        <v>0.91</v>
      </c>
      <c r="W1976" t="n">
        <v>9.19</v>
      </c>
      <c r="X1976" t="n">
        <v>0.16</v>
      </c>
      <c r="Y1976" t="n">
        <v>1</v>
      </c>
      <c r="Z1976" t="n">
        <v>10</v>
      </c>
    </row>
    <row r="1977">
      <c r="A1977" t="n">
        <v>133</v>
      </c>
      <c r="B1977" t="n">
        <v>120</v>
      </c>
      <c r="C1977" t="inlineStr">
        <is>
          <t xml:space="preserve">CONCLUIDO	</t>
        </is>
      </c>
      <c r="D1977" t="n">
        <v>3.7514</v>
      </c>
      <c r="E1977" t="n">
        <v>26.66</v>
      </c>
      <c r="F1977" t="n">
        <v>23.54</v>
      </c>
      <c r="G1977" t="n">
        <v>156.92</v>
      </c>
      <c r="H1977" t="n">
        <v>2.07</v>
      </c>
      <c r="I1977" t="n">
        <v>9</v>
      </c>
      <c r="J1977" t="n">
        <v>294.9</v>
      </c>
      <c r="K1977" t="n">
        <v>57.72</v>
      </c>
      <c r="L1977" t="n">
        <v>34.25</v>
      </c>
      <c r="M1977" t="n">
        <v>7</v>
      </c>
      <c r="N1977" t="n">
        <v>82.92</v>
      </c>
      <c r="O1977" t="n">
        <v>36604.89</v>
      </c>
      <c r="P1977" t="n">
        <v>343.61</v>
      </c>
      <c r="Q1977" t="n">
        <v>608.84</v>
      </c>
      <c r="R1977" t="n">
        <v>52.6</v>
      </c>
      <c r="S1977" t="n">
        <v>46.36</v>
      </c>
      <c r="T1977" t="n">
        <v>2802.1</v>
      </c>
      <c r="U1977" t="n">
        <v>0.88</v>
      </c>
      <c r="V1977" t="n">
        <v>0.91</v>
      </c>
      <c r="W1977" t="n">
        <v>9.19</v>
      </c>
      <c r="X1977" t="n">
        <v>0.17</v>
      </c>
      <c r="Y1977" t="n">
        <v>1</v>
      </c>
      <c r="Z1977" t="n">
        <v>10</v>
      </c>
    </row>
    <row r="1978">
      <c r="A1978" t="n">
        <v>134</v>
      </c>
      <c r="B1978" t="n">
        <v>120</v>
      </c>
      <c r="C1978" t="inlineStr">
        <is>
          <t xml:space="preserve">CONCLUIDO	</t>
        </is>
      </c>
      <c r="D1978" t="n">
        <v>3.7509</v>
      </c>
      <c r="E1978" t="n">
        <v>26.66</v>
      </c>
      <c r="F1978" t="n">
        <v>23.54</v>
      </c>
      <c r="G1978" t="n">
        <v>156.94</v>
      </c>
      <c r="H1978" t="n">
        <v>2.08</v>
      </c>
      <c r="I1978" t="n">
        <v>9</v>
      </c>
      <c r="J1978" t="n">
        <v>295.41</v>
      </c>
      <c r="K1978" t="n">
        <v>57.72</v>
      </c>
      <c r="L1978" t="n">
        <v>34.5</v>
      </c>
      <c r="M1978" t="n">
        <v>7</v>
      </c>
      <c r="N1978" t="n">
        <v>83.19</v>
      </c>
      <c r="O1978" t="n">
        <v>36668.68</v>
      </c>
      <c r="P1978" t="n">
        <v>343.27</v>
      </c>
      <c r="Q1978" t="n">
        <v>608.75</v>
      </c>
      <c r="R1978" t="n">
        <v>52.63</v>
      </c>
      <c r="S1978" t="n">
        <v>46.36</v>
      </c>
      <c r="T1978" t="n">
        <v>2815.83</v>
      </c>
      <c r="U1978" t="n">
        <v>0.88</v>
      </c>
      <c r="V1978" t="n">
        <v>0.91</v>
      </c>
      <c r="W1978" t="n">
        <v>9.199999999999999</v>
      </c>
      <c r="X1978" t="n">
        <v>0.17</v>
      </c>
      <c r="Y1978" t="n">
        <v>1</v>
      </c>
      <c r="Z1978" t="n">
        <v>10</v>
      </c>
    </row>
    <row r="1979">
      <c r="A1979" t="n">
        <v>135</v>
      </c>
      <c r="B1979" t="n">
        <v>120</v>
      </c>
      <c r="C1979" t="inlineStr">
        <is>
          <t xml:space="preserve">CONCLUIDO	</t>
        </is>
      </c>
      <c r="D1979" t="n">
        <v>3.7508</v>
      </c>
      <c r="E1979" t="n">
        <v>26.66</v>
      </c>
      <c r="F1979" t="n">
        <v>23.54</v>
      </c>
      <c r="G1979" t="n">
        <v>156.95</v>
      </c>
      <c r="H1979" t="n">
        <v>2.09</v>
      </c>
      <c r="I1979" t="n">
        <v>9</v>
      </c>
      <c r="J1979" t="n">
        <v>295.93</v>
      </c>
      <c r="K1979" t="n">
        <v>57.72</v>
      </c>
      <c r="L1979" t="n">
        <v>34.75</v>
      </c>
      <c r="M1979" t="n">
        <v>7</v>
      </c>
      <c r="N1979" t="n">
        <v>83.45999999999999</v>
      </c>
      <c r="O1979" t="n">
        <v>36732.59</v>
      </c>
      <c r="P1979" t="n">
        <v>342.42</v>
      </c>
      <c r="Q1979" t="n">
        <v>608.8099999999999</v>
      </c>
      <c r="R1979" t="n">
        <v>52.8</v>
      </c>
      <c r="S1979" t="n">
        <v>46.36</v>
      </c>
      <c r="T1979" t="n">
        <v>2900.58</v>
      </c>
      <c r="U1979" t="n">
        <v>0.88</v>
      </c>
      <c r="V1979" t="n">
        <v>0.91</v>
      </c>
      <c r="W1979" t="n">
        <v>9.19</v>
      </c>
      <c r="X1979" t="n">
        <v>0.17</v>
      </c>
      <c r="Y1979" t="n">
        <v>1</v>
      </c>
      <c r="Z1979" t="n">
        <v>10</v>
      </c>
    </row>
    <row r="1980">
      <c r="A1980" t="n">
        <v>136</v>
      </c>
      <c r="B1980" t="n">
        <v>120</v>
      </c>
      <c r="C1980" t="inlineStr">
        <is>
          <t xml:space="preserve">CONCLUIDO	</t>
        </is>
      </c>
      <c r="D1980" t="n">
        <v>3.7614</v>
      </c>
      <c r="E1980" t="n">
        <v>26.59</v>
      </c>
      <c r="F1980" t="n">
        <v>23.51</v>
      </c>
      <c r="G1980" t="n">
        <v>176.35</v>
      </c>
      <c r="H1980" t="n">
        <v>2.1</v>
      </c>
      <c r="I1980" t="n">
        <v>8</v>
      </c>
      <c r="J1980" t="n">
        <v>296.45</v>
      </c>
      <c r="K1980" t="n">
        <v>57.72</v>
      </c>
      <c r="L1980" t="n">
        <v>35</v>
      </c>
      <c r="M1980" t="n">
        <v>6</v>
      </c>
      <c r="N1980" t="n">
        <v>83.73</v>
      </c>
      <c r="O1980" t="n">
        <v>36796.61</v>
      </c>
      <c r="P1980" t="n">
        <v>341.54</v>
      </c>
      <c r="Q1980" t="n">
        <v>608.75</v>
      </c>
      <c r="R1980" t="n">
        <v>51.75</v>
      </c>
      <c r="S1980" t="n">
        <v>46.36</v>
      </c>
      <c r="T1980" t="n">
        <v>2381.86</v>
      </c>
      <c r="U1980" t="n">
        <v>0.9</v>
      </c>
      <c r="V1980" t="n">
        <v>0.91</v>
      </c>
      <c r="W1980" t="n">
        <v>9.19</v>
      </c>
      <c r="X1980" t="n">
        <v>0.14</v>
      </c>
      <c r="Y1980" t="n">
        <v>1</v>
      </c>
      <c r="Z1980" t="n">
        <v>10</v>
      </c>
    </row>
    <row r="1981">
      <c r="A1981" t="n">
        <v>137</v>
      </c>
      <c r="B1981" t="n">
        <v>120</v>
      </c>
      <c r="C1981" t="inlineStr">
        <is>
          <t xml:space="preserve">CONCLUIDO	</t>
        </is>
      </c>
      <c r="D1981" t="n">
        <v>3.7615</v>
      </c>
      <c r="E1981" t="n">
        <v>26.59</v>
      </c>
      <c r="F1981" t="n">
        <v>23.51</v>
      </c>
      <c r="G1981" t="n">
        <v>176.34</v>
      </c>
      <c r="H1981" t="n">
        <v>2.11</v>
      </c>
      <c r="I1981" t="n">
        <v>8</v>
      </c>
      <c r="J1981" t="n">
        <v>296.97</v>
      </c>
      <c r="K1981" t="n">
        <v>57.72</v>
      </c>
      <c r="L1981" t="n">
        <v>35.25</v>
      </c>
      <c r="M1981" t="n">
        <v>6</v>
      </c>
      <c r="N1981" t="n">
        <v>84</v>
      </c>
      <c r="O1981" t="n">
        <v>36860.74</v>
      </c>
      <c r="P1981" t="n">
        <v>342.22</v>
      </c>
      <c r="Q1981" t="n">
        <v>608.78</v>
      </c>
      <c r="R1981" t="n">
        <v>51.78</v>
      </c>
      <c r="S1981" t="n">
        <v>46.36</v>
      </c>
      <c r="T1981" t="n">
        <v>2396.39</v>
      </c>
      <c r="U1981" t="n">
        <v>0.9</v>
      </c>
      <c r="V1981" t="n">
        <v>0.91</v>
      </c>
      <c r="W1981" t="n">
        <v>9.19</v>
      </c>
      <c r="X1981" t="n">
        <v>0.14</v>
      </c>
      <c r="Y1981" t="n">
        <v>1</v>
      </c>
      <c r="Z1981" t="n">
        <v>10</v>
      </c>
    </row>
    <row r="1982">
      <c r="A1982" t="n">
        <v>138</v>
      </c>
      <c r="B1982" t="n">
        <v>120</v>
      </c>
      <c r="C1982" t="inlineStr">
        <is>
          <t xml:space="preserve">CONCLUIDO	</t>
        </is>
      </c>
      <c r="D1982" t="n">
        <v>3.7627</v>
      </c>
      <c r="E1982" t="n">
        <v>26.58</v>
      </c>
      <c r="F1982" t="n">
        <v>23.5</v>
      </c>
      <c r="G1982" t="n">
        <v>176.28</v>
      </c>
      <c r="H1982" t="n">
        <v>2.13</v>
      </c>
      <c r="I1982" t="n">
        <v>8</v>
      </c>
      <c r="J1982" t="n">
        <v>297.49</v>
      </c>
      <c r="K1982" t="n">
        <v>57.72</v>
      </c>
      <c r="L1982" t="n">
        <v>35.5</v>
      </c>
      <c r="M1982" t="n">
        <v>6</v>
      </c>
      <c r="N1982" t="n">
        <v>84.27</v>
      </c>
      <c r="O1982" t="n">
        <v>36924.99</v>
      </c>
      <c r="P1982" t="n">
        <v>342.46</v>
      </c>
      <c r="Q1982" t="n">
        <v>608.79</v>
      </c>
      <c r="R1982" t="n">
        <v>51.47</v>
      </c>
      <c r="S1982" t="n">
        <v>46.36</v>
      </c>
      <c r="T1982" t="n">
        <v>2241.46</v>
      </c>
      <c r="U1982" t="n">
        <v>0.9</v>
      </c>
      <c r="V1982" t="n">
        <v>0.91</v>
      </c>
      <c r="W1982" t="n">
        <v>9.19</v>
      </c>
      <c r="X1982" t="n">
        <v>0.13</v>
      </c>
      <c r="Y1982" t="n">
        <v>1</v>
      </c>
      <c r="Z1982" t="n">
        <v>10</v>
      </c>
    </row>
    <row r="1983">
      <c r="A1983" t="n">
        <v>139</v>
      </c>
      <c r="B1983" t="n">
        <v>120</v>
      </c>
      <c r="C1983" t="inlineStr">
        <is>
          <t xml:space="preserve">CONCLUIDO	</t>
        </is>
      </c>
      <c r="D1983" t="n">
        <v>3.7625</v>
      </c>
      <c r="E1983" t="n">
        <v>26.58</v>
      </c>
      <c r="F1983" t="n">
        <v>23.5</v>
      </c>
      <c r="G1983" t="n">
        <v>176.29</v>
      </c>
      <c r="H1983" t="n">
        <v>2.14</v>
      </c>
      <c r="I1983" t="n">
        <v>8</v>
      </c>
      <c r="J1983" t="n">
        <v>298.01</v>
      </c>
      <c r="K1983" t="n">
        <v>57.72</v>
      </c>
      <c r="L1983" t="n">
        <v>35.75</v>
      </c>
      <c r="M1983" t="n">
        <v>6</v>
      </c>
      <c r="N1983" t="n">
        <v>84.54000000000001</v>
      </c>
      <c r="O1983" t="n">
        <v>36989.35</v>
      </c>
      <c r="P1983" t="n">
        <v>342.84</v>
      </c>
      <c r="Q1983" t="n">
        <v>608.79</v>
      </c>
      <c r="R1983" t="n">
        <v>51.47</v>
      </c>
      <c r="S1983" t="n">
        <v>46.36</v>
      </c>
      <c r="T1983" t="n">
        <v>2244.3</v>
      </c>
      <c r="U1983" t="n">
        <v>0.9</v>
      </c>
      <c r="V1983" t="n">
        <v>0.91</v>
      </c>
      <c r="W1983" t="n">
        <v>9.19</v>
      </c>
      <c r="X1983" t="n">
        <v>0.13</v>
      </c>
      <c r="Y1983" t="n">
        <v>1</v>
      </c>
      <c r="Z1983" t="n">
        <v>10</v>
      </c>
    </row>
    <row r="1984">
      <c r="A1984" t="n">
        <v>140</v>
      </c>
      <c r="B1984" t="n">
        <v>120</v>
      </c>
      <c r="C1984" t="inlineStr">
        <is>
          <t xml:space="preserve">CONCLUIDO	</t>
        </is>
      </c>
      <c r="D1984" t="n">
        <v>3.762</v>
      </c>
      <c r="E1984" t="n">
        <v>26.58</v>
      </c>
      <c r="F1984" t="n">
        <v>23.51</v>
      </c>
      <c r="G1984" t="n">
        <v>176.31</v>
      </c>
      <c r="H1984" t="n">
        <v>2.15</v>
      </c>
      <c r="I1984" t="n">
        <v>8</v>
      </c>
      <c r="J1984" t="n">
        <v>298.54</v>
      </c>
      <c r="K1984" t="n">
        <v>57.72</v>
      </c>
      <c r="L1984" t="n">
        <v>36</v>
      </c>
      <c r="M1984" t="n">
        <v>6</v>
      </c>
      <c r="N1984" t="n">
        <v>84.81</v>
      </c>
      <c r="O1984" t="n">
        <v>37053.82</v>
      </c>
      <c r="P1984" t="n">
        <v>343.25</v>
      </c>
      <c r="Q1984" t="n">
        <v>608.75</v>
      </c>
      <c r="R1984" t="n">
        <v>51.64</v>
      </c>
      <c r="S1984" t="n">
        <v>46.36</v>
      </c>
      <c r="T1984" t="n">
        <v>2326.62</v>
      </c>
      <c r="U1984" t="n">
        <v>0.9</v>
      </c>
      <c r="V1984" t="n">
        <v>0.91</v>
      </c>
      <c r="W1984" t="n">
        <v>9.19</v>
      </c>
      <c r="X1984" t="n">
        <v>0.14</v>
      </c>
      <c r="Y1984" t="n">
        <v>1</v>
      </c>
      <c r="Z1984" t="n">
        <v>10</v>
      </c>
    </row>
    <row r="1985">
      <c r="A1985" t="n">
        <v>141</v>
      </c>
      <c r="B1985" t="n">
        <v>120</v>
      </c>
      <c r="C1985" t="inlineStr">
        <is>
          <t xml:space="preserve">CONCLUIDO	</t>
        </is>
      </c>
      <c r="D1985" t="n">
        <v>3.7609</v>
      </c>
      <c r="E1985" t="n">
        <v>26.59</v>
      </c>
      <c r="F1985" t="n">
        <v>23.52</v>
      </c>
      <c r="G1985" t="n">
        <v>176.37</v>
      </c>
      <c r="H1985" t="n">
        <v>2.16</v>
      </c>
      <c r="I1985" t="n">
        <v>8</v>
      </c>
      <c r="J1985" t="n">
        <v>299.06</v>
      </c>
      <c r="K1985" t="n">
        <v>57.72</v>
      </c>
      <c r="L1985" t="n">
        <v>36.25</v>
      </c>
      <c r="M1985" t="n">
        <v>6</v>
      </c>
      <c r="N1985" t="n">
        <v>85.09</v>
      </c>
      <c r="O1985" t="n">
        <v>37118.41</v>
      </c>
      <c r="P1985" t="n">
        <v>343.22</v>
      </c>
      <c r="Q1985" t="n">
        <v>608.8</v>
      </c>
      <c r="R1985" t="n">
        <v>51.85</v>
      </c>
      <c r="S1985" t="n">
        <v>46.36</v>
      </c>
      <c r="T1985" t="n">
        <v>2434.74</v>
      </c>
      <c r="U1985" t="n">
        <v>0.89</v>
      </c>
      <c r="V1985" t="n">
        <v>0.91</v>
      </c>
      <c r="W1985" t="n">
        <v>9.19</v>
      </c>
      <c r="X1985" t="n">
        <v>0.14</v>
      </c>
      <c r="Y1985" t="n">
        <v>1</v>
      </c>
      <c r="Z1985" t="n">
        <v>10</v>
      </c>
    </row>
    <row r="1986">
      <c r="A1986" t="n">
        <v>142</v>
      </c>
      <c r="B1986" t="n">
        <v>120</v>
      </c>
      <c r="C1986" t="inlineStr">
        <is>
          <t xml:space="preserve">CONCLUIDO	</t>
        </is>
      </c>
      <c r="D1986" t="n">
        <v>3.761</v>
      </c>
      <c r="E1986" t="n">
        <v>26.59</v>
      </c>
      <c r="F1986" t="n">
        <v>23.52</v>
      </c>
      <c r="G1986" t="n">
        <v>176.37</v>
      </c>
      <c r="H1986" t="n">
        <v>2.17</v>
      </c>
      <c r="I1986" t="n">
        <v>8</v>
      </c>
      <c r="J1986" t="n">
        <v>299.59</v>
      </c>
      <c r="K1986" t="n">
        <v>57.72</v>
      </c>
      <c r="L1986" t="n">
        <v>36.5</v>
      </c>
      <c r="M1986" t="n">
        <v>6</v>
      </c>
      <c r="N1986" t="n">
        <v>85.36</v>
      </c>
      <c r="O1986" t="n">
        <v>37183.24</v>
      </c>
      <c r="P1986" t="n">
        <v>342.87</v>
      </c>
      <c r="Q1986" t="n">
        <v>608.75</v>
      </c>
      <c r="R1986" t="n">
        <v>51.94</v>
      </c>
      <c r="S1986" t="n">
        <v>46.36</v>
      </c>
      <c r="T1986" t="n">
        <v>2476.47</v>
      </c>
      <c r="U1986" t="n">
        <v>0.89</v>
      </c>
      <c r="V1986" t="n">
        <v>0.91</v>
      </c>
      <c r="W1986" t="n">
        <v>9.19</v>
      </c>
      <c r="X1986" t="n">
        <v>0.14</v>
      </c>
      <c r="Y1986" t="n">
        <v>1</v>
      </c>
      <c r="Z1986" t="n">
        <v>10</v>
      </c>
    </row>
    <row r="1987">
      <c r="A1987" t="n">
        <v>143</v>
      </c>
      <c r="B1987" t="n">
        <v>120</v>
      </c>
      <c r="C1987" t="inlineStr">
        <is>
          <t xml:space="preserve">CONCLUIDO	</t>
        </is>
      </c>
      <c r="D1987" t="n">
        <v>3.7615</v>
      </c>
      <c r="E1987" t="n">
        <v>26.58</v>
      </c>
      <c r="F1987" t="n">
        <v>23.51</v>
      </c>
      <c r="G1987" t="n">
        <v>176.34</v>
      </c>
      <c r="H1987" t="n">
        <v>2.18</v>
      </c>
      <c r="I1987" t="n">
        <v>8</v>
      </c>
      <c r="J1987" t="n">
        <v>300.11</v>
      </c>
      <c r="K1987" t="n">
        <v>57.72</v>
      </c>
      <c r="L1987" t="n">
        <v>36.75</v>
      </c>
      <c r="M1987" t="n">
        <v>6</v>
      </c>
      <c r="N1987" t="n">
        <v>85.64</v>
      </c>
      <c r="O1987" t="n">
        <v>37248.06</v>
      </c>
      <c r="P1987" t="n">
        <v>342.76</v>
      </c>
      <c r="Q1987" t="n">
        <v>608.79</v>
      </c>
      <c r="R1987" t="n">
        <v>51.67</v>
      </c>
      <c r="S1987" t="n">
        <v>46.36</v>
      </c>
      <c r="T1987" t="n">
        <v>2340.24</v>
      </c>
      <c r="U1987" t="n">
        <v>0.9</v>
      </c>
      <c r="V1987" t="n">
        <v>0.91</v>
      </c>
      <c r="W1987" t="n">
        <v>9.19</v>
      </c>
      <c r="X1987" t="n">
        <v>0.14</v>
      </c>
      <c r="Y1987" t="n">
        <v>1</v>
      </c>
      <c r="Z1987" t="n">
        <v>10</v>
      </c>
    </row>
    <row r="1988">
      <c r="A1988" t="n">
        <v>144</v>
      </c>
      <c r="B1988" t="n">
        <v>120</v>
      </c>
      <c r="C1988" t="inlineStr">
        <is>
          <t xml:space="preserve">CONCLUIDO	</t>
        </is>
      </c>
      <c r="D1988" t="n">
        <v>3.7621</v>
      </c>
      <c r="E1988" t="n">
        <v>26.58</v>
      </c>
      <c r="F1988" t="n">
        <v>23.51</v>
      </c>
      <c r="G1988" t="n">
        <v>176.31</v>
      </c>
      <c r="H1988" t="n">
        <v>2.19</v>
      </c>
      <c r="I1988" t="n">
        <v>8</v>
      </c>
      <c r="J1988" t="n">
        <v>300.64</v>
      </c>
      <c r="K1988" t="n">
        <v>57.72</v>
      </c>
      <c r="L1988" t="n">
        <v>37</v>
      </c>
      <c r="M1988" t="n">
        <v>6</v>
      </c>
      <c r="N1988" t="n">
        <v>85.91</v>
      </c>
      <c r="O1988" t="n">
        <v>37313</v>
      </c>
      <c r="P1988" t="n">
        <v>342.53</v>
      </c>
      <c r="Q1988" t="n">
        <v>608.76</v>
      </c>
      <c r="R1988" t="n">
        <v>51.59</v>
      </c>
      <c r="S1988" t="n">
        <v>46.36</v>
      </c>
      <c r="T1988" t="n">
        <v>2300.84</v>
      </c>
      <c r="U1988" t="n">
        <v>0.9</v>
      </c>
      <c r="V1988" t="n">
        <v>0.91</v>
      </c>
      <c r="W1988" t="n">
        <v>9.19</v>
      </c>
      <c r="X1988" t="n">
        <v>0.14</v>
      </c>
      <c r="Y1988" t="n">
        <v>1</v>
      </c>
      <c r="Z1988" t="n">
        <v>10</v>
      </c>
    </row>
    <row r="1989">
      <c r="A1989" t="n">
        <v>145</v>
      </c>
      <c r="B1989" t="n">
        <v>120</v>
      </c>
      <c r="C1989" t="inlineStr">
        <is>
          <t xml:space="preserve">CONCLUIDO	</t>
        </is>
      </c>
      <c r="D1989" t="n">
        <v>3.762</v>
      </c>
      <c r="E1989" t="n">
        <v>26.58</v>
      </c>
      <c r="F1989" t="n">
        <v>23.51</v>
      </c>
      <c r="G1989" t="n">
        <v>176.31</v>
      </c>
      <c r="H1989" t="n">
        <v>2.2</v>
      </c>
      <c r="I1989" t="n">
        <v>8</v>
      </c>
      <c r="J1989" t="n">
        <v>301.17</v>
      </c>
      <c r="K1989" t="n">
        <v>57.72</v>
      </c>
      <c r="L1989" t="n">
        <v>37.25</v>
      </c>
      <c r="M1989" t="n">
        <v>6</v>
      </c>
      <c r="N1989" t="n">
        <v>86.19</v>
      </c>
      <c r="O1989" t="n">
        <v>37378.06</v>
      </c>
      <c r="P1989" t="n">
        <v>342.21</v>
      </c>
      <c r="Q1989" t="n">
        <v>608.77</v>
      </c>
      <c r="R1989" t="n">
        <v>51.6</v>
      </c>
      <c r="S1989" t="n">
        <v>46.36</v>
      </c>
      <c r="T1989" t="n">
        <v>2305.89</v>
      </c>
      <c r="U1989" t="n">
        <v>0.9</v>
      </c>
      <c r="V1989" t="n">
        <v>0.91</v>
      </c>
      <c r="W1989" t="n">
        <v>9.19</v>
      </c>
      <c r="X1989" t="n">
        <v>0.14</v>
      </c>
      <c r="Y1989" t="n">
        <v>1</v>
      </c>
      <c r="Z1989" t="n">
        <v>10</v>
      </c>
    </row>
    <row r="1990">
      <c r="A1990" t="n">
        <v>146</v>
      </c>
      <c r="B1990" t="n">
        <v>120</v>
      </c>
      <c r="C1990" t="inlineStr">
        <is>
          <t xml:space="preserve">CONCLUIDO	</t>
        </is>
      </c>
      <c r="D1990" t="n">
        <v>3.7625</v>
      </c>
      <c r="E1990" t="n">
        <v>26.58</v>
      </c>
      <c r="F1990" t="n">
        <v>23.5</v>
      </c>
      <c r="G1990" t="n">
        <v>176.29</v>
      </c>
      <c r="H1990" t="n">
        <v>2.21</v>
      </c>
      <c r="I1990" t="n">
        <v>8</v>
      </c>
      <c r="J1990" t="n">
        <v>301.69</v>
      </c>
      <c r="K1990" t="n">
        <v>57.72</v>
      </c>
      <c r="L1990" t="n">
        <v>37.5</v>
      </c>
      <c r="M1990" t="n">
        <v>6</v>
      </c>
      <c r="N1990" t="n">
        <v>86.47</v>
      </c>
      <c r="O1990" t="n">
        <v>37443.23</v>
      </c>
      <c r="P1990" t="n">
        <v>341.98</v>
      </c>
      <c r="Q1990" t="n">
        <v>608.76</v>
      </c>
      <c r="R1990" t="n">
        <v>51.53</v>
      </c>
      <c r="S1990" t="n">
        <v>46.36</v>
      </c>
      <c r="T1990" t="n">
        <v>2270.69</v>
      </c>
      <c r="U1990" t="n">
        <v>0.9</v>
      </c>
      <c r="V1990" t="n">
        <v>0.91</v>
      </c>
      <c r="W1990" t="n">
        <v>9.19</v>
      </c>
      <c r="X1990" t="n">
        <v>0.13</v>
      </c>
      <c r="Y1990" t="n">
        <v>1</v>
      </c>
      <c r="Z1990" t="n">
        <v>10</v>
      </c>
    </row>
    <row r="1991">
      <c r="A1991" t="n">
        <v>147</v>
      </c>
      <c r="B1991" t="n">
        <v>120</v>
      </c>
      <c r="C1991" t="inlineStr">
        <is>
          <t xml:space="preserve">CONCLUIDO	</t>
        </is>
      </c>
      <c r="D1991" t="n">
        <v>3.7628</v>
      </c>
      <c r="E1991" t="n">
        <v>26.58</v>
      </c>
      <c r="F1991" t="n">
        <v>23.5</v>
      </c>
      <c r="G1991" t="n">
        <v>176.27</v>
      </c>
      <c r="H1991" t="n">
        <v>2.22</v>
      </c>
      <c r="I1991" t="n">
        <v>8</v>
      </c>
      <c r="J1991" t="n">
        <v>302.22</v>
      </c>
      <c r="K1991" t="n">
        <v>57.72</v>
      </c>
      <c r="L1991" t="n">
        <v>37.75</v>
      </c>
      <c r="M1991" t="n">
        <v>6</v>
      </c>
      <c r="N1991" t="n">
        <v>86.75</v>
      </c>
      <c r="O1991" t="n">
        <v>37508.53</v>
      </c>
      <c r="P1991" t="n">
        <v>341.5</v>
      </c>
      <c r="Q1991" t="n">
        <v>608.75</v>
      </c>
      <c r="R1991" t="n">
        <v>51.45</v>
      </c>
      <c r="S1991" t="n">
        <v>46.36</v>
      </c>
      <c r="T1991" t="n">
        <v>2234.89</v>
      </c>
      <c r="U1991" t="n">
        <v>0.9</v>
      </c>
      <c r="V1991" t="n">
        <v>0.91</v>
      </c>
      <c r="W1991" t="n">
        <v>9.19</v>
      </c>
      <c r="X1991" t="n">
        <v>0.13</v>
      </c>
      <c r="Y1991" t="n">
        <v>1</v>
      </c>
      <c r="Z1991" t="n">
        <v>10</v>
      </c>
    </row>
    <row r="1992">
      <c r="A1992" t="n">
        <v>148</v>
      </c>
      <c r="B1992" t="n">
        <v>120</v>
      </c>
      <c r="C1992" t="inlineStr">
        <is>
          <t xml:space="preserve">CONCLUIDO	</t>
        </is>
      </c>
      <c r="D1992" t="n">
        <v>3.7623</v>
      </c>
      <c r="E1992" t="n">
        <v>26.58</v>
      </c>
      <c r="F1992" t="n">
        <v>23.51</v>
      </c>
      <c r="G1992" t="n">
        <v>176.29</v>
      </c>
      <c r="H1992" t="n">
        <v>2.24</v>
      </c>
      <c r="I1992" t="n">
        <v>8</v>
      </c>
      <c r="J1992" t="n">
        <v>302.75</v>
      </c>
      <c r="K1992" t="n">
        <v>57.72</v>
      </c>
      <c r="L1992" t="n">
        <v>38</v>
      </c>
      <c r="M1992" t="n">
        <v>6</v>
      </c>
      <c r="N1992" t="n">
        <v>87.03</v>
      </c>
      <c r="O1992" t="n">
        <v>37573.94</v>
      </c>
      <c r="P1992" t="n">
        <v>341.57</v>
      </c>
      <c r="Q1992" t="n">
        <v>608.79</v>
      </c>
      <c r="R1992" t="n">
        <v>51.48</v>
      </c>
      <c r="S1992" t="n">
        <v>46.36</v>
      </c>
      <c r="T1992" t="n">
        <v>2248.69</v>
      </c>
      <c r="U1992" t="n">
        <v>0.9</v>
      </c>
      <c r="V1992" t="n">
        <v>0.91</v>
      </c>
      <c r="W1992" t="n">
        <v>9.19</v>
      </c>
      <c r="X1992" t="n">
        <v>0.13</v>
      </c>
      <c r="Y1992" t="n">
        <v>1</v>
      </c>
      <c r="Z1992" t="n">
        <v>10</v>
      </c>
    </row>
    <row r="1993">
      <c r="A1993" t="n">
        <v>149</v>
      </c>
      <c r="B1993" t="n">
        <v>120</v>
      </c>
      <c r="C1993" t="inlineStr">
        <is>
          <t xml:space="preserve">CONCLUIDO	</t>
        </is>
      </c>
      <c r="D1993" t="n">
        <v>3.763</v>
      </c>
      <c r="E1993" t="n">
        <v>26.57</v>
      </c>
      <c r="F1993" t="n">
        <v>23.5</v>
      </c>
      <c r="G1993" t="n">
        <v>176.26</v>
      </c>
      <c r="H1993" t="n">
        <v>2.25</v>
      </c>
      <c r="I1993" t="n">
        <v>8</v>
      </c>
      <c r="J1993" t="n">
        <v>303.29</v>
      </c>
      <c r="K1993" t="n">
        <v>57.72</v>
      </c>
      <c r="L1993" t="n">
        <v>38.25</v>
      </c>
      <c r="M1993" t="n">
        <v>6</v>
      </c>
      <c r="N1993" t="n">
        <v>87.31</v>
      </c>
      <c r="O1993" t="n">
        <v>37639.48</v>
      </c>
      <c r="P1993" t="n">
        <v>341.13</v>
      </c>
      <c r="Q1993" t="n">
        <v>608.77</v>
      </c>
      <c r="R1993" t="n">
        <v>51.36</v>
      </c>
      <c r="S1993" t="n">
        <v>46.36</v>
      </c>
      <c r="T1993" t="n">
        <v>2185.43</v>
      </c>
      <c r="U1993" t="n">
        <v>0.9</v>
      </c>
      <c r="V1993" t="n">
        <v>0.91</v>
      </c>
      <c r="W1993" t="n">
        <v>9.19</v>
      </c>
      <c r="X1993" t="n">
        <v>0.13</v>
      </c>
      <c r="Y1993" t="n">
        <v>1</v>
      </c>
      <c r="Z1993" t="n">
        <v>10</v>
      </c>
    </row>
    <row r="1994">
      <c r="A1994" t="n">
        <v>150</v>
      </c>
      <c r="B1994" t="n">
        <v>120</v>
      </c>
      <c r="C1994" t="inlineStr">
        <is>
          <t xml:space="preserve">CONCLUIDO	</t>
        </is>
      </c>
      <c r="D1994" t="n">
        <v>3.7635</v>
      </c>
      <c r="E1994" t="n">
        <v>26.57</v>
      </c>
      <c r="F1994" t="n">
        <v>23.5</v>
      </c>
      <c r="G1994" t="n">
        <v>176.23</v>
      </c>
      <c r="H1994" t="n">
        <v>2.26</v>
      </c>
      <c r="I1994" t="n">
        <v>8</v>
      </c>
      <c r="J1994" t="n">
        <v>303.82</v>
      </c>
      <c r="K1994" t="n">
        <v>57.72</v>
      </c>
      <c r="L1994" t="n">
        <v>38.5</v>
      </c>
      <c r="M1994" t="n">
        <v>6</v>
      </c>
      <c r="N1994" t="n">
        <v>87.59</v>
      </c>
      <c r="O1994" t="n">
        <v>37705.13</v>
      </c>
      <c r="P1994" t="n">
        <v>340.47</v>
      </c>
      <c r="Q1994" t="n">
        <v>608.75</v>
      </c>
      <c r="R1994" t="n">
        <v>51.21</v>
      </c>
      <c r="S1994" t="n">
        <v>46.36</v>
      </c>
      <c r="T1994" t="n">
        <v>2112.76</v>
      </c>
      <c r="U1994" t="n">
        <v>0.91</v>
      </c>
      <c r="V1994" t="n">
        <v>0.91</v>
      </c>
      <c r="W1994" t="n">
        <v>9.19</v>
      </c>
      <c r="X1994" t="n">
        <v>0.13</v>
      </c>
      <c r="Y1994" t="n">
        <v>1</v>
      </c>
      <c r="Z1994" t="n">
        <v>10</v>
      </c>
    </row>
    <row r="1995">
      <c r="A1995" t="n">
        <v>151</v>
      </c>
      <c r="B1995" t="n">
        <v>120</v>
      </c>
      <c r="C1995" t="inlineStr">
        <is>
          <t xml:space="preserve">CONCLUIDO	</t>
        </is>
      </c>
      <c r="D1995" t="n">
        <v>3.7624</v>
      </c>
      <c r="E1995" t="n">
        <v>26.58</v>
      </c>
      <c r="F1995" t="n">
        <v>23.51</v>
      </c>
      <c r="G1995" t="n">
        <v>176.29</v>
      </c>
      <c r="H1995" t="n">
        <v>2.27</v>
      </c>
      <c r="I1995" t="n">
        <v>8</v>
      </c>
      <c r="J1995" t="n">
        <v>304.35</v>
      </c>
      <c r="K1995" t="n">
        <v>57.72</v>
      </c>
      <c r="L1995" t="n">
        <v>38.75</v>
      </c>
      <c r="M1995" t="n">
        <v>6</v>
      </c>
      <c r="N1995" t="n">
        <v>87.88</v>
      </c>
      <c r="O1995" t="n">
        <v>37770.91</v>
      </c>
      <c r="P1995" t="n">
        <v>340.06</v>
      </c>
      <c r="Q1995" t="n">
        <v>608.8</v>
      </c>
      <c r="R1995" t="n">
        <v>51.41</v>
      </c>
      <c r="S1995" t="n">
        <v>46.36</v>
      </c>
      <c r="T1995" t="n">
        <v>2211.64</v>
      </c>
      <c r="U1995" t="n">
        <v>0.9</v>
      </c>
      <c r="V1995" t="n">
        <v>0.91</v>
      </c>
      <c r="W1995" t="n">
        <v>9.19</v>
      </c>
      <c r="X1995" t="n">
        <v>0.13</v>
      </c>
      <c r="Y1995" t="n">
        <v>1</v>
      </c>
      <c r="Z1995" t="n">
        <v>10</v>
      </c>
    </row>
    <row r="1996">
      <c r="A1996" t="n">
        <v>152</v>
      </c>
      <c r="B1996" t="n">
        <v>120</v>
      </c>
      <c r="C1996" t="inlineStr">
        <is>
          <t xml:space="preserve">CONCLUIDO	</t>
        </is>
      </c>
      <c r="D1996" t="n">
        <v>3.7622</v>
      </c>
      <c r="E1996" t="n">
        <v>26.58</v>
      </c>
      <c r="F1996" t="n">
        <v>23.51</v>
      </c>
      <c r="G1996" t="n">
        <v>176.3</v>
      </c>
      <c r="H1996" t="n">
        <v>2.28</v>
      </c>
      <c r="I1996" t="n">
        <v>8</v>
      </c>
      <c r="J1996" t="n">
        <v>304.89</v>
      </c>
      <c r="K1996" t="n">
        <v>57.72</v>
      </c>
      <c r="L1996" t="n">
        <v>39</v>
      </c>
      <c r="M1996" t="n">
        <v>6</v>
      </c>
      <c r="N1996" t="n">
        <v>88.16</v>
      </c>
      <c r="O1996" t="n">
        <v>37836.81</v>
      </c>
      <c r="P1996" t="n">
        <v>339.26</v>
      </c>
      <c r="Q1996" t="n">
        <v>608.83</v>
      </c>
      <c r="R1996" t="n">
        <v>51.51</v>
      </c>
      <c r="S1996" t="n">
        <v>46.36</v>
      </c>
      <c r="T1996" t="n">
        <v>2260.33</v>
      </c>
      <c r="U1996" t="n">
        <v>0.9</v>
      </c>
      <c r="V1996" t="n">
        <v>0.91</v>
      </c>
      <c r="W1996" t="n">
        <v>9.19</v>
      </c>
      <c r="X1996" t="n">
        <v>0.14</v>
      </c>
      <c r="Y1996" t="n">
        <v>1</v>
      </c>
      <c r="Z1996" t="n">
        <v>10</v>
      </c>
    </row>
    <row r="1997">
      <c r="A1997" t="n">
        <v>153</v>
      </c>
      <c r="B1997" t="n">
        <v>120</v>
      </c>
      <c r="C1997" t="inlineStr">
        <is>
          <t xml:space="preserve">CONCLUIDO	</t>
        </is>
      </c>
      <c r="D1997" t="n">
        <v>3.7627</v>
      </c>
      <c r="E1997" t="n">
        <v>26.58</v>
      </c>
      <c r="F1997" t="n">
        <v>23.5</v>
      </c>
      <c r="G1997" t="n">
        <v>176.28</v>
      </c>
      <c r="H1997" t="n">
        <v>2.29</v>
      </c>
      <c r="I1997" t="n">
        <v>8</v>
      </c>
      <c r="J1997" t="n">
        <v>305.42</v>
      </c>
      <c r="K1997" t="n">
        <v>57.72</v>
      </c>
      <c r="L1997" t="n">
        <v>39.25</v>
      </c>
      <c r="M1997" t="n">
        <v>6</v>
      </c>
      <c r="N1997" t="n">
        <v>88.45</v>
      </c>
      <c r="O1997" t="n">
        <v>37902.83</v>
      </c>
      <c r="P1997" t="n">
        <v>339</v>
      </c>
      <c r="Q1997" t="n">
        <v>608.76</v>
      </c>
      <c r="R1997" t="n">
        <v>51.45</v>
      </c>
      <c r="S1997" t="n">
        <v>46.36</v>
      </c>
      <c r="T1997" t="n">
        <v>2233.46</v>
      </c>
      <c r="U1997" t="n">
        <v>0.9</v>
      </c>
      <c r="V1997" t="n">
        <v>0.91</v>
      </c>
      <c r="W1997" t="n">
        <v>9.19</v>
      </c>
      <c r="X1997" t="n">
        <v>0.13</v>
      </c>
      <c r="Y1997" t="n">
        <v>1</v>
      </c>
      <c r="Z1997" t="n">
        <v>10</v>
      </c>
    </row>
    <row r="1998">
      <c r="A1998" t="n">
        <v>154</v>
      </c>
      <c r="B1998" t="n">
        <v>120</v>
      </c>
      <c r="C1998" t="inlineStr">
        <is>
          <t xml:space="preserve">CONCLUIDO	</t>
        </is>
      </c>
      <c r="D1998" t="n">
        <v>3.7622</v>
      </c>
      <c r="E1998" t="n">
        <v>26.58</v>
      </c>
      <c r="F1998" t="n">
        <v>23.51</v>
      </c>
      <c r="G1998" t="n">
        <v>176.3</v>
      </c>
      <c r="H1998" t="n">
        <v>2.3</v>
      </c>
      <c r="I1998" t="n">
        <v>8</v>
      </c>
      <c r="J1998" t="n">
        <v>305.96</v>
      </c>
      <c r="K1998" t="n">
        <v>57.72</v>
      </c>
      <c r="L1998" t="n">
        <v>39.5</v>
      </c>
      <c r="M1998" t="n">
        <v>6</v>
      </c>
      <c r="N1998" t="n">
        <v>88.73</v>
      </c>
      <c r="O1998" t="n">
        <v>37968.98</v>
      </c>
      <c r="P1998" t="n">
        <v>338.1</v>
      </c>
      <c r="Q1998" t="n">
        <v>608.75</v>
      </c>
      <c r="R1998" t="n">
        <v>51.69</v>
      </c>
      <c r="S1998" t="n">
        <v>46.36</v>
      </c>
      <c r="T1998" t="n">
        <v>2352.5</v>
      </c>
      <c r="U1998" t="n">
        <v>0.9</v>
      </c>
      <c r="V1998" t="n">
        <v>0.91</v>
      </c>
      <c r="W1998" t="n">
        <v>9.19</v>
      </c>
      <c r="X1998" t="n">
        <v>0.14</v>
      </c>
      <c r="Y1998" t="n">
        <v>1</v>
      </c>
      <c r="Z1998" t="n">
        <v>10</v>
      </c>
    </row>
    <row r="1999">
      <c r="A1999" t="n">
        <v>155</v>
      </c>
      <c r="B1999" t="n">
        <v>120</v>
      </c>
      <c r="C1999" t="inlineStr">
        <is>
          <t xml:space="preserve">CONCLUIDO	</t>
        </is>
      </c>
      <c r="D1999" t="n">
        <v>3.7605</v>
      </c>
      <c r="E1999" t="n">
        <v>26.59</v>
      </c>
      <c r="F1999" t="n">
        <v>23.52</v>
      </c>
      <c r="G1999" t="n">
        <v>176.39</v>
      </c>
      <c r="H1999" t="n">
        <v>2.31</v>
      </c>
      <c r="I1999" t="n">
        <v>8</v>
      </c>
      <c r="J1999" t="n">
        <v>306.49</v>
      </c>
      <c r="K1999" t="n">
        <v>57.72</v>
      </c>
      <c r="L1999" t="n">
        <v>39.75</v>
      </c>
      <c r="M1999" t="n">
        <v>6</v>
      </c>
      <c r="N1999" t="n">
        <v>89.02</v>
      </c>
      <c r="O1999" t="n">
        <v>38035.25</v>
      </c>
      <c r="P1999" t="n">
        <v>338.03</v>
      </c>
      <c r="Q1999" t="n">
        <v>608.79</v>
      </c>
      <c r="R1999" t="n">
        <v>51.83</v>
      </c>
      <c r="S1999" t="n">
        <v>46.36</v>
      </c>
      <c r="T1999" t="n">
        <v>2422.03</v>
      </c>
      <c r="U1999" t="n">
        <v>0.89</v>
      </c>
      <c r="V1999" t="n">
        <v>0.91</v>
      </c>
      <c r="W1999" t="n">
        <v>9.199999999999999</v>
      </c>
      <c r="X1999" t="n">
        <v>0.15</v>
      </c>
      <c r="Y1999" t="n">
        <v>1</v>
      </c>
      <c r="Z1999" t="n">
        <v>10</v>
      </c>
    </row>
    <row r="2000">
      <c r="A2000" t="n">
        <v>156</v>
      </c>
      <c r="B2000" t="n">
        <v>120</v>
      </c>
      <c r="C2000" t="inlineStr">
        <is>
          <t xml:space="preserve">CONCLUIDO	</t>
        </is>
      </c>
      <c r="D2000" t="n">
        <v>3.7614</v>
      </c>
      <c r="E2000" t="n">
        <v>26.59</v>
      </c>
      <c r="F2000" t="n">
        <v>23.51</v>
      </c>
      <c r="G2000" t="n">
        <v>176.34</v>
      </c>
      <c r="H2000" t="n">
        <v>2.32</v>
      </c>
      <c r="I2000" t="n">
        <v>8</v>
      </c>
      <c r="J2000" t="n">
        <v>307.03</v>
      </c>
      <c r="K2000" t="n">
        <v>57.72</v>
      </c>
      <c r="L2000" t="n">
        <v>40</v>
      </c>
      <c r="M2000" t="n">
        <v>6</v>
      </c>
      <c r="N2000" t="n">
        <v>89.31</v>
      </c>
      <c r="O2000" t="n">
        <v>38101.64</v>
      </c>
      <c r="P2000" t="n">
        <v>337.04</v>
      </c>
      <c r="Q2000" t="n">
        <v>608.76</v>
      </c>
      <c r="R2000" t="n">
        <v>51.74</v>
      </c>
      <c r="S2000" t="n">
        <v>46.36</v>
      </c>
      <c r="T2000" t="n">
        <v>2379.97</v>
      </c>
      <c r="U2000" t="n">
        <v>0.9</v>
      </c>
      <c r="V2000" t="n">
        <v>0.91</v>
      </c>
      <c r="W2000" t="n">
        <v>9.19</v>
      </c>
      <c r="X2000" t="n">
        <v>0.14</v>
      </c>
      <c r="Y2000" t="n">
        <v>1</v>
      </c>
      <c r="Z2000" t="n">
        <v>10</v>
      </c>
    </row>
    <row r="2001">
      <c r="A2001" t="n">
        <v>0</v>
      </c>
      <c r="B2001" t="n">
        <v>145</v>
      </c>
      <c r="C2001" t="inlineStr">
        <is>
          <t xml:space="preserve">CONCLUIDO	</t>
        </is>
      </c>
      <c r="D2001" t="n">
        <v>1.7549</v>
      </c>
      <c r="E2001" t="n">
        <v>56.98</v>
      </c>
      <c r="F2001" t="n">
        <v>31.89</v>
      </c>
      <c r="G2001" t="n">
        <v>4.65</v>
      </c>
      <c r="H2001" t="n">
        <v>0.06</v>
      </c>
      <c r="I2001" t="n">
        <v>411</v>
      </c>
      <c r="J2001" t="n">
        <v>285.18</v>
      </c>
      <c r="K2001" t="n">
        <v>61.2</v>
      </c>
      <c r="L2001" t="n">
        <v>1</v>
      </c>
      <c r="M2001" t="n">
        <v>409</v>
      </c>
      <c r="N2001" t="n">
        <v>77.98</v>
      </c>
      <c r="O2001" t="n">
        <v>35406.83</v>
      </c>
      <c r="P2001" t="n">
        <v>572.61</v>
      </c>
      <c r="Q2001" t="n">
        <v>610.21</v>
      </c>
      <c r="R2001" t="n">
        <v>312.53</v>
      </c>
      <c r="S2001" t="n">
        <v>46.36</v>
      </c>
      <c r="T2001" t="n">
        <v>130757.14</v>
      </c>
      <c r="U2001" t="n">
        <v>0.15</v>
      </c>
      <c r="V2001" t="n">
        <v>0.67</v>
      </c>
      <c r="W2001" t="n">
        <v>9.84</v>
      </c>
      <c r="X2001" t="n">
        <v>8.48</v>
      </c>
      <c r="Y2001" t="n">
        <v>1</v>
      </c>
      <c r="Z2001" t="n">
        <v>10</v>
      </c>
    </row>
    <row r="2002">
      <c r="A2002" t="n">
        <v>1</v>
      </c>
      <c r="B2002" t="n">
        <v>145</v>
      </c>
      <c r="C2002" t="inlineStr">
        <is>
          <t xml:space="preserve">CONCLUIDO	</t>
        </is>
      </c>
      <c r="D2002" t="n">
        <v>2.0365</v>
      </c>
      <c r="E2002" t="n">
        <v>49.1</v>
      </c>
      <c r="F2002" t="n">
        <v>29.66</v>
      </c>
      <c r="G2002" t="n">
        <v>5.82</v>
      </c>
      <c r="H2002" t="n">
        <v>0.08</v>
      </c>
      <c r="I2002" t="n">
        <v>306</v>
      </c>
      <c r="J2002" t="n">
        <v>285.68</v>
      </c>
      <c r="K2002" t="n">
        <v>61.2</v>
      </c>
      <c r="L2002" t="n">
        <v>1.25</v>
      </c>
      <c r="M2002" t="n">
        <v>304</v>
      </c>
      <c r="N2002" t="n">
        <v>78.23999999999999</v>
      </c>
      <c r="O2002" t="n">
        <v>35468.6</v>
      </c>
      <c r="P2002" t="n">
        <v>532.87</v>
      </c>
      <c r="Q2002" t="n">
        <v>610.35</v>
      </c>
      <c r="R2002" t="n">
        <v>242.25</v>
      </c>
      <c r="S2002" t="n">
        <v>46.36</v>
      </c>
      <c r="T2002" t="n">
        <v>96140.67</v>
      </c>
      <c r="U2002" t="n">
        <v>0.19</v>
      </c>
      <c r="V2002" t="n">
        <v>0.72</v>
      </c>
      <c r="W2002" t="n">
        <v>9.69</v>
      </c>
      <c r="X2002" t="n">
        <v>6.26</v>
      </c>
      <c r="Y2002" t="n">
        <v>1</v>
      </c>
      <c r="Z2002" t="n">
        <v>10</v>
      </c>
    </row>
    <row r="2003">
      <c r="A2003" t="n">
        <v>2</v>
      </c>
      <c r="B2003" t="n">
        <v>145</v>
      </c>
      <c r="C2003" t="inlineStr">
        <is>
          <t xml:space="preserve">CONCLUIDO	</t>
        </is>
      </c>
      <c r="D2003" t="n">
        <v>2.2505</v>
      </c>
      <c r="E2003" t="n">
        <v>44.44</v>
      </c>
      <c r="F2003" t="n">
        <v>28.34</v>
      </c>
      <c r="G2003" t="n">
        <v>6.97</v>
      </c>
      <c r="H2003" t="n">
        <v>0.09</v>
      </c>
      <c r="I2003" t="n">
        <v>244</v>
      </c>
      <c r="J2003" t="n">
        <v>286.19</v>
      </c>
      <c r="K2003" t="n">
        <v>61.2</v>
      </c>
      <c r="L2003" t="n">
        <v>1.5</v>
      </c>
      <c r="M2003" t="n">
        <v>242</v>
      </c>
      <c r="N2003" t="n">
        <v>78.48999999999999</v>
      </c>
      <c r="O2003" t="n">
        <v>35530.47</v>
      </c>
      <c r="P2003" t="n">
        <v>509.11</v>
      </c>
      <c r="Q2003" t="n">
        <v>609.78</v>
      </c>
      <c r="R2003" t="n">
        <v>201.52</v>
      </c>
      <c r="S2003" t="n">
        <v>46.36</v>
      </c>
      <c r="T2003" t="n">
        <v>76089.3</v>
      </c>
      <c r="U2003" t="n">
        <v>0.23</v>
      </c>
      <c r="V2003" t="n">
        <v>0.75</v>
      </c>
      <c r="W2003" t="n">
        <v>9.57</v>
      </c>
      <c r="X2003" t="n">
        <v>4.94</v>
      </c>
      <c r="Y2003" t="n">
        <v>1</v>
      </c>
      <c r="Z2003" t="n">
        <v>10</v>
      </c>
    </row>
    <row r="2004">
      <c r="A2004" t="n">
        <v>3</v>
      </c>
      <c r="B2004" t="n">
        <v>145</v>
      </c>
      <c r="C2004" t="inlineStr">
        <is>
          <t xml:space="preserve">CONCLUIDO	</t>
        </is>
      </c>
      <c r="D2004" t="n">
        <v>2.417</v>
      </c>
      <c r="E2004" t="n">
        <v>41.37</v>
      </c>
      <c r="F2004" t="n">
        <v>27.49</v>
      </c>
      <c r="G2004" t="n">
        <v>8.119999999999999</v>
      </c>
      <c r="H2004" t="n">
        <v>0.11</v>
      </c>
      <c r="I2004" t="n">
        <v>203</v>
      </c>
      <c r="J2004" t="n">
        <v>286.69</v>
      </c>
      <c r="K2004" t="n">
        <v>61.2</v>
      </c>
      <c r="L2004" t="n">
        <v>1.75</v>
      </c>
      <c r="M2004" t="n">
        <v>201</v>
      </c>
      <c r="N2004" t="n">
        <v>78.73999999999999</v>
      </c>
      <c r="O2004" t="n">
        <v>35592.57</v>
      </c>
      <c r="P2004" t="n">
        <v>493.79</v>
      </c>
      <c r="Q2004" t="n">
        <v>609.83</v>
      </c>
      <c r="R2004" t="n">
        <v>175.25</v>
      </c>
      <c r="S2004" t="n">
        <v>46.36</v>
      </c>
      <c r="T2004" t="n">
        <v>63157.21</v>
      </c>
      <c r="U2004" t="n">
        <v>0.26</v>
      </c>
      <c r="V2004" t="n">
        <v>0.78</v>
      </c>
      <c r="W2004" t="n">
        <v>9.49</v>
      </c>
      <c r="X2004" t="n">
        <v>4.09</v>
      </c>
      <c r="Y2004" t="n">
        <v>1</v>
      </c>
      <c r="Z2004" t="n">
        <v>10</v>
      </c>
    </row>
    <row r="2005">
      <c r="A2005" t="n">
        <v>4</v>
      </c>
      <c r="B2005" t="n">
        <v>145</v>
      </c>
      <c r="C2005" t="inlineStr">
        <is>
          <t xml:space="preserve">CONCLUIDO	</t>
        </is>
      </c>
      <c r="D2005" t="n">
        <v>2.5494</v>
      </c>
      <c r="E2005" t="n">
        <v>39.22</v>
      </c>
      <c r="F2005" t="n">
        <v>26.9</v>
      </c>
      <c r="G2005" t="n">
        <v>9.279999999999999</v>
      </c>
      <c r="H2005" t="n">
        <v>0.12</v>
      </c>
      <c r="I2005" t="n">
        <v>174</v>
      </c>
      <c r="J2005" t="n">
        <v>287.19</v>
      </c>
      <c r="K2005" t="n">
        <v>61.2</v>
      </c>
      <c r="L2005" t="n">
        <v>2</v>
      </c>
      <c r="M2005" t="n">
        <v>172</v>
      </c>
      <c r="N2005" t="n">
        <v>78.98999999999999</v>
      </c>
      <c r="O2005" t="n">
        <v>35654.65</v>
      </c>
      <c r="P2005" t="n">
        <v>483.2</v>
      </c>
      <c r="Q2005" t="n">
        <v>609.6900000000001</v>
      </c>
      <c r="R2005" t="n">
        <v>156.55</v>
      </c>
      <c r="S2005" t="n">
        <v>46.36</v>
      </c>
      <c r="T2005" t="n">
        <v>53952.52</v>
      </c>
      <c r="U2005" t="n">
        <v>0.3</v>
      </c>
      <c r="V2005" t="n">
        <v>0.79</v>
      </c>
      <c r="W2005" t="n">
        <v>9.470000000000001</v>
      </c>
      <c r="X2005" t="n">
        <v>3.51</v>
      </c>
      <c r="Y2005" t="n">
        <v>1</v>
      </c>
      <c r="Z2005" t="n">
        <v>10</v>
      </c>
    </row>
    <row r="2006">
      <c r="A2006" t="n">
        <v>5</v>
      </c>
      <c r="B2006" t="n">
        <v>145</v>
      </c>
      <c r="C2006" t="inlineStr">
        <is>
          <t xml:space="preserve">CONCLUIDO	</t>
        </is>
      </c>
      <c r="D2006" t="n">
        <v>2.6607</v>
      </c>
      <c r="E2006" t="n">
        <v>37.58</v>
      </c>
      <c r="F2006" t="n">
        <v>26.44</v>
      </c>
      <c r="G2006" t="n">
        <v>10.44</v>
      </c>
      <c r="H2006" t="n">
        <v>0.14</v>
      </c>
      <c r="I2006" t="n">
        <v>152</v>
      </c>
      <c r="J2006" t="n">
        <v>287.7</v>
      </c>
      <c r="K2006" t="n">
        <v>61.2</v>
      </c>
      <c r="L2006" t="n">
        <v>2.25</v>
      </c>
      <c r="M2006" t="n">
        <v>150</v>
      </c>
      <c r="N2006" t="n">
        <v>79.25</v>
      </c>
      <c r="O2006" t="n">
        <v>35716.83</v>
      </c>
      <c r="P2006" t="n">
        <v>474.95</v>
      </c>
      <c r="Q2006" t="n">
        <v>609.54</v>
      </c>
      <c r="R2006" t="n">
        <v>142.22</v>
      </c>
      <c r="S2006" t="n">
        <v>46.36</v>
      </c>
      <c r="T2006" t="n">
        <v>46896.67</v>
      </c>
      <c r="U2006" t="n">
        <v>0.33</v>
      </c>
      <c r="V2006" t="n">
        <v>0.8100000000000001</v>
      </c>
      <c r="W2006" t="n">
        <v>9.43</v>
      </c>
      <c r="X2006" t="n">
        <v>3.06</v>
      </c>
      <c r="Y2006" t="n">
        <v>1</v>
      </c>
      <c r="Z2006" t="n">
        <v>10</v>
      </c>
    </row>
    <row r="2007">
      <c r="A2007" t="n">
        <v>6</v>
      </c>
      <c r="B2007" t="n">
        <v>145</v>
      </c>
      <c r="C2007" t="inlineStr">
        <is>
          <t xml:space="preserve">CONCLUIDO	</t>
        </is>
      </c>
      <c r="D2007" t="n">
        <v>2.747</v>
      </c>
      <c r="E2007" t="n">
        <v>36.4</v>
      </c>
      <c r="F2007" t="n">
        <v>26.13</v>
      </c>
      <c r="G2007" t="n">
        <v>11.53</v>
      </c>
      <c r="H2007" t="n">
        <v>0.15</v>
      </c>
      <c r="I2007" t="n">
        <v>136</v>
      </c>
      <c r="J2007" t="n">
        <v>288.2</v>
      </c>
      <c r="K2007" t="n">
        <v>61.2</v>
      </c>
      <c r="L2007" t="n">
        <v>2.5</v>
      </c>
      <c r="M2007" t="n">
        <v>134</v>
      </c>
      <c r="N2007" t="n">
        <v>79.5</v>
      </c>
      <c r="O2007" t="n">
        <v>35779.11</v>
      </c>
      <c r="P2007" t="n">
        <v>469.17</v>
      </c>
      <c r="Q2007" t="n">
        <v>609.38</v>
      </c>
      <c r="R2007" t="n">
        <v>132.44</v>
      </c>
      <c r="S2007" t="n">
        <v>46.36</v>
      </c>
      <c r="T2007" t="n">
        <v>42089.85</v>
      </c>
      <c r="U2007" t="n">
        <v>0.35</v>
      </c>
      <c r="V2007" t="n">
        <v>0.82</v>
      </c>
      <c r="W2007" t="n">
        <v>9.41</v>
      </c>
      <c r="X2007" t="n">
        <v>2.74</v>
      </c>
      <c r="Y2007" t="n">
        <v>1</v>
      </c>
      <c r="Z2007" t="n">
        <v>10</v>
      </c>
    </row>
    <row r="2008">
      <c r="A2008" t="n">
        <v>7</v>
      </c>
      <c r="B2008" t="n">
        <v>145</v>
      </c>
      <c r="C2008" t="inlineStr">
        <is>
          <t xml:space="preserve">CONCLUIDO	</t>
        </is>
      </c>
      <c r="D2008" t="n">
        <v>2.8296</v>
      </c>
      <c r="E2008" t="n">
        <v>35.34</v>
      </c>
      <c r="F2008" t="n">
        <v>25.82</v>
      </c>
      <c r="G2008" t="n">
        <v>12.7</v>
      </c>
      <c r="H2008" t="n">
        <v>0.17</v>
      </c>
      <c r="I2008" t="n">
        <v>122</v>
      </c>
      <c r="J2008" t="n">
        <v>288.71</v>
      </c>
      <c r="K2008" t="n">
        <v>61.2</v>
      </c>
      <c r="L2008" t="n">
        <v>2.75</v>
      </c>
      <c r="M2008" t="n">
        <v>120</v>
      </c>
      <c r="N2008" t="n">
        <v>79.76000000000001</v>
      </c>
      <c r="O2008" t="n">
        <v>35841.5</v>
      </c>
      <c r="P2008" t="n">
        <v>463.52</v>
      </c>
      <c r="Q2008" t="n">
        <v>609.41</v>
      </c>
      <c r="R2008" t="n">
        <v>122.8</v>
      </c>
      <c r="S2008" t="n">
        <v>46.36</v>
      </c>
      <c r="T2008" t="n">
        <v>37337.88</v>
      </c>
      <c r="U2008" t="n">
        <v>0.38</v>
      </c>
      <c r="V2008" t="n">
        <v>0.83</v>
      </c>
      <c r="W2008" t="n">
        <v>9.380000000000001</v>
      </c>
      <c r="X2008" t="n">
        <v>2.43</v>
      </c>
      <c r="Y2008" t="n">
        <v>1</v>
      </c>
      <c r="Z2008" t="n">
        <v>10</v>
      </c>
    </row>
    <row r="2009">
      <c r="A2009" t="n">
        <v>8</v>
      </c>
      <c r="B2009" t="n">
        <v>145</v>
      </c>
      <c r="C2009" t="inlineStr">
        <is>
          <t xml:space="preserve">CONCLUIDO	</t>
        </is>
      </c>
      <c r="D2009" t="n">
        <v>2.8961</v>
      </c>
      <c r="E2009" t="n">
        <v>34.53</v>
      </c>
      <c r="F2009" t="n">
        <v>25.6</v>
      </c>
      <c r="G2009" t="n">
        <v>13.84</v>
      </c>
      <c r="H2009" t="n">
        <v>0.18</v>
      </c>
      <c r="I2009" t="n">
        <v>111</v>
      </c>
      <c r="J2009" t="n">
        <v>289.21</v>
      </c>
      <c r="K2009" t="n">
        <v>61.2</v>
      </c>
      <c r="L2009" t="n">
        <v>3</v>
      </c>
      <c r="M2009" t="n">
        <v>109</v>
      </c>
      <c r="N2009" t="n">
        <v>80.02</v>
      </c>
      <c r="O2009" t="n">
        <v>35903.99</v>
      </c>
      <c r="P2009" t="n">
        <v>459.56</v>
      </c>
      <c r="Q2009" t="n">
        <v>609.42</v>
      </c>
      <c r="R2009" t="n">
        <v>116.35</v>
      </c>
      <c r="S2009" t="n">
        <v>46.36</v>
      </c>
      <c r="T2009" t="n">
        <v>34167.72</v>
      </c>
      <c r="U2009" t="n">
        <v>0.4</v>
      </c>
      <c r="V2009" t="n">
        <v>0.83</v>
      </c>
      <c r="W2009" t="n">
        <v>9.359999999999999</v>
      </c>
      <c r="X2009" t="n">
        <v>2.21</v>
      </c>
      <c r="Y2009" t="n">
        <v>1</v>
      </c>
      <c r="Z2009" t="n">
        <v>10</v>
      </c>
    </row>
    <row r="2010">
      <c r="A2010" t="n">
        <v>9</v>
      </c>
      <c r="B2010" t="n">
        <v>145</v>
      </c>
      <c r="C2010" t="inlineStr">
        <is>
          <t xml:space="preserve">CONCLUIDO	</t>
        </is>
      </c>
      <c r="D2010" t="n">
        <v>2.953</v>
      </c>
      <c r="E2010" t="n">
        <v>33.86</v>
      </c>
      <c r="F2010" t="n">
        <v>25.42</v>
      </c>
      <c r="G2010" t="n">
        <v>14.95</v>
      </c>
      <c r="H2010" t="n">
        <v>0.2</v>
      </c>
      <c r="I2010" t="n">
        <v>102</v>
      </c>
      <c r="J2010" t="n">
        <v>289.72</v>
      </c>
      <c r="K2010" t="n">
        <v>61.2</v>
      </c>
      <c r="L2010" t="n">
        <v>3.25</v>
      </c>
      <c r="M2010" t="n">
        <v>100</v>
      </c>
      <c r="N2010" t="n">
        <v>80.27</v>
      </c>
      <c r="O2010" t="n">
        <v>35966.59</v>
      </c>
      <c r="P2010" t="n">
        <v>456.16</v>
      </c>
      <c r="Q2010" t="n">
        <v>609.2</v>
      </c>
      <c r="R2010" t="n">
        <v>110.96</v>
      </c>
      <c r="S2010" t="n">
        <v>46.36</v>
      </c>
      <c r="T2010" t="n">
        <v>31517.3</v>
      </c>
      <c r="U2010" t="n">
        <v>0.42</v>
      </c>
      <c r="V2010" t="n">
        <v>0.84</v>
      </c>
      <c r="W2010" t="n">
        <v>9.34</v>
      </c>
      <c r="X2010" t="n">
        <v>2.04</v>
      </c>
      <c r="Y2010" t="n">
        <v>1</v>
      </c>
      <c r="Z2010" t="n">
        <v>10</v>
      </c>
    </row>
    <row r="2011">
      <c r="A2011" t="n">
        <v>10</v>
      </c>
      <c r="B2011" t="n">
        <v>145</v>
      </c>
      <c r="C2011" t="inlineStr">
        <is>
          <t xml:space="preserve">CONCLUIDO	</t>
        </is>
      </c>
      <c r="D2011" t="n">
        <v>3.0076</v>
      </c>
      <c r="E2011" t="n">
        <v>33.25</v>
      </c>
      <c r="F2011" t="n">
        <v>25.23</v>
      </c>
      <c r="G2011" t="n">
        <v>16.11</v>
      </c>
      <c r="H2011" t="n">
        <v>0.21</v>
      </c>
      <c r="I2011" t="n">
        <v>94</v>
      </c>
      <c r="J2011" t="n">
        <v>290.23</v>
      </c>
      <c r="K2011" t="n">
        <v>61.2</v>
      </c>
      <c r="L2011" t="n">
        <v>3.5</v>
      </c>
      <c r="M2011" t="n">
        <v>92</v>
      </c>
      <c r="N2011" t="n">
        <v>80.53</v>
      </c>
      <c r="O2011" t="n">
        <v>36029.29</v>
      </c>
      <c r="P2011" t="n">
        <v>452.79</v>
      </c>
      <c r="Q2011" t="n">
        <v>609.13</v>
      </c>
      <c r="R2011" t="n">
        <v>105.44</v>
      </c>
      <c r="S2011" t="n">
        <v>46.36</v>
      </c>
      <c r="T2011" t="n">
        <v>28797.97</v>
      </c>
      <c r="U2011" t="n">
        <v>0.44</v>
      </c>
      <c r="V2011" t="n">
        <v>0.84</v>
      </c>
      <c r="W2011" t="n">
        <v>9.32</v>
      </c>
      <c r="X2011" t="n">
        <v>1.86</v>
      </c>
      <c r="Y2011" t="n">
        <v>1</v>
      </c>
      <c r="Z2011" t="n">
        <v>10</v>
      </c>
    </row>
    <row r="2012">
      <c r="A2012" t="n">
        <v>11</v>
      </c>
      <c r="B2012" t="n">
        <v>145</v>
      </c>
      <c r="C2012" t="inlineStr">
        <is>
          <t xml:space="preserve">CONCLUIDO	</t>
        </is>
      </c>
      <c r="D2012" t="n">
        <v>3.0537</v>
      </c>
      <c r="E2012" t="n">
        <v>32.75</v>
      </c>
      <c r="F2012" t="n">
        <v>25.11</v>
      </c>
      <c r="G2012" t="n">
        <v>17.32</v>
      </c>
      <c r="H2012" t="n">
        <v>0.23</v>
      </c>
      <c r="I2012" t="n">
        <v>87</v>
      </c>
      <c r="J2012" t="n">
        <v>290.74</v>
      </c>
      <c r="K2012" t="n">
        <v>61.2</v>
      </c>
      <c r="L2012" t="n">
        <v>3.75</v>
      </c>
      <c r="M2012" t="n">
        <v>85</v>
      </c>
      <c r="N2012" t="n">
        <v>80.79000000000001</v>
      </c>
      <c r="O2012" t="n">
        <v>36092.1</v>
      </c>
      <c r="P2012" t="n">
        <v>450.46</v>
      </c>
      <c r="Q2012" t="n">
        <v>609.16</v>
      </c>
      <c r="R2012" t="n">
        <v>101.15</v>
      </c>
      <c r="S2012" t="n">
        <v>46.36</v>
      </c>
      <c r="T2012" t="n">
        <v>26689.37</v>
      </c>
      <c r="U2012" t="n">
        <v>0.46</v>
      </c>
      <c r="V2012" t="n">
        <v>0.85</v>
      </c>
      <c r="W2012" t="n">
        <v>9.32</v>
      </c>
      <c r="X2012" t="n">
        <v>1.73</v>
      </c>
      <c r="Y2012" t="n">
        <v>1</v>
      </c>
      <c r="Z2012" t="n">
        <v>10</v>
      </c>
    </row>
    <row r="2013">
      <c r="A2013" t="n">
        <v>12</v>
      </c>
      <c r="B2013" t="n">
        <v>145</v>
      </c>
      <c r="C2013" t="inlineStr">
        <is>
          <t xml:space="preserve">CONCLUIDO	</t>
        </is>
      </c>
      <c r="D2013" t="n">
        <v>3.0881</v>
      </c>
      <c r="E2013" t="n">
        <v>32.38</v>
      </c>
      <c r="F2013" t="n">
        <v>25.01</v>
      </c>
      <c r="G2013" t="n">
        <v>18.3</v>
      </c>
      <c r="H2013" t="n">
        <v>0.24</v>
      </c>
      <c r="I2013" t="n">
        <v>82</v>
      </c>
      <c r="J2013" t="n">
        <v>291.25</v>
      </c>
      <c r="K2013" t="n">
        <v>61.2</v>
      </c>
      <c r="L2013" t="n">
        <v>4</v>
      </c>
      <c r="M2013" t="n">
        <v>80</v>
      </c>
      <c r="N2013" t="n">
        <v>81.05</v>
      </c>
      <c r="O2013" t="n">
        <v>36155.02</v>
      </c>
      <c r="P2013" t="n">
        <v>448.62</v>
      </c>
      <c r="Q2013" t="n">
        <v>609.08</v>
      </c>
      <c r="R2013" t="n">
        <v>98.41</v>
      </c>
      <c r="S2013" t="n">
        <v>46.36</v>
      </c>
      <c r="T2013" t="n">
        <v>25340.35</v>
      </c>
      <c r="U2013" t="n">
        <v>0.47</v>
      </c>
      <c r="V2013" t="n">
        <v>0.85</v>
      </c>
      <c r="W2013" t="n">
        <v>9.31</v>
      </c>
      <c r="X2013" t="n">
        <v>1.63</v>
      </c>
      <c r="Y2013" t="n">
        <v>1</v>
      </c>
      <c r="Z2013" t="n">
        <v>10</v>
      </c>
    </row>
    <row r="2014">
      <c r="A2014" t="n">
        <v>13</v>
      </c>
      <c r="B2014" t="n">
        <v>145</v>
      </c>
      <c r="C2014" t="inlineStr">
        <is>
          <t xml:space="preserve">CONCLUIDO	</t>
        </is>
      </c>
      <c r="D2014" t="n">
        <v>3.1242</v>
      </c>
      <c r="E2014" t="n">
        <v>32.01</v>
      </c>
      <c r="F2014" t="n">
        <v>24.91</v>
      </c>
      <c r="G2014" t="n">
        <v>19.41</v>
      </c>
      <c r="H2014" t="n">
        <v>0.26</v>
      </c>
      <c r="I2014" t="n">
        <v>77</v>
      </c>
      <c r="J2014" t="n">
        <v>291.76</v>
      </c>
      <c r="K2014" t="n">
        <v>61.2</v>
      </c>
      <c r="L2014" t="n">
        <v>4.25</v>
      </c>
      <c r="M2014" t="n">
        <v>75</v>
      </c>
      <c r="N2014" t="n">
        <v>81.31</v>
      </c>
      <c r="O2014" t="n">
        <v>36218.04</v>
      </c>
      <c r="P2014" t="n">
        <v>446.66</v>
      </c>
      <c r="Q2014" t="n">
        <v>608.97</v>
      </c>
      <c r="R2014" t="n">
        <v>95.01000000000001</v>
      </c>
      <c r="S2014" t="n">
        <v>46.36</v>
      </c>
      <c r="T2014" t="n">
        <v>23665.81</v>
      </c>
      <c r="U2014" t="n">
        <v>0.49</v>
      </c>
      <c r="V2014" t="n">
        <v>0.86</v>
      </c>
      <c r="W2014" t="n">
        <v>9.300000000000001</v>
      </c>
      <c r="X2014" t="n">
        <v>1.53</v>
      </c>
      <c r="Y2014" t="n">
        <v>1</v>
      </c>
      <c r="Z2014" t="n">
        <v>10</v>
      </c>
    </row>
    <row r="2015">
      <c r="A2015" t="n">
        <v>14</v>
      </c>
      <c r="B2015" t="n">
        <v>145</v>
      </c>
      <c r="C2015" t="inlineStr">
        <is>
          <t xml:space="preserve">CONCLUIDO	</t>
        </is>
      </c>
      <c r="D2015" t="n">
        <v>3.1612</v>
      </c>
      <c r="E2015" t="n">
        <v>31.63</v>
      </c>
      <c r="F2015" t="n">
        <v>24.8</v>
      </c>
      <c r="G2015" t="n">
        <v>20.67</v>
      </c>
      <c r="H2015" t="n">
        <v>0.27</v>
      </c>
      <c r="I2015" t="n">
        <v>72</v>
      </c>
      <c r="J2015" t="n">
        <v>292.27</v>
      </c>
      <c r="K2015" t="n">
        <v>61.2</v>
      </c>
      <c r="L2015" t="n">
        <v>4.5</v>
      </c>
      <c r="M2015" t="n">
        <v>70</v>
      </c>
      <c r="N2015" t="n">
        <v>81.56999999999999</v>
      </c>
      <c r="O2015" t="n">
        <v>36281.16</v>
      </c>
      <c r="P2015" t="n">
        <v>444.64</v>
      </c>
      <c r="Q2015" t="n">
        <v>609.05</v>
      </c>
      <c r="R2015" t="n">
        <v>91.73</v>
      </c>
      <c r="S2015" t="n">
        <v>46.36</v>
      </c>
      <c r="T2015" t="n">
        <v>22053.34</v>
      </c>
      <c r="U2015" t="n">
        <v>0.51</v>
      </c>
      <c r="V2015" t="n">
        <v>0.86</v>
      </c>
      <c r="W2015" t="n">
        <v>9.300000000000001</v>
      </c>
      <c r="X2015" t="n">
        <v>1.43</v>
      </c>
      <c r="Y2015" t="n">
        <v>1</v>
      </c>
      <c r="Z2015" t="n">
        <v>10</v>
      </c>
    </row>
    <row r="2016">
      <c r="A2016" t="n">
        <v>15</v>
      </c>
      <c r="B2016" t="n">
        <v>145</v>
      </c>
      <c r="C2016" t="inlineStr">
        <is>
          <t xml:space="preserve">CONCLUIDO	</t>
        </is>
      </c>
      <c r="D2016" t="n">
        <v>3.191</v>
      </c>
      <c r="E2016" t="n">
        <v>31.34</v>
      </c>
      <c r="F2016" t="n">
        <v>24.73</v>
      </c>
      <c r="G2016" t="n">
        <v>21.82</v>
      </c>
      <c r="H2016" t="n">
        <v>0.29</v>
      </c>
      <c r="I2016" t="n">
        <v>68</v>
      </c>
      <c r="J2016" t="n">
        <v>292.79</v>
      </c>
      <c r="K2016" t="n">
        <v>61.2</v>
      </c>
      <c r="L2016" t="n">
        <v>4.75</v>
      </c>
      <c r="M2016" t="n">
        <v>66</v>
      </c>
      <c r="N2016" t="n">
        <v>81.84</v>
      </c>
      <c r="O2016" t="n">
        <v>36344.4</v>
      </c>
      <c r="P2016" t="n">
        <v>443</v>
      </c>
      <c r="Q2016" t="n">
        <v>609.01</v>
      </c>
      <c r="R2016" t="n">
        <v>89.15000000000001</v>
      </c>
      <c r="S2016" t="n">
        <v>46.36</v>
      </c>
      <c r="T2016" t="n">
        <v>20780.76</v>
      </c>
      <c r="U2016" t="n">
        <v>0.52</v>
      </c>
      <c r="V2016" t="n">
        <v>0.86</v>
      </c>
      <c r="W2016" t="n">
        <v>9.289999999999999</v>
      </c>
      <c r="X2016" t="n">
        <v>1.35</v>
      </c>
      <c r="Y2016" t="n">
        <v>1</v>
      </c>
      <c r="Z2016" t="n">
        <v>10</v>
      </c>
    </row>
    <row r="2017">
      <c r="A2017" t="n">
        <v>16</v>
      </c>
      <c r="B2017" t="n">
        <v>145</v>
      </c>
      <c r="C2017" t="inlineStr">
        <is>
          <t xml:space="preserve">CONCLUIDO	</t>
        </is>
      </c>
      <c r="D2017" t="n">
        <v>3.2137</v>
      </c>
      <c r="E2017" t="n">
        <v>31.12</v>
      </c>
      <c r="F2017" t="n">
        <v>24.66</v>
      </c>
      <c r="G2017" t="n">
        <v>22.77</v>
      </c>
      <c r="H2017" t="n">
        <v>0.3</v>
      </c>
      <c r="I2017" t="n">
        <v>65</v>
      </c>
      <c r="J2017" t="n">
        <v>293.3</v>
      </c>
      <c r="K2017" t="n">
        <v>61.2</v>
      </c>
      <c r="L2017" t="n">
        <v>5</v>
      </c>
      <c r="M2017" t="n">
        <v>63</v>
      </c>
      <c r="N2017" t="n">
        <v>82.09999999999999</v>
      </c>
      <c r="O2017" t="n">
        <v>36407.75</v>
      </c>
      <c r="P2017" t="n">
        <v>441.84</v>
      </c>
      <c r="Q2017" t="n">
        <v>609.01</v>
      </c>
      <c r="R2017" t="n">
        <v>87.15000000000001</v>
      </c>
      <c r="S2017" t="n">
        <v>46.36</v>
      </c>
      <c r="T2017" t="n">
        <v>19796.39</v>
      </c>
      <c r="U2017" t="n">
        <v>0.53</v>
      </c>
      <c r="V2017" t="n">
        <v>0.86</v>
      </c>
      <c r="W2017" t="n">
        <v>9.289999999999999</v>
      </c>
      <c r="X2017" t="n">
        <v>1.29</v>
      </c>
      <c r="Y2017" t="n">
        <v>1</v>
      </c>
      <c r="Z2017" t="n">
        <v>10</v>
      </c>
    </row>
    <row r="2018">
      <c r="A2018" t="n">
        <v>17</v>
      </c>
      <c r="B2018" t="n">
        <v>145</v>
      </c>
      <c r="C2018" t="inlineStr">
        <is>
          <t xml:space="preserve">CONCLUIDO	</t>
        </is>
      </c>
      <c r="D2018" t="n">
        <v>3.2443</v>
      </c>
      <c r="E2018" t="n">
        <v>30.82</v>
      </c>
      <c r="F2018" t="n">
        <v>24.59</v>
      </c>
      <c r="G2018" t="n">
        <v>24.18</v>
      </c>
      <c r="H2018" t="n">
        <v>0.32</v>
      </c>
      <c r="I2018" t="n">
        <v>61</v>
      </c>
      <c r="J2018" t="n">
        <v>293.81</v>
      </c>
      <c r="K2018" t="n">
        <v>61.2</v>
      </c>
      <c r="L2018" t="n">
        <v>5.25</v>
      </c>
      <c r="M2018" t="n">
        <v>59</v>
      </c>
      <c r="N2018" t="n">
        <v>82.36</v>
      </c>
      <c r="O2018" t="n">
        <v>36471.2</v>
      </c>
      <c r="P2018" t="n">
        <v>440.39</v>
      </c>
      <c r="Q2018" t="n">
        <v>609.16</v>
      </c>
      <c r="R2018" t="n">
        <v>85.12</v>
      </c>
      <c r="S2018" t="n">
        <v>46.36</v>
      </c>
      <c r="T2018" t="n">
        <v>18805.05</v>
      </c>
      <c r="U2018" t="n">
        <v>0.54</v>
      </c>
      <c r="V2018" t="n">
        <v>0.87</v>
      </c>
      <c r="W2018" t="n">
        <v>9.279999999999999</v>
      </c>
      <c r="X2018" t="n">
        <v>1.21</v>
      </c>
      <c r="Y2018" t="n">
        <v>1</v>
      </c>
      <c r="Z2018" t="n">
        <v>10</v>
      </c>
    </row>
    <row r="2019">
      <c r="A2019" t="n">
        <v>18</v>
      </c>
      <c r="B2019" t="n">
        <v>145</v>
      </c>
      <c r="C2019" t="inlineStr">
        <is>
          <t xml:space="preserve">CONCLUIDO	</t>
        </is>
      </c>
      <c r="D2019" t="n">
        <v>3.2606</v>
      </c>
      <c r="E2019" t="n">
        <v>30.67</v>
      </c>
      <c r="F2019" t="n">
        <v>24.54</v>
      </c>
      <c r="G2019" t="n">
        <v>24.96</v>
      </c>
      <c r="H2019" t="n">
        <v>0.33</v>
      </c>
      <c r="I2019" t="n">
        <v>59</v>
      </c>
      <c r="J2019" t="n">
        <v>294.33</v>
      </c>
      <c r="K2019" t="n">
        <v>61.2</v>
      </c>
      <c r="L2019" t="n">
        <v>5.5</v>
      </c>
      <c r="M2019" t="n">
        <v>57</v>
      </c>
      <c r="N2019" t="n">
        <v>82.63</v>
      </c>
      <c r="O2019" t="n">
        <v>36534.76</v>
      </c>
      <c r="P2019" t="n">
        <v>439.48</v>
      </c>
      <c r="Q2019" t="n">
        <v>609.21</v>
      </c>
      <c r="R2019" t="n">
        <v>83.73</v>
      </c>
      <c r="S2019" t="n">
        <v>46.36</v>
      </c>
      <c r="T2019" t="n">
        <v>18119.91</v>
      </c>
      <c r="U2019" t="n">
        <v>0.55</v>
      </c>
      <c r="V2019" t="n">
        <v>0.87</v>
      </c>
      <c r="W2019" t="n">
        <v>9.27</v>
      </c>
      <c r="X2019" t="n">
        <v>1.16</v>
      </c>
      <c r="Y2019" t="n">
        <v>1</v>
      </c>
      <c r="Z2019" t="n">
        <v>10</v>
      </c>
    </row>
    <row r="2020">
      <c r="A2020" t="n">
        <v>19</v>
      </c>
      <c r="B2020" t="n">
        <v>145</v>
      </c>
      <c r="C2020" t="inlineStr">
        <is>
          <t xml:space="preserve">CONCLUIDO	</t>
        </is>
      </c>
      <c r="D2020" t="n">
        <v>3.2844</v>
      </c>
      <c r="E2020" t="n">
        <v>30.45</v>
      </c>
      <c r="F2020" t="n">
        <v>24.48</v>
      </c>
      <c r="G2020" t="n">
        <v>26.23</v>
      </c>
      <c r="H2020" t="n">
        <v>0.35</v>
      </c>
      <c r="I2020" t="n">
        <v>56</v>
      </c>
      <c r="J2020" t="n">
        <v>294.84</v>
      </c>
      <c r="K2020" t="n">
        <v>61.2</v>
      </c>
      <c r="L2020" t="n">
        <v>5.75</v>
      </c>
      <c r="M2020" t="n">
        <v>54</v>
      </c>
      <c r="N2020" t="n">
        <v>82.90000000000001</v>
      </c>
      <c r="O2020" t="n">
        <v>36598.44</v>
      </c>
      <c r="P2020" t="n">
        <v>438.35</v>
      </c>
      <c r="Q2020" t="n">
        <v>608.98</v>
      </c>
      <c r="R2020" t="n">
        <v>81.81999999999999</v>
      </c>
      <c r="S2020" t="n">
        <v>46.36</v>
      </c>
      <c r="T2020" t="n">
        <v>17179.41</v>
      </c>
      <c r="U2020" t="n">
        <v>0.57</v>
      </c>
      <c r="V2020" t="n">
        <v>0.87</v>
      </c>
      <c r="W2020" t="n">
        <v>9.27</v>
      </c>
      <c r="X2020" t="n">
        <v>1.1</v>
      </c>
      <c r="Y2020" t="n">
        <v>1</v>
      </c>
      <c r="Z2020" t="n">
        <v>10</v>
      </c>
    </row>
    <row r="2021">
      <c r="A2021" t="n">
        <v>20</v>
      </c>
      <c r="B2021" t="n">
        <v>145</v>
      </c>
      <c r="C2021" t="inlineStr">
        <is>
          <t xml:space="preserve">CONCLUIDO	</t>
        </is>
      </c>
      <c r="D2021" t="n">
        <v>3.3008</v>
      </c>
      <c r="E2021" t="n">
        <v>30.3</v>
      </c>
      <c r="F2021" t="n">
        <v>24.44</v>
      </c>
      <c r="G2021" t="n">
        <v>27.15</v>
      </c>
      <c r="H2021" t="n">
        <v>0.36</v>
      </c>
      <c r="I2021" t="n">
        <v>54</v>
      </c>
      <c r="J2021" t="n">
        <v>295.36</v>
      </c>
      <c r="K2021" t="n">
        <v>61.2</v>
      </c>
      <c r="L2021" t="n">
        <v>6</v>
      </c>
      <c r="M2021" t="n">
        <v>52</v>
      </c>
      <c r="N2021" t="n">
        <v>83.16</v>
      </c>
      <c r="O2021" t="n">
        <v>36662.22</v>
      </c>
      <c r="P2021" t="n">
        <v>437.34</v>
      </c>
      <c r="Q2021" t="n">
        <v>608.92</v>
      </c>
      <c r="R2021" t="n">
        <v>80.61</v>
      </c>
      <c r="S2021" t="n">
        <v>46.36</v>
      </c>
      <c r="T2021" t="n">
        <v>16583.26</v>
      </c>
      <c r="U2021" t="n">
        <v>0.58</v>
      </c>
      <c r="V2021" t="n">
        <v>0.87</v>
      </c>
      <c r="W2021" t="n">
        <v>9.26</v>
      </c>
      <c r="X2021" t="n">
        <v>1.06</v>
      </c>
      <c r="Y2021" t="n">
        <v>1</v>
      </c>
      <c r="Z2021" t="n">
        <v>10</v>
      </c>
    </row>
    <row r="2022">
      <c r="A2022" t="n">
        <v>21</v>
      </c>
      <c r="B2022" t="n">
        <v>145</v>
      </c>
      <c r="C2022" t="inlineStr">
        <is>
          <t xml:space="preserve">CONCLUIDO	</t>
        </is>
      </c>
      <c r="D2022" t="n">
        <v>3.3255</v>
      </c>
      <c r="E2022" t="n">
        <v>30.07</v>
      </c>
      <c r="F2022" t="n">
        <v>24.37</v>
      </c>
      <c r="G2022" t="n">
        <v>28.67</v>
      </c>
      <c r="H2022" t="n">
        <v>0.38</v>
      </c>
      <c r="I2022" t="n">
        <v>51</v>
      </c>
      <c r="J2022" t="n">
        <v>295.88</v>
      </c>
      <c r="K2022" t="n">
        <v>61.2</v>
      </c>
      <c r="L2022" t="n">
        <v>6.25</v>
      </c>
      <c r="M2022" t="n">
        <v>49</v>
      </c>
      <c r="N2022" t="n">
        <v>83.43000000000001</v>
      </c>
      <c r="O2022" t="n">
        <v>36726.12</v>
      </c>
      <c r="P2022" t="n">
        <v>436.19</v>
      </c>
      <c r="Q2022" t="n">
        <v>608.92</v>
      </c>
      <c r="R2022" t="n">
        <v>78.23</v>
      </c>
      <c r="S2022" t="n">
        <v>46.36</v>
      </c>
      <c r="T2022" t="n">
        <v>15407.7</v>
      </c>
      <c r="U2022" t="n">
        <v>0.59</v>
      </c>
      <c r="V2022" t="n">
        <v>0.87</v>
      </c>
      <c r="W2022" t="n">
        <v>9.27</v>
      </c>
      <c r="X2022" t="n">
        <v>1</v>
      </c>
      <c r="Y2022" t="n">
        <v>1</v>
      </c>
      <c r="Z2022" t="n">
        <v>10</v>
      </c>
    </row>
    <row r="2023">
      <c r="A2023" t="n">
        <v>22</v>
      </c>
      <c r="B2023" t="n">
        <v>145</v>
      </c>
      <c r="C2023" t="inlineStr">
        <is>
          <t xml:space="preserve">CONCLUIDO	</t>
        </is>
      </c>
      <c r="D2023" t="n">
        <v>3.3409</v>
      </c>
      <c r="E2023" t="n">
        <v>29.93</v>
      </c>
      <c r="F2023" t="n">
        <v>24.34</v>
      </c>
      <c r="G2023" t="n">
        <v>29.81</v>
      </c>
      <c r="H2023" t="n">
        <v>0.39</v>
      </c>
      <c r="I2023" t="n">
        <v>49</v>
      </c>
      <c r="J2023" t="n">
        <v>296.4</v>
      </c>
      <c r="K2023" t="n">
        <v>61.2</v>
      </c>
      <c r="L2023" t="n">
        <v>6.5</v>
      </c>
      <c r="M2023" t="n">
        <v>47</v>
      </c>
      <c r="N2023" t="n">
        <v>83.7</v>
      </c>
      <c r="O2023" t="n">
        <v>36790.13</v>
      </c>
      <c r="P2023" t="n">
        <v>435.53</v>
      </c>
      <c r="Q2023" t="n">
        <v>608.92</v>
      </c>
      <c r="R2023" t="n">
        <v>77.39</v>
      </c>
      <c r="S2023" t="n">
        <v>46.36</v>
      </c>
      <c r="T2023" t="n">
        <v>14999.38</v>
      </c>
      <c r="U2023" t="n">
        <v>0.6</v>
      </c>
      <c r="V2023" t="n">
        <v>0.88</v>
      </c>
      <c r="W2023" t="n">
        <v>9.26</v>
      </c>
      <c r="X2023" t="n">
        <v>0.97</v>
      </c>
      <c r="Y2023" t="n">
        <v>1</v>
      </c>
      <c r="Z2023" t="n">
        <v>10</v>
      </c>
    </row>
    <row r="2024">
      <c r="A2024" t="n">
        <v>23</v>
      </c>
      <c r="B2024" t="n">
        <v>145</v>
      </c>
      <c r="C2024" t="inlineStr">
        <is>
          <t xml:space="preserve">CONCLUIDO	</t>
        </is>
      </c>
      <c r="D2024" t="n">
        <v>3.3611</v>
      </c>
      <c r="E2024" t="n">
        <v>29.75</v>
      </c>
      <c r="F2024" t="n">
        <v>24.27</v>
      </c>
      <c r="G2024" t="n">
        <v>30.98</v>
      </c>
      <c r="H2024" t="n">
        <v>0.4</v>
      </c>
      <c r="I2024" t="n">
        <v>47</v>
      </c>
      <c r="J2024" t="n">
        <v>296.92</v>
      </c>
      <c r="K2024" t="n">
        <v>61.2</v>
      </c>
      <c r="L2024" t="n">
        <v>6.75</v>
      </c>
      <c r="M2024" t="n">
        <v>45</v>
      </c>
      <c r="N2024" t="n">
        <v>83.97</v>
      </c>
      <c r="O2024" t="n">
        <v>36854.25</v>
      </c>
      <c r="P2024" t="n">
        <v>434.08</v>
      </c>
      <c r="Q2024" t="n">
        <v>609.01</v>
      </c>
      <c r="R2024" t="n">
        <v>75.28</v>
      </c>
      <c r="S2024" t="n">
        <v>46.36</v>
      </c>
      <c r="T2024" t="n">
        <v>13954.15</v>
      </c>
      <c r="U2024" t="n">
        <v>0.62</v>
      </c>
      <c r="V2024" t="n">
        <v>0.88</v>
      </c>
      <c r="W2024" t="n">
        <v>9.25</v>
      </c>
      <c r="X2024" t="n">
        <v>0.9</v>
      </c>
      <c r="Y2024" t="n">
        <v>1</v>
      </c>
      <c r="Z2024" t="n">
        <v>10</v>
      </c>
    </row>
    <row r="2025">
      <c r="A2025" t="n">
        <v>24</v>
      </c>
      <c r="B2025" t="n">
        <v>145</v>
      </c>
      <c r="C2025" t="inlineStr">
        <is>
          <t xml:space="preserve">CONCLUIDO	</t>
        </is>
      </c>
      <c r="D2025" t="n">
        <v>3.3658</v>
      </c>
      <c r="E2025" t="n">
        <v>29.71</v>
      </c>
      <c r="F2025" t="n">
        <v>24.28</v>
      </c>
      <c r="G2025" t="n">
        <v>31.67</v>
      </c>
      <c r="H2025" t="n">
        <v>0.42</v>
      </c>
      <c r="I2025" t="n">
        <v>46</v>
      </c>
      <c r="J2025" t="n">
        <v>297.44</v>
      </c>
      <c r="K2025" t="n">
        <v>61.2</v>
      </c>
      <c r="L2025" t="n">
        <v>7</v>
      </c>
      <c r="M2025" t="n">
        <v>44</v>
      </c>
      <c r="N2025" t="n">
        <v>84.23999999999999</v>
      </c>
      <c r="O2025" t="n">
        <v>36918.48</v>
      </c>
      <c r="P2025" t="n">
        <v>434.22</v>
      </c>
      <c r="Q2025" t="n">
        <v>608.88</v>
      </c>
      <c r="R2025" t="n">
        <v>75.54000000000001</v>
      </c>
      <c r="S2025" t="n">
        <v>46.36</v>
      </c>
      <c r="T2025" t="n">
        <v>14085.19</v>
      </c>
      <c r="U2025" t="n">
        <v>0.61</v>
      </c>
      <c r="V2025" t="n">
        <v>0.88</v>
      </c>
      <c r="W2025" t="n">
        <v>9.26</v>
      </c>
      <c r="X2025" t="n">
        <v>0.91</v>
      </c>
      <c r="Y2025" t="n">
        <v>1</v>
      </c>
      <c r="Z2025" t="n">
        <v>10</v>
      </c>
    </row>
    <row r="2026">
      <c r="A2026" t="n">
        <v>25</v>
      </c>
      <c r="B2026" t="n">
        <v>145</v>
      </c>
      <c r="C2026" t="inlineStr">
        <is>
          <t xml:space="preserve">CONCLUIDO	</t>
        </is>
      </c>
      <c r="D2026" t="n">
        <v>3.3826</v>
      </c>
      <c r="E2026" t="n">
        <v>29.56</v>
      </c>
      <c r="F2026" t="n">
        <v>24.24</v>
      </c>
      <c r="G2026" t="n">
        <v>33.06</v>
      </c>
      <c r="H2026" t="n">
        <v>0.43</v>
      </c>
      <c r="I2026" t="n">
        <v>44</v>
      </c>
      <c r="J2026" t="n">
        <v>297.96</v>
      </c>
      <c r="K2026" t="n">
        <v>61.2</v>
      </c>
      <c r="L2026" t="n">
        <v>7.25</v>
      </c>
      <c r="M2026" t="n">
        <v>42</v>
      </c>
      <c r="N2026" t="n">
        <v>84.51000000000001</v>
      </c>
      <c r="O2026" t="n">
        <v>36982.83</v>
      </c>
      <c r="P2026" t="n">
        <v>433.39</v>
      </c>
      <c r="Q2026" t="n">
        <v>609.11</v>
      </c>
      <c r="R2026" t="n">
        <v>74.03</v>
      </c>
      <c r="S2026" t="n">
        <v>46.36</v>
      </c>
      <c r="T2026" t="n">
        <v>13341.38</v>
      </c>
      <c r="U2026" t="n">
        <v>0.63</v>
      </c>
      <c r="V2026" t="n">
        <v>0.88</v>
      </c>
      <c r="W2026" t="n">
        <v>9.26</v>
      </c>
      <c r="X2026" t="n">
        <v>0.87</v>
      </c>
      <c r="Y2026" t="n">
        <v>1</v>
      </c>
      <c r="Z2026" t="n">
        <v>10</v>
      </c>
    </row>
    <row r="2027">
      <c r="A2027" t="n">
        <v>26</v>
      </c>
      <c r="B2027" t="n">
        <v>145</v>
      </c>
      <c r="C2027" t="inlineStr">
        <is>
          <t xml:space="preserve">CONCLUIDO	</t>
        </is>
      </c>
      <c r="D2027" t="n">
        <v>3.392</v>
      </c>
      <c r="E2027" t="n">
        <v>29.48</v>
      </c>
      <c r="F2027" t="n">
        <v>24.21</v>
      </c>
      <c r="G2027" t="n">
        <v>33.79</v>
      </c>
      <c r="H2027" t="n">
        <v>0.45</v>
      </c>
      <c r="I2027" t="n">
        <v>43</v>
      </c>
      <c r="J2027" t="n">
        <v>298.48</v>
      </c>
      <c r="K2027" t="n">
        <v>61.2</v>
      </c>
      <c r="L2027" t="n">
        <v>7.5</v>
      </c>
      <c r="M2027" t="n">
        <v>41</v>
      </c>
      <c r="N2027" t="n">
        <v>84.79000000000001</v>
      </c>
      <c r="O2027" t="n">
        <v>37047.29</v>
      </c>
      <c r="P2027" t="n">
        <v>432.87</v>
      </c>
      <c r="Q2027" t="n">
        <v>608.95</v>
      </c>
      <c r="R2027" t="n">
        <v>73.48999999999999</v>
      </c>
      <c r="S2027" t="n">
        <v>46.36</v>
      </c>
      <c r="T2027" t="n">
        <v>13075.81</v>
      </c>
      <c r="U2027" t="n">
        <v>0.63</v>
      </c>
      <c r="V2027" t="n">
        <v>0.88</v>
      </c>
      <c r="W2027" t="n">
        <v>9.25</v>
      </c>
      <c r="X2027" t="n">
        <v>0.84</v>
      </c>
      <c r="Y2027" t="n">
        <v>1</v>
      </c>
      <c r="Z2027" t="n">
        <v>10</v>
      </c>
    </row>
    <row r="2028">
      <c r="A2028" t="n">
        <v>27</v>
      </c>
      <c r="B2028" t="n">
        <v>145</v>
      </c>
      <c r="C2028" t="inlineStr">
        <is>
          <t xml:space="preserve">CONCLUIDO	</t>
        </is>
      </c>
      <c r="D2028" t="n">
        <v>3.4072</v>
      </c>
      <c r="E2028" t="n">
        <v>29.35</v>
      </c>
      <c r="F2028" t="n">
        <v>24.19</v>
      </c>
      <c r="G2028" t="n">
        <v>35.4</v>
      </c>
      <c r="H2028" t="n">
        <v>0.46</v>
      </c>
      <c r="I2028" t="n">
        <v>41</v>
      </c>
      <c r="J2028" t="n">
        <v>299.01</v>
      </c>
      <c r="K2028" t="n">
        <v>61.2</v>
      </c>
      <c r="L2028" t="n">
        <v>7.75</v>
      </c>
      <c r="M2028" t="n">
        <v>39</v>
      </c>
      <c r="N2028" t="n">
        <v>85.06</v>
      </c>
      <c r="O2028" t="n">
        <v>37111.87</v>
      </c>
      <c r="P2028" t="n">
        <v>432.19</v>
      </c>
      <c r="Q2028" t="n">
        <v>608.96</v>
      </c>
      <c r="R2028" t="n">
        <v>72.51000000000001</v>
      </c>
      <c r="S2028" t="n">
        <v>46.36</v>
      </c>
      <c r="T2028" t="n">
        <v>12596.79</v>
      </c>
      <c r="U2028" t="n">
        <v>0.64</v>
      </c>
      <c r="V2028" t="n">
        <v>0.88</v>
      </c>
      <c r="W2028" t="n">
        <v>9.25</v>
      </c>
      <c r="X2028" t="n">
        <v>0.82</v>
      </c>
      <c r="Y2028" t="n">
        <v>1</v>
      </c>
      <c r="Z2028" t="n">
        <v>10</v>
      </c>
    </row>
    <row r="2029">
      <c r="A2029" t="n">
        <v>28</v>
      </c>
      <c r="B2029" t="n">
        <v>145</v>
      </c>
      <c r="C2029" t="inlineStr">
        <is>
          <t xml:space="preserve">CONCLUIDO	</t>
        </is>
      </c>
      <c r="D2029" t="n">
        <v>3.4162</v>
      </c>
      <c r="E2029" t="n">
        <v>29.27</v>
      </c>
      <c r="F2029" t="n">
        <v>24.17</v>
      </c>
      <c r="G2029" t="n">
        <v>36.25</v>
      </c>
      <c r="H2029" t="n">
        <v>0.48</v>
      </c>
      <c r="I2029" t="n">
        <v>40</v>
      </c>
      <c r="J2029" t="n">
        <v>299.53</v>
      </c>
      <c r="K2029" t="n">
        <v>61.2</v>
      </c>
      <c r="L2029" t="n">
        <v>8</v>
      </c>
      <c r="M2029" t="n">
        <v>38</v>
      </c>
      <c r="N2029" t="n">
        <v>85.33</v>
      </c>
      <c r="O2029" t="n">
        <v>37176.68</v>
      </c>
      <c r="P2029" t="n">
        <v>431.79</v>
      </c>
      <c r="Q2029" t="n">
        <v>608.87</v>
      </c>
      <c r="R2029" t="n">
        <v>71.94</v>
      </c>
      <c r="S2029" t="n">
        <v>46.36</v>
      </c>
      <c r="T2029" t="n">
        <v>12317.84</v>
      </c>
      <c r="U2029" t="n">
        <v>0.64</v>
      </c>
      <c r="V2029" t="n">
        <v>0.88</v>
      </c>
      <c r="W2029" t="n">
        <v>9.25</v>
      </c>
      <c r="X2029" t="n">
        <v>0.79</v>
      </c>
      <c r="Y2029" t="n">
        <v>1</v>
      </c>
      <c r="Z2029" t="n">
        <v>10</v>
      </c>
    </row>
    <row r="2030">
      <c r="A2030" t="n">
        <v>29</v>
      </c>
      <c r="B2030" t="n">
        <v>145</v>
      </c>
      <c r="C2030" t="inlineStr">
        <is>
          <t xml:space="preserve">CONCLUIDO	</t>
        </is>
      </c>
      <c r="D2030" t="n">
        <v>3.4273</v>
      </c>
      <c r="E2030" t="n">
        <v>29.18</v>
      </c>
      <c r="F2030" t="n">
        <v>24.13</v>
      </c>
      <c r="G2030" t="n">
        <v>37.12</v>
      </c>
      <c r="H2030" t="n">
        <v>0.49</v>
      </c>
      <c r="I2030" t="n">
        <v>39</v>
      </c>
      <c r="J2030" t="n">
        <v>300.06</v>
      </c>
      <c r="K2030" t="n">
        <v>61.2</v>
      </c>
      <c r="L2030" t="n">
        <v>8.25</v>
      </c>
      <c r="M2030" t="n">
        <v>37</v>
      </c>
      <c r="N2030" t="n">
        <v>85.61</v>
      </c>
      <c r="O2030" t="n">
        <v>37241.49</v>
      </c>
      <c r="P2030" t="n">
        <v>430.85</v>
      </c>
      <c r="Q2030" t="n">
        <v>608.96</v>
      </c>
      <c r="R2030" t="n">
        <v>70.92</v>
      </c>
      <c r="S2030" t="n">
        <v>46.36</v>
      </c>
      <c r="T2030" t="n">
        <v>11810.62</v>
      </c>
      <c r="U2030" t="n">
        <v>0.65</v>
      </c>
      <c r="V2030" t="n">
        <v>0.88</v>
      </c>
      <c r="W2030" t="n">
        <v>9.24</v>
      </c>
      <c r="X2030" t="n">
        <v>0.75</v>
      </c>
      <c r="Y2030" t="n">
        <v>1</v>
      </c>
      <c r="Z2030" t="n">
        <v>10</v>
      </c>
    </row>
    <row r="2031">
      <c r="A2031" t="n">
        <v>30</v>
      </c>
      <c r="B2031" t="n">
        <v>145</v>
      </c>
      <c r="C2031" t="inlineStr">
        <is>
          <t xml:space="preserve">CONCLUIDO	</t>
        </is>
      </c>
      <c r="D2031" t="n">
        <v>3.4334</v>
      </c>
      <c r="E2031" t="n">
        <v>29.13</v>
      </c>
      <c r="F2031" t="n">
        <v>24.13</v>
      </c>
      <c r="G2031" t="n">
        <v>38.1</v>
      </c>
      <c r="H2031" t="n">
        <v>0.5</v>
      </c>
      <c r="I2031" t="n">
        <v>38</v>
      </c>
      <c r="J2031" t="n">
        <v>300.59</v>
      </c>
      <c r="K2031" t="n">
        <v>61.2</v>
      </c>
      <c r="L2031" t="n">
        <v>8.5</v>
      </c>
      <c r="M2031" t="n">
        <v>36</v>
      </c>
      <c r="N2031" t="n">
        <v>85.89</v>
      </c>
      <c r="O2031" t="n">
        <v>37306.42</v>
      </c>
      <c r="P2031" t="n">
        <v>430.82</v>
      </c>
      <c r="Q2031" t="n">
        <v>608.97</v>
      </c>
      <c r="R2031" t="n">
        <v>70.62</v>
      </c>
      <c r="S2031" t="n">
        <v>46.36</v>
      </c>
      <c r="T2031" t="n">
        <v>11667.83</v>
      </c>
      <c r="U2031" t="n">
        <v>0.66</v>
      </c>
      <c r="V2031" t="n">
        <v>0.88</v>
      </c>
      <c r="W2031" t="n">
        <v>9.25</v>
      </c>
      <c r="X2031" t="n">
        <v>0.75</v>
      </c>
      <c r="Y2031" t="n">
        <v>1</v>
      </c>
      <c r="Z2031" t="n">
        <v>10</v>
      </c>
    </row>
    <row r="2032">
      <c r="A2032" t="n">
        <v>31</v>
      </c>
      <c r="B2032" t="n">
        <v>145</v>
      </c>
      <c r="C2032" t="inlineStr">
        <is>
          <t xml:space="preserve">CONCLUIDO	</t>
        </is>
      </c>
      <c r="D2032" t="n">
        <v>3.4424</v>
      </c>
      <c r="E2032" t="n">
        <v>29.05</v>
      </c>
      <c r="F2032" t="n">
        <v>24.11</v>
      </c>
      <c r="G2032" t="n">
        <v>39.09</v>
      </c>
      <c r="H2032" t="n">
        <v>0.52</v>
      </c>
      <c r="I2032" t="n">
        <v>37</v>
      </c>
      <c r="J2032" t="n">
        <v>301.11</v>
      </c>
      <c r="K2032" t="n">
        <v>61.2</v>
      </c>
      <c r="L2032" t="n">
        <v>8.75</v>
      </c>
      <c r="M2032" t="n">
        <v>35</v>
      </c>
      <c r="N2032" t="n">
        <v>86.16</v>
      </c>
      <c r="O2032" t="n">
        <v>37371.47</v>
      </c>
      <c r="P2032" t="n">
        <v>430.25</v>
      </c>
      <c r="Q2032" t="n">
        <v>608.92</v>
      </c>
      <c r="R2032" t="n">
        <v>70.16</v>
      </c>
      <c r="S2032" t="n">
        <v>46.36</v>
      </c>
      <c r="T2032" t="n">
        <v>11442.76</v>
      </c>
      <c r="U2032" t="n">
        <v>0.66</v>
      </c>
      <c r="V2032" t="n">
        <v>0.88</v>
      </c>
      <c r="W2032" t="n">
        <v>9.24</v>
      </c>
      <c r="X2032" t="n">
        <v>0.73</v>
      </c>
      <c r="Y2032" t="n">
        <v>1</v>
      </c>
      <c r="Z2032" t="n">
        <v>10</v>
      </c>
    </row>
    <row r="2033">
      <c r="A2033" t="n">
        <v>32</v>
      </c>
      <c r="B2033" t="n">
        <v>145</v>
      </c>
      <c r="C2033" t="inlineStr">
        <is>
          <t xml:space="preserve">CONCLUIDO	</t>
        </is>
      </c>
      <c r="D2033" t="n">
        <v>3.4527</v>
      </c>
      <c r="E2033" t="n">
        <v>28.96</v>
      </c>
      <c r="F2033" t="n">
        <v>24.07</v>
      </c>
      <c r="G2033" t="n">
        <v>40.12</v>
      </c>
      <c r="H2033" t="n">
        <v>0.53</v>
      </c>
      <c r="I2033" t="n">
        <v>36</v>
      </c>
      <c r="J2033" t="n">
        <v>301.64</v>
      </c>
      <c r="K2033" t="n">
        <v>61.2</v>
      </c>
      <c r="L2033" t="n">
        <v>9</v>
      </c>
      <c r="M2033" t="n">
        <v>34</v>
      </c>
      <c r="N2033" t="n">
        <v>86.44</v>
      </c>
      <c r="O2033" t="n">
        <v>37436.63</v>
      </c>
      <c r="P2033" t="n">
        <v>429.65</v>
      </c>
      <c r="Q2033" t="n">
        <v>608.89</v>
      </c>
      <c r="R2033" t="n">
        <v>69.12</v>
      </c>
      <c r="S2033" t="n">
        <v>46.36</v>
      </c>
      <c r="T2033" t="n">
        <v>10927.59</v>
      </c>
      <c r="U2033" t="n">
        <v>0.67</v>
      </c>
      <c r="V2033" t="n">
        <v>0.89</v>
      </c>
      <c r="W2033" t="n">
        <v>9.24</v>
      </c>
      <c r="X2033" t="n">
        <v>0.7</v>
      </c>
      <c r="Y2033" t="n">
        <v>1</v>
      </c>
      <c r="Z2033" t="n">
        <v>10</v>
      </c>
    </row>
    <row r="2034">
      <c r="A2034" t="n">
        <v>33</v>
      </c>
      <c r="B2034" t="n">
        <v>145</v>
      </c>
      <c r="C2034" t="inlineStr">
        <is>
          <t xml:space="preserve">CONCLUIDO	</t>
        </is>
      </c>
      <c r="D2034" t="n">
        <v>3.4627</v>
      </c>
      <c r="E2034" t="n">
        <v>28.88</v>
      </c>
      <c r="F2034" t="n">
        <v>24.04</v>
      </c>
      <c r="G2034" t="n">
        <v>41.22</v>
      </c>
      <c r="H2034" t="n">
        <v>0.55</v>
      </c>
      <c r="I2034" t="n">
        <v>35</v>
      </c>
      <c r="J2034" t="n">
        <v>302.17</v>
      </c>
      <c r="K2034" t="n">
        <v>61.2</v>
      </c>
      <c r="L2034" t="n">
        <v>9.25</v>
      </c>
      <c r="M2034" t="n">
        <v>33</v>
      </c>
      <c r="N2034" t="n">
        <v>86.72</v>
      </c>
      <c r="O2034" t="n">
        <v>37501.91</v>
      </c>
      <c r="P2034" t="n">
        <v>428.96</v>
      </c>
      <c r="Q2034" t="n">
        <v>608.9299999999999</v>
      </c>
      <c r="R2034" t="n">
        <v>68.06</v>
      </c>
      <c r="S2034" t="n">
        <v>46.36</v>
      </c>
      <c r="T2034" t="n">
        <v>10404.09</v>
      </c>
      <c r="U2034" t="n">
        <v>0.68</v>
      </c>
      <c r="V2034" t="n">
        <v>0.89</v>
      </c>
      <c r="W2034" t="n">
        <v>9.24</v>
      </c>
      <c r="X2034" t="n">
        <v>0.67</v>
      </c>
      <c r="Y2034" t="n">
        <v>1</v>
      </c>
      <c r="Z2034" t="n">
        <v>10</v>
      </c>
    </row>
    <row r="2035">
      <c r="A2035" t="n">
        <v>34</v>
      </c>
      <c r="B2035" t="n">
        <v>145</v>
      </c>
      <c r="C2035" t="inlineStr">
        <is>
          <t xml:space="preserve">CONCLUIDO	</t>
        </is>
      </c>
      <c r="D2035" t="n">
        <v>3.4695</v>
      </c>
      <c r="E2035" t="n">
        <v>28.82</v>
      </c>
      <c r="F2035" t="n">
        <v>24.04</v>
      </c>
      <c r="G2035" t="n">
        <v>42.43</v>
      </c>
      <c r="H2035" t="n">
        <v>0.5600000000000001</v>
      </c>
      <c r="I2035" t="n">
        <v>34</v>
      </c>
      <c r="J2035" t="n">
        <v>302.7</v>
      </c>
      <c r="K2035" t="n">
        <v>61.2</v>
      </c>
      <c r="L2035" t="n">
        <v>9.5</v>
      </c>
      <c r="M2035" t="n">
        <v>32</v>
      </c>
      <c r="N2035" t="n">
        <v>87</v>
      </c>
      <c r="O2035" t="n">
        <v>37567.32</v>
      </c>
      <c r="P2035" t="n">
        <v>428.71</v>
      </c>
      <c r="Q2035" t="n">
        <v>608.86</v>
      </c>
      <c r="R2035" t="n">
        <v>68.16</v>
      </c>
      <c r="S2035" t="n">
        <v>46.36</v>
      </c>
      <c r="T2035" t="n">
        <v>10458.8</v>
      </c>
      <c r="U2035" t="n">
        <v>0.68</v>
      </c>
      <c r="V2035" t="n">
        <v>0.89</v>
      </c>
      <c r="W2035" t="n">
        <v>9.24</v>
      </c>
      <c r="X2035" t="n">
        <v>0.67</v>
      </c>
      <c r="Y2035" t="n">
        <v>1</v>
      </c>
      <c r="Z2035" t="n">
        <v>10</v>
      </c>
    </row>
    <row r="2036">
      <c r="A2036" t="n">
        <v>35</v>
      </c>
      <c r="B2036" t="n">
        <v>145</v>
      </c>
      <c r="C2036" t="inlineStr">
        <is>
          <t xml:space="preserve">CONCLUIDO	</t>
        </is>
      </c>
      <c r="D2036" t="n">
        <v>3.4795</v>
      </c>
      <c r="E2036" t="n">
        <v>28.74</v>
      </c>
      <c r="F2036" t="n">
        <v>24.01</v>
      </c>
      <c r="G2036" t="n">
        <v>43.66</v>
      </c>
      <c r="H2036" t="n">
        <v>0.57</v>
      </c>
      <c r="I2036" t="n">
        <v>33</v>
      </c>
      <c r="J2036" t="n">
        <v>303.23</v>
      </c>
      <c r="K2036" t="n">
        <v>61.2</v>
      </c>
      <c r="L2036" t="n">
        <v>9.75</v>
      </c>
      <c r="M2036" t="n">
        <v>31</v>
      </c>
      <c r="N2036" t="n">
        <v>87.28</v>
      </c>
      <c r="O2036" t="n">
        <v>37632.84</v>
      </c>
      <c r="P2036" t="n">
        <v>428.29</v>
      </c>
      <c r="Q2036" t="n">
        <v>609</v>
      </c>
      <c r="R2036" t="n">
        <v>67.09</v>
      </c>
      <c r="S2036" t="n">
        <v>46.36</v>
      </c>
      <c r="T2036" t="n">
        <v>9926.65</v>
      </c>
      <c r="U2036" t="n">
        <v>0.6899999999999999</v>
      </c>
      <c r="V2036" t="n">
        <v>0.89</v>
      </c>
      <c r="W2036" t="n">
        <v>9.23</v>
      </c>
      <c r="X2036" t="n">
        <v>0.64</v>
      </c>
      <c r="Y2036" t="n">
        <v>1</v>
      </c>
      <c r="Z2036" t="n">
        <v>10</v>
      </c>
    </row>
    <row r="2037">
      <c r="A2037" t="n">
        <v>36</v>
      </c>
      <c r="B2037" t="n">
        <v>145</v>
      </c>
      <c r="C2037" t="inlineStr">
        <is>
          <t xml:space="preserve">CONCLUIDO	</t>
        </is>
      </c>
      <c r="D2037" t="n">
        <v>3.486</v>
      </c>
      <c r="E2037" t="n">
        <v>28.69</v>
      </c>
      <c r="F2037" t="n">
        <v>24.01</v>
      </c>
      <c r="G2037" t="n">
        <v>45.02</v>
      </c>
      <c r="H2037" t="n">
        <v>0.59</v>
      </c>
      <c r="I2037" t="n">
        <v>32</v>
      </c>
      <c r="J2037" t="n">
        <v>303.76</v>
      </c>
      <c r="K2037" t="n">
        <v>61.2</v>
      </c>
      <c r="L2037" t="n">
        <v>10</v>
      </c>
      <c r="M2037" t="n">
        <v>30</v>
      </c>
      <c r="N2037" t="n">
        <v>87.56999999999999</v>
      </c>
      <c r="O2037" t="n">
        <v>37698.48</v>
      </c>
      <c r="P2037" t="n">
        <v>428.17</v>
      </c>
      <c r="Q2037" t="n">
        <v>608.99</v>
      </c>
      <c r="R2037" t="n">
        <v>67.06</v>
      </c>
      <c r="S2037" t="n">
        <v>46.36</v>
      </c>
      <c r="T2037" t="n">
        <v>9917.49</v>
      </c>
      <c r="U2037" t="n">
        <v>0.6899999999999999</v>
      </c>
      <c r="V2037" t="n">
        <v>0.89</v>
      </c>
      <c r="W2037" t="n">
        <v>9.24</v>
      </c>
      <c r="X2037" t="n">
        <v>0.64</v>
      </c>
      <c r="Y2037" t="n">
        <v>1</v>
      </c>
      <c r="Z2037" t="n">
        <v>10</v>
      </c>
    </row>
    <row r="2038">
      <c r="A2038" t="n">
        <v>37</v>
      </c>
      <c r="B2038" t="n">
        <v>145</v>
      </c>
      <c r="C2038" t="inlineStr">
        <is>
          <t xml:space="preserve">CONCLUIDO	</t>
        </is>
      </c>
      <c r="D2038" t="n">
        <v>3.4985</v>
      </c>
      <c r="E2038" t="n">
        <v>28.58</v>
      </c>
      <c r="F2038" t="n">
        <v>23.96</v>
      </c>
      <c r="G2038" t="n">
        <v>46.38</v>
      </c>
      <c r="H2038" t="n">
        <v>0.6</v>
      </c>
      <c r="I2038" t="n">
        <v>31</v>
      </c>
      <c r="J2038" t="n">
        <v>304.3</v>
      </c>
      <c r="K2038" t="n">
        <v>61.2</v>
      </c>
      <c r="L2038" t="n">
        <v>10.25</v>
      </c>
      <c r="M2038" t="n">
        <v>29</v>
      </c>
      <c r="N2038" t="n">
        <v>87.84999999999999</v>
      </c>
      <c r="O2038" t="n">
        <v>37764.25</v>
      </c>
      <c r="P2038" t="n">
        <v>427.22</v>
      </c>
      <c r="Q2038" t="n">
        <v>608.8</v>
      </c>
      <c r="R2038" t="n">
        <v>65.55</v>
      </c>
      <c r="S2038" t="n">
        <v>46.36</v>
      </c>
      <c r="T2038" t="n">
        <v>9167.92</v>
      </c>
      <c r="U2038" t="n">
        <v>0.71</v>
      </c>
      <c r="V2038" t="n">
        <v>0.89</v>
      </c>
      <c r="W2038" t="n">
        <v>9.23</v>
      </c>
      <c r="X2038" t="n">
        <v>0.59</v>
      </c>
      <c r="Y2038" t="n">
        <v>1</v>
      </c>
      <c r="Z2038" t="n">
        <v>10</v>
      </c>
    </row>
    <row r="2039">
      <c r="A2039" t="n">
        <v>38</v>
      </c>
      <c r="B2039" t="n">
        <v>145</v>
      </c>
      <c r="C2039" t="inlineStr">
        <is>
          <t xml:space="preserve">CONCLUIDO	</t>
        </is>
      </c>
      <c r="D2039" t="n">
        <v>3.4957</v>
      </c>
      <c r="E2039" t="n">
        <v>28.61</v>
      </c>
      <c r="F2039" t="n">
        <v>23.99</v>
      </c>
      <c r="G2039" t="n">
        <v>46.43</v>
      </c>
      <c r="H2039" t="n">
        <v>0.61</v>
      </c>
      <c r="I2039" t="n">
        <v>31</v>
      </c>
      <c r="J2039" t="n">
        <v>304.83</v>
      </c>
      <c r="K2039" t="n">
        <v>61.2</v>
      </c>
      <c r="L2039" t="n">
        <v>10.5</v>
      </c>
      <c r="M2039" t="n">
        <v>29</v>
      </c>
      <c r="N2039" t="n">
        <v>88.13</v>
      </c>
      <c r="O2039" t="n">
        <v>37830.13</v>
      </c>
      <c r="P2039" t="n">
        <v>427.53</v>
      </c>
      <c r="Q2039" t="n">
        <v>608.88</v>
      </c>
      <c r="R2039" t="n">
        <v>66.45999999999999</v>
      </c>
      <c r="S2039" t="n">
        <v>46.36</v>
      </c>
      <c r="T2039" t="n">
        <v>9621.01</v>
      </c>
      <c r="U2039" t="n">
        <v>0.7</v>
      </c>
      <c r="V2039" t="n">
        <v>0.89</v>
      </c>
      <c r="W2039" t="n">
        <v>9.23</v>
      </c>
      <c r="X2039" t="n">
        <v>0.61</v>
      </c>
      <c r="Y2039" t="n">
        <v>1</v>
      </c>
      <c r="Z2039" t="n">
        <v>10</v>
      </c>
    </row>
    <row r="2040">
      <c r="A2040" t="n">
        <v>39</v>
      </c>
      <c r="B2040" t="n">
        <v>145</v>
      </c>
      <c r="C2040" t="inlineStr">
        <is>
          <t xml:space="preserve">CONCLUIDO	</t>
        </is>
      </c>
      <c r="D2040" t="n">
        <v>3.505</v>
      </c>
      <c r="E2040" t="n">
        <v>28.53</v>
      </c>
      <c r="F2040" t="n">
        <v>23.96</v>
      </c>
      <c r="G2040" t="n">
        <v>47.93</v>
      </c>
      <c r="H2040" t="n">
        <v>0.63</v>
      </c>
      <c r="I2040" t="n">
        <v>30</v>
      </c>
      <c r="J2040" t="n">
        <v>305.37</v>
      </c>
      <c r="K2040" t="n">
        <v>61.2</v>
      </c>
      <c r="L2040" t="n">
        <v>10.75</v>
      </c>
      <c r="M2040" t="n">
        <v>28</v>
      </c>
      <c r="N2040" t="n">
        <v>88.42</v>
      </c>
      <c r="O2040" t="n">
        <v>37896.14</v>
      </c>
      <c r="P2040" t="n">
        <v>426.97</v>
      </c>
      <c r="Q2040" t="n">
        <v>608.85</v>
      </c>
      <c r="R2040" t="n">
        <v>65.77</v>
      </c>
      <c r="S2040" t="n">
        <v>46.36</v>
      </c>
      <c r="T2040" t="n">
        <v>9280.6</v>
      </c>
      <c r="U2040" t="n">
        <v>0.7</v>
      </c>
      <c r="V2040" t="n">
        <v>0.89</v>
      </c>
      <c r="W2040" t="n">
        <v>9.23</v>
      </c>
      <c r="X2040" t="n">
        <v>0.59</v>
      </c>
      <c r="Y2040" t="n">
        <v>1</v>
      </c>
      <c r="Z2040" t="n">
        <v>10</v>
      </c>
    </row>
    <row r="2041">
      <c r="A2041" t="n">
        <v>40</v>
      </c>
      <c r="B2041" t="n">
        <v>145</v>
      </c>
      <c r="C2041" t="inlineStr">
        <is>
          <t xml:space="preserve">CONCLUIDO	</t>
        </is>
      </c>
      <c r="D2041" t="n">
        <v>3.5171</v>
      </c>
      <c r="E2041" t="n">
        <v>28.43</v>
      </c>
      <c r="F2041" t="n">
        <v>23.92</v>
      </c>
      <c r="G2041" t="n">
        <v>49.49</v>
      </c>
      <c r="H2041" t="n">
        <v>0.64</v>
      </c>
      <c r="I2041" t="n">
        <v>29</v>
      </c>
      <c r="J2041" t="n">
        <v>305.9</v>
      </c>
      <c r="K2041" t="n">
        <v>61.2</v>
      </c>
      <c r="L2041" t="n">
        <v>11</v>
      </c>
      <c r="M2041" t="n">
        <v>27</v>
      </c>
      <c r="N2041" t="n">
        <v>88.7</v>
      </c>
      <c r="O2041" t="n">
        <v>37962.28</v>
      </c>
      <c r="P2041" t="n">
        <v>426.3</v>
      </c>
      <c r="Q2041" t="n">
        <v>608.87</v>
      </c>
      <c r="R2041" t="n">
        <v>64.52</v>
      </c>
      <c r="S2041" t="n">
        <v>46.36</v>
      </c>
      <c r="T2041" t="n">
        <v>8663.02</v>
      </c>
      <c r="U2041" t="n">
        <v>0.72</v>
      </c>
      <c r="V2041" t="n">
        <v>0.89</v>
      </c>
      <c r="W2041" t="n">
        <v>9.220000000000001</v>
      </c>
      <c r="X2041" t="n">
        <v>0.55</v>
      </c>
      <c r="Y2041" t="n">
        <v>1</v>
      </c>
      <c r="Z2041" t="n">
        <v>10</v>
      </c>
    </row>
    <row r="2042">
      <c r="A2042" t="n">
        <v>41</v>
      </c>
      <c r="B2042" t="n">
        <v>145</v>
      </c>
      <c r="C2042" t="inlineStr">
        <is>
          <t xml:space="preserve">CONCLUIDO	</t>
        </is>
      </c>
      <c r="D2042" t="n">
        <v>3.5162</v>
      </c>
      <c r="E2042" t="n">
        <v>28.44</v>
      </c>
      <c r="F2042" t="n">
        <v>23.93</v>
      </c>
      <c r="G2042" t="n">
        <v>49.51</v>
      </c>
      <c r="H2042" t="n">
        <v>0.65</v>
      </c>
      <c r="I2042" t="n">
        <v>29</v>
      </c>
      <c r="J2042" t="n">
        <v>306.44</v>
      </c>
      <c r="K2042" t="n">
        <v>61.2</v>
      </c>
      <c r="L2042" t="n">
        <v>11.25</v>
      </c>
      <c r="M2042" t="n">
        <v>27</v>
      </c>
      <c r="N2042" t="n">
        <v>88.98999999999999</v>
      </c>
      <c r="O2042" t="n">
        <v>38028.53</v>
      </c>
      <c r="P2042" t="n">
        <v>426.27</v>
      </c>
      <c r="Q2042" t="n">
        <v>608.84</v>
      </c>
      <c r="R2042" t="n">
        <v>64.59999999999999</v>
      </c>
      <c r="S2042" t="n">
        <v>46.36</v>
      </c>
      <c r="T2042" t="n">
        <v>8704.48</v>
      </c>
      <c r="U2042" t="n">
        <v>0.72</v>
      </c>
      <c r="V2042" t="n">
        <v>0.89</v>
      </c>
      <c r="W2042" t="n">
        <v>9.23</v>
      </c>
      <c r="X2042" t="n">
        <v>0.55</v>
      </c>
      <c r="Y2042" t="n">
        <v>1</v>
      </c>
      <c r="Z2042" t="n">
        <v>10</v>
      </c>
    </row>
    <row r="2043">
      <c r="A2043" t="n">
        <v>42</v>
      </c>
      <c r="B2043" t="n">
        <v>145</v>
      </c>
      <c r="C2043" t="inlineStr">
        <is>
          <t xml:space="preserve">CONCLUIDO	</t>
        </is>
      </c>
      <c r="D2043" t="n">
        <v>3.524</v>
      </c>
      <c r="E2043" t="n">
        <v>28.38</v>
      </c>
      <c r="F2043" t="n">
        <v>23.92</v>
      </c>
      <c r="G2043" t="n">
        <v>51.26</v>
      </c>
      <c r="H2043" t="n">
        <v>0.67</v>
      </c>
      <c r="I2043" t="n">
        <v>28</v>
      </c>
      <c r="J2043" t="n">
        <v>306.98</v>
      </c>
      <c r="K2043" t="n">
        <v>61.2</v>
      </c>
      <c r="L2043" t="n">
        <v>11.5</v>
      </c>
      <c r="M2043" t="n">
        <v>26</v>
      </c>
      <c r="N2043" t="n">
        <v>89.28</v>
      </c>
      <c r="O2043" t="n">
        <v>38094.91</v>
      </c>
      <c r="P2043" t="n">
        <v>426.08</v>
      </c>
      <c r="Q2043" t="n">
        <v>608.8200000000001</v>
      </c>
      <c r="R2043" t="n">
        <v>64.48999999999999</v>
      </c>
      <c r="S2043" t="n">
        <v>46.36</v>
      </c>
      <c r="T2043" t="n">
        <v>8651.07</v>
      </c>
      <c r="U2043" t="n">
        <v>0.72</v>
      </c>
      <c r="V2043" t="n">
        <v>0.89</v>
      </c>
      <c r="W2043" t="n">
        <v>9.220000000000001</v>
      </c>
      <c r="X2043" t="n">
        <v>0.55</v>
      </c>
      <c r="Y2043" t="n">
        <v>1</v>
      </c>
      <c r="Z2043" t="n">
        <v>10</v>
      </c>
    </row>
    <row r="2044">
      <c r="A2044" t="n">
        <v>43</v>
      </c>
      <c r="B2044" t="n">
        <v>145</v>
      </c>
      <c r="C2044" t="inlineStr">
        <is>
          <t xml:space="preserve">CONCLUIDO	</t>
        </is>
      </c>
      <c r="D2044" t="n">
        <v>3.5341</v>
      </c>
      <c r="E2044" t="n">
        <v>28.3</v>
      </c>
      <c r="F2044" t="n">
        <v>23.89</v>
      </c>
      <c r="G2044" t="n">
        <v>53.09</v>
      </c>
      <c r="H2044" t="n">
        <v>0.68</v>
      </c>
      <c r="I2044" t="n">
        <v>27</v>
      </c>
      <c r="J2044" t="n">
        <v>307.52</v>
      </c>
      <c r="K2044" t="n">
        <v>61.2</v>
      </c>
      <c r="L2044" t="n">
        <v>11.75</v>
      </c>
      <c r="M2044" t="n">
        <v>25</v>
      </c>
      <c r="N2044" t="n">
        <v>89.56999999999999</v>
      </c>
      <c r="O2044" t="n">
        <v>38161.42</v>
      </c>
      <c r="P2044" t="n">
        <v>425.35</v>
      </c>
      <c r="Q2044" t="n">
        <v>608.9400000000001</v>
      </c>
      <c r="R2044" t="n">
        <v>63.51</v>
      </c>
      <c r="S2044" t="n">
        <v>46.36</v>
      </c>
      <c r="T2044" t="n">
        <v>8167.51</v>
      </c>
      <c r="U2044" t="n">
        <v>0.73</v>
      </c>
      <c r="V2044" t="n">
        <v>0.89</v>
      </c>
      <c r="W2044" t="n">
        <v>9.220000000000001</v>
      </c>
      <c r="X2044" t="n">
        <v>0.52</v>
      </c>
      <c r="Y2044" t="n">
        <v>1</v>
      </c>
      <c r="Z2044" t="n">
        <v>10</v>
      </c>
    </row>
    <row r="2045">
      <c r="A2045" t="n">
        <v>44</v>
      </c>
      <c r="B2045" t="n">
        <v>145</v>
      </c>
      <c r="C2045" t="inlineStr">
        <is>
          <t xml:space="preserve">CONCLUIDO	</t>
        </is>
      </c>
      <c r="D2045" t="n">
        <v>3.5345</v>
      </c>
      <c r="E2045" t="n">
        <v>28.29</v>
      </c>
      <c r="F2045" t="n">
        <v>23.89</v>
      </c>
      <c r="G2045" t="n">
        <v>53.09</v>
      </c>
      <c r="H2045" t="n">
        <v>0.6899999999999999</v>
      </c>
      <c r="I2045" t="n">
        <v>27</v>
      </c>
      <c r="J2045" t="n">
        <v>308.06</v>
      </c>
      <c r="K2045" t="n">
        <v>61.2</v>
      </c>
      <c r="L2045" t="n">
        <v>12</v>
      </c>
      <c r="M2045" t="n">
        <v>25</v>
      </c>
      <c r="N2045" t="n">
        <v>89.86</v>
      </c>
      <c r="O2045" t="n">
        <v>38228.06</v>
      </c>
      <c r="P2045" t="n">
        <v>425.46</v>
      </c>
      <c r="Q2045" t="n">
        <v>608.8</v>
      </c>
      <c r="R2045" t="n">
        <v>63.31</v>
      </c>
      <c r="S2045" t="n">
        <v>46.36</v>
      </c>
      <c r="T2045" t="n">
        <v>8068.01</v>
      </c>
      <c r="U2045" t="n">
        <v>0.73</v>
      </c>
      <c r="V2045" t="n">
        <v>0.89</v>
      </c>
      <c r="W2045" t="n">
        <v>9.220000000000001</v>
      </c>
      <c r="X2045" t="n">
        <v>0.52</v>
      </c>
      <c r="Y2045" t="n">
        <v>1</v>
      </c>
      <c r="Z2045" t="n">
        <v>10</v>
      </c>
    </row>
    <row r="2046">
      <c r="A2046" t="n">
        <v>45</v>
      </c>
      <c r="B2046" t="n">
        <v>145</v>
      </c>
      <c r="C2046" t="inlineStr">
        <is>
          <t xml:space="preserve">CONCLUIDO	</t>
        </is>
      </c>
      <c r="D2046" t="n">
        <v>3.5446</v>
      </c>
      <c r="E2046" t="n">
        <v>28.21</v>
      </c>
      <c r="F2046" t="n">
        <v>23.86</v>
      </c>
      <c r="G2046" t="n">
        <v>55.06</v>
      </c>
      <c r="H2046" t="n">
        <v>0.71</v>
      </c>
      <c r="I2046" t="n">
        <v>26</v>
      </c>
      <c r="J2046" t="n">
        <v>308.6</v>
      </c>
      <c r="K2046" t="n">
        <v>61.2</v>
      </c>
      <c r="L2046" t="n">
        <v>12.25</v>
      </c>
      <c r="M2046" t="n">
        <v>24</v>
      </c>
      <c r="N2046" t="n">
        <v>90.15000000000001</v>
      </c>
      <c r="O2046" t="n">
        <v>38294.82</v>
      </c>
      <c r="P2046" t="n">
        <v>424.79</v>
      </c>
      <c r="Q2046" t="n">
        <v>608.84</v>
      </c>
      <c r="R2046" t="n">
        <v>62.51</v>
      </c>
      <c r="S2046" t="n">
        <v>46.36</v>
      </c>
      <c r="T2046" t="n">
        <v>7671.26</v>
      </c>
      <c r="U2046" t="n">
        <v>0.74</v>
      </c>
      <c r="V2046" t="n">
        <v>0.89</v>
      </c>
      <c r="W2046" t="n">
        <v>9.220000000000001</v>
      </c>
      <c r="X2046" t="n">
        <v>0.49</v>
      </c>
      <c r="Y2046" t="n">
        <v>1</v>
      </c>
      <c r="Z2046" t="n">
        <v>10</v>
      </c>
    </row>
    <row r="2047">
      <c r="A2047" t="n">
        <v>46</v>
      </c>
      <c r="B2047" t="n">
        <v>145</v>
      </c>
      <c r="C2047" t="inlineStr">
        <is>
          <t xml:space="preserve">CONCLUIDO	</t>
        </is>
      </c>
      <c r="D2047" t="n">
        <v>3.5418</v>
      </c>
      <c r="E2047" t="n">
        <v>28.23</v>
      </c>
      <c r="F2047" t="n">
        <v>23.88</v>
      </c>
      <c r="G2047" t="n">
        <v>55.12</v>
      </c>
      <c r="H2047" t="n">
        <v>0.72</v>
      </c>
      <c r="I2047" t="n">
        <v>26</v>
      </c>
      <c r="J2047" t="n">
        <v>309.14</v>
      </c>
      <c r="K2047" t="n">
        <v>61.2</v>
      </c>
      <c r="L2047" t="n">
        <v>12.5</v>
      </c>
      <c r="M2047" t="n">
        <v>24</v>
      </c>
      <c r="N2047" t="n">
        <v>90.44</v>
      </c>
      <c r="O2047" t="n">
        <v>38361.7</v>
      </c>
      <c r="P2047" t="n">
        <v>425</v>
      </c>
      <c r="Q2047" t="n">
        <v>608.84</v>
      </c>
      <c r="R2047" t="n">
        <v>63.23</v>
      </c>
      <c r="S2047" t="n">
        <v>46.36</v>
      </c>
      <c r="T2047" t="n">
        <v>8032.22</v>
      </c>
      <c r="U2047" t="n">
        <v>0.73</v>
      </c>
      <c r="V2047" t="n">
        <v>0.89</v>
      </c>
      <c r="W2047" t="n">
        <v>9.220000000000001</v>
      </c>
      <c r="X2047" t="n">
        <v>0.51</v>
      </c>
      <c r="Y2047" t="n">
        <v>1</v>
      </c>
      <c r="Z2047" t="n">
        <v>10</v>
      </c>
    </row>
    <row r="2048">
      <c r="A2048" t="n">
        <v>47</v>
      </c>
      <c r="B2048" t="n">
        <v>145</v>
      </c>
      <c r="C2048" t="inlineStr">
        <is>
          <t xml:space="preserve">CONCLUIDO	</t>
        </is>
      </c>
      <c r="D2048" t="n">
        <v>3.5506</v>
      </c>
      <c r="E2048" t="n">
        <v>28.16</v>
      </c>
      <c r="F2048" t="n">
        <v>23.87</v>
      </c>
      <c r="G2048" t="n">
        <v>57.28</v>
      </c>
      <c r="H2048" t="n">
        <v>0.73</v>
      </c>
      <c r="I2048" t="n">
        <v>25</v>
      </c>
      <c r="J2048" t="n">
        <v>309.68</v>
      </c>
      <c r="K2048" t="n">
        <v>61.2</v>
      </c>
      <c r="L2048" t="n">
        <v>12.75</v>
      </c>
      <c r="M2048" t="n">
        <v>23</v>
      </c>
      <c r="N2048" t="n">
        <v>90.73999999999999</v>
      </c>
      <c r="O2048" t="n">
        <v>38428.72</v>
      </c>
      <c r="P2048" t="n">
        <v>424.74</v>
      </c>
      <c r="Q2048" t="n">
        <v>608.85</v>
      </c>
      <c r="R2048" t="n">
        <v>62.57</v>
      </c>
      <c r="S2048" t="n">
        <v>46.36</v>
      </c>
      <c r="T2048" t="n">
        <v>7706.33</v>
      </c>
      <c r="U2048" t="n">
        <v>0.74</v>
      </c>
      <c r="V2048" t="n">
        <v>0.89</v>
      </c>
      <c r="W2048" t="n">
        <v>9.23</v>
      </c>
      <c r="X2048" t="n">
        <v>0.49</v>
      </c>
      <c r="Y2048" t="n">
        <v>1</v>
      </c>
      <c r="Z2048" t="n">
        <v>10</v>
      </c>
    </row>
    <row r="2049">
      <c r="A2049" t="n">
        <v>48</v>
      </c>
      <c r="B2049" t="n">
        <v>145</v>
      </c>
      <c r="C2049" t="inlineStr">
        <is>
          <t xml:space="preserve">CONCLUIDO	</t>
        </is>
      </c>
      <c r="D2049" t="n">
        <v>3.5526</v>
      </c>
      <c r="E2049" t="n">
        <v>28.15</v>
      </c>
      <c r="F2049" t="n">
        <v>23.85</v>
      </c>
      <c r="G2049" t="n">
        <v>57.24</v>
      </c>
      <c r="H2049" t="n">
        <v>0.75</v>
      </c>
      <c r="I2049" t="n">
        <v>25</v>
      </c>
      <c r="J2049" t="n">
        <v>310.23</v>
      </c>
      <c r="K2049" t="n">
        <v>61.2</v>
      </c>
      <c r="L2049" t="n">
        <v>13</v>
      </c>
      <c r="M2049" t="n">
        <v>23</v>
      </c>
      <c r="N2049" t="n">
        <v>91.03</v>
      </c>
      <c r="O2049" t="n">
        <v>38495.87</v>
      </c>
      <c r="P2049" t="n">
        <v>424.4</v>
      </c>
      <c r="Q2049" t="n">
        <v>608.84</v>
      </c>
      <c r="R2049" t="n">
        <v>62.29</v>
      </c>
      <c r="S2049" t="n">
        <v>46.36</v>
      </c>
      <c r="T2049" t="n">
        <v>7568.06</v>
      </c>
      <c r="U2049" t="n">
        <v>0.74</v>
      </c>
      <c r="V2049" t="n">
        <v>0.89</v>
      </c>
      <c r="W2049" t="n">
        <v>9.220000000000001</v>
      </c>
      <c r="X2049" t="n">
        <v>0.48</v>
      </c>
      <c r="Y2049" t="n">
        <v>1</v>
      </c>
      <c r="Z2049" t="n">
        <v>10</v>
      </c>
    </row>
    <row r="2050">
      <c r="A2050" t="n">
        <v>49</v>
      </c>
      <c r="B2050" t="n">
        <v>145</v>
      </c>
      <c r="C2050" t="inlineStr">
        <is>
          <t xml:space="preserve">CONCLUIDO	</t>
        </is>
      </c>
      <c r="D2050" t="n">
        <v>3.563</v>
      </c>
      <c r="E2050" t="n">
        <v>28.07</v>
      </c>
      <c r="F2050" t="n">
        <v>23.82</v>
      </c>
      <c r="G2050" t="n">
        <v>59.56</v>
      </c>
      <c r="H2050" t="n">
        <v>0.76</v>
      </c>
      <c r="I2050" t="n">
        <v>24</v>
      </c>
      <c r="J2050" t="n">
        <v>310.77</v>
      </c>
      <c r="K2050" t="n">
        <v>61.2</v>
      </c>
      <c r="L2050" t="n">
        <v>13.25</v>
      </c>
      <c r="M2050" t="n">
        <v>22</v>
      </c>
      <c r="N2050" t="n">
        <v>91.33</v>
      </c>
      <c r="O2050" t="n">
        <v>38563.14</v>
      </c>
      <c r="P2050" t="n">
        <v>423.54</v>
      </c>
      <c r="Q2050" t="n">
        <v>608.84</v>
      </c>
      <c r="R2050" t="n">
        <v>61.39</v>
      </c>
      <c r="S2050" t="n">
        <v>46.36</v>
      </c>
      <c r="T2050" t="n">
        <v>7120.64</v>
      </c>
      <c r="U2050" t="n">
        <v>0.76</v>
      </c>
      <c r="V2050" t="n">
        <v>0.89</v>
      </c>
      <c r="W2050" t="n">
        <v>9.220000000000001</v>
      </c>
      <c r="X2050" t="n">
        <v>0.45</v>
      </c>
      <c r="Y2050" t="n">
        <v>1</v>
      </c>
      <c r="Z2050" t="n">
        <v>10</v>
      </c>
    </row>
    <row r="2051">
      <c r="A2051" t="n">
        <v>50</v>
      </c>
      <c r="B2051" t="n">
        <v>145</v>
      </c>
      <c r="C2051" t="inlineStr">
        <is>
          <t xml:space="preserve">CONCLUIDO	</t>
        </is>
      </c>
      <c r="D2051" t="n">
        <v>3.5614</v>
      </c>
      <c r="E2051" t="n">
        <v>28.08</v>
      </c>
      <c r="F2051" t="n">
        <v>23.84</v>
      </c>
      <c r="G2051" t="n">
        <v>59.59</v>
      </c>
      <c r="H2051" t="n">
        <v>0.77</v>
      </c>
      <c r="I2051" t="n">
        <v>24</v>
      </c>
      <c r="J2051" t="n">
        <v>311.32</v>
      </c>
      <c r="K2051" t="n">
        <v>61.2</v>
      </c>
      <c r="L2051" t="n">
        <v>13.5</v>
      </c>
      <c r="M2051" t="n">
        <v>22</v>
      </c>
      <c r="N2051" t="n">
        <v>91.62</v>
      </c>
      <c r="O2051" t="n">
        <v>38630.55</v>
      </c>
      <c r="P2051" t="n">
        <v>423.96</v>
      </c>
      <c r="Q2051" t="n">
        <v>608.88</v>
      </c>
      <c r="R2051" t="n">
        <v>61.84</v>
      </c>
      <c r="S2051" t="n">
        <v>46.36</v>
      </c>
      <c r="T2051" t="n">
        <v>7346.85</v>
      </c>
      <c r="U2051" t="n">
        <v>0.75</v>
      </c>
      <c r="V2051" t="n">
        <v>0.89</v>
      </c>
      <c r="W2051" t="n">
        <v>9.220000000000001</v>
      </c>
      <c r="X2051" t="n">
        <v>0.46</v>
      </c>
      <c r="Y2051" t="n">
        <v>1</v>
      </c>
      <c r="Z2051" t="n">
        <v>10</v>
      </c>
    </row>
    <row r="2052">
      <c r="A2052" t="n">
        <v>51</v>
      </c>
      <c r="B2052" t="n">
        <v>145</v>
      </c>
      <c r="C2052" t="inlineStr">
        <is>
          <t xml:space="preserve">CONCLUIDO	</t>
        </is>
      </c>
      <c r="D2052" t="n">
        <v>3.561</v>
      </c>
      <c r="E2052" t="n">
        <v>28.08</v>
      </c>
      <c r="F2052" t="n">
        <v>23.84</v>
      </c>
      <c r="G2052" t="n">
        <v>59.6</v>
      </c>
      <c r="H2052" t="n">
        <v>0.79</v>
      </c>
      <c r="I2052" t="n">
        <v>24</v>
      </c>
      <c r="J2052" t="n">
        <v>311.87</v>
      </c>
      <c r="K2052" t="n">
        <v>61.2</v>
      </c>
      <c r="L2052" t="n">
        <v>13.75</v>
      </c>
      <c r="M2052" t="n">
        <v>22</v>
      </c>
      <c r="N2052" t="n">
        <v>91.92</v>
      </c>
      <c r="O2052" t="n">
        <v>38698.21</v>
      </c>
      <c r="P2052" t="n">
        <v>423.67</v>
      </c>
      <c r="Q2052" t="n">
        <v>608.84</v>
      </c>
      <c r="R2052" t="n">
        <v>61.88</v>
      </c>
      <c r="S2052" t="n">
        <v>46.36</v>
      </c>
      <c r="T2052" t="n">
        <v>7365.35</v>
      </c>
      <c r="U2052" t="n">
        <v>0.75</v>
      </c>
      <c r="V2052" t="n">
        <v>0.89</v>
      </c>
      <c r="W2052" t="n">
        <v>9.220000000000001</v>
      </c>
      <c r="X2052" t="n">
        <v>0.47</v>
      </c>
      <c r="Y2052" t="n">
        <v>1</v>
      </c>
      <c r="Z2052" t="n">
        <v>10</v>
      </c>
    </row>
    <row r="2053">
      <c r="A2053" t="n">
        <v>52</v>
      </c>
      <c r="B2053" t="n">
        <v>145</v>
      </c>
      <c r="C2053" t="inlineStr">
        <is>
          <t xml:space="preserve">CONCLUIDO	</t>
        </is>
      </c>
      <c r="D2053" t="n">
        <v>3.5706</v>
      </c>
      <c r="E2053" t="n">
        <v>28.01</v>
      </c>
      <c r="F2053" t="n">
        <v>23.82</v>
      </c>
      <c r="G2053" t="n">
        <v>62.13</v>
      </c>
      <c r="H2053" t="n">
        <v>0.8</v>
      </c>
      <c r="I2053" t="n">
        <v>23</v>
      </c>
      <c r="J2053" t="n">
        <v>312.42</v>
      </c>
      <c r="K2053" t="n">
        <v>61.2</v>
      </c>
      <c r="L2053" t="n">
        <v>14</v>
      </c>
      <c r="M2053" t="n">
        <v>21</v>
      </c>
      <c r="N2053" t="n">
        <v>92.22</v>
      </c>
      <c r="O2053" t="n">
        <v>38765.89</v>
      </c>
      <c r="P2053" t="n">
        <v>423.41</v>
      </c>
      <c r="Q2053" t="n">
        <v>608.9400000000001</v>
      </c>
      <c r="R2053" t="n">
        <v>61.08</v>
      </c>
      <c r="S2053" t="n">
        <v>46.36</v>
      </c>
      <c r="T2053" t="n">
        <v>6972.11</v>
      </c>
      <c r="U2053" t="n">
        <v>0.76</v>
      </c>
      <c r="V2053" t="n">
        <v>0.89</v>
      </c>
      <c r="W2053" t="n">
        <v>9.220000000000001</v>
      </c>
      <c r="X2053" t="n">
        <v>0.44</v>
      </c>
      <c r="Y2053" t="n">
        <v>1</v>
      </c>
      <c r="Z2053" t="n">
        <v>10</v>
      </c>
    </row>
    <row r="2054">
      <c r="A2054" t="n">
        <v>53</v>
      </c>
      <c r="B2054" t="n">
        <v>145</v>
      </c>
      <c r="C2054" t="inlineStr">
        <is>
          <t xml:space="preserve">CONCLUIDO	</t>
        </is>
      </c>
      <c r="D2054" t="n">
        <v>3.5695</v>
      </c>
      <c r="E2054" t="n">
        <v>28.02</v>
      </c>
      <c r="F2054" t="n">
        <v>23.83</v>
      </c>
      <c r="G2054" t="n">
        <v>62.16</v>
      </c>
      <c r="H2054" t="n">
        <v>0.8100000000000001</v>
      </c>
      <c r="I2054" t="n">
        <v>23</v>
      </c>
      <c r="J2054" t="n">
        <v>312.97</v>
      </c>
      <c r="K2054" t="n">
        <v>61.2</v>
      </c>
      <c r="L2054" t="n">
        <v>14.25</v>
      </c>
      <c r="M2054" t="n">
        <v>21</v>
      </c>
      <c r="N2054" t="n">
        <v>92.52</v>
      </c>
      <c r="O2054" t="n">
        <v>38833.69</v>
      </c>
      <c r="P2054" t="n">
        <v>423.55</v>
      </c>
      <c r="Q2054" t="n">
        <v>608.89</v>
      </c>
      <c r="R2054" t="n">
        <v>61.26</v>
      </c>
      <c r="S2054" t="n">
        <v>46.36</v>
      </c>
      <c r="T2054" t="n">
        <v>7064.86</v>
      </c>
      <c r="U2054" t="n">
        <v>0.76</v>
      </c>
      <c r="V2054" t="n">
        <v>0.89</v>
      </c>
      <c r="W2054" t="n">
        <v>9.220000000000001</v>
      </c>
      <c r="X2054" t="n">
        <v>0.45</v>
      </c>
      <c r="Y2054" t="n">
        <v>1</v>
      </c>
      <c r="Z2054" t="n">
        <v>10</v>
      </c>
    </row>
    <row r="2055">
      <c r="A2055" t="n">
        <v>54</v>
      </c>
      <c r="B2055" t="n">
        <v>145</v>
      </c>
      <c r="C2055" t="inlineStr">
        <is>
          <t xml:space="preserve">CONCLUIDO	</t>
        </is>
      </c>
      <c r="D2055" t="n">
        <v>3.5805</v>
      </c>
      <c r="E2055" t="n">
        <v>27.93</v>
      </c>
      <c r="F2055" t="n">
        <v>23.79</v>
      </c>
      <c r="G2055" t="n">
        <v>64.89</v>
      </c>
      <c r="H2055" t="n">
        <v>0.82</v>
      </c>
      <c r="I2055" t="n">
        <v>22</v>
      </c>
      <c r="J2055" t="n">
        <v>313.52</v>
      </c>
      <c r="K2055" t="n">
        <v>61.2</v>
      </c>
      <c r="L2055" t="n">
        <v>14.5</v>
      </c>
      <c r="M2055" t="n">
        <v>20</v>
      </c>
      <c r="N2055" t="n">
        <v>92.81999999999999</v>
      </c>
      <c r="O2055" t="n">
        <v>38901.63</v>
      </c>
      <c r="P2055" t="n">
        <v>422.72</v>
      </c>
      <c r="Q2055" t="n">
        <v>608.92</v>
      </c>
      <c r="R2055" t="n">
        <v>60.44</v>
      </c>
      <c r="S2055" t="n">
        <v>46.36</v>
      </c>
      <c r="T2055" t="n">
        <v>6655.82</v>
      </c>
      <c r="U2055" t="n">
        <v>0.77</v>
      </c>
      <c r="V2055" t="n">
        <v>0.9</v>
      </c>
      <c r="W2055" t="n">
        <v>9.220000000000001</v>
      </c>
      <c r="X2055" t="n">
        <v>0.42</v>
      </c>
      <c r="Y2055" t="n">
        <v>1</v>
      </c>
      <c r="Z2055" t="n">
        <v>10</v>
      </c>
    </row>
    <row r="2056">
      <c r="A2056" t="n">
        <v>55</v>
      </c>
      <c r="B2056" t="n">
        <v>145</v>
      </c>
      <c r="C2056" t="inlineStr">
        <is>
          <t xml:space="preserve">CONCLUIDO	</t>
        </is>
      </c>
      <c r="D2056" t="n">
        <v>3.5813</v>
      </c>
      <c r="E2056" t="n">
        <v>27.92</v>
      </c>
      <c r="F2056" t="n">
        <v>23.79</v>
      </c>
      <c r="G2056" t="n">
        <v>64.88</v>
      </c>
      <c r="H2056" t="n">
        <v>0.84</v>
      </c>
      <c r="I2056" t="n">
        <v>22</v>
      </c>
      <c r="J2056" t="n">
        <v>314.07</v>
      </c>
      <c r="K2056" t="n">
        <v>61.2</v>
      </c>
      <c r="L2056" t="n">
        <v>14.75</v>
      </c>
      <c r="M2056" t="n">
        <v>20</v>
      </c>
      <c r="N2056" t="n">
        <v>93.12</v>
      </c>
      <c r="O2056" t="n">
        <v>38969.71</v>
      </c>
      <c r="P2056" t="n">
        <v>422.71</v>
      </c>
      <c r="Q2056" t="n">
        <v>608.83</v>
      </c>
      <c r="R2056" t="n">
        <v>60.34</v>
      </c>
      <c r="S2056" t="n">
        <v>46.36</v>
      </c>
      <c r="T2056" t="n">
        <v>6609.34</v>
      </c>
      <c r="U2056" t="n">
        <v>0.77</v>
      </c>
      <c r="V2056" t="n">
        <v>0.9</v>
      </c>
      <c r="W2056" t="n">
        <v>9.210000000000001</v>
      </c>
      <c r="X2056" t="n">
        <v>0.42</v>
      </c>
      <c r="Y2056" t="n">
        <v>1</v>
      </c>
      <c r="Z2056" t="n">
        <v>10</v>
      </c>
    </row>
    <row r="2057">
      <c r="A2057" t="n">
        <v>56</v>
      </c>
      <c r="B2057" t="n">
        <v>145</v>
      </c>
      <c r="C2057" t="inlineStr">
        <is>
          <t xml:space="preserve">CONCLUIDO	</t>
        </is>
      </c>
      <c r="D2057" t="n">
        <v>3.5782</v>
      </c>
      <c r="E2057" t="n">
        <v>27.95</v>
      </c>
      <c r="F2057" t="n">
        <v>23.81</v>
      </c>
      <c r="G2057" t="n">
        <v>64.94</v>
      </c>
      <c r="H2057" t="n">
        <v>0.85</v>
      </c>
      <c r="I2057" t="n">
        <v>22</v>
      </c>
      <c r="J2057" t="n">
        <v>314.62</v>
      </c>
      <c r="K2057" t="n">
        <v>61.2</v>
      </c>
      <c r="L2057" t="n">
        <v>15</v>
      </c>
      <c r="M2057" t="n">
        <v>20</v>
      </c>
      <c r="N2057" t="n">
        <v>93.43000000000001</v>
      </c>
      <c r="O2057" t="n">
        <v>39037.92</v>
      </c>
      <c r="P2057" t="n">
        <v>422.88</v>
      </c>
      <c r="Q2057" t="n">
        <v>608.89</v>
      </c>
      <c r="R2057" t="n">
        <v>60.85</v>
      </c>
      <c r="S2057" t="n">
        <v>46.36</v>
      </c>
      <c r="T2057" t="n">
        <v>6864.6</v>
      </c>
      <c r="U2057" t="n">
        <v>0.76</v>
      </c>
      <c r="V2057" t="n">
        <v>0.89</v>
      </c>
      <c r="W2057" t="n">
        <v>9.220000000000001</v>
      </c>
      <c r="X2057" t="n">
        <v>0.44</v>
      </c>
      <c r="Y2057" t="n">
        <v>1</v>
      </c>
      <c r="Z2057" t="n">
        <v>10</v>
      </c>
    </row>
    <row r="2058">
      <c r="A2058" t="n">
        <v>57</v>
      </c>
      <c r="B2058" t="n">
        <v>145</v>
      </c>
      <c r="C2058" t="inlineStr">
        <is>
          <t xml:space="preserve">CONCLUIDO	</t>
        </is>
      </c>
      <c r="D2058" t="n">
        <v>3.59</v>
      </c>
      <c r="E2058" t="n">
        <v>27.86</v>
      </c>
      <c r="F2058" t="n">
        <v>23.77</v>
      </c>
      <c r="G2058" t="n">
        <v>67.93000000000001</v>
      </c>
      <c r="H2058" t="n">
        <v>0.86</v>
      </c>
      <c r="I2058" t="n">
        <v>21</v>
      </c>
      <c r="J2058" t="n">
        <v>315.18</v>
      </c>
      <c r="K2058" t="n">
        <v>61.2</v>
      </c>
      <c r="L2058" t="n">
        <v>15.25</v>
      </c>
      <c r="M2058" t="n">
        <v>19</v>
      </c>
      <c r="N2058" t="n">
        <v>93.73</v>
      </c>
      <c r="O2058" t="n">
        <v>39106.27</v>
      </c>
      <c r="P2058" t="n">
        <v>422.14</v>
      </c>
      <c r="Q2058" t="n">
        <v>608.86</v>
      </c>
      <c r="R2058" t="n">
        <v>59.94</v>
      </c>
      <c r="S2058" t="n">
        <v>46.36</v>
      </c>
      <c r="T2058" t="n">
        <v>6412.37</v>
      </c>
      <c r="U2058" t="n">
        <v>0.77</v>
      </c>
      <c r="V2058" t="n">
        <v>0.9</v>
      </c>
      <c r="W2058" t="n">
        <v>9.210000000000001</v>
      </c>
      <c r="X2058" t="n">
        <v>0.4</v>
      </c>
      <c r="Y2058" t="n">
        <v>1</v>
      </c>
      <c r="Z2058" t="n">
        <v>10</v>
      </c>
    </row>
    <row r="2059">
      <c r="A2059" t="n">
        <v>58</v>
      </c>
      <c r="B2059" t="n">
        <v>145</v>
      </c>
      <c r="C2059" t="inlineStr">
        <is>
          <t xml:space="preserve">CONCLUIDO	</t>
        </is>
      </c>
      <c r="D2059" t="n">
        <v>3.5909</v>
      </c>
      <c r="E2059" t="n">
        <v>27.85</v>
      </c>
      <c r="F2059" t="n">
        <v>23.77</v>
      </c>
      <c r="G2059" t="n">
        <v>67.91</v>
      </c>
      <c r="H2059" t="n">
        <v>0.87</v>
      </c>
      <c r="I2059" t="n">
        <v>21</v>
      </c>
      <c r="J2059" t="n">
        <v>315.73</v>
      </c>
      <c r="K2059" t="n">
        <v>61.2</v>
      </c>
      <c r="L2059" t="n">
        <v>15.5</v>
      </c>
      <c r="M2059" t="n">
        <v>19</v>
      </c>
      <c r="N2059" t="n">
        <v>94.03</v>
      </c>
      <c r="O2059" t="n">
        <v>39174.75</v>
      </c>
      <c r="P2059" t="n">
        <v>422.11</v>
      </c>
      <c r="Q2059" t="n">
        <v>608.83</v>
      </c>
      <c r="R2059" t="n">
        <v>59.81</v>
      </c>
      <c r="S2059" t="n">
        <v>46.36</v>
      </c>
      <c r="T2059" t="n">
        <v>6348.28</v>
      </c>
      <c r="U2059" t="n">
        <v>0.78</v>
      </c>
      <c r="V2059" t="n">
        <v>0.9</v>
      </c>
      <c r="W2059" t="n">
        <v>9.210000000000001</v>
      </c>
      <c r="X2059" t="n">
        <v>0.4</v>
      </c>
      <c r="Y2059" t="n">
        <v>1</v>
      </c>
      <c r="Z2059" t="n">
        <v>10</v>
      </c>
    </row>
    <row r="2060">
      <c r="A2060" t="n">
        <v>59</v>
      </c>
      <c r="B2060" t="n">
        <v>145</v>
      </c>
      <c r="C2060" t="inlineStr">
        <is>
          <t xml:space="preserve">CONCLUIDO	</t>
        </is>
      </c>
      <c r="D2060" t="n">
        <v>3.5913</v>
      </c>
      <c r="E2060" t="n">
        <v>27.84</v>
      </c>
      <c r="F2060" t="n">
        <v>23.76</v>
      </c>
      <c r="G2060" t="n">
        <v>67.90000000000001</v>
      </c>
      <c r="H2060" t="n">
        <v>0.89</v>
      </c>
      <c r="I2060" t="n">
        <v>21</v>
      </c>
      <c r="J2060" t="n">
        <v>316.29</v>
      </c>
      <c r="K2060" t="n">
        <v>61.2</v>
      </c>
      <c r="L2060" t="n">
        <v>15.75</v>
      </c>
      <c r="M2060" t="n">
        <v>19</v>
      </c>
      <c r="N2060" t="n">
        <v>94.34</v>
      </c>
      <c r="O2060" t="n">
        <v>39243.37</v>
      </c>
      <c r="P2060" t="n">
        <v>421.92</v>
      </c>
      <c r="Q2060" t="n">
        <v>608.77</v>
      </c>
      <c r="R2060" t="n">
        <v>59.47</v>
      </c>
      <c r="S2060" t="n">
        <v>46.36</v>
      </c>
      <c r="T2060" t="n">
        <v>6177.6</v>
      </c>
      <c r="U2060" t="n">
        <v>0.78</v>
      </c>
      <c r="V2060" t="n">
        <v>0.9</v>
      </c>
      <c r="W2060" t="n">
        <v>9.210000000000001</v>
      </c>
      <c r="X2060" t="n">
        <v>0.39</v>
      </c>
      <c r="Y2060" t="n">
        <v>1</v>
      </c>
      <c r="Z2060" t="n">
        <v>10</v>
      </c>
    </row>
    <row r="2061">
      <c r="A2061" t="n">
        <v>60</v>
      </c>
      <c r="B2061" t="n">
        <v>145</v>
      </c>
      <c r="C2061" t="inlineStr">
        <is>
          <t xml:space="preserve">CONCLUIDO	</t>
        </is>
      </c>
      <c r="D2061" t="n">
        <v>3.6001</v>
      </c>
      <c r="E2061" t="n">
        <v>27.78</v>
      </c>
      <c r="F2061" t="n">
        <v>23.75</v>
      </c>
      <c r="G2061" t="n">
        <v>71.25</v>
      </c>
      <c r="H2061" t="n">
        <v>0.9</v>
      </c>
      <c r="I2061" t="n">
        <v>20</v>
      </c>
      <c r="J2061" t="n">
        <v>316.85</v>
      </c>
      <c r="K2061" t="n">
        <v>61.2</v>
      </c>
      <c r="L2061" t="n">
        <v>16</v>
      </c>
      <c r="M2061" t="n">
        <v>18</v>
      </c>
      <c r="N2061" t="n">
        <v>94.65000000000001</v>
      </c>
      <c r="O2061" t="n">
        <v>39312.13</v>
      </c>
      <c r="P2061" t="n">
        <v>421.53</v>
      </c>
      <c r="Q2061" t="n">
        <v>608.79</v>
      </c>
      <c r="R2061" t="n">
        <v>59.14</v>
      </c>
      <c r="S2061" t="n">
        <v>46.36</v>
      </c>
      <c r="T2061" t="n">
        <v>6015.18</v>
      </c>
      <c r="U2061" t="n">
        <v>0.78</v>
      </c>
      <c r="V2061" t="n">
        <v>0.9</v>
      </c>
      <c r="W2061" t="n">
        <v>9.210000000000001</v>
      </c>
      <c r="X2061" t="n">
        <v>0.38</v>
      </c>
      <c r="Y2061" t="n">
        <v>1</v>
      </c>
      <c r="Z2061" t="n">
        <v>10</v>
      </c>
    </row>
    <row r="2062">
      <c r="A2062" t="n">
        <v>61</v>
      </c>
      <c r="B2062" t="n">
        <v>145</v>
      </c>
      <c r="C2062" t="inlineStr">
        <is>
          <t xml:space="preserve">CONCLUIDO	</t>
        </is>
      </c>
      <c r="D2062" t="n">
        <v>3.6001</v>
      </c>
      <c r="E2062" t="n">
        <v>27.78</v>
      </c>
      <c r="F2062" t="n">
        <v>23.75</v>
      </c>
      <c r="G2062" t="n">
        <v>71.25</v>
      </c>
      <c r="H2062" t="n">
        <v>0.91</v>
      </c>
      <c r="I2062" t="n">
        <v>20</v>
      </c>
      <c r="J2062" t="n">
        <v>317.41</v>
      </c>
      <c r="K2062" t="n">
        <v>61.2</v>
      </c>
      <c r="L2062" t="n">
        <v>16.25</v>
      </c>
      <c r="M2062" t="n">
        <v>18</v>
      </c>
      <c r="N2062" t="n">
        <v>94.95999999999999</v>
      </c>
      <c r="O2062" t="n">
        <v>39381.03</v>
      </c>
      <c r="P2062" t="n">
        <v>421.59</v>
      </c>
      <c r="Q2062" t="n">
        <v>608.85</v>
      </c>
      <c r="R2062" t="n">
        <v>59.16</v>
      </c>
      <c r="S2062" t="n">
        <v>46.36</v>
      </c>
      <c r="T2062" t="n">
        <v>6027.73</v>
      </c>
      <c r="U2062" t="n">
        <v>0.78</v>
      </c>
      <c r="V2062" t="n">
        <v>0.9</v>
      </c>
      <c r="W2062" t="n">
        <v>9.210000000000001</v>
      </c>
      <c r="X2062" t="n">
        <v>0.38</v>
      </c>
      <c r="Y2062" t="n">
        <v>1</v>
      </c>
      <c r="Z2062" t="n">
        <v>10</v>
      </c>
    </row>
    <row r="2063">
      <c r="A2063" t="n">
        <v>62</v>
      </c>
      <c r="B2063" t="n">
        <v>145</v>
      </c>
      <c r="C2063" t="inlineStr">
        <is>
          <t xml:space="preserve">CONCLUIDO	</t>
        </is>
      </c>
      <c r="D2063" t="n">
        <v>3.6003</v>
      </c>
      <c r="E2063" t="n">
        <v>27.78</v>
      </c>
      <c r="F2063" t="n">
        <v>23.75</v>
      </c>
      <c r="G2063" t="n">
        <v>71.25</v>
      </c>
      <c r="H2063" t="n">
        <v>0.92</v>
      </c>
      <c r="I2063" t="n">
        <v>20</v>
      </c>
      <c r="J2063" t="n">
        <v>317.97</v>
      </c>
      <c r="K2063" t="n">
        <v>61.2</v>
      </c>
      <c r="L2063" t="n">
        <v>16.5</v>
      </c>
      <c r="M2063" t="n">
        <v>18</v>
      </c>
      <c r="N2063" t="n">
        <v>95.27</v>
      </c>
      <c r="O2063" t="n">
        <v>39450.07</v>
      </c>
      <c r="P2063" t="n">
        <v>421.44</v>
      </c>
      <c r="Q2063" t="n">
        <v>608.88</v>
      </c>
      <c r="R2063" t="n">
        <v>59.06</v>
      </c>
      <c r="S2063" t="n">
        <v>46.36</v>
      </c>
      <c r="T2063" t="n">
        <v>5976.82</v>
      </c>
      <c r="U2063" t="n">
        <v>0.78</v>
      </c>
      <c r="V2063" t="n">
        <v>0.9</v>
      </c>
      <c r="W2063" t="n">
        <v>9.210000000000001</v>
      </c>
      <c r="X2063" t="n">
        <v>0.38</v>
      </c>
      <c r="Y2063" t="n">
        <v>1</v>
      </c>
      <c r="Z2063" t="n">
        <v>10</v>
      </c>
    </row>
    <row r="2064">
      <c r="A2064" t="n">
        <v>63</v>
      </c>
      <c r="B2064" t="n">
        <v>145</v>
      </c>
      <c r="C2064" t="inlineStr">
        <is>
          <t xml:space="preserve">CONCLUIDO	</t>
        </is>
      </c>
      <c r="D2064" t="n">
        <v>3.6099</v>
      </c>
      <c r="E2064" t="n">
        <v>27.7</v>
      </c>
      <c r="F2064" t="n">
        <v>23.73</v>
      </c>
      <c r="G2064" t="n">
        <v>74.93000000000001</v>
      </c>
      <c r="H2064" t="n">
        <v>0.9399999999999999</v>
      </c>
      <c r="I2064" t="n">
        <v>19</v>
      </c>
      <c r="J2064" t="n">
        <v>318.53</v>
      </c>
      <c r="K2064" t="n">
        <v>61.2</v>
      </c>
      <c r="L2064" t="n">
        <v>16.75</v>
      </c>
      <c r="M2064" t="n">
        <v>17</v>
      </c>
      <c r="N2064" t="n">
        <v>95.58</v>
      </c>
      <c r="O2064" t="n">
        <v>39519.26</v>
      </c>
      <c r="P2064" t="n">
        <v>421.05</v>
      </c>
      <c r="Q2064" t="n">
        <v>608.78</v>
      </c>
      <c r="R2064" t="n">
        <v>58.44</v>
      </c>
      <c r="S2064" t="n">
        <v>46.36</v>
      </c>
      <c r="T2064" t="n">
        <v>5671.51</v>
      </c>
      <c r="U2064" t="n">
        <v>0.79</v>
      </c>
      <c r="V2064" t="n">
        <v>0.9</v>
      </c>
      <c r="W2064" t="n">
        <v>9.210000000000001</v>
      </c>
      <c r="X2064" t="n">
        <v>0.36</v>
      </c>
      <c r="Y2064" t="n">
        <v>1</v>
      </c>
      <c r="Z2064" t="n">
        <v>10</v>
      </c>
    </row>
    <row r="2065">
      <c r="A2065" t="n">
        <v>64</v>
      </c>
      <c r="B2065" t="n">
        <v>145</v>
      </c>
      <c r="C2065" t="inlineStr">
        <is>
          <t xml:space="preserve">CONCLUIDO	</t>
        </is>
      </c>
      <c r="D2065" t="n">
        <v>3.6107</v>
      </c>
      <c r="E2065" t="n">
        <v>27.7</v>
      </c>
      <c r="F2065" t="n">
        <v>23.72</v>
      </c>
      <c r="G2065" t="n">
        <v>74.91</v>
      </c>
      <c r="H2065" t="n">
        <v>0.95</v>
      </c>
      <c r="I2065" t="n">
        <v>19</v>
      </c>
      <c r="J2065" t="n">
        <v>319.09</v>
      </c>
      <c r="K2065" t="n">
        <v>61.2</v>
      </c>
      <c r="L2065" t="n">
        <v>17</v>
      </c>
      <c r="M2065" t="n">
        <v>17</v>
      </c>
      <c r="N2065" t="n">
        <v>95.89</v>
      </c>
      <c r="O2065" t="n">
        <v>39588.58</v>
      </c>
      <c r="P2065" t="n">
        <v>421.32</v>
      </c>
      <c r="Q2065" t="n">
        <v>608.8099999999999</v>
      </c>
      <c r="R2065" t="n">
        <v>58.4</v>
      </c>
      <c r="S2065" t="n">
        <v>46.36</v>
      </c>
      <c r="T2065" t="n">
        <v>5650.79</v>
      </c>
      <c r="U2065" t="n">
        <v>0.79</v>
      </c>
      <c r="V2065" t="n">
        <v>0.9</v>
      </c>
      <c r="W2065" t="n">
        <v>9.199999999999999</v>
      </c>
      <c r="X2065" t="n">
        <v>0.35</v>
      </c>
      <c r="Y2065" t="n">
        <v>1</v>
      </c>
      <c r="Z2065" t="n">
        <v>10</v>
      </c>
    </row>
    <row r="2066">
      <c r="A2066" t="n">
        <v>65</v>
      </c>
      <c r="B2066" t="n">
        <v>145</v>
      </c>
      <c r="C2066" t="inlineStr">
        <is>
          <t xml:space="preserve">CONCLUIDO	</t>
        </is>
      </c>
      <c r="D2066" t="n">
        <v>3.6088</v>
      </c>
      <c r="E2066" t="n">
        <v>27.71</v>
      </c>
      <c r="F2066" t="n">
        <v>23.74</v>
      </c>
      <c r="G2066" t="n">
        <v>74.95999999999999</v>
      </c>
      <c r="H2066" t="n">
        <v>0.96</v>
      </c>
      <c r="I2066" t="n">
        <v>19</v>
      </c>
      <c r="J2066" t="n">
        <v>319.65</v>
      </c>
      <c r="K2066" t="n">
        <v>61.2</v>
      </c>
      <c r="L2066" t="n">
        <v>17.25</v>
      </c>
      <c r="M2066" t="n">
        <v>17</v>
      </c>
      <c r="N2066" t="n">
        <v>96.2</v>
      </c>
      <c r="O2066" t="n">
        <v>39658.05</v>
      </c>
      <c r="P2066" t="n">
        <v>421.33</v>
      </c>
      <c r="Q2066" t="n">
        <v>608.85</v>
      </c>
      <c r="R2066" t="n">
        <v>58.67</v>
      </c>
      <c r="S2066" t="n">
        <v>46.36</v>
      </c>
      <c r="T2066" t="n">
        <v>5785.74</v>
      </c>
      <c r="U2066" t="n">
        <v>0.79</v>
      </c>
      <c r="V2066" t="n">
        <v>0.9</v>
      </c>
      <c r="W2066" t="n">
        <v>9.210000000000001</v>
      </c>
      <c r="X2066" t="n">
        <v>0.36</v>
      </c>
      <c r="Y2066" t="n">
        <v>1</v>
      </c>
      <c r="Z2066" t="n">
        <v>10</v>
      </c>
    </row>
    <row r="2067">
      <c r="A2067" t="n">
        <v>66</v>
      </c>
      <c r="B2067" t="n">
        <v>145</v>
      </c>
      <c r="C2067" t="inlineStr">
        <is>
          <t xml:space="preserve">CONCLUIDO	</t>
        </is>
      </c>
      <c r="D2067" t="n">
        <v>3.6097</v>
      </c>
      <c r="E2067" t="n">
        <v>27.7</v>
      </c>
      <c r="F2067" t="n">
        <v>23.73</v>
      </c>
      <c r="G2067" t="n">
        <v>74.94</v>
      </c>
      <c r="H2067" t="n">
        <v>0.97</v>
      </c>
      <c r="I2067" t="n">
        <v>19</v>
      </c>
      <c r="J2067" t="n">
        <v>320.22</v>
      </c>
      <c r="K2067" t="n">
        <v>61.2</v>
      </c>
      <c r="L2067" t="n">
        <v>17.5</v>
      </c>
      <c r="M2067" t="n">
        <v>17</v>
      </c>
      <c r="N2067" t="n">
        <v>96.52</v>
      </c>
      <c r="O2067" t="n">
        <v>39727.66</v>
      </c>
      <c r="P2067" t="n">
        <v>420.85</v>
      </c>
      <c r="Q2067" t="n">
        <v>608.86</v>
      </c>
      <c r="R2067" t="n">
        <v>58.32</v>
      </c>
      <c r="S2067" t="n">
        <v>46.36</v>
      </c>
      <c r="T2067" t="n">
        <v>5610.1</v>
      </c>
      <c r="U2067" t="n">
        <v>0.79</v>
      </c>
      <c r="V2067" t="n">
        <v>0.9</v>
      </c>
      <c r="W2067" t="n">
        <v>9.210000000000001</v>
      </c>
      <c r="X2067" t="n">
        <v>0.36</v>
      </c>
      <c r="Y2067" t="n">
        <v>1</v>
      </c>
      <c r="Z2067" t="n">
        <v>10</v>
      </c>
    </row>
    <row r="2068">
      <c r="A2068" t="n">
        <v>67</v>
      </c>
      <c r="B2068" t="n">
        <v>145</v>
      </c>
      <c r="C2068" t="inlineStr">
        <is>
          <t xml:space="preserve">CONCLUIDO	</t>
        </is>
      </c>
      <c r="D2068" t="n">
        <v>3.6195</v>
      </c>
      <c r="E2068" t="n">
        <v>27.63</v>
      </c>
      <c r="F2068" t="n">
        <v>23.71</v>
      </c>
      <c r="G2068" t="n">
        <v>79.03</v>
      </c>
      <c r="H2068" t="n">
        <v>0.99</v>
      </c>
      <c r="I2068" t="n">
        <v>18</v>
      </c>
      <c r="J2068" t="n">
        <v>320.78</v>
      </c>
      <c r="K2068" t="n">
        <v>61.2</v>
      </c>
      <c r="L2068" t="n">
        <v>17.75</v>
      </c>
      <c r="M2068" t="n">
        <v>16</v>
      </c>
      <c r="N2068" t="n">
        <v>96.83</v>
      </c>
      <c r="O2068" t="n">
        <v>39797.41</v>
      </c>
      <c r="P2068" t="n">
        <v>420.19</v>
      </c>
      <c r="Q2068" t="n">
        <v>608.85</v>
      </c>
      <c r="R2068" t="n">
        <v>58.04</v>
      </c>
      <c r="S2068" t="n">
        <v>46.36</v>
      </c>
      <c r="T2068" t="n">
        <v>5475.58</v>
      </c>
      <c r="U2068" t="n">
        <v>0.8</v>
      </c>
      <c r="V2068" t="n">
        <v>0.9</v>
      </c>
      <c r="W2068" t="n">
        <v>9.199999999999999</v>
      </c>
      <c r="X2068" t="n">
        <v>0.34</v>
      </c>
      <c r="Y2068" t="n">
        <v>1</v>
      </c>
      <c r="Z2068" t="n">
        <v>10</v>
      </c>
    </row>
    <row r="2069">
      <c r="A2069" t="n">
        <v>68</v>
      </c>
      <c r="B2069" t="n">
        <v>145</v>
      </c>
      <c r="C2069" t="inlineStr">
        <is>
          <t xml:space="preserve">CONCLUIDO	</t>
        </is>
      </c>
      <c r="D2069" t="n">
        <v>3.6192</v>
      </c>
      <c r="E2069" t="n">
        <v>27.63</v>
      </c>
      <c r="F2069" t="n">
        <v>23.71</v>
      </c>
      <c r="G2069" t="n">
        <v>79.04000000000001</v>
      </c>
      <c r="H2069" t="n">
        <v>1</v>
      </c>
      <c r="I2069" t="n">
        <v>18</v>
      </c>
      <c r="J2069" t="n">
        <v>321.35</v>
      </c>
      <c r="K2069" t="n">
        <v>61.2</v>
      </c>
      <c r="L2069" t="n">
        <v>18</v>
      </c>
      <c r="M2069" t="n">
        <v>16</v>
      </c>
      <c r="N2069" t="n">
        <v>97.15000000000001</v>
      </c>
      <c r="O2069" t="n">
        <v>39867.32</v>
      </c>
      <c r="P2069" t="n">
        <v>420.84</v>
      </c>
      <c r="Q2069" t="n">
        <v>608.85</v>
      </c>
      <c r="R2069" t="n">
        <v>57.78</v>
      </c>
      <c r="S2069" t="n">
        <v>46.36</v>
      </c>
      <c r="T2069" t="n">
        <v>5347.03</v>
      </c>
      <c r="U2069" t="n">
        <v>0.8</v>
      </c>
      <c r="V2069" t="n">
        <v>0.9</v>
      </c>
      <c r="W2069" t="n">
        <v>9.210000000000001</v>
      </c>
      <c r="X2069" t="n">
        <v>0.34</v>
      </c>
      <c r="Y2069" t="n">
        <v>1</v>
      </c>
      <c r="Z2069" t="n">
        <v>10</v>
      </c>
    </row>
    <row r="2070">
      <c r="A2070" t="n">
        <v>69</v>
      </c>
      <c r="B2070" t="n">
        <v>145</v>
      </c>
      <c r="C2070" t="inlineStr">
        <is>
          <t xml:space="preserve">CONCLUIDO	</t>
        </is>
      </c>
      <c r="D2070" t="n">
        <v>3.6209</v>
      </c>
      <c r="E2070" t="n">
        <v>27.62</v>
      </c>
      <c r="F2070" t="n">
        <v>23.7</v>
      </c>
      <c r="G2070" t="n">
        <v>79</v>
      </c>
      <c r="H2070" t="n">
        <v>1.01</v>
      </c>
      <c r="I2070" t="n">
        <v>18</v>
      </c>
      <c r="J2070" t="n">
        <v>321.92</v>
      </c>
      <c r="K2070" t="n">
        <v>61.2</v>
      </c>
      <c r="L2070" t="n">
        <v>18.25</v>
      </c>
      <c r="M2070" t="n">
        <v>16</v>
      </c>
      <c r="N2070" t="n">
        <v>97.47</v>
      </c>
      <c r="O2070" t="n">
        <v>39937.36</v>
      </c>
      <c r="P2070" t="n">
        <v>420.7</v>
      </c>
      <c r="Q2070" t="n">
        <v>608.76</v>
      </c>
      <c r="R2070" t="n">
        <v>57.4</v>
      </c>
      <c r="S2070" t="n">
        <v>46.36</v>
      </c>
      <c r="T2070" t="n">
        <v>5157.04</v>
      </c>
      <c r="U2070" t="n">
        <v>0.8100000000000001</v>
      </c>
      <c r="V2070" t="n">
        <v>0.9</v>
      </c>
      <c r="W2070" t="n">
        <v>9.210000000000001</v>
      </c>
      <c r="X2070" t="n">
        <v>0.33</v>
      </c>
      <c r="Y2070" t="n">
        <v>1</v>
      </c>
      <c r="Z2070" t="n">
        <v>10</v>
      </c>
    </row>
    <row r="2071">
      <c r="A2071" t="n">
        <v>70</v>
      </c>
      <c r="B2071" t="n">
        <v>145</v>
      </c>
      <c r="C2071" t="inlineStr">
        <is>
          <t xml:space="preserve">CONCLUIDO	</t>
        </is>
      </c>
      <c r="D2071" t="n">
        <v>3.6201</v>
      </c>
      <c r="E2071" t="n">
        <v>27.62</v>
      </c>
      <c r="F2071" t="n">
        <v>23.7</v>
      </c>
      <c r="G2071" t="n">
        <v>79.02</v>
      </c>
      <c r="H2071" t="n">
        <v>1.02</v>
      </c>
      <c r="I2071" t="n">
        <v>18</v>
      </c>
      <c r="J2071" t="n">
        <v>322.49</v>
      </c>
      <c r="K2071" t="n">
        <v>61.2</v>
      </c>
      <c r="L2071" t="n">
        <v>18.5</v>
      </c>
      <c r="M2071" t="n">
        <v>16</v>
      </c>
      <c r="N2071" t="n">
        <v>97.79000000000001</v>
      </c>
      <c r="O2071" t="n">
        <v>40007.56</v>
      </c>
      <c r="P2071" t="n">
        <v>420.29</v>
      </c>
      <c r="Q2071" t="n">
        <v>608.8</v>
      </c>
      <c r="R2071" t="n">
        <v>57.78</v>
      </c>
      <c r="S2071" t="n">
        <v>46.36</v>
      </c>
      <c r="T2071" t="n">
        <v>5349.64</v>
      </c>
      <c r="U2071" t="n">
        <v>0.8</v>
      </c>
      <c r="V2071" t="n">
        <v>0.9</v>
      </c>
      <c r="W2071" t="n">
        <v>9.199999999999999</v>
      </c>
      <c r="X2071" t="n">
        <v>0.33</v>
      </c>
      <c r="Y2071" t="n">
        <v>1</v>
      </c>
      <c r="Z2071" t="n">
        <v>10</v>
      </c>
    </row>
    <row r="2072">
      <c r="A2072" t="n">
        <v>71</v>
      </c>
      <c r="B2072" t="n">
        <v>145</v>
      </c>
      <c r="C2072" t="inlineStr">
        <is>
          <t xml:space="preserve">CONCLUIDO	</t>
        </is>
      </c>
      <c r="D2072" t="n">
        <v>3.6292</v>
      </c>
      <c r="E2072" t="n">
        <v>27.55</v>
      </c>
      <c r="F2072" t="n">
        <v>23.69</v>
      </c>
      <c r="G2072" t="n">
        <v>83.61</v>
      </c>
      <c r="H2072" t="n">
        <v>1.03</v>
      </c>
      <c r="I2072" t="n">
        <v>17</v>
      </c>
      <c r="J2072" t="n">
        <v>323.06</v>
      </c>
      <c r="K2072" t="n">
        <v>61.2</v>
      </c>
      <c r="L2072" t="n">
        <v>18.75</v>
      </c>
      <c r="M2072" t="n">
        <v>15</v>
      </c>
      <c r="N2072" t="n">
        <v>98.11</v>
      </c>
      <c r="O2072" t="n">
        <v>40077.9</v>
      </c>
      <c r="P2072" t="n">
        <v>419.19</v>
      </c>
      <c r="Q2072" t="n">
        <v>608.86</v>
      </c>
      <c r="R2072" t="n">
        <v>57.09</v>
      </c>
      <c r="S2072" t="n">
        <v>46.36</v>
      </c>
      <c r="T2072" t="n">
        <v>5009.63</v>
      </c>
      <c r="U2072" t="n">
        <v>0.8100000000000001</v>
      </c>
      <c r="V2072" t="n">
        <v>0.9</v>
      </c>
      <c r="W2072" t="n">
        <v>9.210000000000001</v>
      </c>
      <c r="X2072" t="n">
        <v>0.32</v>
      </c>
      <c r="Y2072" t="n">
        <v>1</v>
      </c>
      <c r="Z2072" t="n">
        <v>10</v>
      </c>
    </row>
    <row r="2073">
      <c r="A2073" t="n">
        <v>72</v>
      </c>
      <c r="B2073" t="n">
        <v>145</v>
      </c>
      <c r="C2073" t="inlineStr">
        <is>
          <t xml:space="preserve">CONCLUIDO	</t>
        </is>
      </c>
      <c r="D2073" t="n">
        <v>3.6303</v>
      </c>
      <c r="E2073" t="n">
        <v>27.55</v>
      </c>
      <c r="F2073" t="n">
        <v>23.68</v>
      </c>
      <c r="G2073" t="n">
        <v>83.58</v>
      </c>
      <c r="H2073" t="n">
        <v>1.05</v>
      </c>
      <c r="I2073" t="n">
        <v>17</v>
      </c>
      <c r="J2073" t="n">
        <v>323.63</v>
      </c>
      <c r="K2073" t="n">
        <v>61.2</v>
      </c>
      <c r="L2073" t="n">
        <v>19</v>
      </c>
      <c r="M2073" t="n">
        <v>15</v>
      </c>
      <c r="N2073" t="n">
        <v>98.43000000000001</v>
      </c>
      <c r="O2073" t="n">
        <v>40148.52</v>
      </c>
      <c r="P2073" t="n">
        <v>419.57</v>
      </c>
      <c r="Q2073" t="n">
        <v>608.78</v>
      </c>
      <c r="R2073" t="n">
        <v>57.05</v>
      </c>
      <c r="S2073" t="n">
        <v>46.36</v>
      </c>
      <c r="T2073" t="n">
        <v>4986.31</v>
      </c>
      <c r="U2073" t="n">
        <v>0.8100000000000001</v>
      </c>
      <c r="V2073" t="n">
        <v>0.9</v>
      </c>
      <c r="W2073" t="n">
        <v>9.199999999999999</v>
      </c>
      <c r="X2073" t="n">
        <v>0.31</v>
      </c>
      <c r="Y2073" t="n">
        <v>1</v>
      </c>
      <c r="Z2073" t="n">
        <v>10</v>
      </c>
    </row>
    <row r="2074">
      <c r="A2074" t="n">
        <v>73</v>
      </c>
      <c r="B2074" t="n">
        <v>145</v>
      </c>
      <c r="C2074" t="inlineStr">
        <is>
          <t xml:space="preserve">CONCLUIDO	</t>
        </is>
      </c>
      <c r="D2074" t="n">
        <v>3.6302</v>
      </c>
      <c r="E2074" t="n">
        <v>27.55</v>
      </c>
      <c r="F2074" t="n">
        <v>23.68</v>
      </c>
      <c r="G2074" t="n">
        <v>83.58</v>
      </c>
      <c r="H2074" t="n">
        <v>1.06</v>
      </c>
      <c r="I2074" t="n">
        <v>17</v>
      </c>
      <c r="J2074" t="n">
        <v>324.2</v>
      </c>
      <c r="K2074" t="n">
        <v>61.2</v>
      </c>
      <c r="L2074" t="n">
        <v>19.25</v>
      </c>
      <c r="M2074" t="n">
        <v>15</v>
      </c>
      <c r="N2074" t="n">
        <v>98.75</v>
      </c>
      <c r="O2074" t="n">
        <v>40219.17</v>
      </c>
      <c r="P2074" t="n">
        <v>419.87</v>
      </c>
      <c r="Q2074" t="n">
        <v>608.76</v>
      </c>
      <c r="R2074" t="n">
        <v>57.08</v>
      </c>
      <c r="S2074" t="n">
        <v>46.36</v>
      </c>
      <c r="T2074" t="n">
        <v>5003.63</v>
      </c>
      <c r="U2074" t="n">
        <v>0.8100000000000001</v>
      </c>
      <c r="V2074" t="n">
        <v>0.9</v>
      </c>
      <c r="W2074" t="n">
        <v>9.199999999999999</v>
      </c>
      <c r="X2074" t="n">
        <v>0.31</v>
      </c>
      <c r="Y2074" t="n">
        <v>1</v>
      </c>
      <c r="Z2074" t="n">
        <v>10</v>
      </c>
    </row>
    <row r="2075">
      <c r="A2075" t="n">
        <v>74</v>
      </c>
      <c r="B2075" t="n">
        <v>145</v>
      </c>
      <c r="C2075" t="inlineStr">
        <is>
          <t xml:space="preserve">CONCLUIDO	</t>
        </is>
      </c>
      <c r="D2075" t="n">
        <v>3.6277</v>
      </c>
      <c r="E2075" t="n">
        <v>27.57</v>
      </c>
      <c r="F2075" t="n">
        <v>23.7</v>
      </c>
      <c r="G2075" t="n">
        <v>83.65000000000001</v>
      </c>
      <c r="H2075" t="n">
        <v>1.07</v>
      </c>
      <c r="I2075" t="n">
        <v>17</v>
      </c>
      <c r="J2075" t="n">
        <v>324.78</v>
      </c>
      <c r="K2075" t="n">
        <v>61.2</v>
      </c>
      <c r="L2075" t="n">
        <v>19.5</v>
      </c>
      <c r="M2075" t="n">
        <v>15</v>
      </c>
      <c r="N2075" t="n">
        <v>99.08</v>
      </c>
      <c r="O2075" t="n">
        <v>40289.97</v>
      </c>
      <c r="P2075" t="n">
        <v>420.2</v>
      </c>
      <c r="Q2075" t="n">
        <v>608.8099999999999</v>
      </c>
      <c r="R2075" t="n">
        <v>57.6</v>
      </c>
      <c r="S2075" t="n">
        <v>46.36</v>
      </c>
      <c r="T2075" t="n">
        <v>5261.67</v>
      </c>
      <c r="U2075" t="n">
        <v>0.8</v>
      </c>
      <c r="V2075" t="n">
        <v>0.9</v>
      </c>
      <c r="W2075" t="n">
        <v>9.210000000000001</v>
      </c>
      <c r="X2075" t="n">
        <v>0.33</v>
      </c>
      <c r="Y2075" t="n">
        <v>1</v>
      </c>
      <c r="Z2075" t="n">
        <v>10</v>
      </c>
    </row>
    <row r="2076">
      <c r="A2076" t="n">
        <v>75</v>
      </c>
      <c r="B2076" t="n">
        <v>145</v>
      </c>
      <c r="C2076" t="inlineStr">
        <is>
          <t xml:space="preserve">CONCLUIDO	</t>
        </is>
      </c>
      <c r="D2076" t="n">
        <v>3.6281</v>
      </c>
      <c r="E2076" t="n">
        <v>27.56</v>
      </c>
      <c r="F2076" t="n">
        <v>23.7</v>
      </c>
      <c r="G2076" t="n">
        <v>83.64</v>
      </c>
      <c r="H2076" t="n">
        <v>1.08</v>
      </c>
      <c r="I2076" t="n">
        <v>17</v>
      </c>
      <c r="J2076" t="n">
        <v>325.35</v>
      </c>
      <c r="K2076" t="n">
        <v>61.2</v>
      </c>
      <c r="L2076" t="n">
        <v>19.75</v>
      </c>
      <c r="M2076" t="n">
        <v>15</v>
      </c>
      <c r="N2076" t="n">
        <v>99.40000000000001</v>
      </c>
      <c r="O2076" t="n">
        <v>40360.92</v>
      </c>
      <c r="P2076" t="n">
        <v>420</v>
      </c>
      <c r="Q2076" t="n">
        <v>608.85</v>
      </c>
      <c r="R2076" t="n">
        <v>57.45</v>
      </c>
      <c r="S2076" t="n">
        <v>46.36</v>
      </c>
      <c r="T2076" t="n">
        <v>5185.57</v>
      </c>
      <c r="U2076" t="n">
        <v>0.8100000000000001</v>
      </c>
      <c r="V2076" t="n">
        <v>0.9</v>
      </c>
      <c r="W2076" t="n">
        <v>9.210000000000001</v>
      </c>
      <c r="X2076" t="n">
        <v>0.33</v>
      </c>
      <c r="Y2076" t="n">
        <v>1</v>
      </c>
      <c r="Z2076" t="n">
        <v>10</v>
      </c>
    </row>
    <row r="2077">
      <c r="A2077" t="n">
        <v>76</v>
      </c>
      <c r="B2077" t="n">
        <v>145</v>
      </c>
      <c r="C2077" t="inlineStr">
        <is>
          <t xml:space="preserve">CONCLUIDO	</t>
        </is>
      </c>
      <c r="D2077" t="n">
        <v>3.6375</v>
      </c>
      <c r="E2077" t="n">
        <v>27.49</v>
      </c>
      <c r="F2077" t="n">
        <v>23.68</v>
      </c>
      <c r="G2077" t="n">
        <v>88.8</v>
      </c>
      <c r="H2077" t="n">
        <v>1.09</v>
      </c>
      <c r="I2077" t="n">
        <v>16</v>
      </c>
      <c r="J2077" t="n">
        <v>325.93</v>
      </c>
      <c r="K2077" t="n">
        <v>61.2</v>
      </c>
      <c r="L2077" t="n">
        <v>20</v>
      </c>
      <c r="M2077" t="n">
        <v>14</v>
      </c>
      <c r="N2077" t="n">
        <v>99.73</v>
      </c>
      <c r="O2077" t="n">
        <v>40432.03</v>
      </c>
      <c r="P2077" t="n">
        <v>419.22</v>
      </c>
      <c r="Q2077" t="n">
        <v>608.76</v>
      </c>
      <c r="R2077" t="n">
        <v>56.82</v>
      </c>
      <c r="S2077" t="n">
        <v>46.36</v>
      </c>
      <c r="T2077" t="n">
        <v>4875.8</v>
      </c>
      <c r="U2077" t="n">
        <v>0.82</v>
      </c>
      <c r="V2077" t="n">
        <v>0.9</v>
      </c>
      <c r="W2077" t="n">
        <v>9.210000000000001</v>
      </c>
      <c r="X2077" t="n">
        <v>0.31</v>
      </c>
      <c r="Y2077" t="n">
        <v>1</v>
      </c>
      <c r="Z2077" t="n">
        <v>10</v>
      </c>
    </row>
    <row r="2078">
      <c r="A2078" t="n">
        <v>77</v>
      </c>
      <c r="B2078" t="n">
        <v>145</v>
      </c>
      <c r="C2078" t="inlineStr">
        <is>
          <t xml:space="preserve">CONCLUIDO	</t>
        </is>
      </c>
      <c r="D2078" t="n">
        <v>3.6396</v>
      </c>
      <c r="E2078" t="n">
        <v>27.48</v>
      </c>
      <c r="F2078" t="n">
        <v>23.66</v>
      </c>
      <c r="G2078" t="n">
        <v>88.73999999999999</v>
      </c>
      <c r="H2078" t="n">
        <v>1.11</v>
      </c>
      <c r="I2078" t="n">
        <v>16</v>
      </c>
      <c r="J2078" t="n">
        <v>326.51</v>
      </c>
      <c r="K2078" t="n">
        <v>61.2</v>
      </c>
      <c r="L2078" t="n">
        <v>20.25</v>
      </c>
      <c r="M2078" t="n">
        <v>14</v>
      </c>
      <c r="N2078" t="n">
        <v>100.06</v>
      </c>
      <c r="O2078" t="n">
        <v>40503.29</v>
      </c>
      <c r="P2078" t="n">
        <v>419.31</v>
      </c>
      <c r="Q2078" t="n">
        <v>608.8099999999999</v>
      </c>
      <c r="R2078" t="n">
        <v>56.54</v>
      </c>
      <c r="S2078" t="n">
        <v>46.36</v>
      </c>
      <c r="T2078" t="n">
        <v>4736.68</v>
      </c>
      <c r="U2078" t="n">
        <v>0.82</v>
      </c>
      <c r="V2078" t="n">
        <v>0.9</v>
      </c>
      <c r="W2078" t="n">
        <v>9.199999999999999</v>
      </c>
      <c r="X2078" t="n">
        <v>0.29</v>
      </c>
      <c r="Y2078" t="n">
        <v>1</v>
      </c>
      <c r="Z2078" t="n">
        <v>10</v>
      </c>
    </row>
    <row r="2079">
      <c r="A2079" t="n">
        <v>78</v>
      </c>
      <c r="B2079" t="n">
        <v>145</v>
      </c>
      <c r="C2079" t="inlineStr">
        <is>
          <t xml:space="preserve">CONCLUIDO	</t>
        </is>
      </c>
      <c r="D2079" t="n">
        <v>3.6376</v>
      </c>
      <c r="E2079" t="n">
        <v>27.49</v>
      </c>
      <c r="F2079" t="n">
        <v>23.68</v>
      </c>
      <c r="G2079" t="n">
        <v>88.8</v>
      </c>
      <c r="H2079" t="n">
        <v>1.12</v>
      </c>
      <c r="I2079" t="n">
        <v>16</v>
      </c>
      <c r="J2079" t="n">
        <v>327.08</v>
      </c>
      <c r="K2079" t="n">
        <v>61.2</v>
      </c>
      <c r="L2079" t="n">
        <v>20.5</v>
      </c>
      <c r="M2079" t="n">
        <v>14</v>
      </c>
      <c r="N2079" t="n">
        <v>100.39</v>
      </c>
      <c r="O2079" t="n">
        <v>40574.7</v>
      </c>
      <c r="P2079" t="n">
        <v>419.82</v>
      </c>
      <c r="Q2079" t="n">
        <v>608.8099999999999</v>
      </c>
      <c r="R2079" t="n">
        <v>56.79</v>
      </c>
      <c r="S2079" t="n">
        <v>46.36</v>
      </c>
      <c r="T2079" t="n">
        <v>4861.5</v>
      </c>
      <c r="U2079" t="n">
        <v>0.82</v>
      </c>
      <c r="V2079" t="n">
        <v>0.9</v>
      </c>
      <c r="W2079" t="n">
        <v>9.210000000000001</v>
      </c>
      <c r="X2079" t="n">
        <v>0.31</v>
      </c>
      <c r="Y2079" t="n">
        <v>1</v>
      </c>
      <c r="Z2079" t="n">
        <v>10</v>
      </c>
    </row>
    <row r="2080">
      <c r="A2080" t="n">
        <v>79</v>
      </c>
      <c r="B2080" t="n">
        <v>145</v>
      </c>
      <c r="C2080" t="inlineStr">
        <is>
          <t xml:space="preserve">CONCLUIDO	</t>
        </is>
      </c>
      <c r="D2080" t="n">
        <v>3.6364</v>
      </c>
      <c r="E2080" t="n">
        <v>27.5</v>
      </c>
      <c r="F2080" t="n">
        <v>23.69</v>
      </c>
      <c r="G2080" t="n">
        <v>88.83</v>
      </c>
      <c r="H2080" t="n">
        <v>1.13</v>
      </c>
      <c r="I2080" t="n">
        <v>16</v>
      </c>
      <c r="J2080" t="n">
        <v>327.66</v>
      </c>
      <c r="K2080" t="n">
        <v>61.2</v>
      </c>
      <c r="L2080" t="n">
        <v>20.75</v>
      </c>
      <c r="M2080" t="n">
        <v>14</v>
      </c>
      <c r="N2080" t="n">
        <v>100.72</v>
      </c>
      <c r="O2080" t="n">
        <v>40646.27</v>
      </c>
      <c r="P2080" t="n">
        <v>419.71</v>
      </c>
      <c r="Q2080" t="n">
        <v>608.83</v>
      </c>
      <c r="R2080" t="n">
        <v>57.31</v>
      </c>
      <c r="S2080" t="n">
        <v>46.36</v>
      </c>
      <c r="T2080" t="n">
        <v>5124.56</v>
      </c>
      <c r="U2080" t="n">
        <v>0.8100000000000001</v>
      </c>
      <c r="V2080" t="n">
        <v>0.9</v>
      </c>
      <c r="W2080" t="n">
        <v>9.199999999999999</v>
      </c>
      <c r="X2080" t="n">
        <v>0.32</v>
      </c>
      <c r="Y2080" t="n">
        <v>1</v>
      </c>
      <c r="Z2080" t="n">
        <v>10</v>
      </c>
    </row>
    <row r="2081">
      <c r="A2081" t="n">
        <v>80</v>
      </c>
      <c r="B2081" t="n">
        <v>145</v>
      </c>
      <c r="C2081" t="inlineStr">
        <is>
          <t xml:space="preserve">CONCLUIDO	</t>
        </is>
      </c>
      <c r="D2081" t="n">
        <v>3.6358</v>
      </c>
      <c r="E2081" t="n">
        <v>27.5</v>
      </c>
      <c r="F2081" t="n">
        <v>23.69</v>
      </c>
      <c r="G2081" t="n">
        <v>88.84999999999999</v>
      </c>
      <c r="H2081" t="n">
        <v>1.14</v>
      </c>
      <c r="I2081" t="n">
        <v>16</v>
      </c>
      <c r="J2081" t="n">
        <v>328.25</v>
      </c>
      <c r="K2081" t="n">
        <v>61.2</v>
      </c>
      <c r="L2081" t="n">
        <v>21</v>
      </c>
      <c r="M2081" t="n">
        <v>14</v>
      </c>
      <c r="N2081" t="n">
        <v>101.05</v>
      </c>
      <c r="O2081" t="n">
        <v>40718</v>
      </c>
      <c r="P2081" t="n">
        <v>419.57</v>
      </c>
      <c r="Q2081" t="n">
        <v>608.79</v>
      </c>
      <c r="R2081" t="n">
        <v>57.45</v>
      </c>
      <c r="S2081" t="n">
        <v>46.36</v>
      </c>
      <c r="T2081" t="n">
        <v>5192.06</v>
      </c>
      <c r="U2081" t="n">
        <v>0.8100000000000001</v>
      </c>
      <c r="V2081" t="n">
        <v>0.9</v>
      </c>
      <c r="W2081" t="n">
        <v>9.199999999999999</v>
      </c>
      <c r="X2081" t="n">
        <v>0.32</v>
      </c>
      <c r="Y2081" t="n">
        <v>1</v>
      </c>
      <c r="Z2081" t="n">
        <v>10</v>
      </c>
    </row>
    <row r="2082">
      <c r="A2082" t="n">
        <v>81</v>
      </c>
      <c r="B2082" t="n">
        <v>145</v>
      </c>
      <c r="C2082" t="inlineStr">
        <is>
          <t xml:space="preserve">CONCLUIDO	</t>
        </is>
      </c>
      <c r="D2082" t="n">
        <v>3.6364</v>
      </c>
      <c r="E2082" t="n">
        <v>27.5</v>
      </c>
      <c r="F2082" t="n">
        <v>23.69</v>
      </c>
      <c r="G2082" t="n">
        <v>88.83</v>
      </c>
      <c r="H2082" t="n">
        <v>1.15</v>
      </c>
      <c r="I2082" t="n">
        <v>16</v>
      </c>
      <c r="J2082" t="n">
        <v>328.83</v>
      </c>
      <c r="K2082" t="n">
        <v>61.2</v>
      </c>
      <c r="L2082" t="n">
        <v>21.25</v>
      </c>
      <c r="M2082" t="n">
        <v>14</v>
      </c>
      <c r="N2082" t="n">
        <v>101.38</v>
      </c>
      <c r="O2082" t="n">
        <v>40789.89</v>
      </c>
      <c r="P2082" t="n">
        <v>419</v>
      </c>
      <c r="Q2082" t="n">
        <v>608.78</v>
      </c>
      <c r="R2082" t="n">
        <v>57.42</v>
      </c>
      <c r="S2082" t="n">
        <v>46.36</v>
      </c>
      <c r="T2082" t="n">
        <v>5175.34</v>
      </c>
      <c r="U2082" t="n">
        <v>0.8100000000000001</v>
      </c>
      <c r="V2082" t="n">
        <v>0.9</v>
      </c>
      <c r="W2082" t="n">
        <v>9.199999999999999</v>
      </c>
      <c r="X2082" t="n">
        <v>0.32</v>
      </c>
      <c r="Y2082" t="n">
        <v>1</v>
      </c>
      <c r="Z2082" t="n">
        <v>10</v>
      </c>
    </row>
    <row r="2083">
      <c r="A2083" t="n">
        <v>82</v>
      </c>
      <c r="B2083" t="n">
        <v>145</v>
      </c>
      <c r="C2083" t="inlineStr">
        <is>
          <t xml:space="preserve">CONCLUIDO	</t>
        </is>
      </c>
      <c r="D2083" t="n">
        <v>3.647</v>
      </c>
      <c r="E2083" t="n">
        <v>27.42</v>
      </c>
      <c r="F2083" t="n">
        <v>23.66</v>
      </c>
      <c r="G2083" t="n">
        <v>94.65000000000001</v>
      </c>
      <c r="H2083" t="n">
        <v>1.16</v>
      </c>
      <c r="I2083" t="n">
        <v>15</v>
      </c>
      <c r="J2083" t="n">
        <v>329.41</v>
      </c>
      <c r="K2083" t="n">
        <v>61.2</v>
      </c>
      <c r="L2083" t="n">
        <v>21.5</v>
      </c>
      <c r="M2083" t="n">
        <v>13</v>
      </c>
      <c r="N2083" t="n">
        <v>101.71</v>
      </c>
      <c r="O2083" t="n">
        <v>40861.93</v>
      </c>
      <c r="P2083" t="n">
        <v>418.71</v>
      </c>
      <c r="Q2083" t="n">
        <v>608.79</v>
      </c>
      <c r="R2083" t="n">
        <v>56.43</v>
      </c>
      <c r="S2083" t="n">
        <v>46.36</v>
      </c>
      <c r="T2083" t="n">
        <v>4687.25</v>
      </c>
      <c r="U2083" t="n">
        <v>0.82</v>
      </c>
      <c r="V2083" t="n">
        <v>0.9</v>
      </c>
      <c r="W2083" t="n">
        <v>9.199999999999999</v>
      </c>
      <c r="X2083" t="n">
        <v>0.29</v>
      </c>
      <c r="Y2083" t="n">
        <v>1</v>
      </c>
      <c r="Z2083" t="n">
        <v>10</v>
      </c>
    </row>
    <row r="2084">
      <c r="A2084" t="n">
        <v>83</v>
      </c>
      <c r="B2084" t="n">
        <v>145</v>
      </c>
      <c r="C2084" t="inlineStr">
        <is>
          <t xml:space="preserve">CONCLUIDO	</t>
        </is>
      </c>
      <c r="D2084" t="n">
        <v>3.649</v>
      </c>
      <c r="E2084" t="n">
        <v>27.4</v>
      </c>
      <c r="F2084" t="n">
        <v>23.65</v>
      </c>
      <c r="G2084" t="n">
        <v>94.59</v>
      </c>
      <c r="H2084" t="n">
        <v>1.17</v>
      </c>
      <c r="I2084" t="n">
        <v>15</v>
      </c>
      <c r="J2084" t="n">
        <v>330</v>
      </c>
      <c r="K2084" t="n">
        <v>61.2</v>
      </c>
      <c r="L2084" t="n">
        <v>21.75</v>
      </c>
      <c r="M2084" t="n">
        <v>13</v>
      </c>
      <c r="N2084" t="n">
        <v>102.05</v>
      </c>
      <c r="O2084" t="n">
        <v>40934.14</v>
      </c>
      <c r="P2084" t="n">
        <v>418.78</v>
      </c>
      <c r="Q2084" t="n">
        <v>608.84</v>
      </c>
      <c r="R2084" t="n">
        <v>55.75</v>
      </c>
      <c r="S2084" t="n">
        <v>46.36</v>
      </c>
      <c r="T2084" t="n">
        <v>4348.34</v>
      </c>
      <c r="U2084" t="n">
        <v>0.83</v>
      </c>
      <c r="V2084" t="n">
        <v>0.9</v>
      </c>
      <c r="W2084" t="n">
        <v>9.210000000000001</v>
      </c>
      <c r="X2084" t="n">
        <v>0.28</v>
      </c>
      <c r="Y2084" t="n">
        <v>1</v>
      </c>
      <c r="Z2084" t="n">
        <v>10</v>
      </c>
    </row>
    <row r="2085">
      <c r="A2085" t="n">
        <v>84</v>
      </c>
      <c r="B2085" t="n">
        <v>145</v>
      </c>
      <c r="C2085" t="inlineStr">
        <is>
          <t xml:space="preserve">CONCLUIDO	</t>
        </is>
      </c>
      <c r="D2085" t="n">
        <v>3.65</v>
      </c>
      <c r="E2085" t="n">
        <v>27.4</v>
      </c>
      <c r="F2085" t="n">
        <v>23.64</v>
      </c>
      <c r="G2085" t="n">
        <v>94.56</v>
      </c>
      <c r="H2085" t="n">
        <v>1.19</v>
      </c>
      <c r="I2085" t="n">
        <v>15</v>
      </c>
      <c r="J2085" t="n">
        <v>330.59</v>
      </c>
      <c r="K2085" t="n">
        <v>61.2</v>
      </c>
      <c r="L2085" t="n">
        <v>22</v>
      </c>
      <c r="M2085" t="n">
        <v>13</v>
      </c>
      <c r="N2085" t="n">
        <v>102.39</v>
      </c>
      <c r="O2085" t="n">
        <v>41006.51</v>
      </c>
      <c r="P2085" t="n">
        <v>418.89</v>
      </c>
      <c r="Q2085" t="n">
        <v>608.86</v>
      </c>
      <c r="R2085" t="n">
        <v>55.63</v>
      </c>
      <c r="S2085" t="n">
        <v>46.36</v>
      </c>
      <c r="T2085" t="n">
        <v>4285.61</v>
      </c>
      <c r="U2085" t="n">
        <v>0.83</v>
      </c>
      <c r="V2085" t="n">
        <v>0.9</v>
      </c>
      <c r="W2085" t="n">
        <v>9.199999999999999</v>
      </c>
      <c r="X2085" t="n">
        <v>0.27</v>
      </c>
      <c r="Y2085" t="n">
        <v>1</v>
      </c>
      <c r="Z2085" t="n">
        <v>10</v>
      </c>
    </row>
    <row r="2086">
      <c r="A2086" t="n">
        <v>85</v>
      </c>
      <c r="B2086" t="n">
        <v>145</v>
      </c>
      <c r="C2086" t="inlineStr">
        <is>
          <t xml:space="preserve">CONCLUIDO	</t>
        </is>
      </c>
      <c r="D2086" t="n">
        <v>3.6482</v>
      </c>
      <c r="E2086" t="n">
        <v>27.41</v>
      </c>
      <c r="F2086" t="n">
        <v>23.65</v>
      </c>
      <c r="G2086" t="n">
        <v>94.61</v>
      </c>
      <c r="H2086" t="n">
        <v>1.2</v>
      </c>
      <c r="I2086" t="n">
        <v>15</v>
      </c>
      <c r="J2086" t="n">
        <v>331.17</v>
      </c>
      <c r="K2086" t="n">
        <v>61.2</v>
      </c>
      <c r="L2086" t="n">
        <v>22.25</v>
      </c>
      <c r="M2086" t="n">
        <v>13</v>
      </c>
      <c r="N2086" t="n">
        <v>102.72</v>
      </c>
      <c r="O2086" t="n">
        <v>41079.04</v>
      </c>
      <c r="P2086" t="n">
        <v>419.3</v>
      </c>
      <c r="Q2086" t="n">
        <v>608.78</v>
      </c>
      <c r="R2086" t="n">
        <v>56.24</v>
      </c>
      <c r="S2086" t="n">
        <v>46.36</v>
      </c>
      <c r="T2086" t="n">
        <v>4592.12</v>
      </c>
      <c r="U2086" t="n">
        <v>0.82</v>
      </c>
      <c r="V2086" t="n">
        <v>0.9</v>
      </c>
      <c r="W2086" t="n">
        <v>9.199999999999999</v>
      </c>
      <c r="X2086" t="n">
        <v>0.28</v>
      </c>
      <c r="Y2086" t="n">
        <v>1</v>
      </c>
      <c r="Z2086" t="n">
        <v>10</v>
      </c>
    </row>
    <row r="2087">
      <c r="A2087" t="n">
        <v>86</v>
      </c>
      <c r="B2087" t="n">
        <v>145</v>
      </c>
      <c r="C2087" t="inlineStr">
        <is>
          <t xml:space="preserve">CONCLUIDO	</t>
        </is>
      </c>
      <c r="D2087" t="n">
        <v>3.6476</v>
      </c>
      <c r="E2087" t="n">
        <v>27.42</v>
      </c>
      <c r="F2087" t="n">
        <v>23.66</v>
      </c>
      <c r="G2087" t="n">
        <v>94.63</v>
      </c>
      <c r="H2087" t="n">
        <v>1.21</v>
      </c>
      <c r="I2087" t="n">
        <v>15</v>
      </c>
      <c r="J2087" t="n">
        <v>331.76</v>
      </c>
      <c r="K2087" t="n">
        <v>61.2</v>
      </c>
      <c r="L2087" t="n">
        <v>22.5</v>
      </c>
      <c r="M2087" t="n">
        <v>13</v>
      </c>
      <c r="N2087" t="n">
        <v>103.06</v>
      </c>
      <c r="O2087" t="n">
        <v>41151.74</v>
      </c>
      <c r="P2087" t="n">
        <v>418.94</v>
      </c>
      <c r="Q2087" t="n">
        <v>608.8099999999999</v>
      </c>
      <c r="R2087" t="n">
        <v>56.37</v>
      </c>
      <c r="S2087" t="n">
        <v>46.36</v>
      </c>
      <c r="T2087" t="n">
        <v>4655.5</v>
      </c>
      <c r="U2087" t="n">
        <v>0.82</v>
      </c>
      <c r="V2087" t="n">
        <v>0.9</v>
      </c>
      <c r="W2087" t="n">
        <v>9.199999999999999</v>
      </c>
      <c r="X2087" t="n">
        <v>0.29</v>
      </c>
      <c r="Y2087" t="n">
        <v>1</v>
      </c>
      <c r="Z2087" t="n">
        <v>10</v>
      </c>
    </row>
    <row r="2088">
      <c r="A2088" t="n">
        <v>87</v>
      </c>
      <c r="B2088" t="n">
        <v>145</v>
      </c>
      <c r="C2088" t="inlineStr">
        <is>
          <t xml:space="preserve">CONCLUIDO	</t>
        </is>
      </c>
      <c r="D2088" t="n">
        <v>3.6479</v>
      </c>
      <c r="E2088" t="n">
        <v>27.41</v>
      </c>
      <c r="F2088" t="n">
        <v>23.66</v>
      </c>
      <c r="G2088" t="n">
        <v>94.62</v>
      </c>
      <c r="H2088" t="n">
        <v>1.22</v>
      </c>
      <c r="I2088" t="n">
        <v>15</v>
      </c>
      <c r="J2088" t="n">
        <v>332.35</v>
      </c>
      <c r="K2088" t="n">
        <v>61.2</v>
      </c>
      <c r="L2088" t="n">
        <v>22.75</v>
      </c>
      <c r="M2088" t="n">
        <v>13</v>
      </c>
      <c r="N2088" t="n">
        <v>103.41</v>
      </c>
      <c r="O2088" t="n">
        <v>41224.6</v>
      </c>
      <c r="P2088" t="n">
        <v>418.59</v>
      </c>
      <c r="Q2088" t="n">
        <v>608.8099999999999</v>
      </c>
      <c r="R2088" t="n">
        <v>56.03</v>
      </c>
      <c r="S2088" t="n">
        <v>46.36</v>
      </c>
      <c r="T2088" t="n">
        <v>4489.45</v>
      </c>
      <c r="U2088" t="n">
        <v>0.83</v>
      </c>
      <c r="V2088" t="n">
        <v>0.9</v>
      </c>
      <c r="W2088" t="n">
        <v>9.210000000000001</v>
      </c>
      <c r="X2088" t="n">
        <v>0.28</v>
      </c>
      <c r="Y2088" t="n">
        <v>1</v>
      </c>
      <c r="Z2088" t="n">
        <v>10</v>
      </c>
    </row>
    <row r="2089">
      <c r="A2089" t="n">
        <v>88</v>
      </c>
      <c r="B2089" t="n">
        <v>145</v>
      </c>
      <c r="C2089" t="inlineStr">
        <is>
          <t xml:space="preserve">CONCLUIDO	</t>
        </is>
      </c>
      <c r="D2089" t="n">
        <v>3.6585</v>
      </c>
      <c r="E2089" t="n">
        <v>27.33</v>
      </c>
      <c r="F2089" t="n">
        <v>23.63</v>
      </c>
      <c r="G2089" t="n">
        <v>101.27</v>
      </c>
      <c r="H2089" t="n">
        <v>1.23</v>
      </c>
      <c r="I2089" t="n">
        <v>14</v>
      </c>
      <c r="J2089" t="n">
        <v>332.95</v>
      </c>
      <c r="K2089" t="n">
        <v>61.2</v>
      </c>
      <c r="L2089" t="n">
        <v>23</v>
      </c>
      <c r="M2089" t="n">
        <v>12</v>
      </c>
      <c r="N2089" t="n">
        <v>103.75</v>
      </c>
      <c r="O2089" t="n">
        <v>41297.62</v>
      </c>
      <c r="P2089" t="n">
        <v>417.7</v>
      </c>
      <c r="Q2089" t="n">
        <v>608.78</v>
      </c>
      <c r="R2089" t="n">
        <v>55.37</v>
      </c>
      <c r="S2089" t="n">
        <v>46.36</v>
      </c>
      <c r="T2089" t="n">
        <v>4164.22</v>
      </c>
      <c r="U2089" t="n">
        <v>0.84</v>
      </c>
      <c r="V2089" t="n">
        <v>0.9</v>
      </c>
      <c r="W2089" t="n">
        <v>9.199999999999999</v>
      </c>
      <c r="X2089" t="n">
        <v>0.26</v>
      </c>
      <c r="Y2089" t="n">
        <v>1</v>
      </c>
      <c r="Z2089" t="n">
        <v>10</v>
      </c>
    </row>
    <row r="2090">
      <c r="A2090" t="n">
        <v>89</v>
      </c>
      <c r="B2090" t="n">
        <v>145</v>
      </c>
      <c r="C2090" t="inlineStr">
        <is>
          <t xml:space="preserve">CONCLUIDO	</t>
        </is>
      </c>
      <c r="D2090" t="n">
        <v>3.6586</v>
      </c>
      <c r="E2090" t="n">
        <v>27.33</v>
      </c>
      <c r="F2090" t="n">
        <v>23.63</v>
      </c>
      <c r="G2090" t="n">
        <v>101.27</v>
      </c>
      <c r="H2090" t="n">
        <v>1.24</v>
      </c>
      <c r="I2090" t="n">
        <v>14</v>
      </c>
      <c r="J2090" t="n">
        <v>333.54</v>
      </c>
      <c r="K2090" t="n">
        <v>61.2</v>
      </c>
      <c r="L2090" t="n">
        <v>23.25</v>
      </c>
      <c r="M2090" t="n">
        <v>12</v>
      </c>
      <c r="N2090" t="n">
        <v>104.09</v>
      </c>
      <c r="O2090" t="n">
        <v>41370.82</v>
      </c>
      <c r="P2090" t="n">
        <v>418.12</v>
      </c>
      <c r="Q2090" t="n">
        <v>608.8099999999999</v>
      </c>
      <c r="R2090" t="n">
        <v>55.29</v>
      </c>
      <c r="S2090" t="n">
        <v>46.36</v>
      </c>
      <c r="T2090" t="n">
        <v>4124.68</v>
      </c>
      <c r="U2090" t="n">
        <v>0.84</v>
      </c>
      <c r="V2090" t="n">
        <v>0.9</v>
      </c>
      <c r="W2090" t="n">
        <v>9.199999999999999</v>
      </c>
      <c r="X2090" t="n">
        <v>0.26</v>
      </c>
      <c r="Y2090" t="n">
        <v>1</v>
      </c>
      <c r="Z2090" t="n">
        <v>10</v>
      </c>
    </row>
    <row r="2091">
      <c r="A2091" t="n">
        <v>90</v>
      </c>
      <c r="B2091" t="n">
        <v>145</v>
      </c>
      <c r="C2091" t="inlineStr">
        <is>
          <t xml:space="preserve">CONCLUIDO	</t>
        </is>
      </c>
      <c r="D2091" t="n">
        <v>3.6601</v>
      </c>
      <c r="E2091" t="n">
        <v>27.32</v>
      </c>
      <c r="F2091" t="n">
        <v>23.62</v>
      </c>
      <c r="G2091" t="n">
        <v>101.22</v>
      </c>
      <c r="H2091" t="n">
        <v>1.25</v>
      </c>
      <c r="I2091" t="n">
        <v>14</v>
      </c>
      <c r="J2091" t="n">
        <v>334.14</v>
      </c>
      <c r="K2091" t="n">
        <v>61.2</v>
      </c>
      <c r="L2091" t="n">
        <v>23.5</v>
      </c>
      <c r="M2091" t="n">
        <v>12</v>
      </c>
      <c r="N2091" t="n">
        <v>104.44</v>
      </c>
      <c r="O2091" t="n">
        <v>41444.3</v>
      </c>
      <c r="P2091" t="n">
        <v>418.43</v>
      </c>
      <c r="Q2091" t="n">
        <v>608.8</v>
      </c>
      <c r="R2091" t="n">
        <v>55.15</v>
      </c>
      <c r="S2091" t="n">
        <v>46.36</v>
      </c>
      <c r="T2091" t="n">
        <v>4053.04</v>
      </c>
      <c r="U2091" t="n">
        <v>0.84</v>
      </c>
      <c r="V2091" t="n">
        <v>0.9</v>
      </c>
      <c r="W2091" t="n">
        <v>9.199999999999999</v>
      </c>
      <c r="X2091" t="n">
        <v>0.25</v>
      </c>
      <c r="Y2091" t="n">
        <v>1</v>
      </c>
      <c r="Z2091" t="n">
        <v>10</v>
      </c>
    </row>
    <row r="2092">
      <c r="A2092" t="n">
        <v>91</v>
      </c>
      <c r="B2092" t="n">
        <v>145</v>
      </c>
      <c r="C2092" t="inlineStr">
        <is>
          <t xml:space="preserve">CONCLUIDO	</t>
        </is>
      </c>
      <c r="D2092" t="n">
        <v>3.6605</v>
      </c>
      <c r="E2092" t="n">
        <v>27.32</v>
      </c>
      <c r="F2092" t="n">
        <v>23.61</v>
      </c>
      <c r="G2092" t="n">
        <v>101.21</v>
      </c>
      <c r="H2092" t="n">
        <v>1.26</v>
      </c>
      <c r="I2092" t="n">
        <v>14</v>
      </c>
      <c r="J2092" t="n">
        <v>334.73</v>
      </c>
      <c r="K2092" t="n">
        <v>61.2</v>
      </c>
      <c r="L2092" t="n">
        <v>23.75</v>
      </c>
      <c r="M2092" t="n">
        <v>12</v>
      </c>
      <c r="N2092" t="n">
        <v>104.78</v>
      </c>
      <c r="O2092" t="n">
        <v>41517.84</v>
      </c>
      <c r="P2092" t="n">
        <v>418.23</v>
      </c>
      <c r="Q2092" t="n">
        <v>608.8</v>
      </c>
      <c r="R2092" t="n">
        <v>54.78</v>
      </c>
      <c r="S2092" t="n">
        <v>46.36</v>
      </c>
      <c r="T2092" t="n">
        <v>3867.44</v>
      </c>
      <c r="U2092" t="n">
        <v>0.85</v>
      </c>
      <c r="V2092" t="n">
        <v>0.9</v>
      </c>
      <c r="W2092" t="n">
        <v>9.199999999999999</v>
      </c>
      <c r="X2092" t="n">
        <v>0.24</v>
      </c>
      <c r="Y2092" t="n">
        <v>1</v>
      </c>
      <c r="Z2092" t="n">
        <v>10</v>
      </c>
    </row>
    <row r="2093">
      <c r="A2093" t="n">
        <v>92</v>
      </c>
      <c r="B2093" t="n">
        <v>145</v>
      </c>
      <c r="C2093" t="inlineStr">
        <is>
          <t xml:space="preserve">CONCLUIDO	</t>
        </is>
      </c>
      <c r="D2093" t="n">
        <v>3.6601</v>
      </c>
      <c r="E2093" t="n">
        <v>27.32</v>
      </c>
      <c r="F2093" t="n">
        <v>23.62</v>
      </c>
      <c r="G2093" t="n">
        <v>101.22</v>
      </c>
      <c r="H2093" t="n">
        <v>1.28</v>
      </c>
      <c r="I2093" t="n">
        <v>14</v>
      </c>
      <c r="J2093" t="n">
        <v>335.33</v>
      </c>
      <c r="K2093" t="n">
        <v>61.2</v>
      </c>
      <c r="L2093" t="n">
        <v>24</v>
      </c>
      <c r="M2093" t="n">
        <v>12</v>
      </c>
      <c r="N2093" t="n">
        <v>105.13</v>
      </c>
      <c r="O2093" t="n">
        <v>41591.55</v>
      </c>
      <c r="P2093" t="n">
        <v>418.5</v>
      </c>
      <c r="Q2093" t="n">
        <v>608.8200000000001</v>
      </c>
      <c r="R2093" t="n">
        <v>54.98</v>
      </c>
      <c r="S2093" t="n">
        <v>46.36</v>
      </c>
      <c r="T2093" t="n">
        <v>3965.34</v>
      </c>
      <c r="U2093" t="n">
        <v>0.84</v>
      </c>
      <c r="V2093" t="n">
        <v>0.9</v>
      </c>
      <c r="W2093" t="n">
        <v>9.199999999999999</v>
      </c>
      <c r="X2093" t="n">
        <v>0.25</v>
      </c>
      <c r="Y2093" t="n">
        <v>1</v>
      </c>
      <c r="Z2093" t="n">
        <v>10</v>
      </c>
    </row>
    <row r="2094">
      <c r="A2094" t="n">
        <v>93</v>
      </c>
      <c r="B2094" t="n">
        <v>145</v>
      </c>
      <c r="C2094" t="inlineStr">
        <is>
          <t xml:space="preserve">CONCLUIDO	</t>
        </is>
      </c>
      <c r="D2094" t="n">
        <v>3.6597</v>
      </c>
      <c r="E2094" t="n">
        <v>27.32</v>
      </c>
      <c r="F2094" t="n">
        <v>23.62</v>
      </c>
      <c r="G2094" t="n">
        <v>101.23</v>
      </c>
      <c r="H2094" t="n">
        <v>1.29</v>
      </c>
      <c r="I2094" t="n">
        <v>14</v>
      </c>
      <c r="J2094" t="n">
        <v>335.93</v>
      </c>
      <c r="K2094" t="n">
        <v>61.2</v>
      </c>
      <c r="L2094" t="n">
        <v>24.25</v>
      </c>
      <c r="M2094" t="n">
        <v>12</v>
      </c>
      <c r="N2094" t="n">
        <v>105.48</v>
      </c>
      <c r="O2094" t="n">
        <v>41665.42</v>
      </c>
      <c r="P2094" t="n">
        <v>418.25</v>
      </c>
      <c r="Q2094" t="n">
        <v>608.77</v>
      </c>
      <c r="R2094" t="n">
        <v>55.05</v>
      </c>
      <c r="S2094" t="n">
        <v>46.36</v>
      </c>
      <c r="T2094" t="n">
        <v>4004.16</v>
      </c>
      <c r="U2094" t="n">
        <v>0.84</v>
      </c>
      <c r="V2094" t="n">
        <v>0.9</v>
      </c>
      <c r="W2094" t="n">
        <v>9.199999999999999</v>
      </c>
      <c r="X2094" t="n">
        <v>0.25</v>
      </c>
      <c r="Y2094" t="n">
        <v>1</v>
      </c>
      <c r="Z2094" t="n">
        <v>10</v>
      </c>
    </row>
    <row r="2095">
      <c r="A2095" t="n">
        <v>94</v>
      </c>
      <c r="B2095" t="n">
        <v>145</v>
      </c>
      <c r="C2095" t="inlineStr">
        <is>
          <t xml:space="preserve">CONCLUIDO	</t>
        </is>
      </c>
      <c r="D2095" t="n">
        <v>3.6574</v>
      </c>
      <c r="E2095" t="n">
        <v>27.34</v>
      </c>
      <c r="F2095" t="n">
        <v>23.64</v>
      </c>
      <c r="G2095" t="n">
        <v>101.31</v>
      </c>
      <c r="H2095" t="n">
        <v>1.3</v>
      </c>
      <c r="I2095" t="n">
        <v>14</v>
      </c>
      <c r="J2095" t="n">
        <v>336.53</v>
      </c>
      <c r="K2095" t="n">
        <v>61.2</v>
      </c>
      <c r="L2095" t="n">
        <v>24.5</v>
      </c>
      <c r="M2095" t="n">
        <v>12</v>
      </c>
      <c r="N2095" t="n">
        <v>105.83</v>
      </c>
      <c r="O2095" t="n">
        <v>41739.48</v>
      </c>
      <c r="P2095" t="n">
        <v>418.16</v>
      </c>
      <c r="Q2095" t="n">
        <v>608.8200000000001</v>
      </c>
      <c r="R2095" t="n">
        <v>55.55</v>
      </c>
      <c r="S2095" t="n">
        <v>46.36</v>
      </c>
      <c r="T2095" t="n">
        <v>4254.28</v>
      </c>
      <c r="U2095" t="n">
        <v>0.83</v>
      </c>
      <c r="V2095" t="n">
        <v>0.9</v>
      </c>
      <c r="W2095" t="n">
        <v>9.210000000000001</v>
      </c>
      <c r="X2095" t="n">
        <v>0.27</v>
      </c>
      <c r="Y2095" t="n">
        <v>1</v>
      </c>
      <c r="Z2095" t="n">
        <v>10</v>
      </c>
    </row>
    <row r="2096">
      <c r="A2096" t="n">
        <v>95</v>
      </c>
      <c r="B2096" t="n">
        <v>145</v>
      </c>
      <c r="C2096" t="inlineStr">
        <is>
          <t xml:space="preserve">CONCLUIDO	</t>
        </is>
      </c>
      <c r="D2096" t="n">
        <v>3.6575</v>
      </c>
      <c r="E2096" t="n">
        <v>27.34</v>
      </c>
      <c r="F2096" t="n">
        <v>23.64</v>
      </c>
      <c r="G2096" t="n">
        <v>101.3</v>
      </c>
      <c r="H2096" t="n">
        <v>1.31</v>
      </c>
      <c r="I2096" t="n">
        <v>14</v>
      </c>
      <c r="J2096" t="n">
        <v>337.13</v>
      </c>
      <c r="K2096" t="n">
        <v>61.2</v>
      </c>
      <c r="L2096" t="n">
        <v>24.75</v>
      </c>
      <c r="M2096" t="n">
        <v>12</v>
      </c>
      <c r="N2096" t="n">
        <v>106.18</v>
      </c>
      <c r="O2096" t="n">
        <v>41813.7</v>
      </c>
      <c r="P2096" t="n">
        <v>417.82</v>
      </c>
      <c r="Q2096" t="n">
        <v>608.8</v>
      </c>
      <c r="R2096" t="n">
        <v>55.62</v>
      </c>
      <c r="S2096" t="n">
        <v>46.36</v>
      </c>
      <c r="T2096" t="n">
        <v>4287.81</v>
      </c>
      <c r="U2096" t="n">
        <v>0.83</v>
      </c>
      <c r="V2096" t="n">
        <v>0.9</v>
      </c>
      <c r="W2096" t="n">
        <v>9.199999999999999</v>
      </c>
      <c r="X2096" t="n">
        <v>0.27</v>
      </c>
      <c r="Y2096" t="n">
        <v>1</v>
      </c>
      <c r="Z2096" t="n">
        <v>10</v>
      </c>
    </row>
    <row r="2097">
      <c r="A2097" t="n">
        <v>96</v>
      </c>
      <c r="B2097" t="n">
        <v>145</v>
      </c>
      <c r="C2097" t="inlineStr">
        <is>
          <t xml:space="preserve">CONCLUIDO	</t>
        </is>
      </c>
      <c r="D2097" t="n">
        <v>3.6683</v>
      </c>
      <c r="E2097" t="n">
        <v>27.26</v>
      </c>
      <c r="F2097" t="n">
        <v>23.61</v>
      </c>
      <c r="G2097" t="n">
        <v>108.97</v>
      </c>
      <c r="H2097" t="n">
        <v>1.32</v>
      </c>
      <c r="I2097" t="n">
        <v>13</v>
      </c>
      <c r="J2097" t="n">
        <v>337.73</v>
      </c>
      <c r="K2097" t="n">
        <v>61.2</v>
      </c>
      <c r="L2097" t="n">
        <v>25</v>
      </c>
      <c r="M2097" t="n">
        <v>11</v>
      </c>
      <c r="N2097" t="n">
        <v>106.53</v>
      </c>
      <c r="O2097" t="n">
        <v>41888.1</v>
      </c>
      <c r="P2097" t="n">
        <v>417.55</v>
      </c>
      <c r="Q2097" t="n">
        <v>608.83</v>
      </c>
      <c r="R2097" t="n">
        <v>54.83</v>
      </c>
      <c r="S2097" t="n">
        <v>46.36</v>
      </c>
      <c r="T2097" t="n">
        <v>3895.25</v>
      </c>
      <c r="U2097" t="n">
        <v>0.85</v>
      </c>
      <c r="V2097" t="n">
        <v>0.9</v>
      </c>
      <c r="W2097" t="n">
        <v>9.199999999999999</v>
      </c>
      <c r="X2097" t="n">
        <v>0.24</v>
      </c>
      <c r="Y2097" t="n">
        <v>1</v>
      </c>
      <c r="Z2097" t="n">
        <v>10</v>
      </c>
    </row>
    <row r="2098">
      <c r="A2098" t="n">
        <v>97</v>
      </c>
      <c r="B2098" t="n">
        <v>145</v>
      </c>
      <c r="C2098" t="inlineStr">
        <is>
          <t xml:space="preserve">CONCLUIDO	</t>
        </is>
      </c>
      <c r="D2098" t="n">
        <v>3.6679</v>
      </c>
      <c r="E2098" t="n">
        <v>27.26</v>
      </c>
      <c r="F2098" t="n">
        <v>23.61</v>
      </c>
      <c r="G2098" t="n">
        <v>108.99</v>
      </c>
      <c r="H2098" t="n">
        <v>1.33</v>
      </c>
      <c r="I2098" t="n">
        <v>13</v>
      </c>
      <c r="J2098" t="n">
        <v>338.34</v>
      </c>
      <c r="K2098" t="n">
        <v>61.2</v>
      </c>
      <c r="L2098" t="n">
        <v>25.25</v>
      </c>
      <c r="M2098" t="n">
        <v>11</v>
      </c>
      <c r="N2098" t="n">
        <v>106.89</v>
      </c>
      <c r="O2098" t="n">
        <v>41962.68</v>
      </c>
      <c r="P2098" t="n">
        <v>418.15</v>
      </c>
      <c r="Q2098" t="n">
        <v>608.85</v>
      </c>
      <c r="R2098" t="n">
        <v>54.84</v>
      </c>
      <c r="S2098" t="n">
        <v>46.36</v>
      </c>
      <c r="T2098" t="n">
        <v>3901.95</v>
      </c>
      <c r="U2098" t="n">
        <v>0.85</v>
      </c>
      <c r="V2098" t="n">
        <v>0.9</v>
      </c>
      <c r="W2098" t="n">
        <v>9.199999999999999</v>
      </c>
      <c r="X2098" t="n">
        <v>0.24</v>
      </c>
      <c r="Y2098" t="n">
        <v>1</v>
      </c>
      <c r="Z2098" t="n">
        <v>10</v>
      </c>
    </row>
    <row r="2099">
      <c r="A2099" t="n">
        <v>98</v>
      </c>
      <c r="B2099" t="n">
        <v>145</v>
      </c>
      <c r="C2099" t="inlineStr">
        <is>
          <t xml:space="preserve">CONCLUIDO	</t>
        </is>
      </c>
      <c r="D2099" t="n">
        <v>3.6692</v>
      </c>
      <c r="E2099" t="n">
        <v>27.25</v>
      </c>
      <c r="F2099" t="n">
        <v>23.6</v>
      </c>
      <c r="G2099" t="n">
        <v>108.94</v>
      </c>
      <c r="H2099" t="n">
        <v>1.34</v>
      </c>
      <c r="I2099" t="n">
        <v>13</v>
      </c>
      <c r="J2099" t="n">
        <v>338.94</v>
      </c>
      <c r="K2099" t="n">
        <v>61.2</v>
      </c>
      <c r="L2099" t="n">
        <v>25.5</v>
      </c>
      <c r="M2099" t="n">
        <v>11</v>
      </c>
      <c r="N2099" t="n">
        <v>107.25</v>
      </c>
      <c r="O2099" t="n">
        <v>42037.44</v>
      </c>
      <c r="P2099" t="n">
        <v>418.08</v>
      </c>
      <c r="Q2099" t="n">
        <v>608.8099999999999</v>
      </c>
      <c r="R2099" t="n">
        <v>54.77</v>
      </c>
      <c r="S2099" t="n">
        <v>46.36</v>
      </c>
      <c r="T2099" t="n">
        <v>3868.45</v>
      </c>
      <c r="U2099" t="n">
        <v>0.85</v>
      </c>
      <c r="V2099" t="n">
        <v>0.9</v>
      </c>
      <c r="W2099" t="n">
        <v>9.19</v>
      </c>
      <c r="X2099" t="n">
        <v>0.23</v>
      </c>
      <c r="Y2099" t="n">
        <v>1</v>
      </c>
      <c r="Z2099" t="n">
        <v>10</v>
      </c>
    </row>
    <row r="2100">
      <c r="A2100" t="n">
        <v>99</v>
      </c>
      <c r="B2100" t="n">
        <v>145</v>
      </c>
      <c r="C2100" t="inlineStr">
        <is>
          <t xml:space="preserve">CONCLUIDO	</t>
        </is>
      </c>
      <c r="D2100" t="n">
        <v>3.6674</v>
      </c>
      <c r="E2100" t="n">
        <v>27.27</v>
      </c>
      <c r="F2100" t="n">
        <v>23.62</v>
      </c>
      <c r="G2100" t="n">
        <v>109</v>
      </c>
      <c r="H2100" t="n">
        <v>1.35</v>
      </c>
      <c r="I2100" t="n">
        <v>13</v>
      </c>
      <c r="J2100" t="n">
        <v>339.55</v>
      </c>
      <c r="K2100" t="n">
        <v>61.2</v>
      </c>
      <c r="L2100" t="n">
        <v>25.75</v>
      </c>
      <c r="M2100" t="n">
        <v>11</v>
      </c>
      <c r="N2100" t="n">
        <v>107.6</v>
      </c>
      <c r="O2100" t="n">
        <v>42112.37</v>
      </c>
      <c r="P2100" t="n">
        <v>418.27</v>
      </c>
      <c r="Q2100" t="n">
        <v>608.78</v>
      </c>
      <c r="R2100" t="n">
        <v>54.97</v>
      </c>
      <c r="S2100" t="n">
        <v>46.36</v>
      </c>
      <c r="T2100" t="n">
        <v>3966.4</v>
      </c>
      <c r="U2100" t="n">
        <v>0.84</v>
      </c>
      <c r="V2100" t="n">
        <v>0.9</v>
      </c>
      <c r="W2100" t="n">
        <v>9.199999999999999</v>
      </c>
      <c r="X2100" t="n">
        <v>0.25</v>
      </c>
      <c r="Y2100" t="n">
        <v>1</v>
      </c>
      <c r="Z2100" t="n">
        <v>10</v>
      </c>
    </row>
    <row r="2101">
      <c r="A2101" t="n">
        <v>100</v>
      </c>
      <c r="B2101" t="n">
        <v>145</v>
      </c>
      <c r="C2101" t="inlineStr">
        <is>
          <t xml:space="preserve">CONCLUIDO	</t>
        </is>
      </c>
      <c r="D2101" t="n">
        <v>3.6687</v>
      </c>
      <c r="E2101" t="n">
        <v>27.26</v>
      </c>
      <c r="F2101" t="n">
        <v>23.61</v>
      </c>
      <c r="G2101" t="n">
        <v>108.96</v>
      </c>
      <c r="H2101" t="n">
        <v>1.36</v>
      </c>
      <c r="I2101" t="n">
        <v>13</v>
      </c>
      <c r="J2101" t="n">
        <v>340.16</v>
      </c>
      <c r="K2101" t="n">
        <v>61.2</v>
      </c>
      <c r="L2101" t="n">
        <v>26</v>
      </c>
      <c r="M2101" t="n">
        <v>11</v>
      </c>
      <c r="N2101" t="n">
        <v>107.96</v>
      </c>
      <c r="O2101" t="n">
        <v>42187.49</v>
      </c>
      <c r="P2101" t="n">
        <v>418.1</v>
      </c>
      <c r="Q2101" t="n">
        <v>608.84</v>
      </c>
      <c r="R2101" t="n">
        <v>54.72</v>
      </c>
      <c r="S2101" t="n">
        <v>46.36</v>
      </c>
      <c r="T2101" t="n">
        <v>3840.45</v>
      </c>
      <c r="U2101" t="n">
        <v>0.85</v>
      </c>
      <c r="V2101" t="n">
        <v>0.9</v>
      </c>
      <c r="W2101" t="n">
        <v>9.199999999999999</v>
      </c>
      <c r="X2101" t="n">
        <v>0.24</v>
      </c>
      <c r="Y2101" t="n">
        <v>1</v>
      </c>
      <c r="Z2101" t="n">
        <v>10</v>
      </c>
    </row>
    <row r="2102">
      <c r="A2102" t="n">
        <v>101</v>
      </c>
      <c r="B2102" t="n">
        <v>145</v>
      </c>
      <c r="C2102" t="inlineStr">
        <is>
          <t xml:space="preserve">CONCLUIDO	</t>
        </is>
      </c>
      <c r="D2102" t="n">
        <v>3.6688</v>
      </c>
      <c r="E2102" t="n">
        <v>27.26</v>
      </c>
      <c r="F2102" t="n">
        <v>23.61</v>
      </c>
      <c r="G2102" t="n">
        <v>108.96</v>
      </c>
      <c r="H2102" t="n">
        <v>1.37</v>
      </c>
      <c r="I2102" t="n">
        <v>13</v>
      </c>
      <c r="J2102" t="n">
        <v>340.77</v>
      </c>
      <c r="K2102" t="n">
        <v>61.2</v>
      </c>
      <c r="L2102" t="n">
        <v>26.25</v>
      </c>
      <c r="M2102" t="n">
        <v>11</v>
      </c>
      <c r="N2102" t="n">
        <v>108.32</v>
      </c>
      <c r="O2102" t="n">
        <v>42262.79</v>
      </c>
      <c r="P2102" t="n">
        <v>418.25</v>
      </c>
      <c r="Q2102" t="n">
        <v>608.79</v>
      </c>
      <c r="R2102" t="n">
        <v>54.62</v>
      </c>
      <c r="S2102" t="n">
        <v>46.36</v>
      </c>
      <c r="T2102" t="n">
        <v>3793.78</v>
      </c>
      <c r="U2102" t="n">
        <v>0.85</v>
      </c>
      <c r="V2102" t="n">
        <v>0.9</v>
      </c>
      <c r="W2102" t="n">
        <v>9.199999999999999</v>
      </c>
      <c r="X2102" t="n">
        <v>0.24</v>
      </c>
      <c r="Y2102" t="n">
        <v>1</v>
      </c>
      <c r="Z2102" t="n">
        <v>10</v>
      </c>
    </row>
    <row r="2103">
      <c r="A2103" t="n">
        <v>102</v>
      </c>
      <c r="B2103" t="n">
        <v>145</v>
      </c>
      <c r="C2103" t="inlineStr">
        <is>
          <t xml:space="preserve">CONCLUIDO	</t>
        </is>
      </c>
      <c r="D2103" t="n">
        <v>3.6674</v>
      </c>
      <c r="E2103" t="n">
        <v>27.27</v>
      </c>
      <c r="F2103" t="n">
        <v>23.62</v>
      </c>
      <c r="G2103" t="n">
        <v>109</v>
      </c>
      <c r="H2103" t="n">
        <v>1.38</v>
      </c>
      <c r="I2103" t="n">
        <v>13</v>
      </c>
      <c r="J2103" t="n">
        <v>341.38</v>
      </c>
      <c r="K2103" t="n">
        <v>61.2</v>
      </c>
      <c r="L2103" t="n">
        <v>26.5</v>
      </c>
      <c r="M2103" t="n">
        <v>11</v>
      </c>
      <c r="N2103" t="n">
        <v>108.68</v>
      </c>
      <c r="O2103" t="n">
        <v>42338.27</v>
      </c>
      <c r="P2103" t="n">
        <v>417.97</v>
      </c>
      <c r="Q2103" t="n">
        <v>608.76</v>
      </c>
      <c r="R2103" t="n">
        <v>55.05</v>
      </c>
      <c r="S2103" t="n">
        <v>46.36</v>
      </c>
      <c r="T2103" t="n">
        <v>4006.15</v>
      </c>
      <c r="U2103" t="n">
        <v>0.84</v>
      </c>
      <c r="V2103" t="n">
        <v>0.9</v>
      </c>
      <c r="W2103" t="n">
        <v>9.199999999999999</v>
      </c>
      <c r="X2103" t="n">
        <v>0.25</v>
      </c>
      <c r="Y2103" t="n">
        <v>1</v>
      </c>
      <c r="Z2103" t="n">
        <v>10</v>
      </c>
    </row>
    <row r="2104">
      <c r="A2104" t="n">
        <v>103</v>
      </c>
      <c r="B2104" t="n">
        <v>145</v>
      </c>
      <c r="C2104" t="inlineStr">
        <is>
          <t xml:space="preserve">CONCLUIDO	</t>
        </is>
      </c>
      <c r="D2104" t="n">
        <v>3.6673</v>
      </c>
      <c r="E2104" t="n">
        <v>27.27</v>
      </c>
      <c r="F2104" t="n">
        <v>23.62</v>
      </c>
      <c r="G2104" t="n">
        <v>109.01</v>
      </c>
      <c r="H2104" t="n">
        <v>1.39</v>
      </c>
      <c r="I2104" t="n">
        <v>13</v>
      </c>
      <c r="J2104" t="n">
        <v>342</v>
      </c>
      <c r="K2104" t="n">
        <v>61.2</v>
      </c>
      <c r="L2104" t="n">
        <v>26.75</v>
      </c>
      <c r="M2104" t="n">
        <v>11</v>
      </c>
      <c r="N2104" t="n">
        <v>109.05</v>
      </c>
      <c r="O2104" t="n">
        <v>42413.94</v>
      </c>
      <c r="P2104" t="n">
        <v>417.63</v>
      </c>
      <c r="Q2104" t="n">
        <v>608.86</v>
      </c>
      <c r="R2104" t="n">
        <v>54.96</v>
      </c>
      <c r="S2104" t="n">
        <v>46.36</v>
      </c>
      <c r="T2104" t="n">
        <v>3963.9</v>
      </c>
      <c r="U2104" t="n">
        <v>0.84</v>
      </c>
      <c r="V2104" t="n">
        <v>0.9</v>
      </c>
      <c r="W2104" t="n">
        <v>9.199999999999999</v>
      </c>
      <c r="X2104" t="n">
        <v>0.25</v>
      </c>
      <c r="Y2104" t="n">
        <v>1</v>
      </c>
      <c r="Z2104" t="n">
        <v>10</v>
      </c>
    </row>
    <row r="2105">
      <c r="A2105" t="n">
        <v>104</v>
      </c>
      <c r="B2105" t="n">
        <v>145</v>
      </c>
      <c r="C2105" t="inlineStr">
        <is>
          <t xml:space="preserve">CONCLUIDO	</t>
        </is>
      </c>
      <c r="D2105" t="n">
        <v>3.6687</v>
      </c>
      <c r="E2105" t="n">
        <v>27.26</v>
      </c>
      <c r="F2105" t="n">
        <v>23.61</v>
      </c>
      <c r="G2105" t="n">
        <v>108.96</v>
      </c>
      <c r="H2105" t="n">
        <v>1.4</v>
      </c>
      <c r="I2105" t="n">
        <v>13</v>
      </c>
      <c r="J2105" t="n">
        <v>342.61</v>
      </c>
      <c r="K2105" t="n">
        <v>61.2</v>
      </c>
      <c r="L2105" t="n">
        <v>27</v>
      </c>
      <c r="M2105" t="n">
        <v>11</v>
      </c>
      <c r="N2105" t="n">
        <v>109.41</v>
      </c>
      <c r="O2105" t="n">
        <v>42489.79</v>
      </c>
      <c r="P2105" t="n">
        <v>417.25</v>
      </c>
      <c r="Q2105" t="n">
        <v>608.76</v>
      </c>
      <c r="R2105" t="n">
        <v>54.74</v>
      </c>
      <c r="S2105" t="n">
        <v>46.36</v>
      </c>
      <c r="T2105" t="n">
        <v>3852.41</v>
      </c>
      <c r="U2105" t="n">
        <v>0.85</v>
      </c>
      <c r="V2105" t="n">
        <v>0.9</v>
      </c>
      <c r="W2105" t="n">
        <v>9.199999999999999</v>
      </c>
      <c r="X2105" t="n">
        <v>0.24</v>
      </c>
      <c r="Y2105" t="n">
        <v>1</v>
      </c>
      <c r="Z2105" t="n">
        <v>10</v>
      </c>
    </row>
    <row r="2106">
      <c r="A2106" t="n">
        <v>105</v>
      </c>
      <c r="B2106" t="n">
        <v>145</v>
      </c>
      <c r="C2106" t="inlineStr">
        <is>
          <t xml:space="preserve">CONCLUIDO	</t>
        </is>
      </c>
      <c r="D2106" t="n">
        <v>3.68</v>
      </c>
      <c r="E2106" t="n">
        <v>27.17</v>
      </c>
      <c r="F2106" t="n">
        <v>23.58</v>
      </c>
      <c r="G2106" t="n">
        <v>117.89</v>
      </c>
      <c r="H2106" t="n">
        <v>1.42</v>
      </c>
      <c r="I2106" t="n">
        <v>12</v>
      </c>
      <c r="J2106" t="n">
        <v>343.23</v>
      </c>
      <c r="K2106" t="n">
        <v>61.2</v>
      </c>
      <c r="L2106" t="n">
        <v>27.25</v>
      </c>
      <c r="M2106" t="n">
        <v>10</v>
      </c>
      <c r="N2106" t="n">
        <v>109.78</v>
      </c>
      <c r="O2106" t="n">
        <v>42565.83</v>
      </c>
      <c r="P2106" t="n">
        <v>416.54</v>
      </c>
      <c r="Q2106" t="n">
        <v>608.9</v>
      </c>
      <c r="R2106" t="n">
        <v>53.85</v>
      </c>
      <c r="S2106" t="n">
        <v>46.36</v>
      </c>
      <c r="T2106" t="n">
        <v>3412.97</v>
      </c>
      <c r="U2106" t="n">
        <v>0.86</v>
      </c>
      <c r="V2106" t="n">
        <v>0.9</v>
      </c>
      <c r="W2106" t="n">
        <v>9.199999999999999</v>
      </c>
      <c r="X2106" t="n">
        <v>0.21</v>
      </c>
      <c r="Y2106" t="n">
        <v>1</v>
      </c>
      <c r="Z2106" t="n">
        <v>10</v>
      </c>
    </row>
    <row r="2107">
      <c r="A2107" t="n">
        <v>106</v>
      </c>
      <c r="B2107" t="n">
        <v>145</v>
      </c>
      <c r="C2107" t="inlineStr">
        <is>
          <t xml:space="preserve">CONCLUIDO	</t>
        </is>
      </c>
      <c r="D2107" t="n">
        <v>3.6785</v>
      </c>
      <c r="E2107" t="n">
        <v>27.19</v>
      </c>
      <c r="F2107" t="n">
        <v>23.59</v>
      </c>
      <c r="G2107" t="n">
        <v>117.95</v>
      </c>
      <c r="H2107" t="n">
        <v>1.43</v>
      </c>
      <c r="I2107" t="n">
        <v>12</v>
      </c>
      <c r="J2107" t="n">
        <v>343.85</v>
      </c>
      <c r="K2107" t="n">
        <v>61.2</v>
      </c>
      <c r="L2107" t="n">
        <v>27.5</v>
      </c>
      <c r="M2107" t="n">
        <v>10</v>
      </c>
      <c r="N2107" t="n">
        <v>110.15</v>
      </c>
      <c r="O2107" t="n">
        <v>42642.18</v>
      </c>
      <c r="P2107" t="n">
        <v>417.2</v>
      </c>
      <c r="Q2107" t="n">
        <v>608.8099999999999</v>
      </c>
      <c r="R2107" t="n">
        <v>54</v>
      </c>
      <c r="S2107" t="n">
        <v>46.36</v>
      </c>
      <c r="T2107" t="n">
        <v>3487.07</v>
      </c>
      <c r="U2107" t="n">
        <v>0.86</v>
      </c>
      <c r="V2107" t="n">
        <v>0.9</v>
      </c>
      <c r="W2107" t="n">
        <v>9.199999999999999</v>
      </c>
      <c r="X2107" t="n">
        <v>0.22</v>
      </c>
      <c r="Y2107" t="n">
        <v>1</v>
      </c>
      <c r="Z2107" t="n">
        <v>10</v>
      </c>
    </row>
    <row r="2108">
      <c r="A2108" t="n">
        <v>107</v>
      </c>
      <c r="B2108" t="n">
        <v>145</v>
      </c>
      <c r="C2108" t="inlineStr">
        <is>
          <t xml:space="preserve">CONCLUIDO	</t>
        </is>
      </c>
      <c r="D2108" t="n">
        <v>3.6776</v>
      </c>
      <c r="E2108" t="n">
        <v>27.19</v>
      </c>
      <c r="F2108" t="n">
        <v>23.6</v>
      </c>
      <c r="G2108" t="n">
        <v>117.98</v>
      </c>
      <c r="H2108" t="n">
        <v>1.44</v>
      </c>
      <c r="I2108" t="n">
        <v>12</v>
      </c>
      <c r="J2108" t="n">
        <v>344.47</v>
      </c>
      <c r="K2108" t="n">
        <v>61.2</v>
      </c>
      <c r="L2108" t="n">
        <v>27.75</v>
      </c>
      <c r="M2108" t="n">
        <v>10</v>
      </c>
      <c r="N2108" t="n">
        <v>110.52</v>
      </c>
      <c r="O2108" t="n">
        <v>42718.61</v>
      </c>
      <c r="P2108" t="n">
        <v>417.65</v>
      </c>
      <c r="Q2108" t="n">
        <v>608.79</v>
      </c>
      <c r="R2108" t="n">
        <v>54.29</v>
      </c>
      <c r="S2108" t="n">
        <v>46.36</v>
      </c>
      <c r="T2108" t="n">
        <v>3632.81</v>
      </c>
      <c r="U2108" t="n">
        <v>0.85</v>
      </c>
      <c r="V2108" t="n">
        <v>0.9</v>
      </c>
      <c r="W2108" t="n">
        <v>9.199999999999999</v>
      </c>
      <c r="X2108" t="n">
        <v>0.22</v>
      </c>
      <c r="Y2108" t="n">
        <v>1</v>
      </c>
      <c r="Z2108" t="n">
        <v>10</v>
      </c>
    </row>
    <row r="2109">
      <c r="A2109" t="n">
        <v>108</v>
      </c>
      <c r="B2109" t="n">
        <v>145</v>
      </c>
      <c r="C2109" t="inlineStr">
        <is>
          <t xml:space="preserve">CONCLUIDO	</t>
        </is>
      </c>
      <c r="D2109" t="n">
        <v>3.6778</v>
      </c>
      <c r="E2109" t="n">
        <v>27.19</v>
      </c>
      <c r="F2109" t="n">
        <v>23.59</v>
      </c>
      <c r="G2109" t="n">
        <v>117.97</v>
      </c>
      <c r="H2109" t="n">
        <v>1.45</v>
      </c>
      <c r="I2109" t="n">
        <v>12</v>
      </c>
      <c r="J2109" t="n">
        <v>345.09</v>
      </c>
      <c r="K2109" t="n">
        <v>61.2</v>
      </c>
      <c r="L2109" t="n">
        <v>28</v>
      </c>
      <c r="M2109" t="n">
        <v>10</v>
      </c>
      <c r="N2109" t="n">
        <v>110.89</v>
      </c>
      <c r="O2109" t="n">
        <v>42795.22</v>
      </c>
      <c r="P2109" t="n">
        <v>417.74</v>
      </c>
      <c r="Q2109" t="n">
        <v>608.79</v>
      </c>
      <c r="R2109" t="n">
        <v>54.29</v>
      </c>
      <c r="S2109" t="n">
        <v>46.36</v>
      </c>
      <c r="T2109" t="n">
        <v>3630.82</v>
      </c>
      <c r="U2109" t="n">
        <v>0.85</v>
      </c>
      <c r="V2109" t="n">
        <v>0.9</v>
      </c>
      <c r="W2109" t="n">
        <v>9.199999999999999</v>
      </c>
      <c r="X2109" t="n">
        <v>0.22</v>
      </c>
      <c r="Y2109" t="n">
        <v>1</v>
      </c>
      <c r="Z2109" t="n">
        <v>10</v>
      </c>
    </row>
    <row r="2110">
      <c r="A2110" t="n">
        <v>109</v>
      </c>
      <c r="B2110" t="n">
        <v>145</v>
      </c>
      <c r="C2110" t="inlineStr">
        <is>
          <t xml:space="preserve">CONCLUIDO	</t>
        </is>
      </c>
      <c r="D2110" t="n">
        <v>3.6785</v>
      </c>
      <c r="E2110" t="n">
        <v>27.19</v>
      </c>
      <c r="F2110" t="n">
        <v>23.59</v>
      </c>
      <c r="G2110" t="n">
        <v>117.95</v>
      </c>
      <c r="H2110" t="n">
        <v>1.46</v>
      </c>
      <c r="I2110" t="n">
        <v>12</v>
      </c>
      <c r="J2110" t="n">
        <v>345.71</v>
      </c>
      <c r="K2110" t="n">
        <v>61.2</v>
      </c>
      <c r="L2110" t="n">
        <v>28.25</v>
      </c>
      <c r="M2110" t="n">
        <v>10</v>
      </c>
      <c r="N2110" t="n">
        <v>111.26</v>
      </c>
      <c r="O2110" t="n">
        <v>42872.03</v>
      </c>
      <c r="P2110" t="n">
        <v>417.73</v>
      </c>
      <c r="Q2110" t="n">
        <v>608.78</v>
      </c>
      <c r="R2110" t="n">
        <v>54.22</v>
      </c>
      <c r="S2110" t="n">
        <v>46.36</v>
      </c>
      <c r="T2110" t="n">
        <v>3595.15</v>
      </c>
      <c r="U2110" t="n">
        <v>0.86</v>
      </c>
      <c r="V2110" t="n">
        <v>0.9</v>
      </c>
      <c r="W2110" t="n">
        <v>9.199999999999999</v>
      </c>
      <c r="X2110" t="n">
        <v>0.22</v>
      </c>
      <c r="Y2110" t="n">
        <v>1</v>
      </c>
      <c r="Z2110" t="n">
        <v>10</v>
      </c>
    </row>
    <row r="2111">
      <c r="A2111" t="n">
        <v>110</v>
      </c>
      <c r="B2111" t="n">
        <v>145</v>
      </c>
      <c r="C2111" t="inlineStr">
        <is>
          <t xml:space="preserve">CONCLUIDO	</t>
        </is>
      </c>
      <c r="D2111" t="n">
        <v>3.6783</v>
      </c>
      <c r="E2111" t="n">
        <v>27.19</v>
      </c>
      <c r="F2111" t="n">
        <v>23.59</v>
      </c>
      <c r="G2111" t="n">
        <v>117.95</v>
      </c>
      <c r="H2111" t="n">
        <v>1.47</v>
      </c>
      <c r="I2111" t="n">
        <v>12</v>
      </c>
      <c r="J2111" t="n">
        <v>346.34</v>
      </c>
      <c r="K2111" t="n">
        <v>61.2</v>
      </c>
      <c r="L2111" t="n">
        <v>28.5</v>
      </c>
      <c r="M2111" t="n">
        <v>10</v>
      </c>
      <c r="N2111" t="n">
        <v>111.64</v>
      </c>
      <c r="O2111" t="n">
        <v>42949.03</v>
      </c>
      <c r="P2111" t="n">
        <v>417.92</v>
      </c>
      <c r="Q2111" t="n">
        <v>608.83</v>
      </c>
      <c r="R2111" t="n">
        <v>54.27</v>
      </c>
      <c r="S2111" t="n">
        <v>46.36</v>
      </c>
      <c r="T2111" t="n">
        <v>3622.89</v>
      </c>
      <c r="U2111" t="n">
        <v>0.85</v>
      </c>
      <c r="V2111" t="n">
        <v>0.9</v>
      </c>
      <c r="W2111" t="n">
        <v>9.199999999999999</v>
      </c>
      <c r="X2111" t="n">
        <v>0.22</v>
      </c>
      <c r="Y2111" t="n">
        <v>1</v>
      </c>
      <c r="Z2111" t="n">
        <v>10</v>
      </c>
    </row>
    <row r="2112">
      <c r="A2112" t="n">
        <v>111</v>
      </c>
      <c r="B2112" t="n">
        <v>145</v>
      </c>
      <c r="C2112" t="inlineStr">
        <is>
          <t xml:space="preserve">CONCLUIDO	</t>
        </is>
      </c>
      <c r="D2112" t="n">
        <v>3.6773</v>
      </c>
      <c r="E2112" t="n">
        <v>27.19</v>
      </c>
      <c r="F2112" t="n">
        <v>23.6</v>
      </c>
      <c r="G2112" t="n">
        <v>117.99</v>
      </c>
      <c r="H2112" t="n">
        <v>1.48</v>
      </c>
      <c r="I2112" t="n">
        <v>12</v>
      </c>
      <c r="J2112" t="n">
        <v>346.96</v>
      </c>
      <c r="K2112" t="n">
        <v>61.2</v>
      </c>
      <c r="L2112" t="n">
        <v>28.75</v>
      </c>
      <c r="M2112" t="n">
        <v>10</v>
      </c>
      <c r="N2112" t="n">
        <v>112.01</v>
      </c>
      <c r="O2112" t="n">
        <v>43026.23</v>
      </c>
      <c r="P2112" t="n">
        <v>418.14</v>
      </c>
      <c r="Q2112" t="n">
        <v>608.8200000000001</v>
      </c>
      <c r="R2112" t="n">
        <v>54.51</v>
      </c>
      <c r="S2112" t="n">
        <v>46.36</v>
      </c>
      <c r="T2112" t="n">
        <v>3740.41</v>
      </c>
      <c r="U2112" t="n">
        <v>0.85</v>
      </c>
      <c r="V2112" t="n">
        <v>0.9</v>
      </c>
      <c r="W2112" t="n">
        <v>9.199999999999999</v>
      </c>
      <c r="X2112" t="n">
        <v>0.23</v>
      </c>
      <c r="Y2112" t="n">
        <v>1</v>
      </c>
      <c r="Z2112" t="n">
        <v>10</v>
      </c>
    </row>
    <row r="2113">
      <c r="A2113" t="n">
        <v>112</v>
      </c>
      <c r="B2113" t="n">
        <v>145</v>
      </c>
      <c r="C2113" t="inlineStr">
        <is>
          <t xml:space="preserve">CONCLUIDO	</t>
        </is>
      </c>
      <c r="D2113" t="n">
        <v>3.6776</v>
      </c>
      <c r="E2113" t="n">
        <v>27.19</v>
      </c>
      <c r="F2113" t="n">
        <v>23.6</v>
      </c>
      <c r="G2113" t="n">
        <v>117.98</v>
      </c>
      <c r="H2113" t="n">
        <v>1.49</v>
      </c>
      <c r="I2113" t="n">
        <v>12</v>
      </c>
      <c r="J2113" t="n">
        <v>347.59</v>
      </c>
      <c r="K2113" t="n">
        <v>61.2</v>
      </c>
      <c r="L2113" t="n">
        <v>29</v>
      </c>
      <c r="M2113" t="n">
        <v>10</v>
      </c>
      <c r="N2113" t="n">
        <v>112.39</v>
      </c>
      <c r="O2113" t="n">
        <v>43103.63</v>
      </c>
      <c r="P2113" t="n">
        <v>417.89</v>
      </c>
      <c r="Q2113" t="n">
        <v>608.76</v>
      </c>
      <c r="R2113" t="n">
        <v>54.45</v>
      </c>
      <c r="S2113" t="n">
        <v>46.36</v>
      </c>
      <c r="T2113" t="n">
        <v>3711.23</v>
      </c>
      <c r="U2113" t="n">
        <v>0.85</v>
      </c>
      <c r="V2113" t="n">
        <v>0.9</v>
      </c>
      <c r="W2113" t="n">
        <v>9.199999999999999</v>
      </c>
      <c r="X2113" t="n">
        <v>0.23</v>
      </c>
      <c r="Y2113" t="n">
        <v>1</v>
      </c>
      <c r="Z2113" t="n">
        <v>10</v>
      </c>
    </row>
    <row r="2114">
      <c r="A2114" t="n">
        <v>113</v>
      </c>
      <c r="B2114" t="n">
        <v>145</v>
      </c>
      <c r="C2114" t="inlineStr">
        <is>
          <t xml:space="preserve">CONCLUIDO	</t>
        </is>
      </c>
      <c r="D2114" t="n">
        <v>3.6762</v>
      </c>
      <c r="E2114" t="n">
        <v>27.2</v>
      </c>
      <c r="F2114" t="n">
        <v>23.61</v>
      </c>
      <c r="G2114" t="n">
        <v>118.03</v>
      </c>
      <c r="H2114" t="n">
        <v>1.5</v>
      </c>
      <c r="I2114" t="n">
        <v>12</v>
      </c>
      <c r="J2114" t="n">
        <v>348.22</v>
      </c>
      <c r="K2114" t="n">
        <v>61.2</v>
      </c>
      <c r="L2114" t="n">
        <v>29.25</v>
      </c>
      <c r="M2114" t="n">
        <v>10</v>
      </c>
      <c r="N2114" t="n">
        <v>112.77</v>
      </c>
      <c r="O2114" t="n">
        <v>43181.22</v>
      </c>
      <c r="P2114" t="n">
        <v>417.75</v>
      </c>
      <c r="Q2114" t="n">
        <v>608.77</v>
      </c>
      <c r="R2114" t="n">
        <v>54.64</v>
      </c>
      <c r="S2114" t="n">
        <v>46.36</v>
      </c>
      <c r="T2114" t="n">
        <v>3806.25</v>
      </c>
      <c r="U2114" t="n">
        <v>0.85</v>
      </c>
      <c r="V2114" t="n">
        <v>0.9</v>
      </c>
      <c r="W2114" t="n">
        <v>9.199999999999999</v>
      </c>
      <c r="X2114" t="n">
        <v>0.23</v>
      </c>
      <c r="Y2114" t="n">
        <v>1</v>
      </c>
      <c r="Z2114" t="n">
        <v>10</v>
      </c>
    </row>
    <row r="2115">
      <c r="A2115" t="n">
        <v>114</v>
      </c>
      <c r="B2115" t="n">
        <v>145</v>
      </c>
      <c r="C2115" t="inlineStr">
        <is>
          <t xml:space="preserve">CONCLUIDO	</t>
        </is>
      </c>
      <c r="D2115" t="n">
        <v>3.6764</v>
      </c>
      <c r="E2115" t="n">
        <v>27.2</v>
      </c>
      <c r="F2115" t="n">
        <v>23.6</v>
      </c>
      <c r="G2115" t="n">
        <v>118.02</v>
      </c>
      <c r="H2115" t="n">
        <v>1.51</v>
      </c>
      <c r="I2115" t="n">
        <v>12</v>
      </c>
      <c r="J2115" t="n">
        <v>348.85</v>
      </c>
      <c r="K2115" t="n">
        <v>61.2</v>
      </c>
      <c r="L2115" t="n">
        <v>29.5</v>
      </c>
      <c r="M2115" t="n">
        <v>10</v>
      </c>
      <c r="N2115" t="n">
        <v>113.15</v>
      </c>
      <c r="O2115" t="n">
        <v>43259.02</v>
      </c>
      <c r="P2115" t="n">
        <v>417.51</v>
      </c>
      <c r="Q2115" t="n">
        <v>608.78</v>
      </c>
      <c r="R2115" t="n">
        <v>54.65</v>
      </c>
      <c r="S2115" t="n">
        <v>46.36</v>
      </c>
      <c r="T2115" t="n">
        <v>3810.06</v>
      </c>
      <c r="U2115" t="n">
        <v>0.85</v>
      </c>
      <c r="V2115" t="n">
        <v>0.9</v>
      </c>
      <c r="W2115" t="n">
        <v>9.199999999999999</v>
      </c>
      <c r="X2115" t="n">
        <v>0.23</v>
      </c>
      <c r="Y2115" t="n">
        <v>1</v>
      </c>
      <c r="Z2115" t="n">
        <v>10</v>
      </c>
    </row>
    <row r="2116">
      <c r="A2116" t="n">
        <v>115</v>
      </c>
      <c r="B2116" t="n">
        <v>145</v>
      </c>
      <c r="C2116" t="inlineStr">
        <is>
          <t xml:space="preserve">CONCLUIDO	</t>
        </is>
      </c>
      <c r="D2116" t="n">
        <v>3.6765</v>
      </c>
      <c r="E2116" t="n">
        <v>27.2</v>
      </c>
      <c r="F2116" t="n">
        <v>23.6</v>
      </c>
      <c r="G2116" t="n">
        <v>118.02</v>
      </c>
      <c r="H2116" t="n">
        <v>1.52</v>
      </c>
      <c r="I2116" t="n">
        <v>12</v>
      </c>
      <c r="J2116" t="n">
        <v>349.48</v>
      </c>
      <c r="K2116" t="n">
        <v>61.2</v>
      </c>
      <c r="L2116" t="n">
        <v>29.75</v>
      </c>
      <c r="M2116" t="n">
        <v>10</v>
      </c>
      <c r="N2116" t="n">
        <v>113.53</v>
      </c>
      <c r="O2116" t="n">
        <v>43337.02</v>
      </c>
      <c r="P2116" t="n">
        <v>417</v>
      </c>
      <c r="Q2116" t="n">
        <v>608.8</v>
      </c>
      <c r="R2116" t="n">
        <v>54.48</v>
      </c>
      <c r="S2116" t="n">
        <v>46.36</v>
      </c>
      <c r="T2116" t="n">
        <v>3729.93</v>
      </c>
      <c r="U2116" t="n">
        <v>0.85</v>
      </c>
      <c r="V2116" t="n">
        <v>0.9</v>
      </c>
      <c r="W2116" t="n">
        <v>9.199999999999999</v>
      </c>
      <c r="X2116" t="n">
        <v>0.23</v>
      </c>
      <c r="Y2116" t="n">
        <v>1</v>
      </c>
      <c r="Z2116" t="n">
        <v>10</v>
      </c>
    </row>
    <row r="2117">
      <c r="A2117" t="n">
        <v>116</v>
      </c>
      <c r="B2117" t="n">
        <v>145</v>
      </c>
      <c r="C2117" t="inlineStr">
        <is>
          <t xml:space="preserve">CONCLUIDO	</t>
        </is>
      </c>
      <c r="D2117" t="n">
        <v>3.6883</v>
      </c>
      <c r="E2117" t="n">
        <v>27.11</v>
      </c>
      <c r="F2117" t="n">
        <v>23.57</v>
      </c>
      <c r="G2117" t="n">
        <v>128.57</v>
      </c>
      <c r="H2117" t="n">
        <v>1.53</v>
      </c>
      <c r="I2117" t="n">
        <v>11</v>
      </c>
      <c r="J2117" t="n">
        <v>350.12</v>
      </c>
      <c r="K2117" t="n">
        <v>61.2</v>
      </c>
      <c r="L2117" t="n">
        <v>30</v>
      </c>
      <c r="M2117" t="n">
        <v>9</v>
      </c>
      <c r="N2117" t="n">
        <v>113.92</v>
      </c>
      <c r="O2117" t="n">
        <v>43415.22</v>
      </c>
      <c r="P2117" t="n">
        <v>416.93</v>
      </c>
      <c r="Q2117" t="n">
        <v>608.8</v>
      </c>
      <c r="R2117" t="n">
        <v>53.6</v>
      </c>
      <c r="S2117" t="n">
        <v>46.36</v>
      </c>
      <c r="T2117" t="n">
        <v>3290.56</v>
      </c>
      <c r="U2117" t="n">
        <v>0.86</v>
      </c>
      <c r="V2117" t="n">
        <v>0.9</v>
      </c>
      <c r="W2117" t="n">
        <v>9.199999999999999</v>
      </c>
      <c r="X2117" t="n">
        <v>0.2</v>
      </c>
      <c r="Y2117" t="n">
        <v>1</v>
      </c>
      <c r="Z2117" t="n">
        <v>10</v>
      </c>
    </row>
    <row r="2118">
      <c r="A2118" t="n">
        <v>117</v>
      </c>
      <c r="B2118" t="n">
        <v>145</v>
      </c>
      <c r="C2118" t="inlineStr">
        <is>
          <t xml:space="preserve">CONCLUIDO	</t>
        </is>
      </c>
      <c r="D2118" t="n">
        <v>3.688</v>
      </c>
      <c r="E2118" t="n">
        <v>27.11</v>
      </c>
      <c r="F2118" t="n">
        <v>23.57</v>
      </c>
      <c r="G2118" t="n">
        <v>128.58</v>
      </c>
      <c r="H2118" t="n">
        <v>1.54</v>
      </c>
      <c r="I2118" t="n">
        <v>11</v>
      </c>
      <c r="J2118" t="n">
        <v>350.75</v>
      </c>
      <c r="K2118" t="n">
        <v>61.2</v>
      </c>
      <c r="L2118" t="n">
        <v>30.25</v>
      </c>
      <c r="M2118" t="n">
        <v>9</v>
      </c>
      <c r="N2118" t="n">
        <v>114.3</v>
      </c>
      <c r="O2118" t="n">
        <v>43493.63</v>
      </c>
      <c r="P2118" t="n">
        <v>417.24</v>
      </c>
      <c r="Q2118" t="n">
        <v>608.8099999999999</v>
      </c>
      <c r="R2118" t="n">
        <v>53.56</v>
      </c>
      <c r="S2118" t="n">
        <v>46.36</v>
      </c>
      <c r="T2118" t="n">
        <v>3270.41</v>
      </c>
      <c r="U2118" t="n">
        <v>0.87</v>
      </c>
      <c r="V2118" t="n">
        <v>0.9</v>
      </c>
      <c r="W2118" t="n">
        <v>9.199999999999999</v>
      </c>
      <c r="X2118" t="n">
        <v>0.2</v>
      </c>
      <c r="Y2118" t="n">
        <v>1</v>
      </c>
      <c r="Z2118" t="n">
        <v>10</v>
      </c>
    </row>
    <row r="2119">
      <c r="A2119" t="n">
        <v>118</v>
      </c>
      <c r="B2119" t="n">
        <v>145</v>
      </c>
      <c r="C2119" t="inlineStr">
        <is>
          <t xml:space="preserve">CONCLUIDO	</t>
        </is>
      </c>
      <c r="D2119" t="n">
        <v>3.6878</v>
      </c>
      <c r="E2119" t="n">
        <v>27.12</v>
      </c>
      <c r="F2119" t="n">
        <v>23.57</v>
      </c>
      <c r="G2119" t="n">
        <v>128.59</v>
      </c>
      <c r="H2119" t="n">
        <v>1.55</v>
      </c>
      <c r="I2119" t="n">
        <v>11</v>
      </c>
      <c r="J2119" t="n">
        <v>351.39</v>
      </c>
      <c r="K2119" t="n">
        <v>61.2</v>
      </c>
      <c r="L2119" t="n">
        <v>30.5</v>
      </c>
      <c r="M2119" t="n">
        <v>9</v>
      </c>
      <c r="N2119" t="n">
        <v>114.69</v>
      </c>
      <c r="O2119" t="n">
        <v>43572.25</v>
      </c>
      <c r="P2119" t="n">
        <v>417.57</v>
      </c>
      <c r="Q2119" t="n">
        <v>608.78</v>
      </c>
      <c r="R2119" t="n">
        <v>53.7</v>
      </c>
      <c r="S2119" t="n">
        <v>46.36</v>
      </c>
      <c r="T2119" t="n">
        <v>3344.27</v>
      </c>
      <c r="U2119" t="n">
        <v>0.86</v>
      </c>
      <c r="V2119" t="n">
        <v>0.9</v>
      </c>
      <c r="W2119" t="n">
        <v>9.199999999999999</v>
      </c>
      <c r="X2119" t="n">
        <v>0.2</v>
      </c>
      <c r="Y2119" t="n">
        <v>1</v>
      </c>
      <c r="Z2119" t="n">
        <v>10</v>
      </c>
    </row>
    <row r="2120">
      <c r="A2120" t="n">
        <v>119</v>
      </c>
      <c r="B2120" t="n">
        <v>145</v>
      </c>
      <c r="C2120" t="inlineStr">
        <is>
          <t xml:space="preserve">CONCLUIDO	</t>
        </is>
      </c>
      <c r="D2120" t="n">
        <v>3.6886</v>
      </c>
      <c r="E2120" t="n">
        <v>27.11</v>
      </c>
      <c r="F2120" t="n">
        <v>23.57</v>
      </c>
      <c r="G2120" t="n">
        <v>128.56</v>
      </c>
      <c r="H2120" t="n">
        <v>1.56</v>
      </c>
      <c r="I2120" t="n">
        <v>11</v>
      </c>
      <c r="J2120" t="n">
        <v>352.03</v>
      </c>
      <c r="K2120" t="n">
        <v>61.2</v>
      </c>
      <c r="L2120" t="n">
        <v>30.75</v>
      </c>
      <c r="M2120" t="n">
        <v>9</v>
      </c>
      <c r="N2120" t="n">
        <v>115.08</v>
      </c>
      <c r="O2120" t="n">
        <v>43651.07</v>
      </c>
      <c r="P2120" t="n">
        <v>417.89</v>
      </c>
      <c r="Q2120" t="n">
        <v>608.8200000000001</v>
      </c>
      <c r="R2120" t="n">
        <v>53.68</v>
      </c>
      <c r="S2120" t="n">
        <v>46.36</v>
      </c>
      <c r="T2120" t="n">
        <v>3331.31</v>
      </c>
      <c r="U2120" t="n">
        <v>0.86</v>
      </c>
      <c r="V2120" t="n">
        <v>0.9</v>
      </c>
      <c r="W2120" t="n">
        <v>9.19</v>
      </c>
      <c r="X2120" t="n">
        <v>0.2</v>
      </c>
      <c r="Y2120" t="n">
        <v>1</v>
      </c>
      <c r="Z2120" t="n">
        <v>10</v>
      </c>
    </row>
    <row r="2121">
      <c r="A2121" t="n">
        <v>120</v>
      </c>
      <c r="B2121" t="n">
        <v>145</v>
      </c>
      <c r="C2121" t="inlineStr">
        <is>
          <t xml:space="preserve">CONCLUIDO	</t>
        </is>
      </c>
      <c r="D2121" t="n">
        <v>3.6885</v>
      </c>
      <c r="E2121" t="n">
        <v>27.11</v>
      </c>
      <c r="F2121" t="n">
        <v>23.57</v>
      </c>
      <c r="G2121" t="n">
        <v>128.56</v>
      </c>
      <c r="H2121" t="n">
        <v>1.57</v>
      </c>
      <c r="I2121" t="n">
        <v>11</v>
      </c>
      <c r="J2121" t="n">
        <v>352.67</v>
      </c>
      <c r="K2121" t="n">
        <v>61.2</v>
      </c>
      <c r="L2121" t="n">
        <v>31</v>
      </c>
      <c r="M2121" t="n">
        <v>9</v>
      </c>
      <c r="N2121" t="n">
        <v>115.47</v>
      </c>
      <c r="O2121" t="n">
        <v>43730.1</v>
      </c>
      <c r="P2121" t="n">
        <v>418.03</v>
      </c>
      <c r="Q2121" t="n">
        <v>608.8</v>
      </c>
      <c r="R2121" t="n">
        <v>53.5</v>
      </c>
      <c r="S2121" t="n">
        <v>46.36</v>
      </c>
      <c r="T2121" t="n">
        <v>3243.41</v>
      </c>
      <c r="U2121" t="n">
        <v>0.87</v>
      </c>
      <c r="V2121" t="n">
        <v>0.9</v>
      </c>
      <c r="W2121" t="n">
        <v>9.199999999999999</v>
      </c>
      <c r="X2121" t="n">
        <v>0.2</v>
      </c>
      <c r="Y2121" t="n">
        <v>1</v>
      </c>
      <c r="Z2121" t="n">
        <v>10</v>
      </c>
    </row>
    <row r="2122">
      <c r="A2122" t="n">
        <v>121</v>
      </c>
      <c r="B2122" t="n">
        <v>145</v>
      </c>
      <c r="C2122" t="inlineStr">
        <is>
          <t xml:space="preserve">CONCLUIDO	</t>
        </is>
      </c>
      <c r="D2122" t="n">
        <v>3.6883</v>
      </c>
      <c r="E2122" t="n">
        <v>27.11</v>
      </c>
      <c r="F2122" t="n">
        <v>23.57</v>
      </c>
      <c r="G2122" t="n">
        <v>128.57</v>
      </c>
      <c r="H2122" t="n">
        <v>1.58</v>
      </c>
      <c r="I2122" t="n">
        <v>11</v>
      </c>
      <c r="J2122" t="n">
        <v>353.31</v>
      </c>
      <c r="K2122" t="n">
        <v>61.2</v>
      </c>
      <c r="L2122" t="n">
        <v>31.25</v>
      </c>
      <c r="M2122" t="n">
        <v>9</v>
      </c>
      <c r="N2122" t="n">
        <v>115.86</v>
      </c>
      <c r="O2122" t="n">
        <v>43809.48</v>
      </c>
      <c r="P2122" t="n">
        <v>418.16</v>
      </c>
      <c r="Q2122" t="n">
        <v>608.8200000000001</v>
      </c>
      <c r="R2122" t="n">
        <v>53.55</v>
      </c>
      <c r="S2122" t="n">
        <v>46.36</v>
      </c>
      <c r="T2122" t="n">
        <v>3268.44</v>
      </c>
      <c r="U2122" t="n">
        <v>0.87</v>
      </c>
      <c r="V2122" t="n">
        <v>0.9</v>
      </c>
      <c r="W2122" t="n">
        <v>9.199999999999999</v>
      </c>
      <c r="X2122" t="n">
        <v>0.2</v>
      </c>
      <c r="Y2122" t="n">
        <v>1</v>
      </c>
      <c r="Z2122" t="n">
        <v>10</v>
      </c>
    </row>
    <row r="2123">
      <c r="A2123" t="n">
        <v>122</v>
      </c>
      <c r="B2123" t="n">
        <v>145</v>
      </c>
      <c r="C2123" t="inlineStr">
        <is>
          <t xml:space="preserve">CONCLUIDO	</t>
        </is>
      </c>
      <c r="D2123" t="n">
        <v>3.6888</v>
      </c>
      <c r="E2123" t="n">
        <v>27.11</v>
      </c>
      <c r="F2123" t="n">
        <v>23.57</v>
      </c>
      <c r="G2123" t="n">
        <v>128.55</v>
      </c>
      <c r="H2123" t="n">
        <v>1.59</v>
      </c>
      <c r="I2123" t="n">
        <v>11</v>
      </c>
      <c r="J2123" t="n">
        <v>353.96</v>
      </c>
      <c r="K2123" t="n">
        <v>61.2</v>
      </c>
      <c r="L2123" t="n">
        <v>31.5</v>
      </c>
      <c r="M2123" t="n">
        <v>9</v>
      </c>
      <c r="N2123" t="n">
        <v>116.26</v>
      </c>
      <c r="O2123" t="n">
        <v>43888.94</v>
      </c>
      <c r="P2123" t="n">
        <v>418</v>
      </c>
      <c r="Q2123" t="n">
        <v>608.78</v>
      </c>
      <c r="R2123" t="n">
        <v>53.47</v>
      </c>
      <c r="S2123" t="n">
        <v>46.36</v>
      </c>
      <c r="T2123" t="n">
        <v>3228.02</v>
      </c>
      <c r="U2123" t="n">
        <v>0.87</v>
      </c>
      <c r="V2123" t="n">
        <v>0.9</v>
      </c>
      <c r="W2123" t="n">
        <v>9.19</v>
      </c>
      <c r="X2123" t="n">
        <v>0.2</v>
      </c>
      <c r="Y2123" t="n">
        <v>1</v>
      </c>
      <c r="Z2123" t="n">
        <v>10</v>
      </c>
    </row>
    <row r="2124">
      <c r="A2124" t="n">
        <v>123</v>
      </c>
      <c r="B2124" t="n">
        <v>145</v>
      </c>
      <c r="C2124" t="inlineStr">
        <is>
          <t xml:space="preserve">CONCLUIDO	</t>
        </is>
      </c>
      <c r="D2124" t="n">
        <v>3.688</v>
      </c>
      <c r="E2124" t="n">
        <v>27.11</v>
      </c>
      <c r="F2124" t="n">
        <v>23.57</v>
      </c>
      <c r="G2124" t="n">
        <v>128.58</v>
      </c>
      <c r="H2124" t="n">
        <v>1.6</v>
      </c>
      <c r="I2124" t="n">
        <v>11</v>
      </c>
      <c r="J2124" t="n">
        <v>354.6</v>
      </c>
      <c r="K2124" t="n">
        <v>61.2</v>
      </c>
      <c r="L2124" t="n">
        <v>31.75</v>
      </c>
      <c r="M2124" t="n">
        <v>9</v>
      </c>
      <c r="N2124" t="n">
        <v>116.65</v>
      </c>
      <c r="O2124" t="n">
        <v>43968.62</v>
      </c>
      <c r="P2124" t="n">
        <v>417.98</v>
      </c>
      <c r="Q2124" t="n">
        <v>608.79</v>
      </c>
      <c r="R2124" t="n">
        <v>53.58</v>
      </c>
      <c r="S2124" t="n">
        <v>46.36</v>
      </c>
      <c r="T2124" t="n">
        <v>3284.84</v>
      </c>
      <c r="U2124" t="n">
        <v>0.87</v>
      </c>
      <c r="V2124" t="n">
        <v>0.9</v>
      </c>
      <c r="W2124" t="n">
        <v>9.199999999999999</v>
      </c>
      <c r="X2124" t="n">
        <v>0.2</v>
      </c>
      <c r="Y2124" t="n">
        <v>1</v>
      </c>
      <c r="Z2124" t="n">
        <v>10</v>
      </c>
    </row>
    <row r="2125">
      <c r="A2125" t="n">
        <v>124</v>
      </c>
      <c r="B2125" t="n">
        <v>145</v>
      </c>
      <c r="C2125" t="inlineStr">
        <is>
          <t xml:space="preserve">CONCLUIDO	</t>
        </is>
      </c>
      <c r="D2125" t="n">
        <v>3.6887</v>
      </c>
      <c r="E2125" t="n">
        <v>27.11</v>
      </c>
      <c r="F2125" t="n">
        <v>23.57</v>
      </c>
      <c r="G2125" t="n">
        <v>128.55</v>
      </c>
      <c r="H2125" t="n">
        <v>1.61</v>
      </c>
      <c r="I2125" t="n">
        <v>11</v>
      </c>
      <c r="J2125" t="n">
        <v>355.25</v>
      </c>
      <c r="K2125" t="n">
        <v>61.2</v>
      </c>
      <c r="L2125" t="n">
        <v>32</v>
      </c>
      <c r="M2125" t="n">
        <v>9</v>
      </c>
      <c r="N2125" t="n">
        <v>117.05</v>
      </c>
      <c r="O2125" t="n">
        <v>44048.52</v>
      </c>
      <c r="P2125" t="n">
        <v>417.55</v>
      </c>
      <c r="Q2125" t="n">
        <v>608.8</v>
      </c>
      <c r="R2125" t="n">
        <v>53.55</v>
      </c>
      <c r="S2125" t="n">
        <v>46.36</v>
      </c>
      <c r="T2125" t="n">
        <v>3269.63</v>
      </c>
      <c r="U2125" t="n">
        <v>0.87</v>
      </c>
      <c r="V2125" t="n">
        <v>0.9</v>
      </c>
      <c r="W2125" t="n">
        <v>9.19</v>
      </c>
      <c r="X2125" t="n">
        <v>0.2</v>
      </c>
      <c r="Y2125" t="n">
        <v>1</v>
      </c>
      <c r="Z2125" t="n">
        <v>10</v>
      </c>
    </row>
    <row r="2126">
      <c r="A2126" t="n">
        <v>125</v>
      </c>
      <c r="B2126" t="n">
        <v>145</v>
      </c>
      <c r="C2126" t="inlineStr">
        <is>
          <t xml:space="preserve">CONCLUIDO	</t>
        </is>
      </c>
      <c r="D2126" t="n">
        <v>3.6879</v>
      </c>
      <c r="E2126" t="n">
        <v>27.12</v>
      </c>
      <c r="F2126" t="n">
        <v>23.57</v>
      </c>
      <c r="G2126" t="n">
        <v>128.58</v>
      </c>
      <c r="H2126" t="n">
        <v>1.62</v>
      </c>
      <c r="I2126" t="n">
        <v>11</v>
      </c>
      <c r="J2126" t="n">
        <v>355.9</v>
      </c>
      <c r="K2126" t="n">
        <v>61.2</v>
      </c>
      <c r="L2126" t="n">
        <v>32.25</v>
      </c>
      <c r="M2126" t="n">
        <v>9</v>
      </c>
      <c r="N2126" t="n">
        <v>117.45</v>
      </c>
      <c r="O2126" t="n">
        <v>44128.64</v>
      </c>
      <c r="P2126" t="n">
        <v>417.64</v>
      </c>
      <c r="Q2126" t="n">
        <v>608.77</v>
      </c>
      <c r="R2126" t="n">
        <v>53.63</v>
      </c>
      <c r="S2126" t="n">
        <v>46.36</v>
      </c>
      <c r="T2126" t="n">
        <v>3305.47</v>
      </c>
      <c r="U2126" t="n">
        <v>0.86</v>
      </c>
      <c r="V2126" t="n">
        <v>0.9</v>
      </c>
      <c r="W2126" t="n">
        <v>9.199999999999999</v>
      </c>
      <c r="X2126" t="n">
        <v>0.2</v>
      </c>
      <c r="Y2126" t="n">
        <v>1</v>
      </c>
      <c r="Z2126" t="n">
        <v>10</v>
      </c>
    </row>
    <row r="2127">
      <c r="A2127" t="n">
        <v>126</v>
      </c>
      <c r="B2127" t="n">
        <v>145</v>
      </c>
      <c r="C2127" t="inlineStr">
        <is>
          <t xml:space="preserve">CONCLUIDO	</t>
        </is>
      </c>
      <c r="D2127" t="n">
        <v>3.6895</v>
      </c>
      <c r="E2127" t="n">
        <v>27.1</v>
      </c>
      <c r="F2127" t="n">
        <v>23.56</v>
      </c>
      <c r="G2127" t="n">
        <v>128.52</v>
      </c>
      <c r="H2127" t="n">
        <v>1.63</v>
      </c>
      <c r="I2127" t="n">
        <v>11</v>
      </c>
      <c r="J2127" t="n">
        <v>356.55</v>
      </c>
      <c r="K2127" t="n">
        <v>61.2</v>
      </c>
      <c r="L2127" t="n">
        <v>32.5</v>
      </c>
      <c r="M2127" t="n">
        <v>9</v>
      </c>
      <c r="N2127" t="n">
        <v>117.85</v>
      </c>
      <c r="O2127" t="n">
        <v>44208.97</v>
      </c>
      <c r="P2127" t="n">
        <v>417.03</v>
      </c>
      <c r="Q2127" t="n">
        <v>608.77</v>
      </c>
      <c r="R2127" t="n">
        <v>53.24</v>
      </c>
      <c r="S2127" t="n">
        <v>46.36</v>
      </c>
      <c r="T2127" t="n">
        <v>3110.17</v>
      </c>
      <c r="U2127" t="n">
        <v>0.87</v>
      </c>
      <c r="V2127" t="n">
        <v>0.9</v>
      </c>
      <c r="W2127" t="n">
        <v>9.199999999999999</v>
      </c>
      <c r="X2127" t="n">
        <v>0.19</v>
      </c>
      <c r="Y2127" t="n">
        <v>1</v>
      </c>
      <c r="Z2127" t="n">
        <v>10</v>
      </c>
    </row>
    <row r="2128">
      <c r="A2128" t="n">
        <v>127</v>
      </c>
      <c r="B2128" t="n">
        <v>145</v>
      </c>
      <c r="C2128" t="inlineStr">
        <is>
          <t xml:space="preserve">CONCLUIDO	</t>
        </is>
      </c>
      <c r="D2128" t="n">
        <v>3.6891</v>
      </c>
      <c r="E2128" t="n">
        <v>27.11</v>
      </c>
      <c r="F2128" t="n">
        <v>23.56</v>
      </c>
      <c r="G2128" t="n">
        <v>128.53</v>
      </c>
      <c r="H2128" t="n">
        <v>1.63</v>
      </c>
      <c r="I2128" t="n">
        <v>11</v>
      </c>
      <c r="J2128" t="n">
        <v>357.2</v>
      </c>
      <c r="K2128" t="n">
        <v>61.2</v>
      </c>
      <c r="L2128" t="n">
        <v>32.75</v>
      </c>
      <c r="M2128" t="n">
        <v>9</v>
      </c>
      <c r="N2128" t="n">
        <v>118.26</v>
      </c>
      <c r="O2128" t="n">
        <v>44289.53</v>
      </c>
      <c r="P2128" t="n">
        <v>416.85</v>
      </c>
      <c r="Q2128" t="n">
        <v>608.76</v>
      </c>
      <c r="R2128" t="n">
        <v>53.34</v>
      </c>
      <c r="S2128" t="n">
        <v>46.36</v>
      </c>
      <c r="T2128" t="n">
        <v>3160.14</v>
      </c>
      <c r="U2128" t="n">
        <v>0.87</v>
      </c>
      <c r="V2128" t="n">
        <v>0.9</v>
      </c>
      <c r="W2128" t="n">
        <v>9.199999999999999</v>
      </c>
      <c r="X2128" t="n">
        <v>0.19</v>
      </c>
      <c r="Y2128" t="n">
        <v>1</v>
      </c>
      <c r="Z2128" t="n">
        <v>10</v>
      </c>
    </row>
    <row r="2129">
      <c r="A2129" t="n">
        <v>128</v>
      </c>
      <c r="B2129" t="n">
        <v>145</v>
      </c>
      <c r="C2129" t="inlineStr">
        <is>
          <t xml:space="preserve">CONCLUIDO	</t>
        </is>
      </c>
      <c r="D2129" t="n">
        <v>3.6878</v>
      </c>
      <c r="E2129" t="n">
        <v>27.12</v>
      </c>
      <c r="F2129" t="n">
        <v>23.57</v>
      </c>
      <c r="G2129" t="n">
        <v>128.59</v>
      </c>
      <c r="H2129" t="n">
        <v>1.64</v>
      </c>
      <c r="I2129" t="n">
        <v>11</v>
      </c>
      <c r="J2129" t="n">
        <v>357.86</v>
      </c>
      <c r="K2129" t="n">
        <v>61.2</v>
      </c>
      <c r="L2129" t="n">
        <v>33</v>
      </c>
      <c r="M2129" t="n">
        <v>9</v>
      </c>
      <c r="N2129" t="n">
        <v>118.66</v>
      </c>
      <c r="O2129" t="n">
        <v>44370.32</v>
      </c>
      <c r="P2129" t="n">
        <v>416.74</v>
      </c>
      <c r="Q2129" t="n">
        <v>608.8</v>
      </c>
      <c r="R2129" t="n">
        <v>53.62</v>
      </c>
      <c r="S2129" t="n">
        <v>46.36</v>
      </c>
      <c r="T2129" t="n">
        <v>3304.5</v>
      </c>
      <c r="U2129" t="n">
        <v>0.86</v>
      </c>
      <c r="V2129" t="n">
        <v>0.9</v>
      </c>
      <c r="W2129" t="n">
        <v>9.199999999999999</v>
      </c>
      <c r="X2129" t="n">
        <v>0.2</v>
      </c>
      <c r="Y2129" t="n">
        <v>1</v>
      </c>
      <c r="Z2129" t="n">
        <v>10</v>
      </c>
    </row>
    <row r="2130">
      <c r="A2130" t="n">
        <v>129</v>
      </c>
      <c r="B2130" t="n">
        <v>145</v>
      </c>
      <c r="C2130" t="inlineStr">
        <is>
          <t xml:space="preserve">CONCLUIDO	</t>
        </is>
      </c>
      <c r="D2130" t="n">
        <v>3.6989</v>
      </c>
      <c r="E2130" t="n">
        <v>27.04</v>
      </c>
      <c r="F2130" t="n">
        <v>23.55</v>
      </c>
      <c r="G2130" t="n">
        <v>141.28</v>
      </c>
      <c r="H2130" t="n">
        <v>1.65</v>
      </c>
      <c r="I2130" t="n">
        <v>10</v>
      </c>
      <c r="J2130" t="n">
        <v>358.52</v>
      </c>
      <c r="K2130" t="n">
        <v>61.2</v>
      </c>
      <c r="L2130" t="n">
        <v>33.25</v>
      </c>
      <c r="M2130" t="n">
        <v>8</v>
      </c>
      <c r="N2130" t="n">
        <v>119.07</v>
      </c>
      <c r="O2130" t="n">
        <v>44451.33</v>
      </c>
      <c r="P2130" t="n">
        <v>416.64</v>
      </c>
      <c r="Q2130" t="n">
        <v>608.77</v>
      </c>
      <c r="R2130" t="n">
        <v>52.92</v>
      </c>
      <c r="S2130" t="n">
        <v>46.36</v>
      </c>
      <c r="T2130" t="n">
        <v>2959.94</v>
      </c>
      <c r="U2130" t="n">
        <v>0.88</v>
      </c>
      <c r="V2130" t="n">
        <v>0.9</v>
      </c>
      <c r="W2130" t="n">
        <v>9.19</v>
      </c>
      <c r="X2130" t="n">
        <v>0.18</v>
      </c>
      <c r="Y2130" t="n">
        <v>1</v>
      </c>
      <c r="Z2130" t="n">
        <v>10</v>
      </c>
    </row>
    <row r="2131">
      <c r="A2131" t="n">
        <v>130</v>
      </c>
      <c r="B2131" t="n">
        <v>145</v>
      </c>
      <c r="C2131" t="inlineStr">
        <is>
          <t xml:space="preserve">CONCLUIDO	</t>
        </is>
      </c>
      <c r="D2131" t="n">
        <v>3.6981</v>
      </c>
      <c r="E2131" t="n">
        <v>27.04</v>
      </c>
      <c r="F2131" t="n">
        <v>23.55</v>
      </c>
      <c r="G2131" t="n">
        <v>141.32</v>
      </c>
      <c r="H2131" t="n">
        <v>1.66</v>
      </c>
      <c r="I2131" t="n">
        <v>10</v>
      </c>
      <c r="J2131" t="n">
        <v>359.17</v>
      </c>
      <c r="K2131" t="n">
        <v>61.2</v>
      </c>
      <c r="L2131" t="n">
        <v>33.5</v>
      </c>
      <c r="M2131" t="n">
        <v>8</v>
      </c>
      <c r="N2131" t="n">
        <v>119.48</v>
      </c>
      <c r="O2131" t="n">
        <v>44532.57</v>
      </c>
      <c r="P2131" t="n">
        <v>417.31</v>
      </c>
      <c r="Q2131" t="n">
        <v>608.79</v>
      </c>
      <c r="R2131" t="n">
        <v>52.98</v>
      </c>
      <c r="S2131" t="n">
        <v>46.36</v>
      </c>
      <c r="T2131" t="n">
        <v>2986.59</v>
      </c>
      <c r="U2131" t="n">
        <v>0.87</v>
      </c>
      <c r="V2131" t="n">
        <v>0.9</v>
      </c>
      <c r="W2131" t="n">
        <v>9.199999999999999</v>
      </c>
      <c r="X2131" t="n">
        <v>0.18</v>
      </c>
      <c r="Y2131" t="n">
        <v>1</v>
      </c>
      <c r="Z2131" t="n">
        <v>10</v>
      </c>
    </row>
    <row r="2132">
      <c r="A2132" t="n">
        <v>131</v>
      </c>
      <c r="B2132" t="n">
        <v>145</v>
      </c>
      <c r="C2132" t="inlineStr">
        <is>
          <t xml:space="preserve">CONCLUIDO	</t>
        </is>
      </c>
      <c r="D2132" t="n">
        <v>3.6988</v>
      </c>
      <c r="E2132" t="n">
        <v>27.04</v>
      </c>
      <c r="F2132" t="n">
        <v>23.55</v>
      </c>
      <c r="G2132" t="n">
        <v>141.28</v>
      </c>
      <c r="H2132" t="n">
        <v>1.67</v>
      </c>
      <c r="I2132" t="n">
        <v>10</v>
      </c>
      <c r="J2132" t="n">
        <v>359.84</v>
      </c>
      <c r="K2132" t="n">
        <v>61.2</v>
      </c>
      <c r="L2132" t="n">
        <v>33.75</v>
      </c>
      <c r="M2132" t="n">
        <v>8</v>
      </c>
      <c r="N2132" t="n">
        <v>119.89</v>
      </c>
      <c r="O2132" t="n">
        <v>44614.04</v>
      </c>
      <c r="P2132" t="n">
        <v>417.86</v>
      </c>
      <c r="Q2132" t="n">
        <v>608.76</v>
      </c>
      <c r="R2132" t="n">
        <v>52.84</v>
      </c>
      <c r="S2132" t="n">
        <v>46.36</v>
      </c>
      <c r="T2132" t="n">
        <v>2919.62</v>
      </c>
      <c r="U2132" t="n">
        <v>0.88</v>
      </c>
      <c r="V2132" t="n">
        <v>0.9</v>
      </c>
      <c r="W2132" t="n">
        <v>9.199999999999999</v>
      </c>
      <c r="X2132" t="n">
        <v>0.18</v>
      </c>
      <c r="Y2132" t="n">
        <v>1</v>
      </c>
      <c r="Z2132" t="n">
        <v>10</v>
      </c>
    </row>
    <row r="2133">
      <c r="A2133" t="n">
        <v>132</v>
      </c>
      <c r="B2133" t="n">
        <v>145</v>
      </c>
      <c r="C2133" t="inlineStr">
        <is>
          <t xml:space="preserve">CONCLUIDO	</t>
        </is>
      </c>
      <c r="D2133" t="n">
        <v>3.6985</v>
      </c>
      <c r="E2133" t="n">
        <v>27.04</v>
      </c>
      <c r="F2133" t="n">
        <v>23.55</v>
      </c>
      <c r="G2133" t="n">
        <v>141.3</v>
      </c>
      <c r="H2133" t="n">
        <v>1.68</v>
      </c>
      <c r="I2133" t="n">
        <v>10</v>
      </c>
      <c r="J2133" t="n">
        <v>360.5</v>
      </c>
      <c r="K2133" t="n">
        <v>61.2</v>
      </c>
      <c r="L2133" t="n">
        <v>34</v>
      </c>
      <c r="M2133" t="n">
        <v>8</v>
      </c>
      <c r="N2133" t="n">
        <v>120.3</v>
      </c>
      <c r="O2133" t="n">
        <v>44695.75</v>
      </c>
      <c r="P2133" t="n">
        <v>418.02</v>
      </c>
      <c r="Q2133" t="n">
        <v>608.8</v>
      </c>
      <c r="R2133" t="n">
        <v>52.85</v>
      </c>
      <c r="S2133" t="n">
        <v>46.36</v>
      </c>
      <c r="T2133" t="n">
        <v>2922.71</v>
      </c>
      <c r="U2133" t="n">
        <v>0.88</v>
      </c>
      <c r="V2133" t="n">
        <v>0.9</v>
      </c>
      <c r="W2133" t="n">
        <v>9.199999999999999</v>
      </c>
      <c r="X2133" t="n">
        <v>0.18</v>
      </c>
      <c r="Y2133" t="n">
        <v>1</v>
      </c>
      <c r="Z2133" t="n">
        <v>10</v>
      </c>
    </row>
    <row r="2134">
      <c r="A2134" t="n">
        <v>133</v>
      </c>
      <c r="B2134" t="n">
        <v>145</v>
      </c>
      <c r="C2134" t="inlineStr">
        <is>
          <t xml:space="preserve">CONCLUIDO	</t>
        </is>
      </c>
      <c r="D2134" t="n">
        <v>3.6983</v>
      </c>
      <c r="E2134" t="n">
        <v>27.04</v>
      </c>
      <c r="F2134" t="n">
        <v>23.55</v>
      </c>
      <c r="G2134" t="n">
        <v>141.31</v>
      </c>
      <c r="H2134" t="n">
        <v>1.69</v>
      </c>
      <c r="I2134" t="n">
        <v>10</v>
      </c>
      <c r="J2134" t="n">
        <v>361.16</v>
      </c>
      <c r="K2134" t="n">
        <v>61.2</v>
      </c>
      <c r="L2134" t="n">
        <v>34.25</v>
      </c>
      <c r="M2134" t="n">
        <v>8</v>
      </c>
      <c r="N2134" t="n">
        <v>120.71</v>
      </c>
      <c r="O2134" t="n">
        <v>44777.68</v>
      </c>
      <c r="P2134" t="n">
        <v>418.33</v>
      </c>
      <c r="Q2134" t="n">
        <v>608.8099999999999</v>
      </c>
      <c r="R2134" t="n">
        <v>52.94</v>
      </c>
      <c r="S2134" t="n">
        <v>46.36</v>
      </c>
      <c r="T2134" t="n">
        <v>2965.53</v>
      </c>
      <c r="U2134" t="n">
        <v>0.88</v>
      </c>
      <c r="V2134" t="n">
        <v>0.9</v>
      </c>
      <c r="W2134" t="n">
        <v>9.199999999999999</v>
      </c>
      <c r="X2134" t="n">
        <v>0.18</v>
      </c>
      <c r="Y2134" t="n">
        <v>1</v>
      </c>
      <c r="Z2134" t="n">
        <v>10</v>
      </c>
    </row>
    <row r="2135">
      <c r="A2135" t="n">
        <v>134</v>
      </c>
      <c r="B2135" t="n">
        <v>145</v>
      </c>
      <c r="C2135" t="inlineStr">
        <is>
          <t xml:space="preserve">CONCLUIDO	</t>
        </is>
      </c>
      <c r="D2135" t="n">
        <v>3.6986</v>
      </c>
      <c r="E2135" t="n">
        <v>27.04</v>
      </c>
      <c r="F2135" t="n">
        <v>23.55</v>
      </c>
      <c r="G2135" t="n">
        <v>141.29</v>
      </c>
      <c r="H2135" t="n">
        <v>1.7</v>
      </c>
      <c r="I2135" t="n">
        <v>10</v>
      </c>
      <c r="J2135" t="n">
        <v>361.83</v>
      </c>
      <c r="K2135" t="n">
        <v>61.2</v>
      </c>
      <c r="L2135" t="n">
        <v>34.5</v>
      </c>
      <c r="M2135" t="n">
        <v>8</v>
      </c>
      <c r="N2135" t="n">
        <v>121.13</v>
      </c>
      <c r="O2135" t="n">
        <v>44859.98</v>
      </c>
      <c r="P2135" t="n">
        <v>418.6</v>
      </c>
      <c r="Q2135" t="n">
        <v>608.77</v>
      </c>
      <c r="R2135" t="n">
        <v>52.99</v>
      </c>
      <c r="S2135" t="n">
        <v>46.36</v>
      </c>
      <c r="T2135" t="n">
        <v>2993.67</v>
      </c>
      <c r="U2135" t="n">
        <v>0.87</v>
      </c>
      <c r="V2135" t="n">
        <v>0.9</v>
      </c>
      <c r="W2135" t="n">
        <v>9.19</v>
      </c>
      <c r="X2135" t="n">
        <v>0.18</v>
      </c>
      <c r="Y2135" t="n">
        <v>1</v>
      </c>
      <c r="Z2135" t="n">
        <v>10</v>
      </c>
    </row>
    <row r="2136">
      <c r="A2136" t="n">
        <v>135</v>
      </c>
      <c r="B2136" t="n">
        <v>145</v>
      </c>
      <c r="C2136" t="inlineStr">
        <is>
          <t xml:space="preserve">CONCLUIDO	</t>
        </is>
      </c>
      <c r="D2136" t="n">
        <v>3.6989</v>
      </c>
      <c r="E2136" t="n">
        <v>27.03</v>
      </c>
      <c r="F2136" t="n">
        <v>23.55</v>
      </c>
      <c r="G2136" t="n">
        <v>141.28</v>
      </c>
      <c r="H2136" t="n">
        <v>1.71</v>
      </c>
      <c r="I2136" t="n">
        <v>10</v>
      </c>
      <c r="J2136" t="n">
        <v>362.5</v>
      </c>
      <c r="K2136" t="n">
        <v>61.2</v>
      </c>
      <c r="L2136" t="n">
        <v>34.75</v>
      </c>
      <c r="M2136" t="n">
        <v>8</v>
      </c>
      <c r="N2136" t="n">
        <v>121.55</v>
      </c>
      <c r="O2136" t="n">
        <v>44942.4</v>
      </c>
      <c r="P2136" t="n">
        <v>419.05</v>
      </c>
      <c r="Q2136" t="n">
        <v>608.8200000000001</v>
      </c>
      <c r="R2136" t="n">
        <v>52.74</v>
      </c>
      <c r="S2136" t="n">
        <v>46.36</v>
      </c>
      <c r="T2136" t="n">
        <v>2868.9</v>
      </c>
      <c r="U2136" t="n">
        <v>0.88</v>
      </c>
      <c r="V2136" t="n">
        <v>0.9</v>
      </c>
      <c r="W2136" t="n">
        <v>9.199999999999999</v>
      </c>
      <c r="X2136" t="n">
        <v>0.17</v>
      </c>
      <c r="Y2136" t="n">
        <v>1</v>
      </c>
      <c r="Z2136" t="n">
        <v>10</v>
      </c>
    </row>
    <row r="2137">
      <c r="A2137" t="n">
        <v>136</v>
      </c>
      <c r="B2137" t="n">
        <v>145</v>
      </c>
      <c r="C2137" t="inlineStr">
        <is>
          <t xml:space="preserve">CONCLUIDO	</t>
        </is>
      </c>
      <c r="D2137" t="n">
        <v>3.7</v>
      </c>
      <c r="E2137" t="n">
        <v>27.03</v>
      </c>
      <c r="F2137" t="n">
        <v>23.54</v>
      </c>
      <c r="G2137" t="n">
        <v>141.23</v>
      </c>
      <c r="H2137" t="n">
        <v>1.72</v>
      </c>
      <c r="I2137" t="n">
        <v>10</v>
      </c>
      <c r="J2137" t="n">
        <v>363.17</v>
      </c>
      <c r="K2137" t="n">
        <v>61.2</v>
      </c>
      <c r="L2137" t="n">
        <v>35</v>
      </c>
      <c r="M2137" t="n">
        <v>8</v>
      </c>
      <c r="N2137" t="n">
        <v>121.97</v>
      </c>
      <c r="O2137" t="n">
        <v>45025.06</v>
      </c>
      <c r="P2137" t="n">
        <v>419.02</v>
      </c>
      <c r="Q2137" t="n">
        <v>608.8</v>
      </c>
      <c r="R2137" t="n">
        <v>52.64</v>
      </c>
      <c r="S2137" t="n">
        <v>46.36</v>
      </c>
      <c r="T2137" t="n">
        <v>2816.53</v>
      </c>
      <c r="U2137" t="n">
        <v>0.88</v>
      </c>
      <c r="V2137" t="n">
        <v>0.91</v>
      </c>
      <c r="W2137" t="n">
        <v>9.19</v>
      </c>
      <c r="X2137" t="n">
        <v>0.17</v>
      </c>
      <c r="Y2137" t="n">
        <v>1</v>
      </c>
      <c r="Z2137" t="n">
        <v>10</v>
      </c>
    </row>
    <row r="2138">
      <c r="A2138" t="n">
        <v>137</v>
      </c>
      <c r="B2138" t="n">
        <v>145</v>
      </c>
      <c r="C2138" t="inlineStr">
        <is>
          <t xml:space="preserve">CONCLUIDO	</t>
        </is>
      </c>
      <c r="D2138" t="n">
        <v>3.6989</v>
      </c>
      <c r="E2138" t="n">
        <v>27.03</v>
      </c>
      <c r="F2138" t="n">
        <v>23.55</v>
      </c>
      <c r="G2138" t="n">
        <v>141.28</v>
      </c>
      <c r="H2138" t="n">
        <v>1.73</v>
      </c>
      <c r="I2138" t="n">
        <v>10</v>
      </c>
      <c r="J2138" t="n">
        <v>363.84</v>
      </c>
      <c r="K2138" t="n">
        <v>61.2</v>
      </c>
      <c r="L2138" t="n">
        <v>35.25</v>
      </c>
      <c r="M2138" t="n">
        <v>8</v>
      </c>
      <c r="N2138" t="n">
        <v>122.39</v>
      </c>
      <c r="O2138" t="n">
        <v>45107.96</v>
      </c>
      <c r="P2138" t="n">
        <v>419.53</v>
      </c>
      <c r="Q2138" t="n">
        <v>608.88</v>
      </c>
      <c r="R2138" t="n">
        <v>52.82</v>
      </c>
      <c r="S2138" t="n">
        <v>46.36</v>
      </c>
      <c r="T2138" t="n">
        <v>2906.67</v>
      </c>
      <c r="U2138" t="n">
        <v>0.88</v>
      </c>
      <c r="V2138" t="n">
        <v>0.9</v>
      </c>
      <c r="W2138" t="n">
        <v>9.19</v>
      </c>
      <c r="X2138" t="n">
        <v>0.17</v>
      </c>
      <c r="Y2138" t="n">
        <v>1</v>
      </c>
      <c r="Z2138" t="n">
        <v>10</v>
      </c>
    </row>
    <row r="2139">
      <c r="A2139" t="n">
        <v>138</v>
      </c>
      <c r="B2139" t="n">
        <v>145</v>
      </c>
      <c r="C2139" t="inlineStr">
        <is>
          <t xml:space="preserve">CONCLUIDO	</t>
        </is>
      </c>
      <c r="D2139" t="n">
        <v>3.6996</v>
      </c>
      <c r="E2139" t="n">
        <v>27.03</v>
      </c>
      <c r="F2139" t="n">
        <v>23.54</v>
      </c>
      <c r="G2139" t="n">
        <v>141.25</v>
      </c>
      <c r="H2139" t="n">
        <v>1.74</v>
      </c>
      <c r="I2139" t="n">
        <v>10</v>
      </c>
      <c r="J2139" t="n">
        <v>364.51</v>
      </c>
      <c r="K2139" t="n">
        <v>61.2</v>
      </c>
      <c r="L2139" t="n">
        <v>35.5</v>
      </c>
      <c r="M2139" t="n">
        <v>8</v>
      </c>
      <c r="N2139" t="n">
        <v>122.82</v>
      </c>
      <c r="O2139" t="n">
        <v>45191.1</v>
      </c>
      <c r="P2139" t="n">
        <v>419.74</v>
      </c>
      <c r="Q2139" t="n">
        <v>608.77</v>
      </c>
      <c r="R2139" t="n">
        <v>52.7</v>
      </c>
      <c r="S2139" t="n">
        <v>46.36</v>
      </c>
      <c r="T2139" t="n">
        <v>2846.49</v>
      </c>
      <c r="U2139" t="n">
        <v>0.88</v>
      </c>
      <c r="V2139" t="n">
        <v>0.91</v>
      </c>
      <c r="W2139" t="n">
        <v>9.19</v>
      </c>
      <c r="X2139" t="n">
        <v>0.17</v>
      </c>
      <c r="Y2139" t="n">
        <v>1</v>
      </c>
      <c r="Z2139" t="n">
        <v>10</v>
      </c>
    </row>
    <row r="2140">
      <c r="A2140" t="n">
        <v>139</v>
      </c>
      <c r="B2140" t="n">
        <v>145</v>
      </c>
      <c r="C2140" t="inlineStr">
        <is>
          <t xml:space="preserve">CONCLUIDO	</t>
        </is>
      </c>
      <c r="D2140" t="n">
        <v>3.6988</v>
      </c>
      <c r="E2140" t="n">
        <v>27.04</v>
      </c>
      <c r="F2140" t="n">
        <v>23.55</v>
      </c>
      <c r="G2140" t="n">
        <v>141.28</v>
      </c>
      <c r="H2140" t="n">
        <v>1.75</v>
      </c>
      <c r="I2140" t="n">
        <v>10</v>
      </c>
      <c r="J2140" t="n">
        <v>365.19</v>
      </c>
      <c r="K2140" t="n">
        <v>61.2</v>
      </c>
      <c r="L2140" t="n">
        <v>35.75</v>
      </c>
      <c r="M2140" t="n">
        <v>8</v>
      </c>
      <c r="N2140" t="n">
        <v>123.24</v>
      </c>
      <c r="O2140" t="n">
        <v>45274.49</v>
      </c>
      <c r="P2140" t="n">
        <v>419.89</v>
      </c>
      <c r="Q2140" t="n">
        <v>608.77</v>
      </c>
      <c r="R2140" t="n">
        <v>52.68</v>
      </c>
      <c r="S2140" t="n">
        <v>46.36</v>
      </c>
      <c r="T2140" t="n">
        <v>2838.76</v>
      </c>
      <c r="U2140" t="n">
        <v>0.88</v>
      </c>
      <c r="V2140" t="n">
        <v>0.9</v>
      </c>
      <c r="W2140" t="n">
        <v>9.199999999999999</v>
      </c>
      <c r="X2140" t="n">
        <v>0.18</v>
      </c>
      <c r="Y2140" t="n">
        <v>1</v>
      </c>
      <c r="Z2140" t="n">
        <v>10</v>
      </c>
    </row>
    <row r="2141">
      <c r="A2141" t="n">
        <v>140</v>
      </c>
      <c r="B2141" t="n">
        <v>145</v>
      </c>
      <c r="C2141" t="inlineStr">
        <is>
          <t xml:space="preserve">CONCLUIDO	</t>
        </is>
      </c>
      <c r="D2141" t="n">
        <v>3.6996</v>
      </c>
      <c r="E2141" t="n">
        <v>27.03</v>
      </c>
      <c r="F2141" t="n">
        <v>23.54</v>
      </c>
      <c r="G2141" t="n">
        <v>141.25</v>
      </c>
      <c r="H2141" t="n">
        <v>1.75</v>
      </c>
      <c r="I2141" t="n">
        <v>10</v>
      </c>
      <c r="J2141" t="n">
        <v>365.87</v>
      </c>
      <c r="K2141" t="n">
        <v>61.2</v>
      </c>
      <c r="L2141" t="n">
        <v>36</v>
      </c>
      <c r="M2141" t="n">
        <v>8</v>
      </c>
      <c r="N2141" t="n">
        <v>123.67</v>
      </c>
      <c r="O2141" t="n">
        <v>45358.13</v>
      </c>
      <c r="P2141" t="n">
        <v>419.67</v>
      </c>
      <c r="Q2141" t="n">
        <v>608.78</v>
      </c>
      <c r="R2141" t="n">
        <v>52.57</v>
      </c>
      <c r="S2141" t="n">
        <v>46.36</v>
      </c>
      <c r="T2141" t="n">
        <v>2782.97</v>
      </c>
      <c r="U2141" t="n">
        <v>0.88</v>
      </c>
      <c r="V2141" t="n">
        <v>0.91</v>
      </c>
      <c r="W2141" t="n">
        <v>9.199999999999999</v>
      </c>
      <c r="X2141" t="n">
        <v>0.17</v>
      </c>
      <c r="Y2141" t="n">
        <v>1</v>
      </c>
      <c r="Z2141" t="n">
        <v>10</v>
      </c>
    </row>
    <row r="2142">
      <c r="A2142" t="n">
        <v>141</v>
      </c>
      <c r="B2142" t="n">
        <v>145</v>
      </c>
      <c r="C2142" t="inlineStr">
        <is>
          <t xml:space="preserve">CONCLUIDO	</t>
        </is>
      </c>
      <c r="D2142" t="n">
        <v>3.6994</v>
      </c>
      <c r="E2142" t="n">
        <v>27.03</v>
      </c>
      <c r="F2142" t="n">
        <v>23.54</v>
      </c>
      <c r="G2142" t="n">
        <v>141.26</v>
      </c>
      <c r="H2142" t="n">
        <v>1.76</v>
      </c>
      <c r="I2142" t="n">
        <v>10</v>
      </c>
      <c r="J2142" t="n">
        <v>366.55</v>
      </c>
      <c r="K2142" t="n">
        <v>61.2</v>
      </c>
      <c r="L2142" t="n">
        <v>36.25</v>
      </c>
      <c r="M2142" t="n">
        <v>8</v>
      </c>
      <c r="N2142" t="n">
        <v>124.1</v>
      </c>
      <c r="O2142" t="n">
        <v>45442.03</v>
      </c>
      <c r="P2142" t="n">
        <v>419.44</v>
      </c>
      <c r="Q2142" t="n">
        <v>608.76</v>
      </c>
      <c r="R2142" t="n">
        <v>52.73</v>
      </c>
      <c r="S2142" t="n">
        <v>46.36</v>
      </c>
      <c r="T2142" t="n">
        <v>2861.41</v>
      </c>
      <c r="U2142" t="n">
        <v>0.88</v>
      </c>
      <c r="V2142" t="n">
        <v>0.91</v>
      </c>
      <c r="W2142" t="n">
        <v>9.19</v>
      </c>
      <c r="X2142" t="n">
        <v>0.17</v>
      </c>
      <c r="Y2142" t="n">
        <v>1</v>
      </c>
      <c r="Z2142" t="n">
        <v>10</v>
      </c>
    </row>
    <row r="2143">
      <c r="A2143" t="n">
        <v>142</v>
      </c>
      <c r="B2143" t="n">
        <v>145</v>
      </c>
      <c r="C2143" t="inlineStr">
        <is>
          <t xml:space="preserve">CONCLUIDO	</t>
        </is>
      </c>
      <c r="D2143" t="n">
        <v>3.6996</v>
      </c>
      <c r="E2143" t="n">
        <v>27.03</v>
      </c>
      <c r="F2143" t="n">
        <v>23.54</v>
      </c>
      <c r="G2143" t="n">
        <v>141.25</v>
      </c>
      <c r="H2143" t="n">
        <v>1.77</v>
      </c>
      <c r="I2143" t="n">
        <v>10</v>
      </c>
      <c r="J2143" t="n">
        <v>367.23</v>
      </c>
      <c r="K2143" t="n">
        <v>61.2</v>
      </c>
      <c r="L2143" t="n">
        <v>36.5</v>
      </c>
      <c r="M2143" t="n">
        <v>8</v>
      </c>
      <c r="N2143" t="n">
        <v>124.53</v>
      </c>
      <c r="O2143" t="n">
        <v>45526.17</v>
      </c>
      <c r="P2143" t="n">
        <v>418.73</v>
      </c>
      <c r="Q2143" t="n">
        <v>608.76</v>
      </c>
      <c r="R2143" t="n">
        <v>52.67</v>
      </c>
      <c r="S2143" t="n">
        <v>46.36</v>
      </c>
      <c r="T2143" t="n">
        <v>2834.51</v>
      </c>
      <c r="U2143" t="n">
        <v>0.88</v>
      </c>
      <c r="V2143" t="n">
        <v>0.91</v>
      </c>
      <c r="W2143" t="n">
        <v>9.19</v>
      </c>
      <c r="X2143" t="n">
        <v>0.17</v>
      </c>
      <c r="Y2143" t="n">
        <v>1</v>
      </c>
      <c r="Z2143" t="n">
        <v>10</v>
      </c>
    </row>
    <row r="2144">
      <c r="A2144" t="n">
        <v>143</v>
      </c>
      <c r="B2144" t="n">
        <v>145</v>
      </c>
      <c r="C2144" t="inlineStr">
        <is>
          <t xml:space="preserve">CONCLUIDO	</t>
        </is>
      </c>
      <c r="D2144" t="n">
        <v>3.6988</v>
      </c>
      <c r="E2144" t="n">
        <v>27.04</v>
      </c>
      <c r="F2144" t="n">
        <v>23.55</v>
      </c>
      <c r="G2144" t="n">
        <v>141.29</v>
      </c>
      <c r="H2144" t="n">
        <v>1.78</v>
      </c>
      <c r="I2144" t="n">
        <v>10</v>
      </c>
      <c r="J2144" t="n">
        <v>367.92</v>
      </c>
      <c r="K2144" t="n">
        <v>61.2</v>
      </c>
      <c r="L2144" t="n">
        <v>36.75</v>
      </c>
      <c r="M2144" t="n">
        <v>8</v>
      </c>
      <c r="N2144" t="n">
        <v>124.97</v>
      </c>
      <c r="O2144" t="n">
        <v>45610.57</v>
      </c>
      <c r="P2144" t="n">
        <v>418.62</v>
      </c>
      <c r="Q2144" t="n">
        <v>608.78</v>
      </c>
      <c r="R2144" t="n">
        <v>52.91</v>
      </c>
      <c r="S2144" t="n">
        <v>46.36</v>
      </c>
      <c r="T2144" t="n">
        <v>2952.89</v>
      </c>
      <c r="U2144" t="n">
        <v>0.88</v>
      </c>
      <c r="V2144" t="n">
        <v>0.9</v>
      </c>
      <c r="W2144" t="n">
        <v>9.19</v>
      </c>
      <c r="X2144" t="n">
        <v>0.18</v>
      </c>
      <c r="Y2144" t="n">
        <v>1</v>
      </c>
      <c r="Z2144" t="n">
        <v>10</v>
      </c>
    </row>
    <row r="2145">
      <c r="A2145" t="n">
        <v>144</v>
      </c>
      <c r="B2145" t="n">
        <v>145</v>
      </c>
      <c r="C2145" t="inlineStr">
        <is>
          <t xml:space="preserve">CONCLUIDO	</t>
        </is>
      </c>
      <c r="D2145" t="n">
        <v>3.6982</v>
      </c>
      <c r="E2145" t="n">
        <v>27.04</v>
      </c>
      <c r="F2145" t="n">
        <v>23.55</v>
      </c>
      <c r="G2145" t="n">
        <v>141.31</v>
      </c>
      <c r="H2145" t="n">
        <v>1.79</v>
      </c>
      <c r="I2145" t="n">
        <v>10</v>
      </c>
      <c r="J2145" t="n">
        <v>368.6</v>
      </c>
      <c r="K2145" t="n">
        <v>61.2</v>
      </c>
      <c r="L2145" t="n">
        <v>37</v>
      </c>
      <c r="M2145" t="n">
        <v>8</v>
      </c>
      <c r="N2145" t="n">
        <v>125.4</v>
      </c>
      <c r="O2145" t="n">
        <v>45695.24</v>
      </c>
      <c r="P2145" t="n">
        <v>417.94</v>
      </c>
      <c r="Q2145" t="n">
        <v>608.78</v>
      </c>
      <c r="R2145" t="n">
        <v>52.95</v>
      </c>
      <c r="S2145" t="n">
        <v>46.36</v>
      </c>
      <c r="T2145" t="n">
        <v>2972.52</v>
      </c>
      <c r="U2145" t="n">
        <v>0.88</v>
      </c>
      <c r="V2145" t="n">
        <v>0.9</v>
      </c>
      <c r="W2145" t="n">
        <v>9.199999999999999</v>
      </c>
      <c r="X2145" t="n">
        <v>0.18</v>
      </c>
      <c r="Y2145" t="n">
        <v>1</v>
      </c>
      <c r="Z2145" t="n">
        <v>10</v>
      </c>
    </row>
    <row r="2146">
      <c r="A2146" t="n">
        <v>145</v>
      </c>
      <c r="B2146" t="n">
        <v>145</v>
      </c>
      <c r="C2146" t="inlineStr">
        <is>
          <t xml:space="preserve">CONCLUIDO	</t>
        </is>
      </c>
      <c r="D2146" t="n">
        <v>3.7087</v>
      </c>
      <c r="E2146" t="n">
        <v>26.96</v>
      </c>
      <c r="F2146" t="n">
        <v>23.53</v>
      </c>
      <c r="G2146" t="n">
        <v>156.86</v>
      </c>
      <c r="H2146" t="n">
        <v>1.8</v>
      </c>
      <c r="I2146" t="n">
        <v>9</v>
      </c>
      <c r="J2146" t="n">
        <v>369.29</v>
      </c>
      <c r="K2146" t="n">
        <v>61.2</v>
      </c>
      <c r="L2146" t="n">
        <v>37.25</v>
      </c>
      <c r="M2146" t="n">
        <v>7</v>
      </c>
      <c r="N2146" t="n">
        <v>125.84</v>
      </c>
      <c r="O2146" t="n">
        <v>45780.16</v>
      </c>
      <c r="P2146" t="n">
        <v>416.66</v>
      </c>
      <c r="Q2146" t="n">
        <v>608.75</v>
      </c>
      <c r="R2146" t="n">
        <v>52.31</v>
      </c>
      <c r="S2146" t="n">
        <v>46.36</v>
      </c>
      <c r="T2146" t="n">
        <v>2655.78</v>
      </c>
      <c r="U2146" t="n">
        <v>0.89</v>
      </c>
      <c r="V2146" t="n">
        <v>0.91</v>
      </c>
      <c r="W2146" t="n">
        <v>9.19</v>
      </c>
      <c r="X2146" t="n">
        <v>0.16</v>
      </c>
      <c r="Y2146" t="n">
        <v>1</v>
      </c>
      <c r="Z2146" t="n">
        <v>10</v>
      </c>
    </row>
    <row r="2147">
      <c r="A2147" t="n">
        <v>146</v>
      </c>
      <c r="B2147" t="n">
        <v>145</v>
      </c>
      <c r="C2147" t="inlineStr">
        <is>
          <t xml:space="preserve">CONCLUIDO	</t>
        </is>
      </c>
      <c r="D2147" t="n">
        <v>3.708</v>
      </c>
      <c r="E2147" t="n">
        <v>26.97</v>
      </c>
      <c r="F2147" t="n">
        <v>23.53</v>
      </c>
      <c r="G2147" t="n">
        <v>156.9</v>
      </c>
      <c r="H2147" t="n">
        <v>1.81</v>
      </c>
      <c r="I2147" t="n">
        <v>9</v>
      </c>
      <c r="J2147" t="n">
        <v>369.98</v>
      </c>
      <c r="K2147" t="n">
        <v>61.2</v>
      </c>
      <c r="L2147" t="n">
        <v>37.5</v>
      </c>
      <c r="M2147" t="n">
        <v>7</v>
      </c>
      <c r="N2147" t="n">
        <v>126.28</v>
      </c>
      <c r="O2147" t="n">
        <v>45865.47</v>
      </c>
      <c r="P2147" t="n">
        <v>417.36</v>
      </c>
      <c r="Q2147" t="n">
        <v>608.75</v>
      </c>
      <c r="R2147" t="n">
        <v>52.42</v>
      </c>
      <c r="S2147" t="n">
        <v>46.36</v>
      </c>
      <c r="T2147" t="n">
        <v>2713.02</v>
      </c>
      <c r="U2147" t="n">
        <v>0.88</v>
      </c>
      <c r="V2147" t="n">
        <v>0.91</v>
      </c>
      <c r="W2147" t="n">
        <v>9.19</v>
      </c>
      <c r="X2147" t="n">
        <v>0.16</v>
      </c>
      <c r="Y2147" t="n">
        <v>1</v>
      </c>
      <c r="Z2147" t="n">
        <v>10</v>
      </c>
    </row>
    <row r="2148">
      <c r="A2148" t="n">
        <v>147</v>
      </c>
      <c r="B2148" t="n">
        <v>145</v>
      </c>
      <c r="C2148" t="inlineStr">
        <is>
          <t xml:space="preserve">CONCLUIDO	</t>
        </is>
      </c>
      <c r="D2148" t="n">
        <v>3.7091</v>
      </c>
      <c r="E2148" t="n">
        <v>26.96</v>
      </c>
      <c r="F2148" t="n">
        <v>23.53</v>
      </c>
      <c r="G2148" t="n">
        <v>156.84</v>
      </c>
      <c r="H2148" t="n">
        <v>1.82</v>
      </c>
      <c r="I2148" t="n">
        <v>9</v>
      </c>
      <c r="J2148" t="n">
        <v>370.67</v>
      </c>
      <c r="K2148" t="n">
        <v>61.2</v>
      </c>
      <c r="L2148" t="n">
        <v>37.75</v>
      </c>
      <c r="M2148" t="n">
        <v>7</v>
      </c>
      <c r="N2148" t="n">
        <v>126.73</v>
      </c>
      <c r="O2148" t="n">
        <v>45950.92</v>
      </c>
      <c r="P2148" t="n">
        <v>417.7</v>
      </c>
      <c r="Q2148" t="n">
        <v>608.8</v>
      </c>
      <c r="R2148" t="n">
        <v>52.26</v>
      </c>
      <c r="S2148" t="n">
        <v>46.36</v>
      </c>
      <c r="T2148" t="n">
        <v>2634.02</v>
      </c>
      <c r="U2148" t="n">
        <v>0.89</v>
      </c>
      <c r="V2148" t="n">
        <v>0.91</v>
      </c>
      <c r="W2148" t="n">
        <v>9.19</v>
      </c>
      <c r="X2148" t="n">
        <v>0.16</v>
      </c>
      <c r="Y2148" t="n">
        <v>1</v>
      </c>
      <c r="Z2148" t="n">
        <v>10</v>
      </c>
    </row>
    <row r="2149">
      <c r="A2149" t="n">
        <v>148</v>
      </c>
      <c r="B2149" t="n">
        <v>145</v>
      </c>
      <c r="C2149" t="inlineStr">
        <is>
          <t xml:space="preserve">CONCLUIDO	</t>
        </is>
      </c>
      <c r="D2149" t="n">
        <v>3.7085</v>
      </c>
      <c r="E2149" t="n">
        <v>26.97</v>
      </c>
      <c r="F2149" t="n">
        <v>23.53</v>
      </c>
      <c r="G2149" t="n">
        <v>156.87</v>
      </c>
      <c r="H2149" t="n">
        <v>1.82</v>
      </c>
      <c r="I2149" t="n">
        <v>9</v>
      </c>
      <c r="J2149" t="n">
        <v>371.37</v>
      </c>
      <c r="K2149" t="n">
        <v>61.2</v>
      </c>
      <c r="L2149" t="n">
        <v>38</v>
      </c>
      <c r="M2149" t="n">
        <v>7</v>
      </c>
      <c r="N2149" t="n">
        <v>127.17</v>
      </c>
      <c r="O2149" t="n">
        <v>46036.65</v>
      </c>
      <c r="P2149" t="n">
        <v>418.28</v>
      </c>
      <c r="Q2149" t="n">
        <v>608.76</v>
      </c>
      <c r="R2149" t="n">
        <v>52.36</v>
      </c>
      <c r="S2149" t="n">
        <v>46.36</v>
      </c>
      <c r="T2149" t="n">
        <v>2681.39</v>
      </c>
      <c r="U2149" t="n">
        <v>0.89</v>
      </c>
      <c r="V2149" t="n">
        <v>0.91</v>
      </c>
      <c r="W2149" t="n">
        <v>9.19</v>
      </c>
      <c r="X2149" t="n">
        <v>0.16</v>
      </c>
      <c r="Y2149" t="n">
        <v>1</v>
      </c>
      <c r="Z2149" t="n">
        <v>10</v>
      </c>
    </row>
    <row r="2150">
      <c r="A2150" t="n">
        <v>149</v>
      </c>
      <c r="B2150" t="n">
        <v>145</v>
      </c>
      <c r="C2150" t="inlineStr">
        <is>
          <t xml:space="preserve">CONCLUIDO	</t>
        </is>
      </c>
      <c r="D2150" t="n">
        <v>3.7084</v>
      </c>
      <c r="E2150" t="n">
        <v>26.97</v>
      </c>
      <c r="F2150" t="n">
        <v>23.53</v>
      </c>
      <c r="G2150" t="n">
        <v>156.88</v>
      </c>
      <c r="H2150" t="n">
        <v>1.83</v>
      </c>
      <c r="I2150" t="n">
        <v>9</v>
      </c>
      <c r="J2150" t="n">
        <v>372.07</v>
      </c>
      <c r="K2150" t="n">
        <v>61.2</v>
      </c>
      <c r="L2150" t="n">
        <v>38.25</v>
      </c>
      <c r="M2150" t="n">
        <v>7</v>
      </c>
      <c r="N2150" t="n">
        <v>127.62</v>
      </c>
      <c r="O2150" t="n">
        <v>46122.64</v>
      </c>
      <c r="P2150" t="n">
        <v>418.68</v>
      </c>
      <c r="Q2150" t="n">
        <v>608.8</v>
      </c>
      <c r="R2150" t="n">
        <v>52.33</v>
      </c>
      <c r="S2150" t="n">
        <v>46.36</v>
      </c>
      <c r="T2150" t="n">
        <v>2668.78</v>
      </c>
      <c r="U2150" t="n">
        <v>0.89</v>
      </c>
      <c r="V2150" t="n">
        <v>0.91</v>
      </c>
      <c r="W2150" t="n">
        <v>9.19</v>
      </c>
      <c r="X2150" t="n">
        <v>0.16</v>
      </c>
      <c r="Y2150" t="n">
        <v>1</v>
      </c>
      <c r="Z2150" t="n">
        <v>10</v>
      </c>
    </row>
    <row r="2151">
      <c r="A2151" t="n">
        <v>150</v>
      </c>
      <c r="B2151" t="n">
        <v>145</v>
      </c>
      <c r="C2151" t="inlineStr">
        <is>
          <t xml:space="preserve">CONCLUIDO	</t>
        </is>
      </c>
      <c r="D2151" t="n">
        <v>3.7077</v>
      </c>
      <c r="E2151" t="n">
        <v>26.97</v>
      </c>
      <c r="F2151" t="n">
        <v>23.54</v>
      </c>
      <c r="G2151" t="n">
        <v>156.91</v>
      </c>
      <c r="H2151" t="n">
        <v>1.84</v>
      </c>
      <c r="I2151" t="n">
        <v>9</v>
      </c>
      <c r="J2151" t="n">
        <v>372.77</v>
      </c>
      <c r="K2151" t="n">
        <v>61.2</v>
      </c>
      <c r="L2151" t="n">
        <v>38.5</v>
      </c>
      <c r="M2151" t="n">
        <v>7</v>
      </c>
      <c r="N2151" t="n">
        <v>128.07</v>
      </c>
      <c r="O2151" t="n">
        <v>46208.91</v>
      </c>
      <c r="P2151" t="n">
        <v>419.12</v>
      </c>
      <c r="Q2151" t="n">
        <v>608.83</v>
      </c>
      <c r="R2151" t="n">
        <v>52.53</v>
      </c>
      <c r="S2151" t="n">
        <v>46.36</v>
      </c>
      <c r="T2151" t="n">
        <v>2765.14</v>
      </c>
      <c r="U2151" t="n">
        <v>0.88</v>
      </c>
      <c r="V2151" t="n">
        <v>0.91</v>
      </c>
      <c r="W2151" t="n">
        <v>9.19</v>
      </c>
      <c r="X2151" t="n">
        <v>0.17</v>
      </c>
      <c r="Y2151" t="n">
        <v>1</v>
      </c>
      <c r="Z2151" t="n">
        <v>10</v>
      </c>
    </row>
    <row r="2152">
      <c r="A2152" t="n">
        <v>151</v>
      </c>
      <c r="B2152" t="n">
        <v>145</v>
      </c>
      <c r="C2152" t="inlineStr">
        <is>
          <t xml:space="preserve">CONCLUIDO	</t>
        </is>
      </c>
      <c r="D2152" t="n">
        <v>3.7074</v>
      </c>
      <c r="E2152" t="n">
        <v>26.97</v>
      </c>
      <c r="F2152" t="n">
        <v>23.54</v>
      </c>
      <c r="G2152" t="n">
        <v>156.92</v>
      </c>
      <c r="H2152" t="n">
        <v>1.85</v>
      </c>
      <c r="I2152" t="n">
        <v>9</v>
      </c>
      <c r="J2152" t="n">
        <v>373.47</v>
      </c>
      <c r="K2152" t="n">
        <v>61.2</v>
      </c>
      <c r="L2152" t="n">
        <v>38.75</v>
      </c>
      <c r="M2152" t="n">
        <v>7</v>
      </c>
      <c r="N2152" t="n">
        <v>128.52</v>
      </c>
      <c r="O2152" t="n">
        <v>46295.45</v>
      </c>
      <c r="P2152" t="n">
        <v>419.51</v>
      </c>
      <c r="Q2152" t="n">
        <v>608.77</v>
      </c>
      <c r="R2152" t="n">
        <v>52.5</v>
      </c>
      <c r="S2152" t="n">
        <v>46.36</v>
      </c>
      <c r="T2152" t="n">
        <v>2751.54</v>
      </c>
      <c r="U2152" t="n">
        <v>0.88</v>
      </c>
      <c r="V2152" t="n">
        <v>0.91</v>
      </c>
      <c r="W2152" t="n">
        <v>9.199999999999999</v>
      </c>
      <c r="X2152" t="n">
        <v>0.17</v>
      </c>
      <c r="Y2152" t="n">
        <v>1</v>
      </c>
      <c r="Z2152" t="n">
        <v>10</v>
      </c>
    </row>
    <row r="2153">
      <c r="A2153" t="n">
        <v>152</v>
      </c>
      <c r="B2153" t="n">
        <v>145</v>
      </c>
      <c r="C2153" t="inlineStr">
        <is>
          <t xml:space="preserve">CONCLUIDO	</t>
        </is>
      </c>
      <c r="D2153" t="n">
        <v>3.7076</v>
      </c>
      <c r="E2153" t="n">
        <v>26.97</v>
      </c>
      <c r="F2153" t="n">
        <v>23.54</v>
      </c>
      <c r="G2153" t="n">
        <v>156.91</v>
      </c>
      <c r="H2153" t="n">
        <v>1.86</v>
      </c>
      <c r="I2153" t="n">
        <v>9</v>
      </c>
      <c r="J2153" t="n">
        <v>374.17</v>
      </c>
      <c r="K2153" t="n">
        <v>61.2</v>
      </c>
      <c r="L2153" t="n">
        <v>39</v>
      </c>
      <c r="M2153" t="n">
        <v>7</v>
      </c>
      <c r="N2153" t="n">
        <v>128.97</v>
      </c>
      <c r="O2153" t="n">
        <v>46382.28</v>
      </c>
      <c r="P2153" t="n">
        <v>419.86</v>
      </c>
      <c r="Q2153" t="n">
        <v>608.77</v>
      </c>
      <c r="R2153" t="n">
        <v>52.59</v>
      </c>
      <c r="S2153" t="n">
        <v>46.36</v>
      </c>
      <c r="T2153" t="n">
        <v>2795.46</v>
      </c>
      <c r="U2153" t="n">
        <v>0.88</v>
      </c>
      <c r="V2153" t="n">
        <v>0.91</v>
      </c>
      <c r="W2153" t="n">
        <v>9.19</v>
      </c>
      <c r="X2153" t="n">
        <v>0.17</v>
      </c>
      <c r="Y2153" t="n">
        <v>1</v>
      </c>
      <c r="Z2153" t="n">
        <v>10</v>
      </c>
    </row>
    <row r="2154">
      <c r="A2154" t="n">
        <v>153</v>
      </c>
      <c r="B2154" t="n">
        <v>145</v>
      </c>
      <c r="C2154" t="inlineStr">
        <is>
          <t xml:space="preserve">CONCLUIDO	</t>
        </is>
      </c>
      <c r="D2154" t="n">
        <v>3.7081</v>
      </c>
      <c r="E2154" t="n">
        <v>26.97</v>
      </c>
      <c r="F2154" t="n">
        <v>23.53</v>
      </c>
      <c r="G2154" t="n">
        <v>156.89</v>
      </c>
      <c r="H2154" t="n">
        <v>1.87</v>
      </c>
      <c r="I2154" t="n">
        <v>9</v>
      </c>
      <c r="J2154" t="n">
        <v>374.88</v>
      </c>
      <c r="K2154" t="n">
        <v>61.2</v>
      </c>
      <c r="L2154" t="n">
        <v>39.25</v>
      </c>
      <c r="M2154" t="n">
        <v>7</v>
      </c>
      <c r="N2154" t="n">
        <v>129.43</v>
      </c>
      <c r="O2154" t="n">
        <v>46469.38</v>
      </c>
      <c r="P2154" t="n">
        <v>419.88</v>
      </c>
      <c r="Q2154" t="n">
        <v>608.76</v>
      </c>
      <c r="R2154" t="n">
        <v>52.5</v>
      </c>
      <c r="S2154" t="n">
        <v>46.36</v>
      </c>
      <c r="T2154" t="n">
        <v>2750.82</v>
      </c>
      <c r="U2154" t="n">
        <v>0.88</v>
      </c>
      <c r="V2154" t="n">
        <v>0.91</v>
      </c>
      <c r="W2154" t="n">
        <v>9.19</v>
      </c>
      <c r="X2154" t="n">
        <v>0.16</v>
      </c>
      <c r="Y2154" t="n">
        <v>1</v>
      </c>
      <c r="Z2154" t="n">
        <v>10</v>
      </c>
    </row>
    <row r="2155">
      <c r="A2155" t="n">
        <v>154</v>
      </c>
      <c r="B2155" t="n">
        <v>145</v>
      </c>
      <c r="C2155" t="inlineStr">
        <is>
          <t xml:space="preserve">CONCLUIDO	</t>
        </is>
      </c>
      <c r="D2155" t="n">
        <v>3.7087</v>
      </c>
      <c r="E2155" t="n">
        <v>26.96</v>
      </c>
      <c r="F2155" t="n">
        <v>23.53</v>
      </c>
      <c r="G2155" t="n">
        <v>156.86</v>
      </c>
      <c r="H2155" t="n">
        <v>1.88</v>
      </c>
      <c r="I2155" t="n">
        <v>9</v>
      </c>
      <c r="J2155" t="n">
        <v>375.59</v>
      </c>
      <c r="K2155" t="n">
        <v>61.2</v>
      </c>
      <c r="L2155" t="n">
        <v>39.5</v>
      </c>
      <c r="M2155" t="n">
        <v>7</v>
      </c>
      <c r="N2155" t="n">
        <v>129.89</v>
      </c>
      <c r="O2155" t="n">
        <v>46556.77</v>
      </c>
      <c r="P2155" t="n">
        <v>420.19</v>
      </c>
      <c r="Q2155" t="n">
        <v>608.8</v>
      </c>
      <c r="R2155" t="n">
        <v>52.39</v>
      </c>
      <c r="S2155" t="n">
        <v>46.36</v>
      </c>
      <c r="T2155" t="n">
        <v>2696.75</v>
      </c>
      <c r="U2155" t="n">
        <v>0.88</v>
      </c>
      <c r="V2155" t="n">
        <v>0.91</v>
      </c>
      <c r="W2155" t="n">
        <v>9.19</v>
      </c>
      <c r="X2155" t="n">
        <v>0.16</v>
      </c>
      <c r="Y2155" t="n">
        <v>1</v>
      </c>
      <c r="Z2155" t="n">
        <v>10</v>
      </c>
    </row>
    <row r="2156">
      <c r="A2156" t="n">
        <v>155</v>
      </c>
      <c r="B2156" t="n">
        <v>145</v>
      </c>
      <c r="C2156" t="inlineStr">
        <is>
          <t xml:space="preserve">CONCLUIDO	</t>
        </is>
      </c>
      <c r="D2156" t="n">
        <v>3.7085</v>
      </c>
      <c r="E2156" t="n">
        <v>26.97</v>
      </c>
      <c r="F2156" t="n">
        <v>23.53</v>
      </c>
      <c r="G2156" t="n">
        <v>156.87</v>
      </c>
      <c r="H2156" t="n">
        <v>1.88</v>
      </c>
      <c r="I2156" t="n">
        <v>9</v>
      </c>
      <c r="J2156" t="n">
        <v>376.3</v>
      </c>
      <c r="K2156" t="n">
        <v>61.2</v>
      </c>
      <c r="L2156" t="n">
        <v>39.75</v>
      </c>
      <c r="M2156" t="n">
        <v>7</v>
      </c>
      <c r="N2156" t="n">
        <v>130.35</v>
      </c>
      <c r="O2156" t="n">
        <v>46644.44</v>
      </c>
      <c r="P2156" t="n">
        <v>420.3</v>
      </c>
      <c r="Q2156" t="n">
        <v>608.76</v>
      </c>
      <c r="R2156" t="n">
        <v>52.35</v>
      </c>
      <c r="S2156" t="n">
        <v>46.36</v>
      </c>
      <c r="T2156" t="n">
        <v>2676.7</v>
      </c>
      <c r="U2156" t="n">
        <v>0.89</v>
      </c>
      <c r="V2156" t="n">
        <v>0.91</v>
      </c>
      <c r="W2156" t="n">
        <v>9.19</v>
      </c>
      <c r="X2156" t="n">
        <v>0.16</v>
      </c>
      <c r="Y2156" t="n">
        <v>1</v>
      </c>
      <c r="Z2156" t="n">
        <v>10</v>
      </c>
    </row>
    <row r="2157">
      <c r="A2157" t="n">
        <v>156</v>
      </c>
      <c r="B2157" t="n">
        <v>145</v>
      </c>
      <c r="C2157" t="inlineStr">
        <is>
          <t xml:space="preserve">CONCLUIDO	</t>
        </is>
      </c>
      <c r="D2157" t="n">
        <v>3.7087</v>
      </c>
      <c r="E2157" t="n">
        <v>26.96</v>
      </c>
      <c r="F2157" t="n">
        <v>23.53</v>
      </c>
      <c r="G2157" t="n">
        <v>156.86</v>
      </c>
      <c r="H2157" t="n">
        <v>1.89</v>
      </c>
      <c r="I2157" t="n">
        <v>9</v>
      </c>
      <c r="J2157" t="n">
        <v>377.01</v>
      </c>
      <c r="K2157" t="n">
        <v>61.2</v>
      </c>
      <c r="L2157" t="n">
        <v>40</v>
      </c>
      <c r="M2157" t="n">
        <v>7</v>
      </c>
      <c r="N2157" t="n">
        <v>130.81</v>
      </c>
      <c r="O2157" t="n">
        <v>46732.41</v>
      </c>
      <c r="P2157" t="n">
        <v>420.6</v>
      </c>
      <c r="Q2157" t="n">
        <v>608.75</v>
      </c>
      <c r="R2157" t="n">
        <v>52.33</v>
      </c>
      <c r="S2157" t="n">
        <v>46.36</v>
      </c>
      <c r="T2157" t="n">
        <v>2669.64</v>
      </c>
      <c r="U2157" t="n">
        <v>0.89</v>
      </c>
      <c r="V2157" t="n">
        <v>0.91</v>
      </c>
      <c r="W2157" t="n">
        <v>9.19</v>
      </c>
      <c r="X2157" t="n">
        <v>0.16</v>
      </c>
      <c r="Y2157" t="n">
        <v>1</v>
      </c>
      <c r="Z2157" t="n">
        <v>10</v>
      </c>
    </row>
    <row r="2158">
      <c r="A2158" t="n">
        <v>0</v>
      </c>
      <c r="B2158" t="n">
        <v>65</v>
      </c>
      <c r="C2158" t="inlineStr">
        <is>
          <t xml:space="preserve">CONCLUIDO	</t>
        </is>
      </c>
      <c r="D2158" t="n">
        <v>2.7689</v>
      </c>
      <c r="E2158" t="n">
        <v>36.12</v>
      </c>
      <c r="F2158" t="n">
        <v>27.89</v>
      </c>
      <c r="G2158" t="n">
        <v>7.54</v>
      </c>
      <c r="H2158" t="n">
        <v>0.13</v>
      </c>
      <c r="I2158" t="n">
        <v>222</v>
      </c>
      <c r="J2158" t="n">
        <v>133.21</v>
      </c>
      <c r="K2158" t="n">
        <v>46.47</v>
      </c>
      <c r="L2158" t="n">
        <v>1</v>
      </c>
      <c r="M2158" t="n">
        <v>220</v>
      </c>
      <c r="N2158" t="n">
        <v>20.75</v>
      </c>
      <c r="O2158" t="n">
        <v>16663.42</v>
      </c>
      <c r="P2158" t="n">
        <v>308.88</v>
      </c>
      <c r="Q2158" t="n">
        <v>609.98</v>
      </c>
      <c r="R2158" t="n">
        <v>187.51</v>
      </c>
      <c r="S2158" t="n">
        <v>46.36</v>
      </c>
      <c r="T2158" t="n">
        <v>69191.02</v>
      </c>
      <c r="U2158" t="n">
        <v>0.25</v>
      </c>
      <c r="V2158" t="n">
        <v>0.76</v>
      </c>
      <c r="W2158" t="n">
        <v>9.539999999999999</v>
      </c>
      <c r="X2158" t="n">
        <v>4.5</v>
      </c>
      <c r="Y2158" t="n">
        <v>1</v>
      </c>
      <c r="Z2158" t="n">
        <v>10</v>
      </c>
    </row>
    <row r="2159">
      <c r="A2159" t="n">
        <v>1</v>
      </c>
      <c r="B2159" t="n">
        <v>65</v>
      </c>
      <c r="C2159" t="inlineStr">
        <is>
          <t xml:space="preserve">CONCLUIDO	</t>
        </is>
      </c>
      <c r="D2159" t="n">
        <v>2.9686</v>
      </c>
      <c r="E2159" t="n">
        <v>33.69</v>
      </c>
      <c r="F2159" t="n">
        <v>26.85</v>
      </c>
      <c r="G2159" t="n">
        <v>9.42</v>
      </c>
      <c r="H2159" t="n">
        <v>0.17</v>
      </c>
      <c r="I2159" t="n">
        <v>171</v>
      </c>
      <c r="J2159" t="n">
        <v>133.55</v>
      </c>
      <c r="K2159" t="n">
        <v>46.47</v>
      </c>
      <c r="L2159" t="n">
        <v>1.25</v>
      </c>
      <c r="M2159" t="n">
        <v>169</v>
      </c>
      <c r="N2159" t="n">
        <v>20.83</v>
      </c>
      <c r="O2159" t="n">
        <v>16704.7</v>
      </c>
      <c r="P2159" t="n">
        <v>296.72</v>
      </c>
      <c r="Q2159" t="n">
        <v>609.48</v>
      </c>
      <c r="R2159" t="n">
        <v>155.28</v>
      </c>
      <c r="S2159" t="n">
        <v>46.36</v>
      </c>
      <c r="T2159" t="n">
        <v>53333.16</v>
      </c>
      <c r="U2159" t="n">
        <v>0.3</v>
      </c>
      <c r="V2159" t="n">
        <v>0.79</v>
      </c>
      <c r="W2159" t="n">
        <v>9.460000000000001</v>
      </c>
      <c r="X2159" t="n">
        <v>3.46</v>
      </c>
      <c r="Y2159" t="n">
        <v>1</v>
      </c>
      <c r="Z2159" t="n">
        <v>10</v>
      </c>
    </row>
    <row r="2160">
      <c r="A2160" t="n">
        <v>2</v>
      </c>
      <c r="B2160" t="n">
        <v>65</v>
      </c>
      <c r="C2160" t="inlineStr">
        <is>
          <t xml:space="preserve">CONCLUIDO	</t>
        </is>
      </c>
      <c r="D2160" t="n">
        <v>3.1119</v>
      </c>
      <c r="E2160" t="n">
        <v>32.14</v>
      </c>
      <c r="F2160" t="n">
        <v>26.17</v>
      </c>
      <c r="G2160" t="n">
        <v>11.3</v>
      </c>
      <c r="H2160" t="n">
        <v>0.2</v>
      </c>
      <c r="I2160" t="n">
        <v>139</v>
      </c>
      <c r="J2160" t="n">
        <v>133.88</v>
      </c>
      <c r="K2160" t="n">
        <v>46.47</v>
      </c>
      <c r="L2160" t="n">
        <v>1.5</v>
      </c>
      <c r="M2160" t="n">
        <v>137</v>
      </c>
      <c r="N2160" t="n">
        <v>20.91</v>
      </c>
      <c r="O2160" t="n">
        <v>16746.01</v>
      </c>
      <c r="P2160" t="n">
        <v>288.61</v>
      </c>
      <c r="Q2160" t="n">
        <v>609.33</v>
      </c>
      <c r="R2160" t="n">
        <v>134.06</v>
      </c>
      <c r="S2160" t="n">
        <v>46.36</v>
      </c>
      <c r="T2160" t="n">
        <v>42880.77</v>
      </c>
      <c r="U2160" t="n">
        <v>0.35</v>
      </c>
      <c r="V2160" t="n">
        <v>0.8100000000000001</v>
      </c>
      <c r="W2160" t="n">
        <v>9.4</v>
      </c>
      <c r="X2160" t="n">
        <v>2.79</v>
      </c>
      <c r="Y2160" t="n">
        <v>1</v>
      </c>
      <c r="Z2160" t="n">
        <v>10</v>
      </c>
    </row>
    <row r="2161">
      <c r="A2161" t="n">
        <v>3</v>
      </c>
      <c r="B2161" t="n">
        <v>65</v>
      </c>
      <c r="C2161" t="inlineStr">
        <is>
          <t xml:space="preserve">CONCLUIDO	</t>
        </is>
      </c>
      <c r="D2161" t="n">
        <v>3.2163</v>
      </c>
      <c r="E2161" t="n">
        <v>31.09</v>
      </c>
      <c r="F2161" t="n">
        <v>25.73</v>
      </c>
      <c r="G2161" t="n">
        <v>13.19</v>
      </c>
      <c r="H2161" t="n">
        <v>0.23</v>
      </c>
      <c r="I2161" t="n">
        <v>117</v>
      </c>
      <c r="J2161" t="n">
        <v>134.22</v>
      </c>
      <c r="K2161" t="n">
        <v>46.47</v>
      </c>
      <c r="L2161" t="n">
        <v>1.75</v>
      </c>
      <c r="M2161" t="n">
        <v>115</v>
      </c>
      <c r="N2161" t="n">
        <v>21</v>
      </c>
      <c r="O2161" t="n">
        <v>16787.35</v>
      </c>
      <c r="P2161" t="n">
        <v>283.04</v>
      </c>
      <c r="Q2161" t="n">
        <v>609.45</v>
      </c>
      <c r="R2161" t="n">
        <v>120.18</v>
      </c>
      <c r="S2161" t="n">
        <v>46.36</v>
      </c>
      <c r="T2161" t="n">
        <v>36054.63</v>
      </c>
      <c r="U2161" t="n">
        <v>0.39</v>
      </c>
      <c r="V2161" t="n">
        <v>0.83</v>
      </c>
      <c r="W2161" t="n">
        <v>9.369999999999999</v>
      </c>
      <c r="X2161" t="n">
        <v>2.34</v>
      </c>
      <c r="Y2161" t="n">
        <v>1</v>
      </c>
      <c r="Z2161" t="n">
        <v>10</v>
      </c>
    </row>
    <row r="2162">
      <c r="A2162" t="n">
        <v>4</v>
      </c>
      <c r="B2162" t="n">
        <v>65</v>
      </c>
      <c r="C2162" t="inlineStr">
        <is>
          <t xml:space="preserve">CONCLUIDO	</t>
        </is>
      </c>
      <c r="D2162" t="n">
        <v>3.2982</v>
      </c>
      <c r="E2162" t="n">
        <v>30.32</v>
      </c>
      <c r="F2162" t="n">
        <v>25.39</v>
      </c>
      <c r="G2162" t="n">
        <v>15.08</v>
      </c>
      <c r="H2162" t="n">
        <v>0.26</v>
      </c>
      <c r="I2162" t="n">
        <v>101</v>
      </c>
      <c r="J2162" t="n">
        <v>134.55</v>
      </c>
      <c r="K2162" t="n">
        <v>46.47</v>
      </c>
      <c r="L2162" t="n">
        <v>2</v>
      </c>
      <c r="M2162" t="n">
        <v>99</v>
      </c>
      <c r="N2162" t="n">
        <v>21.09</v>
      </c>
      <c r="O2162" t="n">
        <v>16828.84</v>
      </c>
      <c r="P2162" t="n">
        <v>278.65</v>
      </c>
      <c r="Q2162" t="n">
        <v>609.2</v>
      </c>
      <c r="R2162" t="n">
        <v>110.11</v>
      </c>
      <c r="S2162" t="n">
        <v>46.36</v>
      </c>
      <c r="T2162" t="n">
        <v>31097.25</v>
      </c>
      <c r="U2162" t="n">
        <v>0.42</v>
      </c>
      <c r="V2162" t="n">
        <v>0.84</v>
      </c>
      <c r="W2162" t="n">
        <v>9.34</v>
      </c>
      <c r="X2162" t="n">
        <v>2.01</v>
      </c>
      <c r="Y2162" t="n">
        <v>1</v>
      </c>
      <c r="Z2162" t="n">
        <v>10</v>
      </c>
    </row>
    <row r="2163">
      <c r="A2163" t="n">
        <v>5</v>
      </c>
      <c r="B2163" t="n">
        <v>65</v>
      </c>
      <c r="C2163" t="inlineStr">
        <is>
          <t xml:space="preserve">CONCLUIDO	</t>
        </is>
      </c>
      <c r="D2163" t="n">
        <v>3.3623</v>
      </c>
      <c r="E2163" t="n">
        <v>29.74</v>
      </c>
      <c r="F2163" t="n">
        <v>25.14</v>
      </c>
      <c r="G2163" t="n">
        <v>16.95</v>
      </c>
      <c r="H2163" t="n">
        <v>0.29</v>
      </c>
      <c r="I2163" t="n">
        <v>89</v>
      </c>
      <c r="J2163" t="n">
        <v>134.89</v>
      </c>
      <c r="K2163" t="n">
        <v>46.47</v>
      </c>
      <c r="L2163" t="n">
        <v>2.25</v>
      </c>
      <c r="M2163" t="n">
        <v>87</v>
      </c>
      <c r="N2163" t="n">
        <v>21.17</v>
      </c>
      <c r="O2163" t="n">
        <v>16870.25</v>
      </c>
      <c r="P2163" t="n">
        <v>275.31</v>
      </c>
      <c r="Q2163" t="n">
        <v>609.11</v>
      </c>
      <c r="R2163" t="n">
        <v>102.38</v>
      </c>
      <c r="S2163" t="n">
        <v>46.36</v>
      </c>
      <c r="T2163" t="n">
        <v>27290.33</v>
      </c>
      <c r="U2163" t="n">
        <v>0.45</v>
      </c>
      <c r="V2163" t="n">
        <v>0.85</v>
      </c>
      <c r="W2163" t="n">
        <v>9.32</v>
      </c>
      <c r="X2163" t="n">
        <v>1.76</v>
      </c>
      <c r="Y2163" t="n">
        <v>1</v>
      </c>
      <c r="Z2163" t="n">
        <v>10</v>
      </c>
    </row>
    <row r="2164">
      <c r="A2164" t="n">
        <v>6</v>
      </c>
      <c r="B2164" t="n">
        <v>65</v>
      </c>
      <c r="C2164" t="inlineStr">
        <is>
          <t xml:space="preserve">CONCLUIDO	</t>
        </is>
      </c>
      <c r="D2164" t="n">
        <v>3.4153</v>
      </c>
      <c r="E2164" t="n">
        <v>29.28</v>
      </c>
      <c r="F2164" t="n">
        <v>24.95</v>
      </c>
      <c r="G2164" t="n">
        <v>18.95</v>
      </c>
      <c r="H2164" t="n">
        <v>0.33</v>
      </c>
      <c r="I2164" t="n">
        <v>79</v>
      </c>
      <c r="J2164" t="n">
        <v>135.22</v>
      </c>
      <c r="K2164" t="n">
        <v>46.47</v>
      </c>
      <c r="L2164" t="n">
        <v>2.5</v>
      </c>
      <c r="M2164" t="n">
        <v>77</v>
      </c>
      <c r="N2164" t="n">
        <v>21.26</v>
      </c>
      <c r="O2164" t="n">
        <v>16911.68</v>
      </c>
      <c r="P2164" t="n">
        <v>272.44</v>
      </c>
      <c r="Q2164" t="n">
        <v>609.03</v>
      </c>
      <c r="R2164" t="n">
        <v>96.26000000000001</v>
      </c>
      <c r="S2164" t="n">
        <v>46.36</v>
      </c>
      <c r="T2164" t="n">
        <v>24283.39</v>
      </c>
      <c r="U2164" t="n">
        <v>0.48</v>
      </c>
      <c r="V2164" t="n">
        <v>0.85</v>
      </c>
      <c r="W2164" t="n">
        <v>9.31</v>
      </c>
      <c r="X2164" t="n">
        <v>1.57</v>
      </c>
      <c r="Y2164" t="n">
        <v>1</v>
      </c>
      <c r="Z2164" t="n">
        <v>10</v>
      </c>
    </row>
    <row r="2165">
      <c r="A2165" t="n">
        <v>7</v>
      </c>
      <c r="B2165" t="n">
        <v>65</v>
      </c>
      <c r="C2165" t="inlineStr">
        <is>
          <t xml:space="preserve">CONCLUIDO	</t>
        </is>
      </c>
      <c r="D2165" t="n">
        <v>3.4534</v>
      </c>
      <c r="E2165" t="n">
        <v>28.96</v>
      </c>
      <c r="F2165" t="n">
        <v>24.82</v>
      </c>
      <c r="G2165" t="n">
        <v>20.68</v>
      </c>
      <c r="H2165" t="n">
        <v>0.36</v>
      </c>
      <c r="I2165" t="n">
        <v>72</v>
      </c>
      <c r="J2165" t="n">
        <v>135.56</v>
      </c>
      <c r="K2165" t="n">
        <v>46.47</v>
      </c>
      <c r="L2165" t="n">
        <v>2.75</v>
      </c>
      <c r="M2165" t="n">
        <v>70</v>
      </c>
      <c r="N2165" t="n">
        <v>21.34</v>
      </c>
      <c r="O2165" t="n">
        <v>16953.14</v>
      </c>
      <c r="P2165" t="n">
        <v>270.34</v>
      </c>
      <c r="Q2165" t="n">
        <v>609.13</v>
      </c>
      <c r="R2165" t="n">
        <v>92.04000000000001</v>
      </c>
      <c r="S2165" t="n">
        <v>46.36</v>
      </c>
      <c r="T2165" t="n">
        <v>22207.42</v>
      </c>
      <c r="U2165" t="n">
        <v>0.5</v>
      </c>
      <c r="V2165" t="n">
        <v>0.86</v>
      </c>
      <c r="W2165" t="n">
        <v>9.300000000000001</v>
      </c>
      <c r="X2165" t="n">
        <v>1.44</v>
      </c>
      <c r="Y2165" t="n">
        <v>1</v>
      </c>
      <c r="Z2165" t="n">
        <v>10</v>
      </c>
    </row>
    <row r="2166">
      <c r="A2166" t="n">
        <v>8</v>
      </c>
      <c r="B2166" t="n">
        <v>65</v>
      </c>
      <c r="C2166" t="inlineStr">
        <is>
          <t xml:space="preserve">CONCLUIDO	</t>
        </is>
      </c>
      <c r="D2166" t="n">
        <v>3.4943</v>
      </c>
      <c r="E2166" t="n">
        <v>28.62</v>
      </c>
      <c r="F2166" t="n">
        <v>24.67</v>
      </c>
      <c r="G2166" t="n">
        <v>22.77</v>
      </c>
      <c r="H2166" t="n">
        <v>0.39</v>
      </c>
      <c r="I2166" t="n">
        <v>65</v>
      </c>
      <c r="J2166" t="n">
        <v>135.9</v>
      </c>
      <c r="K2166" t="n">
        <v>46.47</v>
      </c>
      <c r="L2166" t="n">
        <v>3</v>
      </c>
      <c r="M2166" t="n">
        <v>63</v>
      </c>
      <c r="N2166" t="n">
        <v>21.43</v>
      </c>
      <c r="O2166" t="n">
        <v>16994.64</v>
      </c>
      <c r="P2166" t="n">
        <v>267.97</v>
      </c>
      <c r="Q2166" t="n">
        <v>609.0599999999999</v>
      </c>
      <c r="R2166" t="n">
        <v>87.38</v>
      </c>
      <c r="S2166" t="n">
        <v>46.36</v>
      </c>
      <c r="T2166" t="n">
        <v>19914.98</v>
      </c>
      <c r="U2166" t="n">
        <v>0.53</v>
      </c>
      <c r="V2166" t="n">
        <v>0.86</v>
      </c>
      <c r="W2166" t="n">
        <v>9.289999999999999</v>
      </c>
      <c r="X2166" t="n">
        <v>1.29</v>
      </c>
      <c r="Y2166" t="n">
        <v>1</v>
      </c>
      <c r="Z2166" t="n">
        <v>10</v>
      </c>
    </row>
    <row r="2167">
      <c r="A2167" t="n">
        <v>9</v>
      </c>
      <c r="B2167" t="n">
        <v>65</v>
      </c>
      <c r="C2167" t="inlineStr">
        <is>
          <t xml:space="preserve">CONCLUIDO	</t>
        </is>
      </c>
      <c r="D2167" t="n">
        <v>3.5271</v>
      </c>
      <c r="E2167" t="n">
        <v>28.35</v>
      </c>
      <c r="F2167" t="n">
        <v>24.54</v>
      </c>
      <c r="G2167" t="n">
        <v>24.54</v>
      </c>
      <c r="H2167" t="n">
        <v>0.42</v>
      </c>
      <c r="I2167" t="n">
        <v>60</v>
      </c>
      <c r="J2167" t="n">
        <v>136.23</v>
      </c>
      <c r="K2167" t="n">
        <v>46.47</v>
      </c>
      <c r="L2167" t="n">
        <v>3.25</v>
      </c>
      <c r="M2167" t="n">
        <v>58</v>
      </c>
      <c r="N2167" t="n">
        <v>21.52</v>
      </c>
      <c r="O2167" t="n">
        <v>17036.16</v>
      </c>
      <c r="P2167" t="n">
        <v>265.9</v>
      </c>
      <c r="Q2167" t="n">
        <v>608.98</v>
      </c>
      <c r="R2167" t="n">
        <v>83.58</v>
      </c>
      <c r="S2167" t="n">
        <v>46.36</v>
      </c>
      <c r="T2167" t="n">
        <v>18035.13</v>
      </c>
      <c r="U2167" t="n">
        <v>0.55</v>
      </c>
      <c r="V2167" t="n">
        <v>0.87</v>
      </c>
      <c r="W2167" t="n">
        <v>9.27</v>
      </c>
      <c r="X2167" t="n">
        <v>1.16</v>
      </c>
      <c r="Y2167" t="n">
        <v>1</v>
      </c>
      <c r="Z2167" t="n">
        <v>10</v>
      </c>
    </row>
    <row r="2168">
      <c r="A2168" t="n">
        <v>10</v>
      </c>
      <c r="B2168" t="n">
        <v>65</v>
      </c>
      <c r="C2168" t="inlineStr">
        <is>
          <t xml:space="preserve">CONCLUIDO	</t>
        </is>
      </c>
      <c r="D2168" t="n">
        <v>3.5476</v>
      </c>
      <c r="E2168" t="n">
        <v>28.19</v>
      </c>
      <c r="F2168" t="n">
        <v>24.48</v>
      </c>
      <c r="G2168" t="n">
        <v>26.23</v>
      </c>
      <c r="H2168" t="n">
        <v>0.45</v>
      </c>
      <c r="I2168" t="n">
        <v>56</v>
      </c>
      <c r="J2168" t="n">
        <v>136.57</v>
      </c>
      <c r="K2168" t="n">
        <v>46.47</v>
      </c>
      <c r="L2168" t="n">
        <v>3.5</v>
      </c>
      <c r="M2168" t="n">
        <v>54</v>
      </c>
      <c r="N2168" t="n">
        <v>21.6</v>
      </c>
      <c r="O2168" t="n">
        <v>17077.72</v>
      </c>
      <c r="P2168" t="n">
        <v>264.63</v>
      </c>
      <c r="Q2168" t="n">
        <v>608.87</v>
      </c>
      <c r="R2168" t="n">
        <v>81.8</v>
      </c>
      <c r="S2168" t="n">
        <v>46.36</v>
      </c>
      <c r="T2168" t="n">
        <v>17167.74</v>
      </c>
      <c r="U2168" t="n">
        <v>0.57</v>
      </c>
      <c r="V2168" t="n">
        <v>0.87</v>
      </c>
      <c r="W2168" t="n">
        <v>9.27</v>
      </c>
      <c r="X2168" t="n">
        <v>1.11</v>
      </c>
      <c r="Y2168" t="n">
        <v>1</v>
      </c>
      <c r="Z2168" t="n">
        <v>10</v>
      </c>
    </row>
    <row r="2169">
      <c r="A2169" t="n">
        <v>11</v>
      </c>
      <c r="B2169" t="n">
        <v>65</v>
      </c>
      <c r="C2169" t="inlineStr">
        <is>
          <t xml:space="preserve">CONCLUIDO	</t>
        </is>
      </c>
      <c r="D2169" t="n">
        <v>3.5753</v>
      </c>
      <c r="E2169" t="n">
        <v>27.97</v>
      </c>
      <c r="F2169" t="n">
        <v>24.37</v>
      </c>
      <c r="G2169" t="n">
        <v>28.12</v>
      </c>
      <c r="H2169" t="n">
        <v>0.48</v>
      </c>
      <c r="I2169" t="n">
        <v>52</v>
      </c>
      <c r="J2169" t="n">
        <v>136.91</v>
      </c>
      <c r="K2169" t="n">
        <v>46.47</v>
      </c>
      <c r="L2169" t="n">
        <v>3.75</v>
      </c>
      <c r="M2169" t="n">
        <v>50</v>
      </c>
      <c r="N2169" t="n">
        <v>21.69</v>
      </c>
      <c r="O2169" t="n">
        <v>17119.3</v>
      </c>
      <c r="P2169" t="n">
        <v>262.89</v>
      </c>
      <c r="Q2169" t="n">
        <v>608.9299999999999</v>
      </c>
      <c r="R2169" t="n">
        <v>78.39</v>
      </c>
      <c r="S2169" t="n">
        <v>46.36</v>
      </c>
      <c r="T2169" t="n">
        <v>15482.16</v>
      </c>
      <c r="U2169" t="n">
        <v>0.59</v>
      </c>
      <c r="V2169" t="n">
        <v>0.87</v>
      </c>
      <c r="W2169" t="n">
        <v>9.26</v>
      </c>
      <c r="X2169" t="n">
        <v>1</v>
      </c>
      <c r="Y2169" t="n">
        <v>1</v>
      </c>
      <c r="Z2169" t="n">
        <v>10</v>
      </c>
    </row>
    <row r="2170">
      <c r="A2170" t="n">
        <v>12</v>
      </c>
      <c r="B2170" t="n">
        <v>65</v>
      </c>
      <c r="C2170" t="inlineStr">
        <is>
          <t xml:space="preserve">CONCLUIDO	</t>
        </is>
      </c>
      <c r="D2170" t="n">
        <v>3.5985</v>
      </c>
      <c r="E2170" t="n">
        <v>27.79</v>
      </c>
      <c r="F2170" t="n">
        <v>24.3</v>
      </c>
      <c r="G2170" t="n">
        <v>30.38</v>
      </c>
      <c r="H2170" t="n">
        <v>0.52</v>
      </c>
      <c r="I2170" t="n">
        <v>48</v>
      </c>
      <c r="J2170" t="n">
        <v>137.25</v>
      </c>
      <c r="K2170" t="n">
        <v>46.47</v>
      </c>
      <c r="L2170" t="n">
        <v>4</v>
      </c>
      <c r="M2170" t="n">
        <v>46</v>
      </c>
      <c r="N2170" t="n">
        <v>21.78</v>
      </c>
      <c r="O2170" t="n">
        <v>17160.92</v>
      </c>
      <c r="P2170" t="n">
        <v>261.24</v>
      </c>
      <c r="Q2170" t="n">
        <v>608.98</v>
      </c>
      <c r="R2170" t="n">
        <v>76.31999999999999</v>
      </c>
      <c r="S2170" t="n">
        <v>46.36</v>
      </c>
      <c r="T2170" t="n">
        <v>14466.85</v>
      </c>
      <c r="U2170" t="n">
        <v>0.61</v>
      </c>
      <c r="V2170" t="n">
        <v>0.88</v>
      </c>
      <c r="W2170" t="n">
        <v>9.25</v>
      </c>
      <c r="X2170" t="n">
        <v>0.93</v>
      </c>
      <c r="Y2170" t="n">
        <v>1</v>
      </c>
      <c r="Z2170" t="n">
        <v>10</v>
      </c>
    </row>
    <row r="2171">
      <c r="A2171" t="n">
        <v>13</v>
      </c>
      <c r="B2171" t="n">
        <v>65</v>
      </c>
      <c r="C2171" t="inlineStr">
        <is>
          <t xml:space="preserve">CONCLUIDO	</t>
        </is>
      </c>
      <c r="D2171" t="n">
        <v>3.6153</v>
      </c>
      <c r="E2171" t="n">
        <v>27.66</v>
      </c>
      <c r="F2171" t="n">
        <v>24.26</v>
      </c>
      <c r="G2171" t="n">
        <v>32.34</v>
      </c>
      <c r="H2171" t="n">
        <v>0.55</v>
      </c>
      <c r="I2171" t="n">
        <v>45</v>
      </c>
      <c r="J2171" t="n">
        <v>137.58</v>
      </c>
      <c r="K2171" t="n">
        <v>46.47</v>
      </c>
      <c r="L2171" t="n">
        <v>4.25</v>
      </c>
      <c r="M2171" t="n">
        <v>43</v>
      </c>
      <c r="N2171" t="n">
        <v>21.87</v>
      </c>
      <c r="O2171" t="n">
        <v>17202.57</v>
      </c>
      <c r="P2171" t="n">
        <v>259.91</v>
      </c>
      <c r="Q2171" t="n">
        <v>608.9</v>
      </c>
      <c r="R2171" t="n">
        <v>74.8</v>
      </c>
      <c r="S2171" t="n">
        <v>46.36</v>
      </c>
      <c r="T2171" t="n">
        <v>13722.67</v>
      </c>
      <c r="U2171" t="n">
        <v>0.62</v>
      </c>
      <c r="V2171" t="n">
        <v>0.88</v>
      </c>
      <c r="W2171" t="n">
        <v>9.25</v>
      </c>
      <c r="X2171" t="n">
        <v>0.88</v>
      </c>
      <c r="Y2171" t="n">
        <v>1</v>
      </c>
      <c r="Z2171" t="n">
        <v>10</v>
      </c>
    </row>
    <row r="2172">
      <c r="A2172" t="n">
        <v>14</v>
      </c>
      <c r="B2172" t="n">
        <v>65</v>
      </c>
      <c r="C2172" t="inlineStr">
        <is>
          <t xml:space="preserve">CONCLUIDO	</t>
        </is>
      </c>
      <c r="D2172" t="n">
        <v>3.6285</v>
      </c>
      <c r="E2172" t="n">
        <v>27.56</v>
      </c>
      <c r="F2172" t="n">
        <v>24.21</v>
      </c>
      <c r="G2172" t="n">
        <v>33.78</v>
      </c>
      <c r="H2172" t="n">
        <v>0.58</v>
      </c>
      <c r="I2172" t="n">
        <v>43</v>
      </c>
      <c r="J2172" t="n">
        <v>137.92</v>
      </c>
      <c r="K2172" t="n">
        <v>46.47</v>
      </c>
      <c r="L2172" t="n">
        <v>4.5</v>
      </c>
      <c r="M2172" t="n">
        <v>41</v>
      </c>
      <c r="N2172" t="n">
        <v>21.95</v>
      </c>
      <c r="O2172" t="n">
        <v>17244.24</v>
      </c>
      <c r="P2172" t="n">
        <v>258.85</v>
      </c>
      <c r="Q2172" t="n">
        <v>608.85</v>
      </c>
      <c r="R2172" t="n">
        <v>73.68000000000001</v>
      </c>
      <c r="S2172" t="n">
        <v>46.36</v>
      </c>
      <c r="T2172" t="n">
        <v>13173.04</v>
      </c>
      <c r="U2172" t="n">
        <v>0.63</v>
      </c>
      <c r="V2172" t="n">
        <v>0.88</v>
      </c>
      <c r="W2172" t="n">
        <v>9.24</v>
      </c>
      <c r="X2172" t="n">
        <v>0.83</v>
      </c>
      <c r="Y2172" t="n">
        <v>1</v>
      </c>
      <c r="Z2172" t="n">
        <v>10</v>
      </c>
    </row>
    <row r="2173">
      <c r="A2173" t="n">
        <v>15</v>
      </c>
      <c r="B2173" t="n">
        <v>65</v>
      </c>
      <c r="C2173" t="inlineStr">
        <is>
          <t xml:space="preserve">CONCLUIDO	</t>
        </is>
      </c>
      <c r="D2173" t="n">
        <v>3.6454</v>
      </c>
      <c r="E2173" t="n">
        <v>27.43</v>
      </c>
      <c r="F2173" t="n">
        <v>24.16</v>
      </c>
      <c r="G2173" t="n">
        <v>36.24</v>
      </c>
      <c r="H2173" t="n">
        <v>0.61</v>
      </c>
      <c r="I2173" t="n">
        <v>40</v>
      </c>
      <c r="J2173" t="n">
        <v>138.26</v>
      </c>
      <c r="K2173" t="n">
        <v>46.47</v>
      </c>
      <c r="L2173" t="n">
        <v>4.75</v>
      </c>
      <c r="M2173" t="n">
        <v>38</v>
      </c>
      <c r="N2173" t="n">
        <v>22.04</v>
      </c>
      <c r="O2173" t="n">
        <v>17285.95</v>
      </c>
      <c r="P2173" t="n">
        <v>257.64</v>
      </c>
      <c r="Q2173" t="n">
        <v>608.99</v>
      </c>
      <c r="R2173" t="n">
        <v>71.88</v>
      </c>
      <c r="S2173" t="n">
        <v>46.36</v>
      </c>
      <c r="T2173" t="n">
        <v>12286.46</v>
      </c>
      <c r="U2173" t="n">
        <v>0.64</v>
      </c>
      <c r="V2173" t="n">
        <v>0.88</v>
      </c>
      <c r="W2173" t="n">
        <v>9.24</v>
      </c>
      <c r="X2173" t="n">
        <v>0.79</v>
      </c>
      <c r="Y2173" t="n">
        <v>1</v>
      </c>
      <c r="Z2173" t="n">
        <v>10</v>
      </c>
    </row>
    <row r="2174">
      <c r="A2174" t="n">
        <v>16</v>
      </c>
      <c r="B2174" t="n">
        <v>65</v>
      </c>
      <c r="C2174" t="inlineStr">
        <is>
          <t xml:space="preserve">CONCLUIDO	</t>
        </is>
      </c>
      <c r="D2174" t="n">
        <v>3.6588</v>
      </c>
      <c r="E2174" t="n">
        <v>27.33</v>
      </c>
      <c r="F2174" t="n">
        <v>24.12</v>
      </c>
      <c r="G2174" t="n">
        <v>38.08</v>
      </c>
      <c r="H2174" t="n">
        <v>0.64</v>
      </c>
      <c r="I2174" t="n">
        <v>38</v>
      </c>
      <c r="J2174" t="n">
        <v>138.6</v>
      </c>
      <c r="K2174" t="n">
        <v>46.47</v>
      </c>
      <c r="L2174" t="n">
        <v>5</v>
      </c>
      <c r="M2174" t="n">
        <v>36</v>
      </c>
      <c r="N2174" t="n">
        <v>22.13</v>
      </c>
      <c r="O2174" t="n">
        <v>17327.69</v>
      </c>
      <c r="P2174" t="n">
        <v>256.35</v>
      </c>
      <c r="Q2174" t="n">
        <v>608.9299999999999</v>
      </c>
      <c r="R2174" t="n">
        <v>70.31999999999999</v>
      </c>
      <c r="S2174" t="n">
        <v>46.36</v>
      </c>
      <c r="T2174" t="n">
        <v>11519.95</v>
      </c>
      <c r="U2174" t="n">
        <v>0.66</v>
      </c>
      <c r="V2174" t="n">
        <v>0.88</v>
      </c>
      <c r="W2174" t="n">
        <v>9.24</v>
      </c>
      <c r="X2174" t="n">
        <v>0.74</v>
      </c>
      <c r="Y2174" t="n">
        <v>1</v>
      </c>
      <c r="Z2174" t="n">
        <v>10</v>
      </c>
    </row>
    <row r="2175">
      <c r="A2175" t="n">
        <v>17</v>
      </c>
      <c r="B2175" t="n">
        <v>65</v>
      </c>
      <c r="C2175" t="inlineStr">
        <is>
          <t xml:space="preserve">CONCLUIDO	</t>
        </is>
      </c>
      <c r="D2175" t="n">
        <v>3.6724</v>
      </c>
      <c r="E2175" t="n">
        <v>27.23</v>
      </c>
      <c r="F2175" t="n">
        <v>24.07</v>
      </c>
      <c r="G2175" t="n">
        <v>40.12</v>
      </c>
      <c r="H2175" t="n">
        <v>0.67</v>
      </c>
      <c r="I2175" t="n">
        <v>36</v>
      </c>
      <c r="J2175" t="n">
        <v>138.94</v>
      </c>
      <c r="K2175" t="n">
        <v>46.47</v>
      </c>
      <c r="L2175" t="n">
        <v>5.25</v>
      </c>
      <c r="M2175" t="n">
        <v>34</v>
      </c>
      <c r="N2175" t="n">
        <v>22.22</v>
      </c>
      <c r="O2175" t="n">
        <v>17369.47</v>
      </c>
      <c r="P2175" t="n">
        <v>255.1</v>
      </c>
      <c r="Q2175" t="n">
        <v>608.85</v>
      </c>
      <c r="R2175" t="n">
        <v>69.34999999999999</v>
      </c>
      <c r="S2175" t="n">
        <v>46.36</v>
      </c>
      <c r="T2175" t="n">
        <v>11042.75</v>
      </c>
      <c r="U2175" t="n">
        <v>0.67</v>
      </c>
      <c r="V2175" t="n">
        <v>0.89</v>
      </c>
      <c r="W2175" t="n">
        <v>9.23</v>
      </c>
      <c r="X2175" t="n">
        <v>0.7</v>
      </c>
      <c r="Y2175" t="n">
        <v>1</v>
      </c>
      <c r="Z2175" t="n">
        <v>10</v>
      </c>
    </row>
    <row r="2176">
      <c r="A2176" t="n">
        <v>18</v>
      </c>
      <c r="B2176" t="n">
        <v>65</v>
      </c>
      <c r="C2176" t="inlineStr">
        <is>
          <t xml:space="preserve">CONCLUIDO	</t>
        </is>
      </c>
      <c r="D2176" t="n">
        <v>3.6875</v>
      </c>
      <c r="E2176" t="n">
        <v>27.12</v>
      </c>
      <c r="F2176" t="n">
        <v>24.01</v>
      </c>
      <c r="G2176" t="n">
        <v>42.38</v>
      </c>
      <c r="H2176" t="n">
        <v>0.7</v>
      </c>
      <c r="I2176" t="n">
        <v>34</v>
      </c>
      <c r="J2176" t="n">
        <v>139.28</v>
      </c>
      <c r="K2176" t="n">
        <v>46.47</v>
      </c>
      <c r="L2176" t="n">
        <v>5.5</v>
      </c>
      <c r="M2176" t="n">
        <v>32</v>
      </c>
      <c r="N2176" t="n">
        <v>22.31</v>
      </c>
      <c r="O2176" t="n">
        <v>17411.27</v>
      </c>
      <c r="P2176" t="n">
        <v>253.65</v>
      </c>
      <c r="Q2176" t="n">
        <v>608.96</v>
      </c>
      <c r="R2176" t="n">
        <v>67.17</v>
      </c>
      <c r="S2176" t="n">
        <v>46.36</v>
      </c>
      <c r="T2176" t="n">
        <v>9961.629999999999</v>
      </c>
      <c r="U2176" t="n">
        <v>0.6899999999999999</v>
      </c>
      <c r="V2176" t="n">
        <v>0.89</v>
      </c>
      <c r="W2176" t="n">
        <v>9.23</v>
      </c>
      <c r="X2176" t="n">
        <v>0.64</v>
      </c>
      <c r="Y2176" t="n">
        <v>1</v>
      </c>
      <c r="Z2176" t="n">
        <v>10</v>
      </c>
    </row>
    <row r="2177">
      <c r="A2177" t="n">
        <v>19</v>
      </c>
      <c r="B2177" t="n">
        <v>65</v>
      </c>
      <c r="C2177" t="inlineStr">
        <is>
          <t xml:space="preserve">CONCLUIDO	</t>
        </is>
      </c>
      <c r="D2177" t="n">
        <v>3.692</v>
      </c>
      <c r="E2177" t="n">
        <v>27.09</v>
      </c>
      <c r="F2177" t="n">
        <v>24.01</v>
      </c>
      <c r="G2177" t="n">
        <v>43.65</v>
      </c>
      <c r="H2177" t="n">
        <v>0.73</v>
      </c>
      <c r="I2177" t="n">
        <v>33</v>
      </c>
      <c r="J2177" t="n">
        <v>139.61</v>
      </c>
      <c r="K2177" t="n">
        <v>46.47</v>
      </c>
      <c r="L2177" t="n">
        <v>5.75</v>
      </c>
      <c r="M2177" t="n">
        <v>31</v>
      </c>
      <c r="N2177" t="n">
        <v>22.4</v>
      </c>
      <c r="O2177" t="n">
        <v>17453.1</v>
      </c>
      <c r="P2177" t="n">
        <v>253.09</v>
      </c>
      <c r="Q2177" t="n">
        <v>608.84</v>
      </c>
      <c r="R2177" t="n">
        <v>67.12</v>
      </c>
      <c r="S2177" t="n">
        <v>46.36</v>
      </c>
      <c r="T2177" t="n">
        <v>9943.540000000001</v>
      </c>
      <c r="U2177" t="n">
        <v>0.6899999999999999</v>
      </c>
      <c r="V2177" t="n">
        <v>0.89</v>
      </c>
      <c r="W2177" t="n">
        <v>9.23</v>
      </c>
      <c r="X2177" t="n">
        <v>0.63</v>
      </c>
      <c r="Y2177" t="n">
        <v>1</v>
      </c>
      <c r="Z2177" t="n">
        <v>10</v>
      </c>
    </row>
    <row r="2178">
      <c r="A2178" t="n">
        <v>20</v>
      </c>
      <c r="B2178" t="n">
        <v>65</v>
      </c>
      <c r="C2178" t="inlineStr">
        <is>
          <t xml:space="preserve">CONCLUIDO	</t>
        </is>
      </c>
      <c r="D2178" t="n">
        <v>3.6964</v>
      </c>
      <c r="E2178" t="n">
        <v>27.05</v>
      </c>
      <c r="F2178" t="n">
        <v>24</v>
      </c>
      <c r="G2178" t="n">
        <v>45</v>
      </c>
      <c r="H2178" t="n">
        <v>0.76</v>
      </c>
      <c r="I2178" t="n">
        <v>32</v>
      </c>
      <c r="J2178" t="n">
        <v>139.95</v>
      </c>
      <c r="K2178" t="n">
        <v>46.47</v>
      </c>
      <c r="L2178" t="n">
        <v>6</v>
      </c>
      <c r="M2178" t="n">
        <v>30</v>
      </c>
      <c r="N2178" t="n">
        <v>22.49</v>
      </c>
      <c r="O2178" t="n">
        <v>17494.97</v>
      </c>
      <c r="P2178" t="n">
        <v>252.17</v>
      </c>
      <c r="Q2178" t="n">
        <v>608.88</v>
      </c>
      <c r="R2178" t="n">
        <v>66.7</v>
      </c>
      <c r="S2178" t="n">
        <v>46.36</v>
      </c>
      <c r="T2178" t="n">
        <v>9738.41</v>
      </c>
      <c r="U2178" t="n">
        <v>0.6899999999999999</v>
      </c>
      <c r="V2178" t="n">
        <v>0.89</v>
      </c>
      <c r="W2178" t="n">
        <v>9.24</v>
      </c>
      <c r="X2178" t="n">
        <v>0.63</v>
      </c>
      <c r="Y2178" t="n">
        <v>1</v>
      </c>
      <c r="Z2178" t="n">
        <v>10</v>
      </c>
    </row>
    <row r="2179">
      <c r="A2179" t="n">
        <v>21</v>
      </c>
      <c r="B2179" t="n">
        <v>65</v>
      </c>
      <c r="C2179" t="inlineStr">
        <is>
          <t xml:space="preserve">CONCLUIDO	</t>
        </is>
      </c>
      <c r="D2179" t="n">
        <v>3.7093</v>
      </c>
      <c r="E2179" t="n">
        <v>26.96</v>
      </c>
      <c r="F2179" t="n">
        <v>23.96</v>
      </c>
      <c r="G2179" t="n">
        <v>47.92</v>
      </c>
      <c r="H2179" t="n">
        <v>0.79</v>
      </c>
      <c r="I2179" t="n">
        <v>30</v>
      </c>
      <c r="J2179" t="n">
        <v>140.29</v>
      </c>
      <c r="K2179" t="n">
        <v>46.47</v>
      </c>
      <c r="L2179" t="n">
        <v>6.25</v>
      </c>
      <c r="M2179" t="n">
        <v>28</v>
      </c>
      <c r="N2179" t="n">
        <v>22.58</v>
      </c>
      <c r="O2179" t="n">
        <v>17536.87</v>
      </c>
      <c r="P2179" t="n">
        <v>251.08</v>
      </c>
      <c r="Q2179" t="n">
        <v>608.87</v>
      </c>
      <c r="R2179" t="n">
        <v>65.44</v>
      </c>
      <c r="S2179" t="n">
        <v>46.36</v>
      </c>
      <c r="T2179" t="n">
        <v>9119.6</v>
      </c>
      <c r="U2179" t="n">
        <v>0.71</v>
      </c>
      <c r="V2179" t="n">
        <v>0.89</v>
      </c>
      <c r="W2179" t="n">
        <v>9.23</v>
      </c>
      <c r="X2179" t="n">
        <v>0.59</v>
      </c>
      <c r="Y2179" t="n">
        <v>1</v>
      </c>
      <c r="Z2179" t="n">
        <v>10</v>
      </c>
    </row>
    <row r="2180">
      <c r="A2180" t="n">
        <v>22</v>
      </c>
      <c r="B2180" t="n">
        <v>65</v>
      </c>
      <c r="C2180" t="inlineStr">
        <is>
          <t xml:space="preserve">CONCLUIDO	</t>
        </is>
      </c>
      <c r="D2180" t="n">
        <v>3.7192</v>
      </c>
      <c r="E2180" t="n">
        <v>26.89</v>
      </c>
      <c r="F2180" t="n">
        <v>23.92</v>
      </c>
      <c r="G2180" t="n">
        <v>49.49</v>
      </c>
      <c r="H2180" t="n">
        <v>0.82</v>
      </c>
      <c r="I2180" t="n">
        <v>29</v>
      </c>
      <c r="J2180" t="n">
        <v>140.63</v>
      </c>
      <c r="K2180" t="n">
        <v>46.47</v>
      </c>
      <c r="L2180" t="n">
        <v>6.5</v>
      </c>
      <c r="M2180" t="n">
        <v>27</v>
      </c>
      <c r="N2180" t="n">
        <v>22.67</v>
      </c>
      <c r="O2180" t="n">
        <v>17578.8</v>
      </c>
      <c r="P2180" t="n">
        <v>250.12</v>
      </c>
      <c r="Q2180" t="n">
        <v>608.8099999999999</v>
      </c>
      <c r="R2180" t="n">
        <v>64.06999999999999</v>
      </c>
      <c r="S2180" t="n">
        <v>46.36</v>
      </c>
      <c r="T2180" t="n">
        <v>8439.42</v>
      </c>
      <c r="U2180" t="n">
        <v>0.72</v>
      </c>
      <c r="V2180" t="n">
        <v>0.89</v>
      </c>
      <c r="W2180" t="n">
        <v>9.23</v>
      </c>
      <c r="X2180" t="n">
        <v>0.55</v>
      </c>
      <c r="Y2180" t="n">
        <v>1</v>
      </c>
      <c r="Z2180" t="n">
        <v>10</v>
      </c>
    </row>
    <row r="2181">
      <c r="A2181" t="n">
        <v>23</v>
      </c>
      <c r="B2181" t="n">
        <v>65</v>
      </c>
      <c r="C2181" t="inlineStr">
        <is>
          <t xml:space="preserve">CONCLUIDO	</t>
        </is>
      </c>
      <c r="D2181" t="n">
        <v>3.7248</v>
      </c>
      <c r="E2181" t="n">
        <v>26.85</v>
      </c>
      <c r="F2181" t="n">
        <v>23.9</v>
      </c>
      <c r="G2181" t="n">
        <v>51.22</v>
      </c>
      <c r="H2181" t="n">
        <v>0.85</v>
      </c>
      <c r="I2181" t="n">
        <v>28</v>
      </c>
      <c r="J2181" t="n">
        <v>140.97</v>
      </c>
      <c r="K2181" t="n">
        <v>46.47</v>
      </c>
      <c r="L2181" t="n">
        <v>6.75</v>
      </c>
      <c r="M2181" t="n">
        <v>26</v>
      </c>
      <c r="N2181" t="n">
        <v>22.76</v>
      </c>
      <c r="O2181" t="n">
        <v>17620.76</v>
      </c>
      <c r="P2181" t="n">
        <v>249.09</v>
      </c>
      <c r="Q2181" t="n">
        <v>608.8200000000001</v>
      </c>
      <c r="R2181" t="n">
        <v>63.97</v>
      </c>
      <c r="S2181" t="n">
        <v>46.36</v>
      </c>
      <c r="T2181" t="n">
        <v>8391.59</v>
      </c>
      <c r="U2181" t="n">
        <v>0.72</v>
      </c>
      <c r="V2181" t="n">
        <v>0.89</v>
      </c>
      <c r="W2181" t="n">
        <v>9.220000000000001</v>
      </c>
      <c r="X2181" t="n">
        <v>0.53</v>
      </c>
      <c r="Y2181" t="n">
        <v>1</v>
      </c>
      <c r="Z2181" t="n">
        <v>10</v>
      </c>
    </row>
    <row r="2182">
      <c r="A2182" t="n">
        <v>24</v>
      </c>
      <c r="B2182" t="n">
        <v>65</v>
      </c>
      <c r="C2182" t="inlineStr">
        <is>
          <t xml:space="preserve">CONCLUIDO	</t>
        </is>
      </c>
      <c r="D2182" t="n">
        <v>3.7311</v>
      </c>
      <c r="E2182" t="n">
        <v>26.8</v>
      </c>
      <c r="F2182" t="n">
        <v>23.89</v>
      </c>
      <c r="G2182" t="n">
        <v>53.08</v>
      </c>
      <c r="H2182" t="n">
        <v>0.88</v>
      </c>
      <c r="I2182" t="n">
        <v>27</v>
      </c>
      <c r="J2182" t="n">
        <v>141.31</v>
      </c>
      <c r="K2182" t="n">
        <v>46.47</v>
      </c>
      <c r="L2182" t="n">
        <v>7</v>
      </c>
      <c r="M2182" t="n">
        <v>25</v>
      </c>
      <c r="N2182" t="n">
        <v>22.85</v>
      </c>
      <c r="O2182" t="n">
        <v>17662.75</v>
      </c>
      <c r="P2182" t="n">
        <v>248.42</v>
      </c>
      <c r="Q2182" t="n">
        <v>608.8099999999999</v>
      </c>
      <c r="R2182" t="n">
        <v>63.39</v>
      </c>
      <c r="S2182" t="n">
        <v>46.36</v>
      </c>
      <c r="T2182" t="n">
        <v>8105.19</v>
      </c>
      <c r="U2182" t="n">
        <v>0.73</v>
      </c>
      <c r="V2182" t="n">
        <v>0.89</v>
      </c>
      <c r="W2182" t="n">
        <v>9.220000000000001</v>
      </c>
      <c r="X2182" t="n">
        <v>0.51</v>
      </c>
      <c r="Y2182" t="n">
        <v>1</v>
      </c>
      <c r="Z2182" t="n">
        <v>10</v>
      </c>
    </row>
    <row r="2183">
      <c r="A2183" t="n">
        <v>25</v>
      </c>
      <c r="B2183" t="n">
        <v>65</v>
      </c>
      <c r="C2183" t="inlineStr">
        <is>
          <t xml:space="preserve">CONCLUIDO	</t>
        </is>
      </c>
      <c r="D2183" t="n">
        <v>3.7363</v>
      </c>
      <c r="E2183" t="n">
        <v>26.76</v>
      </c>
      <c r="F2183" t="n">
        <v>23.88</v>
      </c>
      <c r="G2183" t="n">
        <v>55.1</v>
      </c>
      <c r="H2183" t="n">
        <v>0.91</v>
      </c>
      <c r="I2183" t="n">
        <v>26</v>
      </c>
      <c r="J2183" t="n">
        <v>141.66</v>
      </c>
      <c r="K2183" t="n">
        <v>46.47</v>
      </c>
      <c r="L2183" t="n">
        <v>7.25</v>
      </c>
      <c r="M2183" t="n">
        <v>24</v>
      </c>
      <c r="N2183" t="n">
        <v>22.94</v>
      </c>
      <c r="O2183" t="n">
        <v>17704.77</v>
      </c>
      <c r="P2183" t="n">
        <v>247.15</v>
      </c>
      <c r="Q2183" t="n">
        <v>608.8200000000001</v>
      </c>
      <c r="R2183" t="n">
        <v>63.2</v>
      </c>
      <c r="S2183" t="n">
        <v>46.36</v>
      </c>
      <c r="T2183" t="n">
        <v>8017.28</v>
      </c>
      <c r="U2183" t="n">
        <v>0.73</v>
      </c>
      <c r="V2183" t="n">
        <v>0.89</v>
      </c>
      <c r="W2183" t="n">
        <v>9.220000000000001</v>
      </c>
      <c r="X2183" t="n">
        <v>0.5</v>
      </c>
      <c r="Y2183" t="n">
        <v>1</v>
      </c>
      <c r="Z2183" t="n">
        <v>10</v>
      </c>
    </row>
    <row r="2184">
      <c r="A2184" t="n">
        <v>26</v>
      </c>
      <c r="B2184" t="n">
        <v>65</v>
      </c>
      <c r="C2184" t="inlineStr">
        <is>
          <t xml:space="preserve">CONCLUIDO	</t>
        </is>
      </c>
      <c r="D2184" t="n">
        <v>3.7441</v>
      </c>
      <c r="E2184" t="n">
        <v>26.71</v>
      </c>
      <c r="F2184" t="n">
        <v>23.85</v>
      </c>
      <c r="G2184" t="n">
        <v>57.23</v>
      </c>
      <c r="H2184" t="n">
        <v>0.93</v>
      </c>
      <c r="I2184" t="n">
        <v>25</v>
      </c>
      <c r="J2184" t="n">
        <v>142</v>
      </c>
      <c r="K2184" t="n">
        <v>46.47</v>
      </c>
      <c r="L2184" t="n">
        <v>7.5</v>
      </c>
      <c r="M2184" t="n">
        <v>23</v>
      </c>
      <c r="N2184" t="n">
        <v>23.03</v>
      </c>
      <c r="O2184" t="n">
        <v>17746.83</v>
      </c>
      <c r="P2184" t="n">
        <v>246.54</v>
      </c>
      <c r="Q2184" t="n">
        <v>608.86</v>
      </c>
      <c r="R2184" t="n">
        <v>62.13</v>
      </c>
      <c r="S2184" t="n">
        <v>46.36</v>
      </c>
      <c r="T2184" t="n">
        <v>7489.87</v>
      </c>
      <c r="U2184" t="n">
        <v>0.75</v>
      </c>
      <c r="V2184" t="n">
        <v>0.89</v>
      </c>
      <c r="W2184" t="n">
        <v>9.220000000000001</v>
      </c>
      <c r="X2184" t="n">
        <v>0.48</v>
      </c>
      <c r="Y2184" t="n">
        <v>1</v>
      </c>
      <c r="Z2184" t="n">
        <v>10</v>
      </c>
    </row>
    <row r="2185">
      <c r="A2185" t="n">
        <v>27</v>
      </c>
      <c r="B2185" t="n">
        <v>65</v>
      </c>
      <c r="C2185" t="inlineStr">
        <is>
          <t xml:space="preserve">CONCLUIDO	</t>
        </is>
      </c>
      <c r="D2185" t="n">
        <v>3.75</v>
      </c>
      <c r="E2185" t="n">
        <v>26.67</v>
      </c>
      <c r="F2185" t="n">
        <v>23.83</v>
      </c>
      <c r="G2185" t="n">
        <v>59.58</v>
      </c>
      <c r="H2185" t="n">
        <v>0.96</v>
      </c>
      <c r="I2185" t="n">
        <v>24</v>
      </c>
      <c r="J2185" t="n">
        <v>142.34</v>
      </c>
      <c r="K2185" t="n">
        <v>46.47</v>
      </c>
      <c r="L2185" t="n">
        <v>7.75</v>
      </c>
      <c r="M2185" t="n">
        <v>22</v>
      </c>
      <c r="N2185" t="n">
        <v>23.12</v>
      </c>
      <c r="O2185" t="n">
        <v>17788.92</v>
      </c>
      <c r="P2185" t="n">
        <v>245.25</v>
      </c>
      <c r="Q2185" t="n">
        <v>608.89</v>
      </c>
      <c r="R2185" t="n">
        <v>61.63</v>
      </c>
      <c r="S2185" t="n">
        <v>46.36</v>
      </c>
      <c r="T2185" t="n">
        <v>7241.32</v>
      </c>
      <c r="U2185" t="n">
        <v>0.75</v>
      </c>
      <c r="V2185" t="n">
        <v>0.89</v>
      </c>
      <c r="W2185" t="n">
        <v>9.220000000000001</v>
      </c>
      <c r="X2185" t="n">
        <v>0.46</v>
      </c>
      <c r="Y2185" t="n">
        <v>1</v>
      </c>
      <c r="Z2185" t="n">
        <v>10</v>
      </c>
    </row>
    <row r="2186">
      <c r="A2186" t="n">
        <v>28</v>
      </c>
      <c r="B2186" t="n">
        <v>65</v>
      </c>
      <c r="C2186" t="inlineStr">
        <is>
          <t xml:space="preserve">CONCLUIDO	</t>
        </is>
      </c>
      <c r="D2186" t="n">
        <v>3.7581</v>
      </c>
      <c r="E2186" t="n">
        <v>26.61</v>
      </c>
      <c r="F2186" t="n">
        <v>23.8</v>
      </c>
      <c r="G2186" t="n">
        <v>62.09</v>
      </c>
      <c r="H2186" t="n">
        <v>0.99</v>
      </c>
      <c r="I2186" t="n">
        <v>23</v>
      </c>
      <c r="J2186" t="n">
        <v>142.68</v>
      </c>
      <c r="K2186" t="n">
        <v>46.47</v>
      </c>
      <c r="L2186" t="n">
        <v>8</v>
      </c>
      <c r="M2186" t="n">
        <v>21</v>
      </c>
      <c r="N2186" t="n">
        <v>23.21</v>
      </c>
      <c r="O2186" t="n">
        <v>17831.04</v>
      </c>
      <c r="P2186" t="n">
        <v>244.04</v>
      </c>
      <c r="Q2186" t="n">
        <v>608.87</v>
      </c>
      <c r="R2186" t="n">
        <v>60.87</v>
      </c>
      <c r="S2186" t="n">
        <v>46.36</v>
      </c>
      <c r="T2186" t="n">
        <v>6868.92</v>
      </c>
      <c r="U2186" t="n">
        <v>0.76</v>
      </c>
      <c r="V2186" t="n">
        <v>0.9</v>
      </c>
      <c r="W2186" t="n">
        <v>9.210000000000001</v>
      </c>
      <c r="X2186" t="n">
        <v>0.43</v>
      </c>
      <c r="Y2186" t="n">
        <v>1</v>
      </c>
      <c r="Z2186" t="n">
        <v>10</v>
      </c>
    </row>
    <row r="2187">
      <c r="A2187" t="n">
        <v>29</v>
      </c>
      <c r="B2187" t="n">
        <v>65</v>
      </c>
      <c r="C2187" t="inlineStr">
        <is>
          <t xml:space="preserve">CONCLUIDO	</t>
        </is>
      </c>
      <c r="D2187" t="n">
        <v>3.7552</v>
      </c>
      <c r="E2187" t="n">
        <v>26.63</v>
      </c>
      <c r="F2187" t="n">
        <v>23.82</v>
      </c>
      <c r="G2187" t="n">
        <v>62.15</v>
      </c>
      <c r="H2187" t="n">
        <v>1.02</v>
      </c>
      <c r="I2187" t="n">
        <v>23</v>
      </c>
      <c r="J2187" t="n">
        <v>143.02</v>
      </c>
      <c r="K2187" t="n">
        <v>46.47</v>
      </c>
      <c r="L2187" t="n">
        <v>8.25</v>
      </c>
      <c r="M2187" t="n">
        <v>21</v>
      </c>
      <c r="N2187" t="n">
        <v>23.3</v>
      </c>
      <c r="O2187" t="n">
        <v>17873.19</v>
      </c>
      <c r="P2187" t="n">
        <v>243.49</v>
      </c>
      <c r="Q2187" t="n">
        <v>608.87</v>
      </c>
      <c r="R2187" t="n">
        <v>61.34</v>
      </c>
      <c r="S2187" t="n">
        <v>46.36</v>
      </c>
      <c r="T2187" t="n">
        <v>7101.67</v>
      </c>
      <c r="U2187" t="n">
        <v>0.76</v>
      </c>
      <c r="V2187" t="n">
        <v>0.89</v>
      </c>
      <c r="W2187" t="n">
        <v>9.220000000000001</v>
      </c>
      <c r="X2187" t="n">
        <v>0.45</v>
      </c>
      <c r="Y2187" t="n">
        <v>1</v>
      </c>
      <c r="Z2187" t="n">
        <v>10</v>
      </c>
    </row>
    <row r="2188">
      <c r="A2188" t="n">
        <v>30</v>
      </c>
      <c r="B2188" t="n">
        <v>65</v>
      </c>
      <c r="C2188" t="inlineStr">
        <is>
          <t xml:space="preserve">CONCLUIDO	</t>
        </is>
      </c>
      <c r="D2188" t="n">
        <v>3.7631</v>
      </c>
      <c r="E2188" t="n">
        <v>26.57</v>
      </c>
      <c r="F2188" t="n">
        <v>23.79</v>
      </c>
      <c r="G2188" t="n">
        <v>64.89</v>
      </c>
      <c r="H2188" t="n">
        <v>1.05</v>
      </c>
      <c r="I2188" t="n">
        <v>22</v>
      </c>
      <c r="J2188" t="n">
        <v>143.36</v>
      </c>
      <c r="K2188" t="n">
        <v>46.47</v>
      </c>
      <c r="L2188" t="n">
        <v>8.5</v>
      </c>
      <c r="M2188" t="n">
        <v>20</v>
      </c>
      <c r="N2188" t="n">
        <v>23.4</v>
      </c>
      <c r="O2188" t="n">
        <v>17915.37</v>
      </c>
      <c r="P2188" t="n">
        <v>242.78</v>
      </c>
      <c r="Q2188" t="n">
        <v>608.79</v>
      </c>
      <c r="R2188" t="n">
        <v>60.57</v>
      </c>
      <c r="S2188" t="n">
        <v>46.36</v>
      </c>
      <c r="T2188" t="n">
        <v>6722.13</v>
      </c>
      <c r="U2188" t="n">
        <v>0.77</v>
      </c>
      <c r="V2188" t="n">
        <v>0.9</v>
      </c>
      <c r="W2188" t="n">
        <v>9.210000000000001</v>
      </c>
      <c r="X2188" t="n">
        <v>0.42</v>
      </c>
      <c r="Y2188" t="n">
        <v>1</v>
      </c>
      <c r="Z2188" t="n">
        <v>10</v>
      </c>
    </row>
    <row r="2189">
      <c r="A2189" t="n">
        <v>31</v>
      </c>
      <c r="B2189" t="n">
        <v>65</v>
      </c>
      <c r="C2189" t="inlineStr">
        <is>
          <t xml:space="preserve">CONCLUIDO	</t>
        </is>
      </c>
      <c r="D2189" t="n">
        <v>3.7686</v>
      </c>
      <c r="E2189" t="n">
        <v>26.53</v>
      </c>
      <c r="F2189" t="n">
        <v>23.78</v>
      </c>
      <c r="G2189" t="n">
        <v>67.95</v>
      </c>
      <c r="H2189" t="n">
        <v>1.08</v>
      </c>
      <c r="I2189" t="n">
        <v>21</v>
      </c>
      <c r="J2189" t="n">
        <v>143.7</v>
      </c>
      <c r="K2189" t="n">
        <v>46.47</v>
      </c>
      <c r="L2189" t="n">
        <v>8.75</v>
      </c>
      <c r="M2189" t="n">
        <v>19</v>
      </c>
      <c r="N2189" t="n">
        <v>23.49</v>
      </c>
      <c r="O2189" t="n">
        <v>17957.59</v>
      </c>
      <c r="P2189" t="n">
        <v>241.79</v>
      </c>
      <c r="Q2189" t="n">
        <v>608.84</v>
      </c>
      <c r="R2189" t="n">
        <v>60.11</v>
      </c>
      <c r="S2189" t="n">
        <v>46.36</v>
      </c>
      <c r="T2189" t="n">
        <v>6495.4</v>
      </c>
      <c r="U2189" t="n">
        <v>0.77</v>
      </c>
      <c r="V2189" t="n">
        <v>0.9</v>
      </c>
      <c r="W2189" t="n">
        <v>9.220000000000001</v>
      </c>
      <c r="X2189" t="n">
        <v>0.41</v>
      </c>
      <c r="Y2189" t="n">
        <v>1</v>
      </c>
      <c r="Z2189" t="n">
        <v>10</v>
      </c>
    </row>
    <row r="2190">
      <c r="A2190" t="n">
        <v>32</v>
      </c>
      <c r="B2190" t="n">
        <v>65</v>
      </c>
      <c r="C2190" t="inlineStr">
        <is>
          <t xml:space="preserve">CONCLUIDO	</t>
        </is>
      </c>
      <c r="D2190" t="n">
        <v>3.772</v>
      </c>
      <c r="E2190" t="n">
        <v>26.51</v>
      </c>
      <c r="F2190" t="n">
        <v>23.76</v>
      </c>
      <c r="G2190" t="n">
        <v>67.88</v>
      </c>
      <c r="H2190" t="n">
        <v>1.11</v>
      </c>
      <c r="I2190" t="n">
        <v>21</v>
      </c>
      <c r="J2190" t="n">
        <v>144.05</v>
      </c>
      <c r="K2190" t="n">
        <v>46.47</v>
      </c>
      <c r="L2190" t="n">
        <v>9</v>
      </c>
      <c r="M2190" t="n">
        <v>19</v>
      </c>
      <c r="N2190" t="n">
        <v>23.58</v>
      </c>
      <c r="O2190" t="n">
        <v>17999.83</v>
      </c>
      <c r="P2190" t="n">
        <v>240.75</v>
      </c>
      <c r="Q2190" t="n">
        <v>608.83</v>
      </c>
      <c r="R2190" t="n">
        <v>59.33</v>
      </c>
      <c r="S2190" t="n">
        <v>46.36</v>
      </c>
      <c r="T2190" t="n">
        <v>6109.59</v>
      </c>
      <c r="U2190" t="n">
        <v>0.78</v>
      </c>
      <c r="V2190" t="n">
        <v>0.9</v>
      </c>
      <c r="W2190" t="n">
        <v>9.210000000000001</v>
      </c>
      <c r="X2190" t="n">
        <v>0.39</v>
      </c>
      <c r="Y2190" t="n">
        <v>1</v>
      </c>
      <c r="Z2190" t="n">
        <v>10</v>
      </c>
    </row>
    <row r="2191">
      <c r="A2191" t="n">
        <v>33</v>
      </c>
      <c r="B2191" t="n">
        <v>65</v>
      </c>
      <c r="C2191" t="inlineStr">
        <is>
          <t xml:space="preserve">CONCLUIDO	</t>
        </is>
      </c>
      <c r="D2191" t="n">
        <v>3.7766</v>
      </c>
      <c r="E2191" t="n">
        <v>26.48</v>
      </c>
      <c r="F2191" t="n">
        <v>23.75</v>
      </c>
      <c r="G2191" t="n">
        <v>71.26000000000001</v>
      </c>
      <c r="H2191" t="n">
        <v>1.13</v>
      </c>
      <c r="I2191" t="n">
        <v>20</v>
      </c>
      <c r="J2191" t="n">
        <v>144.39</v>
      </c>
      <c r="K2191" t="n">
        <v>46.47</v>
      </c>
      <c r="L2191" t="n">
        <v>9.25</v>
      </c>
      <c r="M2191" t="n">
        <v>18</v>
      </c>
      <c r="N2191" t="n">
        <v>23.67</v>
      </c>
      <c r="O2191" t="n">
        <v>18042.12</v>
      </c>
      <c r="P2191" t="n">
        <v>239.98</v>
      </c>
      <c r="Q2191" t="n">
        <v>608.85</v>
      </c>
      <c r="R2191" t="n">
        <v>59.15</v>
      </c>
      <c r="S2191" t="n">
        <v>46.36</v>
      </c>
      <c r="T2191" t="n">
        <v>6023.3</v>
      </c>
      <c r="U2191" t="n">
        <v>0.78</v>
      </c>
      <c r="V2191" t="n">
        <v>0.9</v>
      </c>
      <c r="W2191" t="n">
        <v>9.210000000000001</v>
      </c>
      <c r="X2191" t="n">
        <v>0.38</v>
      </c>
      <c r="Y2191" t="n">
        <v>1</v>
      </c>
      <c r="Z2191" t="n">
        <v>10</v>
      </c>
    </row>
    <row r="2192">
      <c r="A2192" t="n">
        <v>34</v>
      </c>
      <c r="B2192" t="n">
        <v>65</v>
      </c>
      <c r="C2192" t="inlineStr">
        <is>
          <t xml:space="preserve">CONCLUIDO	</t>
        </is>
      </c>
      <c r="D2192" t="n">
        <v>3.7833</v>
      </c>
      <c r="E2192" t="n">
        <v>26.43</v>
      </c>
      <c r="F2192" t="n">
        <v>23.73</v>
      </c>
      <c r="G2192" t="n">
        <v>74.95</v>
      </c>
      <c r="H2192" t="n">
        <v>1.16</v>
      </c>
      <c r="I2192" t="n">
        <v>19</v>
      </c>
      <c r="J2192" t="n">
        <v>144.73</v>
      </c>
      <c r="K2192" t="n">
        <v>46.47</v>
      </c>
      <c r="L2192" t="n">
        <v>9.5</v>
      </c>
      <c r="M2192" t="n">
        <v>17</v>
      </c>
      <c r="N2192" t="n">
        <v>23.77</v>
      </c>
      <c r="O2192" t="n">
        <v>18084.43</v>
      </c>
      <c r="P2192" t="n">
        <v>238.98</v>
      </c>
      <c r="Q2192" t="n">
        <v>608.85</v>
      </c>
      <c r="R2192" t="n">
        <v>58.5</v>
      </c>
      <c r="S2192" t="n">
        <v>46.36</v>
      </c>
      <c r="T2192" t="n">
        <v>5703.15</v>
      </c>
      <c r="U2192" t="n">
        <v>0.79</v>
      </c>
      <c r="V2192" t="n">
        <v>0.9</v>
      </c>
      <c r="W2192" t="n">
        <v>9.210000000000001</v>
      </c>
      <c r="X2192" t="n">
        <v>0.36</v>
      </c>
      <c r="Y2192" t="n">
        <v>1</v>
      </c>
      <c r="Z2192" t="n">
        <v>10</v>
      </c>
    </row>
    <row r="2193">
      <c r="A2193" t="n">
        <v>35</v>
      </c>
      <c r="B2193" t="n">
        <v>65</v>
      </c>
      <c r="C2193" t="inlineStr">
        <is>
          <t xml:space="preserve">CONCLUIDO	</t>
        </is>
      </c>
      <c r="D2193" t="n">
        <v>3.7837</v>
      </c>
      <c r="E2193" t="n">
        <v>26.43</v>
      </c>
      <c r="F2193" t="n">
        <v>23.73</v>
      </c>
      <c r="G2193" t="n">
        <v>74.94</v>
      </c>
      <c r="H2193" t="n">
        <v>1.19</v>
      </c>
      <c r="I2193" t="n">
        <v>19</v>
      </c>
      <c r="J2193" t="n">
        <v>145.08</v>
      </c>
      <c r="K2193" t="n">
        <v>46.47</v>
      </c>
      <c r="L2193" t="n">
        <v>9.75</v>
      </c>
      <c r="M2193" t="n">
        <v>17</v>
      </c>
      <c r="N2193" t="n">
        <v>23.86</v>
      </c>
      <c r="O2193" t="n">
        <v>18126.77</v>
      </c>
      <c r="P2193" t="n">
        <v>238.49</v>
      </c>
      <c r="Q2193" t="n">
        <v>608.85</v>
      </c>
      <c r="R2193" t="n">
        <v>58.66</v>
      </c>
      <c r="S2193" t="n">
        <v>46.36</v>
      </c>
      <c r="T2193" t="n">
        <v>5783.46</v>
      </c>
      <c r="U2193" t="n">
        <v>0.79</v>
      </c>
      <c r="V2193" t="n">
        <v>0.9</v>
      </c>
      <c r="W2193" t="n">
        <v>9.210000000000001</v>
      </c>
      <c r="X2193" t="n">
        <v>0.36</v>
      </c>
      <c r="Y2193" t="n">
        <v>1</v>
      </c>
      <c r="Z2193" t="n">
        <v>10</v>
      </c>
    </row>
    <row r="2194">
      <c r="A2194" t="n">
        <v>36</v>
      </c>
      <c r="B2194" t="n">
        <v>65</v>
      </c>
      <c r="C2194" t="inlineStr">
        <is>
          <t xml:space="preserve">CONCLUIDO	</t>
        </is>
      </c>
      <c r="D2194" t="n">
        <v>3.7908</v>
      </c>
      <c r="E2194" t="n">
        <v>26.38</v>
      </c>
      <c r="F2194" t="n">
        <v>23.71</v>
      </c>
      <c r="G2194" t="n">
        <v>79.03</v>
      </c>
      <c r="H2194" t="n">
        <v>1.22</v>
      </c>
      <c r="I2194" t="n">
        <v>18</v>
      </c>
      <c r="J2194" t="n">
        <v>145.42</v>
      </c>
      <c r="K2194" t="n">
        <v>46.47</v>
      </c>
      <c r="L2194" t="n">
        <v>10</v>
      </c>
      <c r="M2194" t="n">
        <v>16</v>
      </c>
      <c r="N2194" t="n">
        <v>23.95</v>
      </c>
      <c r="O2194" t="n">
        <v>18169.15</v>
      </c>
      <c r="P2194" t="n">
        <v>236.82</v>
      </c>
      <c r="Q2194" t="n">
        <v>608.79</v>
      </c>
      <c r="R2194" t="n">
        <v>58.05</v>
      </c>
      <c r="S2194" t="n">
        <v>46.36</v>
      </c>
      <c r="T2194" t="n">
        <v>5484.89</v>
      </c>
      <c r="U2194" t="n">
        <v>0.8</v>
      </c>
      <c r="V2194" t="n">
        <v>0.9</v>
      </c>
      <c r="W2194" t="n">
        <v>9.199999999999999</v>
      </c>
      <c r="X2194" t="n">
        <v>0.34</v>
      </c>
      <c r="Y2194" t="n">
        <v>1</v>
      </c>
      <c r="Z2194" t="n">
        <v>10</v>
      </c>
    </row>
    <row r="2195">
      <c r="A2195" t="n">
        <v>37</v>
      </c>
      <c r="B2195" t="n">
        <v>65</v>
      </c>
      <c r="C2195" t="inlineStr">
        <is>
          <t xml:space="preserve">CONCLUIDO	</t>
        </is>
      </c>
      <c r="D2195" t="n">
        <v>3.792</v>
      </c>
      <c r="E2195" t="n">
        <v>26.37</v>
      </c>
      <c r="F2195" t="n">
        <v>23.7</v>
      </c>
      <c r="G2195" t="n">
        <v>79</v>
      </c>
      <c r="H2195" t="n">
        <v>1.24</v>
      </c>
      <c r="I2195" t="n">
        <v>18</v>
      </c>
      <c r="J2195" t="n">
        <v>145.76</v>
      </c>
      <c r="K2195" t="n">
        <v>46.47</v>
      </c>
      <c r="L2195" t="n">
        <v>10.25</v>
      </c>
      <c r="M2195" t="n">
        <v>16</v>
      </c>
      <c r="N2195" t="n">
        <v>24.05</v>
      </c>
      <c r="O2195" t="n">
        <v>18211.56</v>
      </c>
      <c r="P2195" t="n">
        <v>236.91</v>
      </c>
      <c r="Q2195" t="n">
        <v>608.84</v>
      </c>
      <c r="R2195" t="n">
        <v>57.4</v>
      </c>
      <c r="S2195" t="n">
        <v>46.36</v>
      </c>
      <c r="T2195" t="n">
        <v>5157.04</v>
      </c>
      <c r="U2195" t="n">
        <v>0.8100000000000001</v>
      </c>
      <c r="V2195" t="n">
        <v>0.9</v>
      </c>
      <c r="W2195" t="n">
        <v>9.210000000000001</v>
      </c>
      <c r="X2195" t="n">
        <v>0.33</v>
      </c>
      <c r="Y2195" t="n">
        <v>1</v>
      </c>
      <c r="Z2195" t="n">
        <v>10</v>
      </c>
    </row>
    <row r="2196">
      <c r="A2196" t="n">
        <v>38</v>
      </c>
      <c r="B2196" t="n">
        <v>65</v>
      </c>
      <c r="C2196" t="inlineStr">
        <is>
          <t xml:space="preserve">CONCLUIDO	</t>
        </is>
      </c>
      <c r="D2196" t="n">
        <v>3.7988</v>
      </c>
      <c r="E2196" t="n">
        <v>26.32</v>
      </c>
      <c r="F2196" t="n">
        <v>23.68</v>
      </c>
      <c r="G2196" t="n">
        <v>83.58</v>
      </c>
      <c r="H2196" t="n">
        <v>1.27</v>
      </c>
      <c r="I2196" t="n">
        <v>17</v>
      </c>
      <c r="J2196" t="n">
        <v>146.11</v>
      </c>
      <c r="K2196" t="n">
        <v>46.47</v>
      </c>
      <c r="L2196" t="n">
        <v>10.5</v>
      </c>
      <c r="M2196" t="n">
        <v>15</v>
      </c>
      <c r="N2196" t="n">
        <v>24.14</v>
      </c>
      <c r="O2196" t="n">
        <v>18254.01</v>
      </c>
      <c r="P2196" t="n">
        <v>234.48</v>
      </c>
      <c r="Q2196" t="n">
        <v>608.85</v>
      </c>
      <c r="R2196" t="n">
        <v>57</v>
      </c>
      <c r="S2196" t="n">
        <v>46.36</v>
      </c>
      <c r="T2196" t="n">
        <v>4964.97</v>
      </c>
      <c r="U2196" t="n">
        <v>0.8100000000000001</v>
      </c>
      <c r="V2196" t="n">
        <v>0.9</v>
      </c>
      <c r="W2196" t="n">
        <v>9.199999999999999</v>
      </c>
      <c r="X2196" t="n">
        <v>0.31</v>
      </c>
      <c r="Y2196" t="n">
        <v>1</v>
      </c>
      <c r="Z2196" t="n">
        <v>10</v>
      </c>
    </row>
    <row r="2197">
      <c r="A2197" t="n">
        <v>39</v>
      </c>
      <c r="B2197" t="n">
        <v>65</v>
      </c>
      <c r="C2197" t="inlineStr">
        <is>
          <t xml:space="preserve">CONCLUIDO	</t>
        </is>
      </c>
      <c r="D2197" t="n">
        <v>3.7974</v>
      </c>
      <c r="E2197" t="n">
        <v>26.33</v>
      </c>
      <c r="F2197" t="n">
        <v>23.69</v>
      </c>
      <c r="G2197" t="n">
        <v>83.61</v>
      </c>
      <c r="H2197" t="n">
        <v>1.3</v>
      </c>
      <c r="I2197" t="n">
        <v>17</v>
      </c>
      <c r="J2197" t="n">
        <v>146.45</v>
      </c>
      <c r="K2197" t="n">
        <v>46.47</v>
      </c>
      <c r="L2197" t="n">
        <v>10.75</v>
      </c>
      <c r="M2197" t="n">
        <v>15</v>
      </c>
      <c r="N2197" t="n">
        <v>24.24</v>
      </c>
      <c r="O2197" t="n">
        <v>18296.48</v>
      </c>
      <c r="P2197" t="n">
        <v>234.91</v>
      </c>
      <c r="Q2197" t="n">
        <v>608.84</v>
      </c>
      <c r="R2197" t="n">
        <v>57.23</v>
      </c>
      <c r="S2197" t="n">
        <v>46.36</v>
      </c>
      <c r="T2197" t="n">
        <v>5075.51</v>
      </c>
      <c r="U2197" t="n">
        <v>0.8100000000000001</v>
      </c>
      <c r="V2197" t="n">
        <v>0.9</v>
      </c>
      <c r="W2197" t="n">
        <v>9.210000000000001</v>
      </c>
      <c r="X2197" t="n">
        <v>0.32</v>
      </c>
      <c r="Y2197" t="n">
        <v>1</v>
      </c>
      <c r="Z2197" t="n">
        <v>10</v>
      </c>
    </row>
    <row r="2198">
      <c r="A2198" t="n">
        <v>40</v>
      </c>
      <c r="B2198" t="n">
        <v>65</v>
      </c>
      <c r="C2198" t="inlineStr">
        <is>
          <t xml:space="preserve">CONCLUIDO	</t>
        </is>
      </c>
      <c r="D2198" t="n">
        <v>3.7973</v>
      </c>
      <c r="E2198" t="n">
        <v>26.33</v>
      </c>
      <c r="F2198" t="n">
        <v>23.69</v>
      </c>
      <c r="G2198" t="n">
        <v>83.62</v>
      </c>
      <c r="H2198" t="n">
        <v>1.33</v>
      </c>
      <c r="I2198" t="n">
        <v>17</v>
      </c>
      <c r="J2198" t="n">
        <v>146.8</v>
      </c>
      <c r="K2198" t="n">
        <v>46.47</v>
      </c>
      <c r="L2198" t="n">
        <v>11</v>
      </c>
      <c r="M2198" t="n">
        <v>15</v>
      </c>
      <c r="N2198" t="n">
        <v>24.33</v>
      </c>
      <c r="O2198" t="n">
        <v>18338.99</v>
      </c>
      <c r="P2198" t="n">
        <v>234.06</v>
      </c>
      <c r="Q2198" t="n">
        <v>608.88</v>
      </c>
      <c r="R2198" t="n">
        <v>57.39</v>
      </c>
      <c r="S2198" t="n">
        <v>46.36</v>
      </c>
      <c r="T2198" t="n">
        <v>5158.29</v>
      </c>
      <c r="U2198" t="n">
        <v>0.8100000000000001</v>
      </c>
      <c r="V2198" t="n">
        <v>0.9</v>
      </c>
      <c r="W2198" t="n">
        <v>9.199999999999999</v>
      </c>
      <c r="X2198" t="n">
        <v>0.32</v>
      </c>
      <c r="Y2198" t="n">
        <v>1</v>
      </c>
      <c r="Z2198" t="n">
        <v>10</v>
      </c>
    </row>
    <row r="2199">
      <c r="A2199" t="n">
        <v>41</v>
      </c>
      <c r="B2199" t="n">
        <v>65</v>
      </c>
      <c r="C2199" t="inlineStr">
        <is>
          <t xml:space="preserve">CONCLUIDO	</t>
        </is>
      </c>
      <c r="D2199" t="n">
        <v>3.8041</v>
      </c>
      <c r="E2199" t="n">
        <v>26.29</v>
      </c>
      <c r="F2199" t="n">
        <v>23.67</v>
      </c>
      <c r="G2199" t="n">
        <v>88.77</v>
      </c>
      <c r="H2199" t="n">
        <v>1.35</v>
      </c>
      <c r="I2199" t="n">
        <v>16</v>
      </c>
      <c r="J2199" t="n">
        <v>147.14</v>
      </c>
      <c r="K2199" t="n">
        <v>46.47</v>
      </c>
      <c r="L2199" t="n">
        <v>11.25</v>
      </c>
      <c r="M2199" t="n">
        <v>14</v>
      </c>
      <c r="N2199" t="n">
        <v>24.43</v>
      </c>
      <c r="O2199" t="n">
        <v>18381.53</v>
      </c>
      <c r="P2199" t="n">
        <v>233.06</v>
      </c>
      <c r="Q2199" t="n">
        <v>608.8099999999999</v>
      </c>
      <c r="R2199" t="n">
        <v>56.56</v>
      </c>
      <c r="S2199" t="n">
        <v>46.36</v>
      </c>
      <c r="T2199" t="n">
        <v>4749.39</v>
      </c>
      <c r="U2199" t="n">
        <v>0.82</v>
      </c>
      <c r="V2199" t="n">
        <v>0.9</v>
      </c>
      <c r="W2199" t="n">
        <v>9.210000000000001</v>
      </c>
      <c r="X2199" t="n">
        <v>0.3</v>
      </c>
      <c r="Y2199" t="n">
        <v>1</v>
      </c>
      <c r="Z2199" t="n">
        <v>10</v>
      </c>
    </row>
    <row r="2200">
      <c r="A2200" t="n">
        <v>42</v>
      </c>
      <c r="B2200" t="n">
        <v>65</v>
      </c>
      <c r="C2200" t="inlineStr">
        <is>
          <t xml:space="preserve">CONCLUIDO	</t>
        </is>
      </c>
      <c r="D2200" t="n">
        <v>3.8009</v>
      </c>
      <c r="E2200" t="n">
        <v>26.31</v>
      </c>
      <c r="F2200" t="n">
        <v>23.69</v>
      </c>
      <c r="G2200" t="n">
        <v>88.84999999999999</v>
      </c>
      <c r="H2200" t="n">
        <v>1.38</v>
      </c>
      <c r="I2200" t="n">
        <v>16</v>
      </c>
      <c r="J2200" t="n">
        <v>147.49</v>
      </c>
      <c r="K2200" t="n">
        <v>46.47</v>
      </c>
      <c r="L2200" t="n">
        <v>11.5</v>
      </c>
      <c r="M2200" t="n">
        <v>14</v>
      </c>
      <c r="N2200" t="n">
        <v>24.52</v>
      </c>
      <c r="O2200" t="n">
        <v>18424.11</v>
      </c>
      <c r="P2200" t="n">
        <v>232.44</v>
      </c>
      <c r="Q2200" t="n">
        <v>608.8099999999999</v>
      </c>
      <c r="R2200" t="n">
        <v>57.36</v>
      </c>
      <c r="S2200" t="n">
        <v>46.36</v>
      </c>
      <c r="T2200" t="n">
        <v>5149.36</v>
      </c>
      <c r="U2200" t="n">
        <v>0.8100000000000001</v>
      </c>
      <c r="V2200" t="n">
        <v>0.9</v>
      </c>
      <c r="W2200" t="n">
        <v>9.210000000000001</v>
      </c>
      <c r="X2200" t="n">
        <v>0.32</v>
      </c>
      <c r="Y2200" t="n">
        <v>1</v>
      </c>
      <c r="Z2200" t="n">
        <v>10</v>
      </c>
    </row>
    <row r="2201">
      <c r="A2201" t="n">
        <v>43</v>
      </c>
      <c r="B2201" t="n">
        <v>65</v>
      </c>
      <c r="C2201" t="inlineStr">
        <is>
          <t xml:space="preserve">CONCLUIDO	</t>
        </is>
      </c>
      <c r="D2201" t="n">
        <v>3.802</v>
      </c>
      <c r="E2201" t="n">
        <v>26.3</v>
      </c>
      <c r="F2201" t="n">
        <v>23.69</v>
      </c>
      <c r="G2201" t="n">
        <v>88.81999999999999</v>
      </c>
      <c r="H2201" t="n">
        <v>1.41</v>
      </c>
      <c r="I2201" t="n">
        <v>16</v>
      </c>
      <c r="J2201" t="n">
        <v>147.83</v>
      </c>
      <c r="K2201" t="n">
        <v>46.47</v>
      </c>
      <c r="L2201" t="n">
        <v>11.75</v>
      </c>
      <c r="M2201" t="n">
        <v>14</v>
      </c>
      <c r="N2201" t="n">
        <v>24.62</v>
      </c>
      <c r="O2201" t="n">
        <v>18466.71</v>
      </c>
      <c r="P2201" t="n">
        <v>230.52</v>
      </c>
      <c r="Q2201" t="n">
        <v>608.83</v>
      </c>
      <c r="R2201" t="n">
        <v>57.43</v>
      </c>
      <c r="S2201" t="n">
        <v>46.36</v>
      </c>
      <c r="T2201" t="n">
        <v>5181.54</v>
      </c>
      <c r="U2201" t="n">
        <v>0.8100000000000001</v>
      </c>
      <c r="V2201" t="n">
        <v>0.9</v>
      </c>
      <c r="W2201" t="n">
        <v>9.199999999999999</v>
      </c>
      <c r="X2201" t="n">
        <v>0.32</v>
      </c>
      <c r="Y2201" t="n">
        <v>1</v>
      </c>
      <c r="Z2201" t="n">
        <v>10</v>
      </c>
    </row>
    <row r="2202">
      <c r="A2202" t="n">
        <v>44</v>
      </c>
      <c r="B2202" t="n">
        <v>65</v>
      </c>
      <c r="C2202" t="inlineStr">
        <is>
          <t xml:space="preserve">CONCLUIDO	</t>
        </is>
      </c>
      <c r="D2202" t="n">
        <v>3.8125</v>
      </c>
      <c r="E2202" t="n">
        <v>26.23</v>
      </c>
      <c r="F2202" t="n">
        <v>23.64</v>
      </c>
      <c r="G2202" t="n">
        <v>94.56</v>
      </c>
      <c r="H2202" t="n">
        <v>1.43</v>
      </c>
      <c r="I2202" t="n">
        <v>15</v>
      </c>
      <c r="J2202" t="n">
        <v>148.18</v>
      </c>
      <c r="K2202" t="n">
        <v>46.47</v>
      </c>
      <c r="L2202" t="n">
        <v>12</v>
      </c>
      <c r="M2202" t="n">
        <v>13</v>
      </c>
      <c r="N2202" t="n">
        <v>24.71</v>
      </c>
      <c r="O2202" t="n">
        <v>18509.36</v>
      </c>
      <c r="P2202" t="n">
        <v>230.3</v>
      </c>
      <c r="Q2202" t="n">
        <v>608.78</v>
      </c>
      <c r="R2202" t="n">
        <v>55.9</v>
      </c>
      <c r="S2202" t="n">
        <v>46.36</v>
      </c>
      <c r="T2202" t="n">
        <v>4424.3</v>
      </c>
      <c r="U2202" t="n">
        <v>0.83</v>
      </c>
      <c r="V2202" t="n">
        <v>0.9</v>
      </c>
      <c r="W2202" t="n">
        <v>9.199999999999999</v>
      </c>
      <c r="X2202" t="n">
        <v>0.27</v>
      </c>
      <c r="Y2202" t="n">
        <v>1</v>
      </c>
      <c r="Z2202" t="n">
        <v>10</v>
      </c>
    </row>
    <row r="2203">
      <c r="A2203" t="n">
        <v>45</v>
      </c>
      <c r="B2203" t="n">
        <v>65</v>
      </c>
      <c r="C2203" t="inlineStr">
        <is>
          <t xml:space="preserve">CONCLUIDO	</t>
        </is>
      </c>
      <c r="D2203" t="n">
        <v>3.8095</v>
      </c>
      <c r="E2203" t="n">
        <v>26.25</v>
      </c>
      <c r="F2203" t="n">
        <v>23.66</v>
      </c>
      <c r="G2203" t="n">
        <v>94.65000000000001</v>
      </c>
      <c r="H2203" t="n">
        <v>1.46</v>
      </c>
      <c r="I2203" t="n">
        <v>15</v>
      </c>
      <c r="J2203" t="n">
        <v>148.52</v>
      </c>
      <c r="K2203" t="n">
        <v>46.47</v>
      </c>
      <c r="L2203" t="n">
        <v>12.25</v>
      </c>
      <c r="M2203" t="n">
        <v>13</v>
      </c>
      <c r="N2203" t="n">
        <v>24.81</v>
      </c>
      <c r="O2203" t="n">
        <v>18552.03</v>
      </c>
      <c r="P2203" t="n">
        <v>229.65</v>
      </c>
      <c r="Q2203" t="n">
        <v>608.8099999999999</v>
      </c>
      <c r="R2203" t="n">
        <v>56.52</v>
      </c>
      <c r="S2203" t="n">
        <v>46.36</v>
      </c>
      <c r="T2203" t="n">
        <v>4731.71</v>
      </c>
      <c r="U2203" t="n">
        <v>0.82</v>
      </c>
      <c r="V2203" t="n">
        <v>0.9</v>
      </c>
      <c r="W2203" t="n">
        <v>9.199999999999999</v>
      </c>
      <c r="X2203" t="n">
        <v>0.29</v>
      </c>
      <c r="Y2203" t="n">
        <v>1</v>
      </c>
      <c r="Z2203" t="n">
        <v>10</v>
      </c>
    </row>
    <row r="2204">
      <c r="A2204" t="n">
        <v>46</v>
      </c>
      <c r="B2204" t="n">
        <v>65</v>
      </c>
      <c r="C2204" t="inlineStr">
        <is>
          <t xml:space="preserve">CONCLUIDO	</t>
        </is>
      </c>
      <c r="D2204" t="n">
        <v>3.8107</v>
      </c>
      <c r="E2204" t="n">
        <v>26.24</v>
      </c>
      <c r="F2204" t="n">
        <v>23.65</v>
      </c>
      <c r="G2204" t="n">
        <v>94.61</v>
      </c>
      <c r="H2204" t="n">
        <v>1.49</v>
      </c>
      <c r="I2204" t="n">
        <v>15</v>
      </c>
      <c r="J2204" t="n">
        <v>148.87</v>
      </c>
      <c r="K2204" t="n">
        <v>46.47</v>
      </c>
      <c r="L2204" t="n">
        <v>12.5</v>
      </c>
      <c r="M2204" t="n">
        <v>13</v>
      </c>
      <c r="N2204" t="n">
        <v>24.9</v>
      </c>
      <c r="O2204" t="n">
        <v>18594.74</v>
      </c>
      <c r="P2204" t="n">
        <v>227.81</v>
      </c>
      <c r="Q2204" t="n">
        <v>608.79</v>
      </c>
      <c r="R2204" t="n">
        <v>56.16</v>
      </c>
      <c r="S2204" t="n">
        <v>46.36</v>
      </c>
      <c r="T2204" t="n">
        <v>4554.29</v>
      </c>
      <c r="U2204" t="n">
        <v>0.83</v>
      </c>
      <c r="V2204" t="n">
        <v>0.9</v>
      </c>
      <c r="W2204" t="n">
        <v>9.199999999999999</v>
      </c>
      <c r="X2204" t="n">
        <v>0.28</v>
      </c>
      <c r="Y2204" t="n">
        <v>1</v>
      </c>
      <c r="Z2204" t="n">
        <v>10</v>
      </c>
    </row>
    <row r="2205">
      <c r="A2205" t="n">
        <v>47</v>
      </c>
      <c r="B2205" t="n">
        <v>65</v>
      </c>
      <c r="C2205" t="inlineStr">
        <is>
          <t xml:space="preserve">CONCLUIDO	</t>
        </is>
      </c>
      <c r="D2205" t="n">
        <v>3.8187</v>
      </c>
      <c r="E2205" t="n">
        <v>26.19</v>
      </c>
      <c r="F2205" t="n">
        <v>23.63</v>
      </c>
      <c r="G2205" t="n">
        <v>101.25</v>
      </c>
      <c r="H2205" t="n">
        <v>1.51</v>
      </c>
      <c r="I2205" t="n">
        <v>14</v>
      </c>
      <c r="J2205" t="n">
        <v>149.22</v>
      </c>
      <c r="K2205" t="n">
        <v>46.47</v>
      </c>
      <c r="L2205" t="n">
        <v>12.75</v>
      </c>
      <c r="M2205" t="n">
        <v>12</v>
      </c>
      <c r="N2205" t="n">
        <v>25</v>
      </c>
      <c r="O2205" t="n">
        <v>18637.48</v>
      </c>
      <c r="P2205" t="n">
        <v>227.88</v>
      </c>
      <c r="Q2205" t="n">
        <v>608.8099999999999</v>
      </c>
      <c r="R2205" t="n">
        <v>55.25</v>
      </c>
      <c r="S2205" t="n">
        <v>46.36</v>
      </c>
      <c r="T2205" t="n">
        <v>4104.88</v>
      </c>
      <c r="U2205" t="n">
        <v>0.84</v>
      </c>
      <c r="V2205" t="n">
        <v>0.9</v>
      </c>
      <c r="W2205" t="n">
        <v>9.199999999999999</v>
      </c>
      <c r="X2205" t="n">
        <v>0.25</v>
      </c>
      <c r="Y2205" t="n">
        <v>1</v>
      </c>
      <c r="Z2205" t="n">
        <v>10</v>
      </c>
    </row>
    <row r="2206">
      <c r="A2206" t="n">
        <v>48</v>
      </c>
      <c r="B2206" t="n">
        <v>65</v>
      </c>
      <c r="C2206" t="inlineStr">
        <is>
          <t xml:space="preserve">CONCLUIDO	</t>
        </is>
      </c>
      <c r="D2206" t="n">
        <v>3.8195</v>
      </c>
      <c r="E2206" t="n">
        <v>26.18</v>
      </c>
      <c r="F2206" t="n">
        <v>23.62</v>
      </c>
      <c r="G2206" t="n">
        <v>101.23</v>
      </c>
      <c r="H2206" t="n">
        <v>1.54</v>
      </c>
      <c r="I2206" t="n">
        <v>14</v>
      </c>
      <c r="J2206" t="n">
        <v>149.56</v>
      </c>
      <c r="K2206" t="n">
        <v>46.47</v>
      </c>
      <c r="L2206" t="n">
        <v>13</v>
      </c>
      <c r="M2206" t="n">
        <v>12</v>
      </c>
      <c r="N2206" t="n">
        <v>25.1</v>
      </c>
      <c r="O2206" t="n">
        <v>18680.25</v>
      </c>
      <c r="P2206" t="n">
        <v>227.16</v>
      </c>
      <c r="Q2206" t="n">
        <v>608.77</v>
      </c>
      <c r="R2206" t="n">
        <v>54.89</v>
      </c>
      <c r="S2206" t="n">
        <v>46.36</v>
      </c>
      <c r="T2206" t="n">
        <v>3922.28</v>
      </c>
      <c r="U2206" t="n">
        <v>0.84</v>
      </c>
      <c r="V2206" t="n">
        <v>0.9</v>
      </c>
      <c r="W2206" t="n">
        <v>9.210000000000001</v>
      </c>
      <c r="X2206" t="n">
        <v>0.25</v>
      </c>
      <c r="Y2206" t="n">
        <v>1</v>
      </c>
      <c r="Z2206" t="n">
        <v>10</v>
      </c>
    </row>
    <row r="2207">
      <c r="A2207" t="n">
        <v>49</v>
      </c>
      <c r="B2207" t="n">
        <v>65</v>
      </c>
      <c r="C2207" t="inlineStr">
        <is>
          <t xml:space="preserve">CONCLUIDO	</t>
        </is>
      </c>
      <c r="D2207" t="n">
        <v>3.8175</v>
      </c>
      <c r="E2207" t="n">
        <v>26.2</v>
      </c>
      <c r="F2207" t="n">
        <v>23.63</v>
      </c>
      <c r="G2207" t="n">
        <v>101.29</v>
      </c>
      <c r="H2207" t="n">
        <v>1.56</v>
      </c>
      <c r="I2207" t="n">
        <v>14</v>
      </c>
      <c r="J2207" t="n">
        <v>149.91</v>
      </c>
      <c r="K2207" t="n">
        <v>46.47</v>
      </c>
      <c r="L2207" t="n">
        <v>13.25</v>
      </c>
      <c r="M2207" t="n">
        <v>12</v>
      </c>
      <c r="N2207" t="n">
        <v>25.19</v>
      </c>
      <c r="O2207" t="n">
        <v>18723.06</v>
      </c>
      <c r="P2207" t="n">
        <v>225.59</v>
      </c>
      <c r="Q2207" t="n">
        <v>608.76</v>
      </c>
      <c r="R2207" t="n">
        <v>55.6</v>
      </c>
      <c r="S2207" t="n">
        <v>46.36</v>
      </c>
      <c r="T2207" t="n">
        <v>4277.91</v>
      </c>
      <c r="U2207" t="n">
        <v>0.83</v>
      </c>
      <c r="V2207" t="n">
        <v>0.9</v>
      </c>
      <c r="W2207" t="n">
        <v>9.199999999999999</v>
      </c>
      <c r="X2207" t="n">
        <v>0.26</v>
      </c>
      <c r="Y2207" t="n">
        <v>1</v>
      </c>
      <c r="Z2207" t="n">
        <v>10</v>
      </c>
    </row>
    <row r="2208">
      <c r="A2208" t="n">
        <v>50</v>
      </c>
      <c r="B2208" t="n">
        <v>65</v>
      </c>
      <c r="C2208" t="inlineStr">
        <is>
          <t xml:space="preserve">CONCLUIDO	</t>
        </is>
      </c>
      <c r="D2208" t="n">
        <v>3.8246</v>
      </c>
      <c r="E2208" t="n">
        <v>26.15</v>
      </c>
      <c r="F2208" t="n">
        <v>23.61</v>
      </c>
      <c r="G2208" t="n">
        <v>108.98</v>
      </c>
      <c r="H2208" t="n">
        <v>1.59</v>
      </c>
      <c r="I2208" t="n">
        <v>13</v>
      </c>
      <c r="J2208" t="n">
        <v>150.26</v>
      </c>
      <c r="K2208" t="n">
        <v>46.47</v>
      </c>
      <c r="L2208" t="n">
        <v>13.5</v>
      </c>
      <c r="M2208" t="n">
        <v>11</v>
      </c>
      <c r="N2208" t="n">
        <v>25.29</v>
      </c>
      <c r="O2208" t="n">
        <v>18765.9</v>
      </c>
      <c r="P2208" t="n">
        <v>224.82</v>
      </c>
      <c r="Q2208" t="n">
        <v>608.84</v>
      </c>
      <c r="R2208" t="n">
        <v>54.96</v>
      </c>
      <c r="S2208" t="n">
        <v>46.36</v>
      </c>
      <c r="T2208" t="n">
        <v>3964.74</v>
      </c>
      <c r="U2208" t="n">
        <v>0.84</v>
      </c>
      <c r="V2208" t="n">
        <v>0.9</v>
      </c>
      <c r="W2208" t="n">
        <v>9.199999999999999</v>
      </c>
      <c r="X2208" t="n">
        <v>0.24</v>
      </c>
      <c r="Y2208" t="n">
        <v>1</v>
      </c>
      <c r="Z2208" t="n">
        <v>10</v>
      </c>
    </row>
    <row r="2209">
      <c r="A2209" t="n">
        <v>51</v>
      </c>
      <c r="B2209" t="n">
        <v>65</v>
      </c>
      <c r="C2209" t="inlineStr">
        <is>
          <t xml:space="preserve">CONCLUIDO	</t>
        </is>
      </c>
      <c r="D2209" t="n">
        <v>3.8241</v>
      </c>
      <c r="E2209" t="n">
        <v>26.15</v>
      </c>
      <c r="F2209" t="n">
        <v>23.62</v>
      </c>
      <c r="G2209" t="n">
        <v>108.99</v>
      </c>
      <c r="H2209" t="n">
        <v>1.62</v>
      </c>
      <c r="I2209" t="n">
        <v>13</v>
      </c>
      <c r="J2209" t="n">
        <v>150.61</v>
      </c>
      <c r="K2209" t="n">
        <v>46.47</v>
      </c>
      <c r="L2209" t="n">
        <v>13.75</v>
      </c>
      <c r="M2209" t="n">
        <v>11</v>
      </c>
      <c r="N2209" t="n">
        <v>25.39</v>
      </c>
      <c r="O2209" t="n">
        <v>18808.78</v>
      </c>
      <c r="P2209" t="n">
        <v>224.26</v>
      </c>
      <c r="Q2209" t="n">
        <v>608.76</v>
      </c>
      <c r="R2209" t="n">
        <v>54.92</v>
      </c>
      <c r="S2209" t="n">
        <v>46.36</v>
      </c>
      <c r="T2209" t="n">
        <v>3943.88</v>
      </c>
      <c r="U2209" t="n">
        <v>0.84</v>
      </c>
      <c r="V2209" t="n">
        <v>0.9</v>
      </c>
      <c r="W2209" t="n">
        <v>9.199999999999999</v>
      </c>
      <c r="X2209" t="n">
        <v>0.24</v>
      </c>
      <c r="Y2209" t="n">
        <v>1</v>
      </c>
      <c r="Z2209" t="n">
        <v>10</v>
      </c>
    </row>
    <row r="2210">
      <c r="A2210" t="n">
        <v>52</v>
      </c>
      <c r="B2210" t="n">
        <v>65</v>
      </c>
      <c r="C2210" t="inlineStr">
        <is>
          <t xml:space="preserve">CONCLUIDO	</t>
        </is>
      </c>
      <c r="D2210" t="n">
        <v>3.8249</v>
      </c>
      <c r="E2210" t="n">
        <v>26.14</v>
      </c>
      <c r="F2210" t="n">
        <v>23.61</v>
      </c>
      <c r="G2210" t="n">
        <v>108.97</v>
      </c>
      <c r="H2210" t="n">
        <v>1.64</v>
      </c>
      <c r="I2210" t="n">
        <v>13</v>
      </c>
      <c r="J2210" t="n">
        <v>150.95</v>
      </c>
      <c r="K2210" t="n">
        <v>46.47</v>
      </c>
      <c r="L2210" t="n">
        <v>14</v>
      </c>
      <c r="M2210" t="n">
        <v>11</v>
      </c>
      <c r="N2210" t="n">
        <v>25.49</v>
      </c>
      <c r="O2210" t="n">
        <v>18851.69</v>
      </c>
      <c r="P2210" t="n">
        <v>223.37</v>
      </c>
      <c r="Q2210" t="n">
        <v>608.76</v>
      </c>
      <c r="R2210" t="n">
        <v>54.83</v>
      </c>
      <c r="S2210" t="n">
        <v>46.36</v>
      </c>
      <c r="T2210" t="n">
        <v>3895.29</v>
      </c>
      <c r="U2210" t="n">
        <v>0.85</v>
      </c>
      <c r="V2210" t="n">
        <v>0.9</v>
      </c>
      <c r="W2210" t="n">
        <v>9.199999999999999</v>
      </c>
      <c r="X2210" t="n">
        <v>0.24</v>
      </c>
      <c r="Y2210" t="n">
        <v>1</v>
      </c>
      <c r="Z2210" t="n">
        <v>10</v>
      </c>
    </row>
    <row r="2211">
      <c r="A2211" t="n">
        <v>53</v>
      </c>
      <c r="B2211" t="n">
        <v>65</v>
      </c>
      <c r="C2211" t="inlineStr">
        <is>
          <t xml:space="preserve">CONCLUIDO	</t>
        </is>
      </c>
      <c r="D2211" t="n">
        <v>3.8252</v>
      </c>
      <c r="E2211" t="n">
        <v>26.14</v>
      </c>
      <c r="F2211" t="n">
        <v>23.61</v>
      </c>
      <c r="G2211" t="n">
        <v>108.96</v>
      </c>
      <c r="H2211" t="n">
        <v>1.67</v>
      </c>
      <c r="I2211" t="n">
        <v>13</v>
      </c>
      <c r="J2211" t="n">
        <v>151.3</v>
      </c>
      <c r="K2211" t="n">
        <v>46.47</v>
      </c>
      <c r="L2211" t="n">
        <v>14.25</v>
      </c>
      <c r="M2211" t="n">
        <v>11</v>
      </c>
      <c r="N2211" t="n">
        <v>25.59</v>
      </c>
      <c r="O2211" t="n">
        <v>18894.63</v>
      </c>
      <c r="P2211" t="n">
        <v>221.54</v>
      </c>
      <c r="Q2211" t="n">
        <v>608.8200000000001</v>
      </c>
      <c r="R2211" t="n">
        <v>54.76</v>
      </c>
      <c r="S2211" t="n">
        <v>46.36</v>
      </c>
      <c r="T2211" t="n">
        <v>3865</v>
      </c>
      <c r="U2211" t="n">
        <v>0.85</v>
      </c>
      <c r="V2211" t="n">
        <v>0.9</v>
      </c>
      <c r="W2211" t="n">
        <v>9.199999999999999</v>
      </c>
      <c r="X2211" t="n">
        <v>0.24</v>
      </c>
      <c r="Y2211" t="n">
        <v>1</v>
      </c>
      <c r="Z2211" t="n">
        <v>10</v>
      </c>
    </row>
    <row r="2212">
      <c r="A2212" t="n">
        <v>54</v>
      </c>
      <c r="B2212" t="n">
        <v>65</v>
      </c>
      <c r="C2212" t="inlineStr">
        <is>
          <t xml:space="preserve">CONCLUIDO	</t>
        </is>
      </c>
      <c r="D2212" t="n">
        <v>3.832</v>
      </c>
      <c r="E2212" t="n">
        <v>26.1</v>
      </c>
      <c r="F2212" t="n">
        <v>23.59</v>
      </c>
      <c r="G2212" t="n">
        <v>117.95</v>
      </c>
      <c r="H2212" t="n">
        <v>1.69</v>
      </c>
      <c r="I2212" t="n">
        <v>12</v>
      </c>
      <c r="J2212" t="n">
        <v>151.65</v>
      </c>
      <c r="K2212" t="n">
        <v>46.47</v>
      </c>
      <c r="L2212" t="n">
        <v>14.5</v>
      </c>
      <c r="M2212" t="n">
        <v>10</v>
      </c>
      <c r="N2212" t="n">
        <v>25.68</v>
      </c>
      <c r="O2212" t="n">
        <v>18937.61</v>
      </c>
      <c r="P2212" t="n">
        <v>220.66</v>
      </c>
      <c r="Q2212" t="n">
        <v>608.8099999999999</v>
      </c>
      <c r="R2212" t="n">
        <v>54.16</v>
      </c>
      <c r="S2212" t="n">
        <v>46.36</v>
      </c>
      <c r="T2212" t="n">
        <v>3565.08</v>
      </c>
      <c r="U2212" t="n">
        <v>0.86</v>
      </c>
      <c r="V2212" t="n">
        <v>0.9</v>
      </c>
      <c r="W2212" t="n">
        <v>9.199999999999999</v>
      </c>
      <c r="X2212" t="n">
        <v>0.22</v>
      </c>
      <c r="Y2212" t="n">
        <v>1</v>
      </c>
      <c r="Z2212" t="n">
        <v>10</v>
      </c>
    </row>
    <row r="2213">
      <c r="A2213" t="n">
        <v>55</v>
      </c>
      <c r="B2213" t="n">
        <v>65</v>
      </c>
      <c r="C2213" t="inlineStr">
        <is>
          <t xml:space="preserve">CONCLUIDO	</t>
        </is>
      </c>
      <c r="D2213" t="n">
        <v>3.8317</v>
      </c>
      <c r="E2213" t="n">
        <v>26.1</v>
      </c>
      <c r="F2213" t="n">
        <v>23.59</v>
      </c>
      <c r="G2213" t="n">
        <v>117.95</v>
      </c>
      <c r="H2213" t="n">
        <v>1.72</v>
      </c>
      <c r="I2213" t="n">
        <v>12</v>
      </c>
      <c r="J2213" t="n">
        <v>152</v>
      </c>
      <c r="K2213" t="n">
        <v>46.47</v>
      </c>
      <c r="L2213" t="n">
        <v>14.75</v>
      </c>
      <c r="M2213" t="n">
        <v>10</v>
      </c>
      <c r="N2213" t="n">
        <v>25.78</v>
      </c>
      <c r="O2213" t="n">
        <v>18980.62</v>
      </c>
      <c r="P2213" t="n">
        <v>220.23</v>
      </c>
      <c r="Q2213" t="n">
        <v>608.83</v>
      </c>
      <c r="R2213" t="n">
        <v>54.27</v>
      </c>
      <c r="S2213" t="n">
        <v>46.36</v>
      </c>
      <c r="T2213" t="n">
        <v>3624.09</v>
      </c>
      <c r="U2213" t="n">
        <v>0.85</v>
      </c>
      <c r="V2213" t="n">
        <v>0.9</v>
      </c>
      <c r="W2213" t="n">
        <v>9.19</v>
      </c>
      <c r="X2213" t="n">
        <v>0.22</v>
      </c>
      <c r="Y2213" t="n">
        <v>1</v>
      </c>
      <c r="Z2213" t="n">
        <v>10</v>
      </c>
    </row>
    <row r="2214">
      <c r="A2214" t="n">
        <v>56</v>
      </c>
      <c r="B2214" t="n">
        <v>65</v>
      </c>
      <c r="C2214" t="inlineStr">
        <is>
          <t xml:space="preserve">CONCLUIDO	</t>
        </is>
      </c>
      <c r="D2214" t="n">
        <v>3.8308</v>
      </c>
      <c r="E2214" t="n">
        <v>26.1</v>
      </c>
      <c r="F2214" t="n">
        <v>23.6</v>
      </c>
      <c r="G2214" t="n">
        <v>117.99</v>
      </c>
      <c r="H2214" t="n">
        <v>1.74</v>
      </c>
      <c r="I2214" t="n">
        <v>12</v>
      </c>
      <c r="J2214" t="n">
        <v>152.35</v>
      </c>
      <c r="K2214" t="n">
        <v>46.47</v>
      </c>
      <c r="L2214" t="n">
        <v>15</v>
      </c>
      <c r="M2214" t="n">
        <v>10</v>
      </c>
      <c r="N2214" t="n">
        <v>25.88</v>
      </c>
      <c r="O2214" t="n">
        <v>19023.66</v>
      </c>
      <c r="P2214" t="n">
        <v>219.96</v>
      </c>
      <c r="Q2214" t="n">
        <v>608.77</v>
      </c>
      <c r="R2214" t="n">
        <v>54.47</v>
      </c>
      <c r="S2214" t="n">
        <v>46.36</v>
      </c>
      <c r="T2214" t="n">
        <v>3724.23</v>
      </c>
      <c r="U2214" t="n">
        <v>0.85</v>
      </c>
      <c r="V2214" t="n">
        <v>0.9</v>
      </c>
      <c r="W2214" t="n">
        <v>9.199999999999999</v>
      </c>
      <c r="X2214" t="n">
        <v>0.23</v>
      </c>
      <c r="Y2214" t="n">
        <v>1</v>
      </c>
      <c r="Z2214" t="n">
        <v>10</v>
      </c>
    </row>
    <row r="2215">
      <c r="A2215" t="n">
        <v>57</v>
      </c>
      <c r="B2215" t="n">
        <v>65</v>
      </c>
      <c r="C2215" t="inlineStr">
        <is>
          <t xml:space="preserve">CONCLUIDO	</t>
        </is>
      </c>
      <c r="D2215" t="n">
        <v>3.8299</v>
      </c>
      <c r="E2215" t="n">
        <v>26.11</v>
      </c>
      <c r="F2215" t="n">
        <v>23.6</v>
      </c>
      <c r="G2215" t="n">
        <v>118.02</v>
      </c>
      <c r="H2215" t="n">
        <v>1.77</v>
      </c>
      <c r="I2215" t="n">
        <v>12</v>
      </c>
      <c r="J2215" t="n">
        <v>152.7</v>
      </c>
      <c r="K2215" t="n">
        <v>46.47</v>
      </c>
      <c r="L2215" t="n">
        <v>15.25</v>
      </c>
      <c r="M2215" t="n">
        <v>10</v>
      </c>
      <c r="N2215" t="n">
        <v>25.98</v>
      </c>
      <c r="O2215" t="n">
        <v>19066.74</v>
      </c>
      <c r="P2215" t="n">
        <v>218.21</v>
      </c>
      <c r="Q2215" t="n">
        <v>608.78</v>
      </c>
      <c r="R2215" t="n">
        <v>54.6</v>
      </c>
      <c r="S2215" t="n">
        <v>46.36</v>
      </c>
      <c r="T2215" t="n">
        <v>3789.77</v>
      </c>
      <c r="U2215" t="n">
        <v>0.85</v>
      </c>
      <c r="V2215" t="n">
        <v>0.9</v>
      </c>
      <c r="W2215" t="n">
        <v>9.199999999999999</v>
      </c>
      <c r="X2215" t="n">
        <v>0.23</v>
      </c>
      <c r="Y2215" t="n">
        <v>1</v>
      </c>
      <c r="Z2215" t="n">
        <v>10</v>
      </c>
    </row>
    <row r="2216">
      <c r="A2216" t="n">
        <v>58</v>
      </c>
      <c r="B2216" t="n">
        <v>65</v>
      </c>
      <c r="C2216" t="inlineStr">
        <is>
          <t xml:space="preserve">CONCLUIDO	</t>
        </is>
      </c>
      <c r="D2216" t="n">
        <v>3.8386</v>
      </c>
      <c r="E2216" t="n">
        <v>26.05</v>
      </c>
      <c r="F2216" t="n">
        <v>23.57</v>
      </c>
      <c r="G2216" t="n">
        <v>128.57</v>
      </c>
      <c r="H2216" t="n">
        <v>1.79</v>
      </c>
      <c r="I2216" t="n">
        <v>11</v>
      </c>
      <c r="J2216" t="n">
        <v>153.05</v>
      </c>
      <c r="K2216" t="n">
        <v>46.47</v>
      </c>
      <c r="L2216" t="n">
        <v>15.5</v>
      </c>
      <c r="M2216" t="n">
        <v>9</v>
      </c>
      <c r="N2216" t="n">
        <v>26.08</v>
      </c>
      <c r="O2216" t="n">
        <v>19109.85</v>
      </c>
      <c r="P2216" t="n">
        <v>216.56</v>
      </c>
      <c r="Q2216" t="n">
        <v>608.78</v>
      </c>
      <c r="R2216" t="n">
        <v>53.68</v>
      </c>
      <c r="S2216" t="n">
        <v>46.36</v>
      </c>
      <c r="T2216" t="n">
        <v>3334.28</v>
      </c>
      <c r="U2216" t="n">
        <v>0.86</v>
      </c>
      <c r="V2216" t="n">
        <v>0.9</v>
      </c>
      <c r="W2216" t="n">
        <v>9.19</v>
      </c>
      <c r="X2216" t="n">
        <v>0.2</v>
      </c>
      <c r="Y2216" t="n">
        <v>1</v>
      </c>
      <c r="Z2216" t="n">
        <v>10</v>
      </c>
    </row>
    <row r="2217">
      <c r="A2217" t="n">
        <v>59</v>
      </c>
      <c r="B2217" t="n">
        <v>65</v>
      </c>
      <c r="C2217" t="inlineStr">
        <is>
          <t xml:space="preserve">CONCLUIDO	</t>
        </is>
      </c>
      <c r="D2217" t="n">
        <v>3.8381</v>
      </c>
      <c r="E2217" t="n">
        <v>26.05</v>
      </c>
      <c r="F2217" t="n">
        <v>23.57</v>
      </c>
      <c r="G2217" t="n">
        <v>128.59</v>
      </c>
      <c r="H2217" t="n">
        <v>1.82</v>
      </c>
      <c r="I2217" t="n">
        <v>11</v>
      </c>
      <c r="J2217" t="n">
        <v>153.4</v>
      </c>
      <c r="K2217" t="n">
        <v>46.47</v>
      </c>
      <c r="L2217" t="n">
        <v>15.75</v>
      </c>
      <c r="M2217" t="n">
        <v>9</v>
      </c>
      <c r="N2217" t="n">
        <v>26.18</v>
      </c>
      <c r="O2217" t="n">
        <v>19153</v>
      </c>
      <c r="P2217" t="n">
        <v>216.47</v>
      </c>
      <c r="Q2217" t="n">
        <v>608.78</v>
      </c>
      <c r="R2217" t="n">
        <v>53.73</v>
      </c>
      <c r="S2217" t="n">
        <v>46.36</v>
      </c>
      <c r="T2217" t="n">
        <v>3356.96</v>
      </c>
      <c r="U2217" t="n">
        <v>0.86</v>
      </c>
      <c r="V2217" t="n">
        <v>0.9</v>
      </c>
      <c r="W2217" t="n">
        <v>9.199999999999999</v>
      </c>
      <c r="X2217" t="n">
        <v>0.2</v>
      </c>
      <c r="Y2217" t="n">
        <v>1</v>
      </c>
      <c r="Z2217" t="n">
        <v>10</v>
      </c>
    </row>
    <row r="2218">
      <c r="A2218" t="n">
        <v>60</v>
      </c>
      <c r="B2218" t="n">
        <v>65</v>
      </c>
      <c r="C2218" t="inlineStr">
        <is>
          <t xml:space="preserve">CONCLUIDO	</t>
        </is>
      </c>
      <c r="D2218" t="n">
        <v>3.8386</v>
      </c>
      <c r="E2218" t="n">
        <v>26.05</v>
      </c>
      <c r="F2218" t="n">
        <v>23.57</v>
      </c>
      <c r="G2218" t="n">
        <v>128.57</v>
      </c>
      <c r="H2218" t="n">
        <v>1.84</v>
      </c>
      <c r="I2218" t="n">
        <v>11</v>
      </c>
      <c r="J2218" t="n">
        <v>153.75</v>
      </c>
      <c r="K2218" t="n">
        <v>46.47</v>
      </c>
      <c r="L2218" t="n">
        <v>16</v>
      </c>
      <c r="M2218" t="n">
        <v>7</v>
      </c>
      <c r="N2218" t="n">
        <v>26.28</v>
      </c>
      <c r="O2218" t="n">
        <v>19196.18</v>
      </c>
      <c r="P2218" t="n">
        <v>216.43</v>
      </c>
      <c r="Q2218" t="n">
        <v>608.77</v>
      </c>
      <c r="R2218" t="n">
        <v>53.6</v>
      </c>
      <c r="S2218" t="n">
        <v>46.36</v>
      </c>
      <c r="T2218" t="n">
        <v>3292.1</v>
      </c>
      <c r="U2218" t="n">
        <v>0.86</v>
      </c>
      <c r="V2218" t="n">
        <v>0.9</v>
      </c>
      <c r="W2218" t="n">
        <v>9.199999999999999</v>
      </c>
      <c r="X2218" t="n">
        <v>0.2</v>
      </c>
      <c r="Y2218" t="n">
        <v>1</v>
      </c>
      <c r="Z2218" t="n">
        <v>10</v>
      </c>
    </row>
    <row r="2219">
      <c r="A2219" t="n">
        <v>61</v>
      </c>
      <c r="B2219" t="n">
        <v>65</v>
      </c>
      <c r="C2219" t="inlineStr">
        <is>
          <t xml:space="preserve">CONCLUIDO	</t>
        </is>
      </c>
      <c r="D2219" t="n">
        <v>3.8384</v>
      </c>
      <c r="E2219" t="n">
        <v>26.05</v>
      </c>
      <c r="F2219" t="n">
        <v>23.57</v>
      </c>
      <c r="G2219" t="n">
        <v>128.58</v>
      </c>
      <c r="H2219" t="n">
        <v>1.87</v>
      </c>
      <c r="I2219" t="n">
        <v>11</v>
      </c>
      <c r="J2219" t="n">
        <v>154.1</v>
      </c>
      <c r="K2219" t="n">
        <v>46.47</v>
      </c>
      <c r="L2219" t="n">
        <v>16.25</v>
      </c>
      <c r="M2219" t="n">
        <v>4</v>
      </c>
      <c r="N2219" t="n">
        <v>26.38</v>
      </c>
      <c r="O2219" t="n">
        <v>19239.4</v>
      </c>
      <c r="P2219" t="n">
        <v>216.25</v>
      </c>
      <c r="Q2219" t="n">
        <v>608.78</v>
      </c>
      <c r="R2219" t="n">
        <v>53.46</v>
      </c>
      <c r="S2219" t="n">
        <v>46.36</v>
      </c>
      <c r="T2219" t="n">
        <v>3224.79</v>
      </c>
      <c r="U2219" t="n">
        <v>0.87</v>
      </c>
      <c r="V2219" t="n">
        <v>0.9</v>
      </c>
      <c r="W2219" t="n">
        <v>9.199999999999999</v>
      </c>
      <c r="X2219" t="n">
        <v>0.2</v>
      </c>
      <c r="Y2219" t="n">
        <v>1</v>
      </c>
      <c r="Z2219" t="n">
        <v>10</v>
      </c>
    </row>
    <row r="2220">
      <c r="A2220" t="n">
        <v>62</v>
      </c>
      <c r="B2220" t="n">
        <v>65</v>
      </c>
      <c r="C2220" t="inlineStr">
        <is>
          <t xml:space="preserve">CONCLUIDO	</t>
        </is>
      </c>
      <c r="D2220" t="n">
        <v>3.8375</v>
      </c>
      <c r="E2220" t="n">
        <v>26.06</v>
      </c>
      <c r="F2220" t="n">
        <v>23.58</v>
      </c>
      <c r="G2220" t="n">
        <v>128.61</v>
      </c>
      <c r="H2220" t="n">
        <v>1.89</v>
      </c>
      <c r="I2220" t="n">
        <v>11</v>
      </c>
      <c r="J2220" t="n">
        <v>154.45</v>
      </c>
      <c r="K2220" t="n">
        <v>46.47</v>
      </c>
      <c r="L2220" t="n">
        <v>16.5</v>
      </c>
      <c r="M2220" t="n">
        <v>3</v>
      </c>
      <c r="N2220" t="n">
        <v>26.48</v>
      </c>
      <c r="O2220" t="n">
        <v>19282.65</v>
      </c>
      <c r="P2220" t="n">
        <v>216.19</v>
      </c>
      <c r="Q2220" t="n">
        <v>608.8099999999999</v>
      </c>
      <c r="R2220" t="n">
        <v>53.56</v>
      </c>
      <c r="S2220" t="n">
        <v>46.36</v>
      </c>
      <c r="T2220" t="n">
        <v>3273.52</v>
      </c>
      <c r="U2220" t="n">
        <v>0.87</v>
      </c>
      <c r="V2220" t="n">
        <v>0.9</v>
      </c>
      <c r="W2220" t="n">
        <v>9.199999999999999</v>
      </c>
      <c r="X2220" t="n">
        <v>0.21</v>
      </c>
      <c r="Y2220" t="n">
        <v>1</v>
      </c>
      <c r="Z2220" t="n">
        <v>10</v>
      </c>
    </row>
    <row r="2221">
      <c r="A2221" t="n">
        <v>63</v>
      </c>
      <c r="B2221" t="n">
        <v>65</v>
      </c>
      <c r="C2221" t="inlineStr">
        <is>
          <t xml:space="preserve">CONCLUIDO	</t>
        </is>
      </c>
      <c r="D2221" t="n">
        <v>3.8367</v>
      </c>
      <c r="E2221" t="n">
        <v>26.06</v>
      </c>
      <c r="F2221" t="n">
        <v>23.58</v>
      </c>
      <c r="G2221" t="n">
        <v>128.64</v>
      </c>
      <c r="H2221" t="n">
        <v>1.92</v>
      </c>
      <c r="I2221" t="n">
        <v>11</v>
      </c>
      <c r="J2221" t="n">
        <v>154.8</v>
      </c>
      <c r="K2221" t="n">
        <v>46.47</v>
      </c>
      <c r="L2221" t="n">
        <v>16.75</v>
      </c>
      <c r="M2221" t="n">
        <v>2</v>
      </c>
      <c r="N2221" t="n">
        <v>26.58</v>
      </c>
      <c r="O2221" t="n">
        <v>19325.94</v>
      </c>
      <c r="P2221" t="n">
        <v>216.47</v>
      </c>
      <c r="Q2221" t="n">
        <v>608.8</v>
      </c>
      <c r="R2221" t="n">
        <v>53.62</v>
      </c>
      <c r="S2221" t="n">
        <v>46.36</v>
      </c>
      <c r="T2221" t="n">
        <v>3304.52</v>
      </c>
      <c r="U2221" t="n">
        <v>0.86</v>
      </c>
      <c r="V2221" t="n">
        <v>0.9</v>
      </c>
      <c r="W2221" t="n">
        <v>9.210000000000001</v>
      </c>
      <c r="X2221" t="n">
        <v>0.21</v>
      </c>
      <c r="Y2221" t="n">
        <v>1</v>
      </c>
      <c r="Z2221" t="n">
        <v>10</v>
      </c>
    </row>
    <row r="2222">
      <c r="A2222" t="n">
        <v>64</v>
      </c>
      <c r="B2222" t="n">
        <v>65</v>
      </c>
      <c r="C2222" t="inlineStr">
        <is>
          <t xml:space="preserve">CONCLUIDO	</t>
        </is>
      </c>
      <c r="D2222" t="n">
        <v>3.8363</v>
      </c>
      <c r="E2222" t="n">
        <v>26.07</v>
      </c>
      <c r="F2222" t="n">
        <v>23.59</v>
      </c>
      <c r="G2222" t="n">
        <v>128.66</v>
      </c>
      <c r="H2222" t="n">
        <v>1.94</v>
      </c>
      <c r="I2222" t="n">
        <v>11</v>
      </c>
      <c r="J2222" t="n">
        <v>155.15</v>
      </c>
      <c r="K2222" t="n">
        <v>46.47</v>
      </c>
      <c r="L2222" t="n">
        <v>17</v>
      </c>
      <c r="M2222" t="n">
        <v>1</v>
      </c>
      <c r="N2222" t="n">
        <v>26.68</v>
      </c>
      <c r="O2222" t="n">
        <v>19369.26</v>
      </c>
      <c r="P2222" t="n">
        <v>216.7</v>
      </c>
      <c r="Q2222" t="n">
        <v>608.8</v>
      </c>
      <c r="R2222" t="n">
        <v>53.58</v>
      </c>
      <c r="S2222" t="n">
        <v>46.36</v>
      </c>
      <c r="T2222" t="n">
        <v>3283.53</v>
      </c>
      <c r="U2222" t="n">
        <v>0.87</v>
      </c>
      <c r="V2222" t="n">
        <v>0.9</v>
      </c>
      <c r="W2222" t="n">
        <v>9.210000000000001</v>
      </c>
      <c r="X2222" t="n">
        <v>0.22</v>
      </c>
      <c r="Y2222" t="n">
        <v>1</v>
      </c>
      <c r="Z2222" t="n">
        <v>10</v>
      </c>
    </row>
    <row r="2223">
      <c r="A2223" t="n">
        <v>65</v>
      </c>
      <c r="B2223" t="n">
        <v>65</v>
      </c>
      <c r="C2223" t="inlineStr">
        <is>
          <t xml:space="preserve">CONCLUIDO	</t>
        </is>
      </c>
      <c r="D2223" t="n">
        <v>3.8362</v>
      </c>
      <c r="E2223" t="n">
        <v>26.07</v>
      </c>
      <c r="F2223" t="n">
        <v>23.59</v>
      </c>
      <c r="G2223" t="n">
        <v>128.66</v>
      </c>
      <c r="H2223" t="n">
        <v>1.96</v>
      </c>
      <c r="I2223" t="n">
        <v>11</v>
      </c>
      <c r="J2223" t="n">
        <v>155.5</v>
      </c>
      <c r="K2223" t="n">
        <v>46.47</v>
      </c>
      <c r="L2223" t="n">
        <v>17.25</v>
      </c>
      <c r="M2223" t="n">
        <v>0</v>
      </c>
      <c r="N2223" t="n">
        <v>26.79</v>
      </c>
      <c r="O2223" t="n">
        <v>19412.61</v>
      </c>
      <c r="P2223" t="n">
        <v>217.05</v>
      </c>
      <c r="Q2223" t="n">
        <v>608.8</v>
      </c>
      <c r="R2223" t="n">
        <v>53.58</v>
      </c>
      <c r="S2223" t="n">
        <v>46.36</v>
      </c>
      <c r="T2223" t="n">
        <v>3284.22</v>
      </c>
      <c r="U2223" t="n">
        <v>0.87</v>
      </c>
      <c r="V2223" t="n">
        <v>0.9</v>
      </c>
      <c r="W2223" t="n">
        <v>9.210000000000001</v>
      </c>
      <c r="X2223" t="n">
        <v>0.22</v>
      </c>
      <c r="Y2223" t="n">
        <v>1</v>
      </c>
      <c r="Z2223" t="n">
        <v>10</v>
      </c>
    </row>
    <row r="2224">
      <c r="A2224" t="n">
        <v>0</v>
      </c>
      <c r="B2224" t="n">
        <v>130</v>
      </c>
      <c r="C2224" t="inlineStr">
        <is>
          <t xml:space="preserve">CONCLUIDO	</t>
        </is>
      </c>
      <c r="D2224" t="n">
        <v>1.924</v>
      </c>
      <c r="E2224" t="n">
        <v>51.98</v>
      </c>
      <c r="F2224" t="n">
        <v>31.03</v>
      </c>
      <c r="G2224" t="n">
        <v>5.02</v>
      </c>
      <c r="H2224" t="n">
        <v>0.07000000000000001</v>
      </c>
      <c r="I2224" t="n">
        <v>371</v>
      </c>
      <c r="J2224" t="n">
        <v>252.85</v>
      </c>
      <c r="K2224" t="n">
        <v>59.19</v>
      </c>
      <c r="L2224" t="n">
        <v>1</v>
      </c>
      <c r="M2224" t="n">
        <v>369</v>
      </c>
      <c r="N2224" t="n">
        <v>62.65</v>
      </c>
      <c r="O2224" t="n">
        <v>31418.63</v>
      </c>
      <c r="P2224" t="n">
        <v>517.23</v>
      </c>
      <c r="Q2224" t="n">
        <v>610.34</v>
      </c>
      <c r="R2224" t="n">
        <v>285.45</v>
      </c>
      <c r="S2224" t="n">
        <v>46.36</v>
      </c>
      <c r="T2224" t="n">
        <v>117415.07</v>
      </c>
      <c r="U2224" t="n">
        <v>0.16</v>
      </c>
      <c r="V2224" t="n">
        <v>0.6899999999999999</v>
      </c>
      <c r="W2224" t="n">
        <v>9.77</v>
      </c>
      <c r="X2224" t="n">
        <v>7.62</v>
      </c>
      <c r="Y2224" t="n">
        <v>1</v>
      </c>
      <c r="Z2224" t="n">
        <v>10</v>
      </c>
    </row>
    <row r="2225">
      <c r="A2225" t="n">
        <v>1</v>
      </c>
      <c r="B2225" t="n">
        <v>130</v>
      </c>
      <c r="C2225" t="inlineStr">
        <is>
          <t xml:space="preserve">CONCLUIDO	</t>
        </is>
      </c>
      <c r="D2225" t="n">
        <v>2.1961</v>
      </c>
      <c r="E2225" t="n">
        <v>45.54</v>
      </c>
      <c r="F2225" t="n">
        <v>29.09</v>
      </c>
      <c r="G2225" t="n">
        <v>6.26</v>
      </c>
      <c r="H2225" t="n">
        <v>0.09</v>
      </c>
      <c r="I2225" t="n">
        <v>279</v>
      </c>
      <c r="J2225" t="n">
        <v>253.3</v>
      </c>
      <c r="K2225" t="n">
        <v>59.19</v>
      </c>
      <c r="L2225" t="n">
        <v>1.25</v>
      </c>
      <c r="M2225" t="n">
        <v>277</v>
      </c>
      <c r="N2225" t="n">
        <v>62.86</v>
      </c>
      <c r="O2225" t="n">
        <v>31474.5</v>
      </c>
      <c r="P2225" t="n">
        <v>484.92</v>
      </c>
      <c r="Q2225" t="n">
        <v>610.0700000000001</v>
      </c>
      <c r="R2225" t="n">
        <v>224.63</v>
      </c>
      <c r="S2225" t="n">
        <v>46.36</v>
      </c>
      <c r="T2225" t="n">
        <v>87465.77</v>
      </c>
      <c r="U2225" t="n">
        <v>0.21</v>
      </c>
      <c r="V2225" t="n">
        <v>0.73</v>
      </c>
      <c r="W2225" t="n">
        <v>9.640000000000001</v>
      </c>
      <c r="X2225" t="n">
        <v>5.69</v>
      </c>
      <c r="Y2225" t="n">
        <v>1</v>
      </c>
      <c r="Z2225" t="n">
        <v>10</v>
      </c>
    </row>
    <row r="2226">
      <c r="A2226" t="n">
        <v>2</v>
      </c>
      <c r="B2226" t="n">
        <v>130</v>
      </c>
      <c r="C2226" t="inlineStr">
        <is>
          <t xml:space="preserve">CONCLUIDO	</t>
        </is>
      </c>
      <c r="D2226" t="n">
        <v>2.401</v>
      </c>
      <c r="E2226" t="n">
        <v>41.65</v>
      </c>
      <c r="F2226" t="n">
        <v>27.94</v>
      </c>
      <c r="G2226" t="n">
        <v>7.52</v>
      </c>
      <c r="H2226" t="n">
        <v>0.11</v>
      </c>
      <c r="I2226" t="n">
        <v>223</v>
      </c>
      <c r="J2226" t="n">
        <v>253.75</v>
      </c>
      <c r="K2226" t="n">
        <v>59.19</v>
      </c>
      <c r="L2226" t="n">
        <v>1.5</v>
      </c>
      <c r="M2226" t="n">
        <v>221</v>
      </c>
      <c r="N2226" t="n">
        <v>63.06</v>
      </c>
      <c r="O2226" t="n">
        <v>31530.44</v>
      </c>
      <c r="P2226" t="n">
        <v>465.71</v>
      </c>
      <c r="Q2226" t="n">
        <v>609.8</v>
      </c>
      <c r="R2226" t="n">
        <v>188.44</v>
      </c>
      <c r="S2226" t="n">
        <v>46.36</v>
      </c>
      <c r="T2226" t="n">
        <v>69653.7</v>
      </c>
      <c r="U2226" t="n">
        <v>0.25</v>
      </c>
      <c r="V2226" t="n">
        <v>0.76</v>
      </c>
      <c r="W2226" t="n">
        <v>9.56</v>
      </c>
      <c r="X2226" t="n">
        <v>4.55</v>
      </c>
      <c r="Y2226" t="n">
        <v>1</v>
      </c>
      <c r="Z2226" t="n">
        <v>10</v>
      </c>
    </row>
    <row r="2227">
      <c r="A2227" t="n">
        <v>3</v>
      </c>
      <c r="B2227" t="n">
        <v>130</v>
      </c>
      <c r="C2227" t="inlineStr">
        <is>
          <t xml:space="preserve">CONCLUIDO	</t>
        </is>
      </c>
      <c r="D2227" t="n">
        <v>2.5608</v>
      </c>
      <c r="E2227" t="n">
        <v>39.05</v>
      </c>
      <c r="F2227" t="n">
        <v>27.15</v>
      </c>
      <c r="G2227" t="n">
        <v>8.76</v>
      </c>
      <c r="H2227" t="n">
        <v>0.12</v>
      </c>
      <c r="I2227" t="n">
        <v>186</v>
      </c>
      <c r="J2227" t="n">
        <v>254.21</v>
      </c>
      <c r="K2227" t="n">
        <v>59.19</v>
      </c>
      <c r="L2227" t="n">
        <v>1.75</v>
      </c>
      <c r="M2227" t="n">
        <v>184</v>
      </c>
      <c r="N2227" t="n">
        <v>63.26</v>
      </c>
      <c r="O2227" t="n">
        <v>31586.46</v>
      </c>
      <c r="P2227" t="n">
        <v>452.42</v>
      </c>
      <c r="Q2227" t="n">
        <v>609.47</v>
      </c>
      <c r="R2227" t="n">
        <v>164.6</v>
      </c>
      <c r="S2227" t="n">
        <v>46.36</v>
      </c>
      <c r="T2227" t="n">
        <v>57916.95</v>
      </c>
      <c r="U2227" t="n">
        <v>0.28</v>
      </c>
      <c r="V2227" t="n">
        <v>0.79</v>
      </c>
      <c r="W2227" t="n">
        <v>9.48</v>
      </c>
      <c r="X2227" t="n">
        <v>3.76</v>
      </c>
      <c r="Y2227" t="n">
        <v>1</v>
      </c>
      <c r="Z2227" t="n">
        <v>10</v>
      </c>
    </row>
    <row r="2228">
      <c r="A2228" t="n">
        <v>4</v>
      </c>
      <c r="B2228" t="n">
        <v>130</v>
      </c>
      <c r="C2228" t="inlineStr">
        <is>
          <t xml:space="preserve">CONCLUIDO	</t>
        </is>
      </c>
      <c r="D2228" t="n">
        <v>2.6851</v>
      </c>
      <c r="E2228" t="n">
        <v>37.24</v>
      </c>
      <c r="F2228" t="n">
        <v>26.62</v>
      </c>
      <c r="G2228" t="n">
        <v>9.98</v>
      </c>
      <c r="H2228" t="n">
        <v>0.14</v>
      </c>
      <c r="I2228" t="n">
        <v>160</v>
      </c>
      <c r="J2228" t="n">
        <v>254.66</v>
      </c>
      <c r="K2228" t="n">
        <v>59.19</v>
      </c>
      <c r="L2228" t="n">
        <v>2</v>
      </c>
      <c r="M2228" t="n">
        <v>158</v>
      </c>
      <c r="N2228" t="n">
        <v>63.47</v>
      </c>
      <c r="O2228" t="n">
        <v>31642.55</v>
      </c>
      <c r="P2228" t="n">
        <v>443.34</v>
      </c>
      <c r="Q2228" t="n">
        <v>609.5</v>
      </c>
      <c r="R2228" t="n">
        <v>147.76</v>
      </c>
      <c r="S2228" t="n">
        <v>46.36</v>
      </c>
      <c r="T2228" t="n">
        <v>49627.57</v>
      </c>
      <c r="U2228" t="n">
        <v>0.31</v>
      </c>
      <c r="V2228" t="n">
        <v>0.8</v>
      </c>
      <c r="W2228" t="n">
        <v>9.449999999999999</v>
      </c>
      <c r="X2228" t="n">
        <v>3.23</v>
      </c>
      <c r="Y2228" t="n">
        <v>1</v>
      </c>
      <c r="Z2228" t="n">
        <v>10</v>
      </c>
    </row>
    <row r="2229">
      <c r="A2229" t="n">
        <v>5</v>
      </c>
      <c r="B2229" t="n">
        <v>130</v>
      </c>
      <c r="C2229" t="inlineStr">
        <is>
          <t xml:space="preserve">CONCLUIDO	</t>
        </is>
      </c>
      <c r="D2229" t="n">
        <v>2.7901</v>
      </c>
      <c r="E2229" t="n">
        <v>35.84</v>
      </c>
      <c r="F2229" t="n">
        <v>26.19</v>
      </c>
      <c r="G2229" t="n">
        <v>11.22</v>
      </c>
      <c r="H2229" t="n">
        <v>0.16</v>
      </c>
      <c r="I2229" t="n">
        <v>140</v>
      </c>
      <c r="J2229" t="n">
        <v>255.12</v>
      </c>
      <c r="K2229" t="n">
        <v>59.19</v>
      </c>
      <c r="L2229" t="n">
        <v>2.25</v>
      </c>
      <c r="M2229" t="n">
        <v>138</v>
      </c>
      <c r="N2229" t="n">
        <v>63.67</v>
      </c>
      <c r="O2229" t="n">
        <v>31698.72</v>
      </c>
      <c r="P2229" t="n">
        <v>436.13</v>
      </c>
      <c r="Q2229" t="n">
        <v>609.37</v>
      </c>
      <c r="R2229" t="n">
        <v>134.79</v>
      </c>
      <c r="S2229" t="n">
        <v>46.36</v>
      </c>
      <c r="T2229" t="n">
        <v>43244.26</v>
      </c>
      <c r="U2229" t="n">
        <v>0.34</v>
      </c>
      <c r="V2229" t="n">
        <v>0.8100000000000001</v>
      </c>
      <c r="W2229" t="n">
        <v>9.41</v>
      </c>
      <c r="X2229" t="n">
        <v>2.81</v>
      </c>
      <c r="Y2229" t="n">
        <v>1</v>
      </c>
      <c r="Z2229" t="n">
        <v>10</v>
      </c>
    </row>
    <row r="2230">
      <c r="A2230" t="n">
        <v>6</v>
      </c>
      <c r="B2230" t="n">
        <v>130</v>
      </c>
      <c r="C2230" t="inlineStr">
        <is>
          <t xml:space="preserve">CONCLUIDO	</t>
        </is>
      </c>
      <c r="D2230" t="n">
        <v>2.8743</v>
      </c>
      <c r="E2230" t="n">
        <v>34.79</v>
      </c>
      <c r="F2230" t="n">
        <v>25.88</v>
      </c>
      <c r="G2230" t="n">
        <v>12.42</v>
      </c>
      <c r="H2230" t="n">
        <v>0.17</v>
      </c>
      <c r="I2230" t="n">
        <v>125</v>
      </c>
      <c r="J2230" t="n">
        <v>255.57</v>
      </c>
      <c r="K2230" t="n">
        <v>59.19</v>
      </c>
      <c r="L2230" t="n">
        <v>2.5</v>
      </c>
      <c r="M2230" t="n">
        <v>123</v>
      </c>
      <c r="N2230" t="n">
        <v>63.88</v>
      </c>
      <c r="O2230" t="n">
        <v>31754.97</v>
      </c>
      <c r="P2230" t="n">
        <v>430.72</v>
      </c>
      <c r="Q2230" t="n">
        <v>609.4400000000001</v>
      </c>
      <c r="R2230" t="n">
        <v>124.98</v>
      </c>
      <c r="S2230" t="n">
        <v>46.36</v>
      </c>
      <c r="T2230" t="n">
        <v>38410.95</v>
      </c>
      <c r="U2230" t="n">
        <v>0.37</v>
      </c>
      <c r="V2230" t="n">
        <v>0.82</v>
      </c>
      <c r="W2230" t="n">
        <v>9.380000000000001</v>
      </c>
      <c r="X2230" t="n">
        <v>2.49</v>
      </c>
      <c r="Y2230" t="n">
        <v>1</v>
      </c>
      <c r="Z2230" t="n">
        <v>10</v>
      </c>
    </row>
    <row r="2231">
      <c r="A2231" t="n">
        <v>7</v>
      </c>
      <c r="B2231" t="n">
        <v>130</v>
      </c>
      <c r="C2231" t="inlineStr">
        <is>
          <t xml:space="preserve">CONCLUIDO	</t>
        </is>
      </c>
      <c r="D2231" t="n">
        <v>2.9492</v>
      </c>
      <c r="E2231" t="n">
        <v>33.91</v>
      </c>
      <c r="F2231" t="n">
        <v>25.63</v>
      </c>
      <c r="G2231" t="n">
        <v>13.73</v>
      </c>
      <c r="H2231" t="n">
        <v>0.19</v>
      </c>
      <c r="I2231" t="n">
        <v>112</v>
      </c>
      <c r="J2231" t="n">
        <v>256.03</v>
      </c>
      <c r="K2231" t="n">
        <v>59.19</v>
      </c>
      <c r="L2231" t="n">
        <v>2.75</v>
      </c>
      <c r="M2231" t="n">
        <v>110</v>
      </c>
      <c r="N2231" t="n">
        <v>64.09</v>
      </c>
      <c r="O2231" t="n">
        <v>31811.29</v>
      </c>
      <c r="P2231" t="n">
        <v>426.34</v>
      </c>
      <c r="Q2231" t="n">
        <v>609.3200000000001</v>
      </c>
      <c r="R2231" t="n">
        <v>117.26</v>
      </c>
      <c r="S2231" t="n">
        <v>46.36</v>
      </c>
      <c r="T2231" t="n">
        <v>34618.33</v>
      </c>
      <c r="U2231" t="n">
        <v>0.4</v>
      </c>
      <c r="V2231" t="n">
        <v>0.83</v>
      </c>
      <c r="W2231" t="n">
        <v>9.359999999999999</v>
      </c>
      <c r="X2231" t="n">
        <v>2.25</v>
      </c>
      <c r="Y2231" t="n">
        <v>1</v>
      </c>
      <c r="Z2231" t="n">
        <v>10</v>
      </c>
    </row>
    <row r="2232">
      <c r="A2232" t="n">
        <v>8</v>
      </c>
      <c r="B2232" t="n">
        <v>130</v>
      </c>
      <c r="C2232" t="inlineStr">
        <is>
          <t xml:space="preserve">CONCLUIDO	</t>
        </is>
      </c>
      <c r="D2232" t="n">
        <v>3.0105</v>
      </c>
      <c r="E2232" t="n">
        <v>33.22</v>
      </c>
      <c r="F2232" t="n">
        <v>25.43</v>
      </c>
      <c r="G2232" t="n">
        <v>14.96</v>
      </c>
      <c r="H2232" t="n">
        <v>0.21</v>
      </c>
      <c r="I2232" t="n">
        <v>102</v>
      </c>
      <c r="J2232" t="n">
        <v>256.49</v>
      </c>
      <c r="K2232" t="n">
        <v>59.19</v>
      </c>
      <c r="L2232" t="n">
        <v>3</v>
      </c>
      <c r="M2232" t="n">
        <v>100</v>
      </c>
      <c r="N2232" t="n">
        <v>64.29000000000001</v>
      </c>
      <c r="O2232" t="n">
        <v>31867.69</v>
      </c>
      <c r="P2232" t="n">
        <v>422.89</v>
      </c>
      <c r="Q2232" t="n">
        <v>609.3</v>
      </c>
      <c r="R2232" t="n">
        <v>110.68</v>
      </c>
      <c r="S2232" t="n">
        <v>46.36</v>
      </c>
      <c r="T2232" t="n">
        <v>31379.53</v>
      </c>
      <c r="U2232" t="n">
        <v>0.42</v>
      </c>
      <c r="V2232" t="n">
        <v>0.84</v>
      </c>
      <c r="W2232" t="n">
        <v>9.35</v>
      </c>
      <c r="X2232" t="n">
        <v>2.04</v>
      </c>
      <c r="Y2232" t="n">
        <v>1</v>
      </c>
      <c r="Z2232" t="n">
        <v>10</v>
      </c>
    </row>
    <row r="2233">
      <c r="A2233" t="n">
        <v>9</v>
      </c>
      <c r="B2233" t="n">
        <v>130</v>
      </c>
      <c r="C2233" t="inlineStr">
        <is>
          <t xml:space="preserve">CONCLUIDO	</t>
        </is>
      </c>
      <c r="D2233" t="n">
        <v>3.0626</v>
      </c>
      <c r="E2233" t="n">
        <v>32.65</v>
      </c>
      <c r="F2233" t="n">
        <v>25.25</v>
      </c>
      <c r="G2233" t="n">
        <v>16.12</v>
      </c>
      <c r="H2233" t="n">
        <v>0.23</v>
      </c>
      <c r="I2233" t="n">
        <v>94</v>
      </c>
      <c r="J2233" t="n">
        <v>256.95</v>
      </c>
      <c r="K2233" t="n">
        <v>59.19</v>
      </c>
      <c r="L2233" t="n">
        <v>3.25</v>
      </c>
      <c r="M2233" t="n">
        <v>92</v>
      </c>
      <c r="N2233" t="n">
        <v>64.5</v>
      </c>
      <c r="O2233" t="n">
        <v>31924.29</v>
      </c>
      <c r="P2233" t="n">
        <v>419.77</v>
      </c>
      <c r="Q2233" t="n">
        <v>609.14</v>
      </c>
      <c r="R2233" t="n">
        <v>105.22</v>
      </c>
      <c r="S2233" t="n">
        <v>46.36</v>
      </c>
      <c r="T2233" t="n">
        <v>28689.11</v>
      </c>
      <c r="U2233" t="n">
        <v>0.44</v>
      </c>
      <c r="V2233" t="n">
        <v>0.84</v>
      </c>
      <c r="W2233" t="n">
        <v>9.34</v>
      </c>
      <c r="X2233" t="n">
        <v>1.87</v>
      </c>
      <c r="Y2233" t="n">
        <v>1</v>
      </c>
      <c r="Z2233" t="n">
        <v>10</v>
      </c>
    </row>
    <row r="2234">
      <c r="A2234" t="n">
        <v>10</v>
      </c>
      <c r="B2234" t="n">
        <v>130</v>
      </c>
      <c r="C2234" t="inlineStr">
        <is>
          <t xml:space="preserve">CONCLUIDO	</t>
        </is>
      </c>
      <c r="D2234" t="n">
        <v>3.1086</v>
      </c>
      <c r="E2234" t="n">
        <v>32.17</v>
      </c>
      <c r="F2234" t="n">
        <v>25.11</v>
      </c>
      <c r="G2234" t="n">
        <v>17.32</v>
      </c>
      <c r="H2234" t="n">
        <v>0.24</v>
      </c>
      <c r="I2234" t="n">
        <v>87</v>
      </c>
      <c r="J2234" t="n">
        <v>257.41</v>
      </c>
      <c r="K2234" t="n">
        <v>59.19</v>
      </c>
      <c r="L2234" t="n">
        <v>3.5</v>
      </c>
      <c r="M2234" t="n">
        <v>85</v>
      </c>
      <c r="N2234" t="n">
        <v>64.70999999999999</v>
      </c>
      <c r="O2234" t="n">
        <v>31980.84</v>
      </c>
      <c r="P2234" t="n">
        <v>417.19</v>
      </c>
      <c r="Q2234" t="n">
        <v>608.99</v>
      </c>
      <c r="R2234" t="n">
        <v>101.27</v>
      </c>
      <c r="S2234" t="n">
        <v>46.36</v>
      </c>
      <c r="T2234" t="n">
        <v>26747.69</v>
      </c>
      <c r="U2234" t="n">
        <v>0.46</v>
      </c>
      <c r="V2234" t="n">
        <v>0.85</v>
      </c>
      <c r="W2234" t="n">
        <v>9.32</v>
      </c>
      <c r="X2234" t="n">
        <v>1.73</v>
      </c>
      <c r="Y2234" t="n">
        <v>1</v>
      </c>
      <c r="Z2234" t="n">
        <v>10</v>
      </c>
    </row>
    <row r="2235">
      <c r="A2235" t="n">
        <v>11</v>
      </c>
      <c r="B2235" t="n">
        <v>130</v>
      </c>
      <c r="C2235" t="inlineStr">
        <is>
          <t xml:space="preserve">CONCLUIDO	</t>
        </is>
      </c>
      <c r="D2235" t="n">
        <v>3.1493</v>
      </c>
      <c r="E2235" t="n">
        <v>31.75</v>
      </c>
      <c r="F2235" t="n">
        <v>24.99</v>
      </c>
      <c r="G2235" t="n">
        <v>18.51</v>
      </c>
      <c r="H2235" t="n">
        <v>0.26</v>
      </c>
      <c r="I2235" t="n">
        <v>81</v>
      </c>
      <c r="J2235" t="n">
        <v>257.86</v>
      </c>
      <c r="K2235" t="n">
        <v>59.19</v>
      </c>
      <c r="L2235" t="n">
        <v>3.75</v>
      </c>
      <c r="M2235" t="n">
        <v>79</v>
      </c>
      <c r="N2235" t="n">
        <v>64.92</v>
      </c>
      <c r="O2235" t="n">
        <v>32037.48</v>
      </c>
      <c r="P2235" t="n">
        <v>414.89</v>
      </c>
      <c r="Q2235" t="n">
        <v>608.98</v>
      </c>
      <c r="R2235" t="n">
        <v>97.33</v>
      </c>
      <c r="S2235" t="n">
        <v>46.36</v>
      </c>
      <c r="T2235" t="n">
        <v>24806.97</v>
      </c>
      <c r="U2235" t="n">
        <v>0.48</v>
      </c>
      <c r="V2235" t="n">
        <v>0.85</v>
      </c>
      <c r="W2235" t="n">
        <v>9.32</v>
      </c>
      <c r="X2235" t="n">
        <v>1.61</v>
      </c>
      <c r="Y2235" t="n">
        <v>1</v>
      </c>
      <c r="Z2235" t="n">
        <v>10</v>
      </c>
    </row>
    <row r="2236">
      <c r="A2236" t="n">
        <v>12</v>
      </c>
      <c r="B2236" t="n">
        <v>130</v>
      </c>
      <c r="C2236" t="inlineStr">
        <is>
          <t xml:space="preserve">CONCLUIDO	</t>
        </is>
      </c>
      <c r="D2236" t="n">
        <v>3.1911</v>
      </c>
      <c r="E2236" t="n">
        <v>31.34</v>
      </c>
      <c r="F2236" t="n">
        <v>24.86</v>
      </c>
      <c r="G2236" t="n">
        <v>19.89</v>
      </c>
      <c r="H2236" t="n">
        <v>0.28</v>
      </c>
      <c r="I2236" t="n">
        <v>75</v>
      </c>
      <c r="J2236" t="n">
        <v>258.32</v>
      </c>
      <c r="K2236" t="n">
        <v>59.19</v>
      </c>
      <c r="L2236" t="n">
        <v>4</v>
      </c>
      <c r="M2236" t="n">
        <v>73</v>
      </c>
      <c r="N2236" t="n">
        <v>65.13</v>
      </c>
      <c r="O2236" t="n">
        <v>32094.19</v>
      </c>
      <c r="P2236" t="n">
        <v>412.74</v>
      </c>
      <c r="Q2236" t="n">
        <v>609.0700000000001</v>
      </c>
      <c r="R2236" t="n">
        <v>93.56999999999999</v>
      </c>
      <c r="S2236" t="n">
        <v>46.36</v>
      </c>
      <c r="T2236" t="n">
        <v>22959.01</v>
      </c>
      <c r="U2236" t="n">
        <v>0.5</v>
      </c>
      <c r="V2236" t="n">
        <v>0.86</v>
      </c>
      <c r="W2236" t="n">
        <v>9.300000000000001</v>
      </c>
      <c r="X2236" t="n">
        <v>1.49</v>
      </c>
      <c r="Y2236" t="n">
        <v>1</v>
      </c>
      <c r="Z2236" t="n">
        <v>10</v>
      </c>
    </row>
    <row r="2237">
      <c r="A2237" t="n">
        <v>13</v>
      </c>
      <c r="B2237" t="n">
        <v>130</v>
      </c>
      <c r="C2237" t="inlineStr">
        <is>
          <t xml:space="preserve">CONCLUIDO	</t>
        </is>
      </c>
      <c r="D2237" t="n">
        <v>3.2178</v>
      </c>
      <c r="E2237" t="n">
        <v>31.08</v>
      </c>
      <c r="F2237" t="n">
        <v>24.8</v>
      </c>
      <c r="G2237" t="n">
        <v>20.96</v>
      </c>
      <c r="H2237" t="n">
        <v>0.29</v>
      </c>
      <c r="I2237" t="n">
        <v>71</v>
      </c>
      <c r="J2237" t="n">
        <v>258.78</v>
      </c>
      <c r="K2237" t="n">
        <v>59.19</v>
      </c>
      <c r="L2237" t="n">
        <v>4.25</v>
      </c>
      <c r="M2237" t="n">
        <v>69</v>
      </c>
      <c r="N2237" t="n">
        <v>65.34</v>
      </c>
      <c r="O2237" t="n">
        <v>32150.98</v>
      </c>
      <c r="P2237" t="n">
        <v>411.47</v>
      </c>
      <c r="Q2237" t="n">
        <v>609.03</v>
      </c>
      <c r="R2237" t="n">
        <v>91.36</v>
      </c>
      <c r="S2237" t="n">
        <v>46.36</v>
      </c>
      <c r="T2237" t="n">
        <v>21873.35</v>
      </c>
      <c r="U2237" t="n">
        <v>0.51</v>
      </c>
      <c r="V2237" t="n">
        <v>0.86</v>
      </c>
      <c r="W2237" t="n">
        <v>9.300000000000001</v>
      </c>
      <c r="X2237" t="n">
        <v>1.42</v>
      </c>
      <c r="Y2237" t="n">
        <v>1</v>
      </c>
      <c r="Z2237" t="n">
        <v>10</v>
      </c>
    </row>
    <row r="2238">
      <c r="A2238" t="n">
        <v>14</v>
      </c>
      <c r="B2238" t="n">
        <v>130</v>
      </c>
      <c r="C2238" t="inlineStr">
        <is>
          <t xml:space="preserve">CONCLUIDO	</t>
        </is>
      </c>
      <c r="D2238" t="n">
        <v>3.2577</v>
      </c>
      <c r="E2238" t="n">
        <v>30.7</v>
      </c>
      <c r="F2238" t="n">
        <v>24.67</v>
      </c>
      <c r="G2238" t="n">
        <v>22.42</v>
      </c>
      <c r="H2238" t="n">
        <v>0.31</v>
      </c>
      <c r="I2238" t="n">
        <v>66</v>
      </c>
      <c r="J2238" t="n">
        <v>259.25</v>
      </c>
      <c r="K2238" t="n">
        <v>59.19</v>
      </c>
      <c r="L2238" t="n">
        <v>4.5</v>
      </c>
      <c r="M2238" t="n">
        <v>64</v>
      </c>
      <c r="N2238" t="n">
        <v>65.55</v>
      </c>
      <c r="O2238" t="n">
        <v>32207.85</v>
      </c>
      <c r="P2238" t="n">
        <v>408.96</v>
      </c>
      <c r="Q2238" t="n">
        <v>609.03</v>
      </c>
      <c r="R2238" t="n">
        <v>87.62</v>
      </c>
      <c r="S2238" t="n">
        <v>46.36</v>
      </c>
      <c r="T2238" t="n">
        <v>20027.54</v>
      </c>
      <c r="U2238" t="n">
        <v>0.53</v>
      </c>
      <c r="V2238" t="n">
        <v>0.86</v>
      </c>
      <c r="W2238" t="n">
        <v>9.279999999999999</v>
      </c>
      <c r="X2238" t="n">
        <v>1.29</v>
      </c>
      <c r="Y2238" t="n">
        <v>1</v>
      </c>
      <c r="Z2238" t="n">
        <v>10</v>
      </c>
    </row>
    <row r="2239">
      <c r="A2239" t="n">
        <v>15</v>
      </c>
      <c r="B2239" t="n">
        <v>130</v>
      </c>
      <c r="C2239" t="inlineStr">
        <is>
          <t xml:space="preserve">CONCLUIDO	</t>
        </is>
      </c>
      <c r="D2239" t="n">
        <v>3.2775</v>
      </c>
      <c r="E2239" t="n">
        <v>30.51</v>
      </c>
      <c r="F2239" t="n">
        <v>24.63</v>
      </c>
      <c r="G2239" t="n">
        <v>23.45</v>
      </c>
      <c r="H2239" t="n">
        <v>0.33</v>
      </c>
      <c r="I2239" t="n">
        <v>63</v>
      </c>
      <c r="J2239" t="n">
        <v>259.71</v>
      </c>
      <c r="K2239" t="n">
        <v>59.19</v>
      </c>
      <c r="L2239" t="n">
        <v>4.75</v>
      </c>
      <c r="M2239" t="n">
        <v>61</v>
      </c>
      <c r="N2239" t="n">
        <v>65.76000000000001</v>
      </c>
      <c r="O2239" t="n">
        <v>32264.79</v>
      </c>
      <c r="P2239" t="n">
        <v>408.17</v>
      </c>
      <c r="Q2239" t="n">
        <v>608.9400000000001</v>
      </c>
      <c r="R2239" t="n">
        <v>86.33</v>
      </c>
      <c r="S2239" t="n">
        <v>46.36</v>
      </c>
      <c r="T2239" t="n">
        <v>19395.24</v>
      </c>
      <c r="U2239" t="n">
        <v>0.54</v>
      </c>
      <c r="V2239" t="n">
        <v>0.87</v>
      </c>
      <c r="W2239" t="n">
        <v>9.279999999999999</v>
      </c>
      <c r="X2239" t="n">
        <v>1.25</v>
      </c>
      <c r="Y2239" t="n">
        <v>1</v>
      </c>
      <c r="Z2239" t="n">
        <v>10</v>
      </c>
    </row>
    <row r="2240">
      <c r="A2240" t="n">
        <v>16</v>
      </c>
      <c r="B2240" t="n">
        <v>130</v>
      </c>
      <c r="C2240" t="inlineStr">
        <is>
          <t xml:space="preserve">CONCLUIDO	</t>
        </is>
      </c>
      <c r="D2240" t="n">
        <v>3.3006</v>
      </c>
      <c r="E2240" t="n">
        <v>30.3</v>
      </c>
      <c r="F2240" t="n">
        <v>24.56</v>
      </c>
      <c r="G2240" t="n">
        <v>24.56</v>
      </c>
      <c r="H2240" t="n">
        <v>0.34</v>
      </c>
      <c r="I2240" t="n">
        <v>60</v>
      </c>
      <c r="J2240" t="n">
        <v>260.17</v>
      </c>
      <c r="K2240" t="n">
        <v>59.19</v>
      </c>
      <c r="L2240" t="n">
        <v>5</v>
      </c>
      <c r="M2240" t="n">
        <v>58</v>
      </c>
      <c r="N2240" t="n">
        <v>65.98</v>
      </c>
      <c r="O2240" t="n">
        <v>32321.82</v>
      </c>
      <c r="P2240" t="n">
        <v>406.87</v>
      </c>
      <c r="Q2240" t="n">
        <v>609.04</v>
      </c>
      <c r="R2240" t="n">
        <v>84.19</v>
      </c>
      <c r="S2240" t="n">
        <v>46.36</v>
      </c>
      <c r="T2240" t="n">
        <v>18344.29</v>
      </c>
      <c r="U2240" t="n">
        <v>0.55</v>
      </c>
      <c r="V2240" t="n">
        <v>0.87</v>
      </c>
      <c r="W2240" t="n">
        <v>9.279999999999999</v>
      </c>
      <c r="X2240" t="n">
        <v>1.18</v>
      </c>
      <c r="Y2240" t="n">
        <v>1</v>
      </c>
      <c r="Z2240" t="n">
        <v>10</v>
      </c>
    </row>
    <row r="2241">
      <c r="A2241" t="n">
        <v>17</v>
      </c>
      <c r="B2241" t="n">
        <v>130</v>
      </c>
      <c r="C2241" t="inlineStr">
        <is>
          <t xml:space="preserve">CONCLUIDO	</t>
        </is>
      </c>
      <c r="D2241" t="n">
        <v>3.3252</v>
      </c>
      <c r="E2241" t="n">
        <v>30.07</v>
      </c>
      <c r="F2241" t="n">
        <v>24.48</v>
      </c>
      <c r="G2241" t="n">
        <v>25.77</v>
      </c>
      <c r="H2241" t="n">
        <v>0.36</v>
      </c>
      <c r="I2241" t="n">
        <v>57</v>
      </c>
      <c r="J2241" t="n">
        <v>260.63</v>
      </c>
      <c r="K2241" t="n">
        <v>59.19</v>
      </c>
      <c r="L2241" t="n">
        <v>5.25</v>
      </c>
      <c r="M2241" t="n">
        <v>55</v>
      </c>
      <c r="N2241" t="n">
        <v>66.19</v>
      </c>
      <c r="O2241" t="n">
        <v>32378.93</v>
      </c>
      <c r="P2241" t="n">
        <v>405.43</v>
      </c>
      <c r="Q2241" t="n">
        <v>608.98</v>
      </c>
      <c r="R2241" t="n">
        <v>81.72</v>
      </c>
      <c r="S2241" t="n">
        <v>46.36</v>
      </c>
      <c r="T2241" t="n">
        <v>17120.9</v>
      </c>
      <c r="U2241" t="n">
        <v>0.57</v>
      </c>
      <c r="V2241" t="n">
        <v>0.87</v>
      </c>
      <c r="W2241" t="n">
        <v>9.27</v>
      </c>
      <c r="X2241" t="n">
        <v>1.11</v>
      </c>
      <c r="Y2241" t="n">
        <v>1</v>
      </c>
      <c r="Z2241" t="n">
        <v>10</v>
      </c>
    </row>
    <row r="2242">
      <c r="A2242" t="n">
        <v>18</v>
      </c>
      <c r="B2242" t="n">
        <v>130</v>
      </c>
      <c r="C2242" t="inlineStr">
        <is>
          <t xml:space="preserve">CONCLUIDO	</t>
        </is>
      </c>
      <c r="D2242" t="n">
        <v>3.347</v>
      </c>
      <c r="E2242" t="n">
        <v>29.88</v>
      </c>
      <c r="F2242" t="n">
        <v>24.43</v>
      </c>
      <c r="G2242" t="n">
        <v>27.15</v>
      </c>
      <c r="H2242" t="n">
        <v>0.37</v>
      </c>
      <c r="I2242" t="n">
        <v>54</v>
      </c>
      <c r="J2242" t="n">
        <v>261.1</v>
      </c>
      <c r="K2242" t="n">
        <v>59.19</v>
      </c>
      <c r="L2242" t="n">
        <v>5.5</v>
      </c>
      <c r="M2242" t="n">
        <v>52</v>
      </c>
      <c r="N2242" t="n">
        <v>66.40000000000001</v>
      </c>
      <c r="O2242" t="n">
        <v>32436.11</v>
      </c>
      <c r="P2242" t="n">
        <v>404.39</v>
      </c>
      <c r="Q2242" t="n">
        <v>609.09</v>
      </c>
      <c r="R2242" t="n">
        <v>79.98</v>
      </c>
      <c r="S2242" t="n">
        <v>46.36</v>
      </c>
      <c r="T2242" t="n">
        <v>16266.84</v>
      </c>
      <c r="U2242" t="n">
        <v>0.58</v>
      </c>
      <c r="V2242" t="n">
        <v>0.87</v>
      </c>
      <c r="W2242" t="n">
        <v>9.27</v>
      </c>
      <c r="X2242" t="n">
        <v>1.06</v>
      </c>
      <c r="Y2242" t="n">
        <v>1</v>
      </c>
      <c r="Z2242" t="n">
        <v>10</v>
      </c>
    </row>
    <row r="2243">
      <c r="A2243" t="n">
        <v>19</v>
      </c>
      <c r="B2243" t="n">
        <v>130</v>
      </c>
      <c r="C2243" t="inlineStr">
        <is>
          <t xml:space="preserve">CONCLUIDO	</t>
        </is>
      </c>
      <c r="D2243" t="n">
        <v>3.3643</v>
      </c>
      <c r="E2243" t="n">
        <v>29.72</v>
      </c>
      <c r="F2243" t="n">
        <v>24.38</v>
      </c>
      <c r="G2243" t="n">
        <v>28.13</v>
      </c>
      <c r="H2243" t="n">
        <v>0.39</v>
      </c>
      <c r="I2243" t="n">
        <v>52</v>
      </c>
      <c r="J2243" t="n">
        <v>261.56</v>
      </c>
      <c r="K2243" t="n">
        <v>59.19</v>
      </c>
      <c r="L2243" t="n">
        <v>5.75</v>
      </c>
      <c r="M2243" t="n">
        <v>50</v>
      </c>
      <c r="N2243" t="n">
        <v>66.62</v>
      </c>
      <c r="O2243" t="n">
        <v>32493.38</v>
      </c>
      <c r="P2243" t="n">
        <v>403.41</v>
      </c>
      <c r="Q2243" t="n">
        <v>608.92</v>
      </c>
      <c r="R2243" t="n">
        <v>78.34</v>
      </c>
      <c r="S2243" t="n">
        <v>46.36</v>
      </c>
      <c r="T2243" t="n">
        <v>15457.66</v>
      </c>
      <c r="U2243" t="n">
        <v>0.59</v>
      </c>
      <c r="V2243" t="n">
        <v>0.87</v>
      </c>
      <c r="W2243" t="n">
        <v>9.27</v>
      </c>
      <c r="X2243" t="n">
        <v>1</v>
      </c>
      <c r="Y2243" t="n">
        <v>1</v>
      </c>
      <c r="Z2243" t="n">
        <v>10</v>
      </c>
    </row>
    <row r="2244">
      <c r="A2244" t="n">
        <v>20</v>
      </c>
      <c r="B2244" t="n">
        <v>130</v>
      </c>
      <c r="C2244" t="inlineStr">
        <is>
          <t xml:space="preserve">CONCLUIDO	</t>
        </is>
      </c>
      <c r="D2244" t="n">
        <v>3.3845</v>
      </c>
      <c r="E2244" t="n">
        <v>29.55</v>
      </c>
      <c r="F2244" t="n">
        <v>24.35</v>
      </c>
      <c r="G2244" t="n">
        <v>29.81</v>
      </c>
      <c r="H2244" t="n">
        <v>0.41</v>
      </c>
      <c r="I2244" t="n">
        <v>49</v>
      </c>
      <c r="J2244" t="n">
        <v>262.03</v>
      </c>
      <c r="K2244" t="n">
        <v>59.19</v>
      </c>
      <c r="L2244" t="n">
        <v>6</v>
      </c>
      <c r="M2244" t="n">
        <v>47</v>
      </c>
      <c r="N2244" t="n">
        <v>66.83</v>
      </c>
      <c r="O2244" t="n">
        <v>32550.72</v>
      </c>
      <c r="P2244" t="n">
        <v>402.53</v>
      </c>
      <c r="Q2244" t="n">
        <v>608.98</v>
      </c>
      <c r="R2244" t="n">
        <v>77.38</v>
      </c>
      <c r="S2244" t="n">
        <v>46.36</v>
      </c>
      <c r="T2244" t="n">
        <v>14994.6</v>
      </c>
      <c r="U2244" t="n">
        <v>0.6</v>
      </c>
      <c r="V2244" t="n">
        <v>0.88</v>
      </c>
      <c r="W2244" t="n">
        <v>9.27</v>
      </c>
      <c r="X2244" t="n">
        <v>0.97</v>
      </c>
      <c r="Y2244" t="n">
        <v>1</v>
      </c>
      <c r="Z2244" t="n">
        <v>10</v>
      </c>
    </row>
    <row r="2245">
      <c r="A2245" t="n">
        <v>21</v>
      </c>
      <c r="B2245" t="n">
        <v>130</v>
      </c>
      <c r="C2245" t="inlineStr">
        <is>
          <t xml:space="preserve">CONCLUIDO	</t>
        </is>
      </c>
      <c r="D2245" t="n">
        <v>3.4036</v>
      </c>
      <c r="E2245" t="n">
        <v>29.38</v>
      </c>
      <c r="F2245" t="n">
        <v>24.28</v>
      </c>
      <c r="G2245" t="n">
        <v>30.99</v>
      </c>
      <c r="H2245" t="n">
        <v>0.42</v>
      </c>
      <c r="I2245" t="n">
        <v>47</v>
      </c>
      <c r="J2245" t="n">
        <v>262.49</v>
      </c>
      <c r="K2245" t="n">
        <v>59.19</v>
      </c>
      <c r="L2245" t="n">
        <v>6.25</v>
      </c>
      <c r="M2245" t="n">
        <v>45</v>
      </c>
      <c r="N2245" t="n">
        <v>67.05</v>
      </c>
      <c r="O2245" t="n">
        <v>32608.15</v>
      </c>
      <c r="P2245" t="n">
        <v>401.21</v>
      </c>
      <c r="Q2245" t="n">
        <v>608.9</v>
      </c>
      <c r="R2245" t="n">
        <v>75.34999999999999</v>
      </c>
      <c r="S2245" t="n">
        <v>46.36</v>
      </c>
      <c r="T2245" t="n">
        <v>13986.31</v>
      </c>
      <c r="U2245" t="n">
        <v>0.62</v>
      </c>
      <c r="V2245" t="n">
        <v>0.88</v>
      </c>
      <c r="W2245" t="n">
        <v>9.25</v>
      </c>
      <c r="X2245" t="n">
        <v>0.9</v>
      </c>
      <c r="Y2245" t="n">
        <v>1</v>
      </c>
      <c r="Z2245" t="n">
        <v>10</v>
      </c>
    </row>
    <row r="2246">
      <c r="A2246" t="n">
        <v>22</v>
      </c>
      <c r="B2246" t="n">
        <v>130</v>
      </c>
      <c r="C2246" t="inlineStr">
        <is>
          <t xml:space="preserve">CONCLUIDO	</t>
        </is>
      </c>
      <c r="D2246" t="n">
        <v>3.4063</v>
      </c>
      <c r="E2246" t="n">
        <v>29.36</v>
      </c>
      <c r="F2246" t="n">
        <v>24.3</v>
      </c>
      <c r="G2246" t="n">
        <v>31.7</v>
      </c>
      <c r="H2246" t="n">
        <v>0.44</v>
      </c>
      <c r="I2246" t="n">
        <v>46</v>
      </c>
      <c r="J2246" t="n">
        <v>262.96</v>
      </c>
      <c r="K2246" t="n">
        <v>59.19</v>
      </c>
      <c r="L2246" t="n">
        <v>6.5</v>
      </c>
      <c r="M2246" t="n">
        <v>44</v>
      </c>
      <c r="N2246" t="n">
        <v>67.26000000000001</v>
      </c>
      <c r="O2246" t="n">
        <v>32665.66</v>
      </c>
      <c r="P2246" t="n">
        <v>401.37</v>
      </c>
      <c r="Q2246" t="n">
        <v>608.96</v>
      </c>
      <c r="R2246" t="n">
        <v>75.65000000000001</v>
      </c>
      <c r="S2246" t="n">
        <v>46.36</v>
      </c>
      <c r="T2246" t="n">
        <v>14141.01</v>
      </c>
      <c r="U2246" t="n">
        <v>0.61</v>
      </c>
      <c r="V2246" t="n">
        <v>0.88</v>
      </c>
      <c r="W2246" t="n">
        <v>9.27</v>
      </c>
      <c r="X2246" t="n">
        <v>0.93</v>
      </c>
      <c r="Y2246" t="n">
        <v>1</v>
      </c>
      <c r="Z2246" t="n">
        <v>10</v>
      </c>
    </row>
    <row r="2247">
      <c r="A2247" t="n">
        <v>23</v>
      </c>
      <c r="B2247" t="n">
        <v>130</v>
      </c>
      <c r="C2247" t="inlineStr">
        <is>
          <t xml:space="preserve">CONCLUIDO	</t>
        </is>
      </c>
      <c r="D2247" t="n">
        <v>3.4253</v>
      </c>
      <c r="E2247" t="n">
        <v>29.19</v>
      </c>
      <c r="F2247" t="n">
        <v>24.24</v>
      </c>
      <c r="G2247" t="n">
        <v>33.05</v>
      </c>
      <c r="H2247" t="n">
        <v>0.46</v>
      </c>
      <c r="I2247" t="n">
        <v>44</v>
      </c>
      <c r="J2247" t="n">
        <v>263.42</v>
      </c>
      <c r="K2247" t="n">
        <v>59.19</v>
      </c>
      <c r="L2247" t="n">
        <v>6.75</v>
      </c>
      <c r="M2247" t="n">
        <v>42</v>
      </c>
      <c r="N2247" t="n">
        <v>67.48</v>
      </c>
      <c r="O2247" t="n">
        <v>32723.25</v>
      </c>
      <c r="P2247" t="n">
        <v>400.22</v>
      </c>
      <c r="Q2247" t="n">
        <v>608.87</v>
      </c>
      <c r="R2247" t="n">
        <v>74.17</v>
      </c>
      <c r="S2247" t="n">
        <v>46.36</v>
      </c>
      <c r="T2247" t="n">
        <v>13411.39</v>
      </c>
      <c r="U2247" t="n">
        <v>0.63</v>
      </c>
      <c r="V2247" t="n">
        <v>0.88</v>
      </c>
      <c r="W2247" t="n">
        <v>9.25</v>
      </c>
      <c r="X2247" t="n">
        <v>0.86</v>
      </c>
      <c r="Y2247" t="n">
        <v>1</v>
      </c>
      <c r="Z2247" t="n">
        <v>10</v>
      </c>
    </row>
    <row r="2248">
      <c r="A2248" t="n">
        <v>24</v>
      </c>
      <c r="B2248" t="n">
        <v>130</v>
      </c>
      <c r="C2248" t="inlineStr">
        <is>
          <t xml:space="preserve">CONCLUIDO	</t>
        </is>
      </c>
      <c r="D2248" t="n">
        <v>3.4416</v>
      </c>
      <c r="E2248" t="n">
        <v>29.06</v>
      </c>
      <c r="F2248" t="n">
        <v>24.2</v>
      </c>
      <c r="G2248" t="n">
        <v>34.57</v>
      </c>
      <c r="H2248" t="n">
        <v>0.47</v>
      </c>
      <c r="I2248" t="n">
        <v>42</v>
      </c>
      <c r="J2248" t="n">
        <v>263.89</v>
      </c>
      <c r="K2248" t="n">
        <v>59.19</v>
      </c>
      <c r="L2248" t="n">
        <v>7</v>
      </c>
      <c r="M2248" t="n">
        <v>40</v>
      </c>
      <c r="N2248" t="n">
        <v>67.7</v>
      </c>
      <c r="O2248" t="n">
        <v>32780.92</v>
      </c>
      <c r="P2248" t="n">
        <v>399.36</v>
      </c>
      <c r="Q2248" t="n">
        <v>608.99</v>
      </c>
      <c r="R2248" t="n">
        <v>72.83</v>
      </c>
      <c r="S2248" t="n">
        <v>46.36</v>
      </c>
      <c r="T2248" t="n">
        <v>12754.63</v>
      </c>
      <c r="U2248" t="n">
        <v>0.64</v>
      </c>
      <c r="V2248" t="n">
        <v>0.88</v>
      </c>
      <c r="W2248" t="n">
        <v>9.25</v>
      </c>
      <c r="X2248" t="n">
        <v>0.82</v>
      </c>
      <c r="Y2248" t="n">
        <v>1</v>
      </c>
      <c r="Z2248" t="n">
        <v>10</v>
      </c>
    </row>
    <row r="2249">
      <c r="A2249" t="n">
        <v>25</v>
      </c>
      <c r="B2249" t="n">
        <v>130</v>
      </c>
      <c r="C2249" t="inlineStr">
        <is>
          <t xml:space="preserve">CONCLUIDO	</t>
        </is>
      </c>
      <c r="D2249" t="n">
        <v>3.4487</v>
      </c>
      <c r="E2249" t="n">
        <v>29</v>
      </c>
      <c r="F2249" t="n">
        <v>24.19</v>
      </c>
      <c r="G2249" t="n">
        <v>35.4</v>
      </c>
      <c r="H2249" t="n">
        <v>0.49</v>
      </c>
      <c r="I2249" t="n">
        <v>41</v>
      </c>
      <c r="J2249" t="n">
        <v>264.36</v>
      </c>
      <c r="K2249" t="n">
        <v>59.19</v>
      </c>
      <c r="L2249" t="n">
        <v>7.25</v>
      </c>
      <c r="M2249" t="n">
        <v>39</v>
      </c>
      <c r="N2249" t="n">
        <v>67.92</v>
      </c>
      <c r="O2249" t="n">
        <v>32838.68</v>
      </c>
      <c r="P2249" t="n">
        <v>398.96</v>
      </c>
      <c r="Q2249" t="n">
        <v>608.87</v>
      </c>
      <c r="R2249" t="n">
        <v>72.53</v>
      </c>
      <c r="S2249" t="n">
        <v>46.36</v>
      </c>
      <c r="T2249" t="n">
        <v>12606.14</v>
      </c>
      <c r="U2249" t="n">
        <v>0.64</v>
      </c>
      <c r="V2249" t="n">
        <v>0.88</v>
      </c>
      <c r="W2249" t="n">
        <v>9.25</v>
      </c>
      <c r="X2249" t="n">
        <v>0.8100000000000001</v>
      </c>
      <c r="Y2249" t="n">
        <v>1</v>
      </c>
      <c r="Z2249" t="n">
        <v>10</v>
      </c>
    </row>
    <row r="2250">
      <c r="A2250" t="n">
        <v>26</v>
      </c>
      <c r="B2250" t="n">
        <v>130</v>
      </c>
      <c r="C2250" t="inlineStr">
        <is>
          <t xml:space="preserve">CONCLUIDO	</t>
        </is>
      </c>
      <c r="D2250" t="n">
        <v>3.4666</v>
      </c>
      <c r="E2250" t="n">
        <v>28.85</v>
      </c>
      <c r="F2250" t="n">
        <v>24.14</v>
      </c>
      <c r="G2250" t="n">
        <v>37.13</v>
      </c>
      <c r="H2250" t="n">
        <v>0.5</v>
      </c>
      <c r="I2250" t="n">
        <v>39</v>
      </c>
      <c r="J2250" t="n">
        <v>264.83</v>
      </c>
      <c r="K2250" t="n">
        <v>59.19</v>
      </c>
      <c r="L2250" t="n">
        <v>7.5</v>
      </c>
      <c r="M2250" t="n">
        <v>37</v>
      </c>
      <c r="N2250" t="n">
        <v>68.14</v>
      </c>
      <c r="O2250" t="n">
        <v>32896.51</v>
      </c>
      <c r="P2250" t="n">
        <v>397.82</v>
      </c>
      <c r="Q2250" t="n">
        <v>608.91</v>
      </c>
      <c r="R2250" t="n">
        <v>70.88</v>
      </c>
      <c r="S2250" t="n">
        <v>46.36</v>
      </c>
      <c r="T2250" t="n">
        <v>11794.44</v>
      </c>
      <c r="U2250" t="n">
        <v>0.65</v>
      </c>
      <c r="V2250" t="n">
        <v>0.88</v>
      </c>
      <c r="W2250" t="n">
        <v>9.25</v>
      </c>
      <c r="X2250" t="n">
        <v>0.76</v>
      </c>
      <c r="Y2250" t="n">
        <v>1</v>
      </c>
      <c r="Z2250" t="n">
        <v>10</v>
      </c>
    </row>
    <row r="2251">
      <c r="A2251" t="n">
        <v>27</v>
      </c>
      <c r="B2251" t="n">
        <v>130</v>
      </c>
      <c r="C2251" t="inlineStr">
        <is>
          <t xml:space="preserve">CONCLUIDO	</t>
        </is>
      </c>
      <c r="D2251" t="n">
        <v>3.4746</v>
      </c>
      <c r="E2251" t="n">
        <v>28.78</v>
      </c>
      <c r="F2251" t="n">
        <v>24.12</v>
      </c>
      <c r="G2251" t="n">
        <v>38.08</v>
      </c>
      <c r="H2251" t="n">
        <v>0.52</v>
      </c>
      <c r="I2251" t="n">
        <v>38</v>
      </c>
      <c r="J2251" t="n">
        <v>265.3</v>
      </c>
      <c r="K2251" t="n">
        <v>59.19</v>
      </c>
      <c r="L2251" t="n">
        <v>7.75</v>
      </c>
      <c r="M2251" t="n">
        <v>36</v>
      </c>
      <c r="N2251" t="n">
        <v>68.36</v>
      </c>
      <c r="O2251" t="n">
        <v>32954.43</v>
      </c>
      <c r="P2251" t="n">
        <v>397.43</v>
      </c>
      <c r="Q2251" t="n">
        <v>608.86</v>
      </c>
      <c r="R2251" t="n">
        <v>70.39</v>
      </c>
      <c r="S2251" t="n">
        <v>46.36</v>
      </c>
      <c r="T2251" t="n">
        <v>11552.99</v>
      </c>
      <c r="U2251" t="n">
        <v>0.66</v>
      </c>
      <c r="V2251" t="n">
        <v>0.88</v>
      </c>
      <c r="W2251" t="n">
        <v>9.24</v>
      </c>
      <c r="X2251" t="n">
        <v>0.74</v>
      </c>
      <c r="Y2251" t="n">
        <v>1</v>
      </c>
      <c r="Z2251" t="n">
        <v>10</v>
      </c>
    </row>
    <row r="2252">
      <c r="A2252" t="n">
        <v>28</v>
      </c>
      <c r="B2252" t="n">
        <v>130</v>
      </c>
      <c r="C2252" t="inlineStr">
        <is>
          <t xml:space="preserve">CONCLUIDO	</t>
        </is>
      </c>
      <c r="D2252" t="n">
        <v>3.4828</v>
      </c>
      <c r="E2252" t="n">
        <v>28.71</v>
      </c>
      <c r="F2252" t="n">
        <v>24.1</v>
      </c>
      <c r="G2252" t="n">
        <v>39.08</v>
      </c>
      <c r="H2252" t="n">
        <v>0.54</v>
      </c>
      <c r="I2252" t="n">
        <v>37</v>
      </c>
      <c r="J2252" t="n">
        <v>265.77</v>
      </c>
      <c r="K2252" t="n">
        <v>59.19</v>
      </c>
      <c r="L2252" t="n">
        <v>8</v>
      </c>
      <c r="M2252" t="n">
        <v>35</v>
      </c>
      <c r="N2252" t="n">
        <v>68.58</v>
      </c>
      <c r="O2252" t="n">
        <v>33012.44</v>
      </c>
      <c r="P2252" t="n">
        <v>396.98</v>
      </c>
      <c r="Q2252" t="n">
        <v>608.9299999999999</v>
      </c>
      <c r="R2252" t="n">
        <v>69.73999999999999</v>
      </c>
      <c r="S2252" t="n">
        <v>46.36</v>
      </c>
      <c r="T2252" t="n">
        <v>11232.31</v>
      </c>
      <c r="U2252" t="n">
        <v>0.66</v>
      </c>
      <c r="V2252" t="n">
        <v>0.88</v>
      </c>
      <c r="W2252" t="n">
        <v>9.24</v>
      </c>
      <c r="X2252" t="n">
        <v>0.72</v>
      </c>
      <c r="Y2252" t="n">
        <v>1</v>
      </c>
      <c r="Z2252" t="n">
        <v>10</v>
      </c>
    </row>
    <row r="2253">
      <c r="A2253" t="n">
        <v>29</v>
      </c>
      <c r="B2253" t="n">
        <v>130</v>
      </c>
      <c r="C2253" t="inlineStr">
        <is>
          <t xml:space="preserve">CONCLUIDO	</t>
        </is>
      </c>
      <c r="D2253" t="n">
        <v>3.4929</v>
      </c>
      <c r="E2253" t="n">
        <v>28.63</v>
      </c>
      <c r="F2253" t="n">
        <v>24.06</v>
      </c>
      <c r="G2253" t="n">
        <v>40.11</v>
      </c>
      <c r="H2253" t="n">
        <v>0.55</v>
      </c>
      <c r="I2253" t="n">
        <v>36</v>
      </c>
      <c r="J2253" t="n">
        <v>266.24</v>
      </c>
      <c r="K2253" t="n">
        <v>59.19</v>
      </c>
      <c r="L2253" t="n">
        <v>8.25</v>
      </c>
      <c r="M2253" t="n">
        <v>34</v>
      </c>
      <c r="N2253" t="n">
        <v>68.8</v>
      </c>
      <c r="O2253" t="n">
        <v>33070.52</v>
      </c>
      <c r="P2253" t="n">
        <v>396.18</v>
      </c>
      <c r="Q2253" t="n">
        <v>608.9299999999999</v>
      </c>
      <c r="R2253" t="n">
        <v>68.92</v>
      </c>
      <c r="S2253" t="n">
        <v>46.36</v>
      </c>
      <c r="T2253" t="n">
        <v>10825.93</v>
      </c>
      <c r="U2253" t="n">
        <v>0.67</v>
      </c>
      <c r="V2253" t="n">
        <v>0.89</v>
      </c>
      <c r="W2253" t="n">
        <v>9.23</v>
      </c>
      <c r="X2253" t="n">
        <v>0.6899999999999999</v>
      </c>
      <c r="Y2253" t="n">
        <v>1</v>
      </c>
      <c r="Z2253" t="n">
        <v>10</v>
      </c>
    </row>
    <row r="2254">
      <c r="A2254" t="n">
        <v>30</v>
      </c>
      <c r="B2254" t="n">
        <v>130</v>
      </c>
      <c r="C2254" t="inlineStr">
        <is>
          <t xml:space="preserve">CONCLUIDO	</t>
        </is>
      </c>
      <c r="D2254" t="n">
        <v>3.5002</v>
      </c>
      <c r="E2254" t="n">
        <v>28.57</v>
      </c>
      <c r="F2254" t="n">
        <v>24.05</v>
      </c>
      <c r="G2254" t="n">
        <v>41.23</v>
      </c>
      <c r="H2254" t="n">
        <v>0.57</v>
      </c>
      <c r="I2254" t="n">
        <v>35</v>
      </c>
      <c r="J2254" t="n">
        <v>266.71</v>
      </c>
      <c r="K2254" t="n">
        <v>59.19</v>
      </c>
      <c r="L2254" t="n">
        <v>8.5</v>
      </c>
      <c r="M2254" t="n">
        <v>33</v>
      </c>
      <c r="N2254" t="n">
        <v>69.02</v>
      </c>
      <c r="O2254" t="n">
        <v>33128.7</v>
      </c>
      <c r="P2254" t="n">
        <v>395.64</v>
      </c>
      <c r="Q2254" t="n">
        <v>608.85</v>
      </c>
      <c r="R2254" t="n">
        <v>68.34</v>
      </c>
      <c r="S2254" t="n">
        <v>46.36</v>
      </c>
      <c r="T2254" t="n">
        <v>10541.16</v>
      </c>
      <c r="U2254" t="n">
        <v>0.68</v>
      </c>
      <c r="V2254" t="n">
        <v>0.89</v>
      </c>
      <c r="W2254" t="n">
        <v>9.24</v>
      </c>
      <c r="X2254" t="n">
        <v>0.68</v>
      </c>
      <c r="Y2254" t="n">
        <v>1</v>
      </c>
      <c r="Z2254" t="n">
        <v>10</v>
      </c>
    </row>
    <row r="2255">
      <c r="A2255" t="n">
        <v>31</v>
      </c>
      <c r="B2255" t="n">
        <v>130</v>
      </c>
      <c r="C2255" t="inlineStr">
        <is>
          <t xml:space="preserve">CONCLUIDO	</t>
        </is>
      </c>
      <c r="D2255" t="n">
        <v>3.5071</v>
      </c>
      <c r="E2255" t="n">
        <v>28.51</v>
      </c>
      <c r="F2255" t="n">
        <v>24.05</v>
      </c>
      <c r="G2255" t="n">
        <v>42.43</v>
      </c>
      <c r="H2255" t="n">
        <v>0.58</v>
      </c>
      <c r="I2255" t="n">
        <v>34</v>
      </c>
      <c r="J2255" t="n">
        <v>267.18</v>
      </c>
      <c r="K2255" t="n">
        <v>59.19</v>
      </c>
      <c r="L2255" t="n">
        <v>8.75</v>
      </c>
      <c r="M2255" t="n">
        <v>32</v>
      </c>
      <c r="N2255" t="n">
        <v>69.23999999999999</v>
      </c>
      <c r="O2255" t="n">
        <v>33186.95</v>
      </c>
      <c r="P2255" t="n">
        <v>395.31</v>
      </c>
      <c r="Q2255" t="n">
        <v>608.9299999999999</v>
      </c>
      <c r="R2255" t="n">
        <v>68.33</v>
      </c>
      <c r="S2255" t="n">
        <v>46.36</v>
      </c>
      <c r="T2255" t="n">
        <v>10540.25</v>
      </c>
      <c r="U2255" t="n">
        <v>0.68</v>
      </c>
      <c r="V2255" t="n">
        <v>0.89</v>
      </c>
      <c r="W2255" t="n">
        <v>9.23</v>
      </c>
      <c r="X2255" t="n">
        <v>0.67</v>
      </c>
      <c r="Y2255" t="n">
        <v>1</v>
      </c>
      <c r="Z2255" t="n">
        <v>10</v>
      </c>
    </row>
    <row r="2256">
      <c r="A2256" t="n">
        <v>32</v>
      </c>
      <c r="B2256" t="n">
        <v>130</v>
      </c>
      <c r="C2256" t="inlineStr">
        <is>
          <t xml:space="preserve">CONCLUIDO	</t>
        </is>
      </c>
      <c r="D2256" t="n">
        <v>3.5174</v>
      </c>
      <c r="E2256" t="n">
        <v>28.43</v>
      </c>
      <c r="F2256" t="n">
        <v>24.01</v>
      </c>
      <c r="G2256" t="n">
        <v>43.66</v>
      </c>
      <c r="H2256" t="n">
        <v>0.6</v>
      </c>
      <c r="I2256" t="n">
        <v>33</v>
      </c>
      <c r="J2256" t="n">
        <v>267.66</v>
      </c>
      <c r="K2256" t="n">
        <v>59.19</v>
      </c>
      <c r="L2256" t="n">
        <v>9</v>
      </c>
      <c r="M2256" t="n">
        <v>31</v>
      </c>
      <c r="N2256" t="n">
        <v>69.45999999999999</v>
      </c>
      <c r="O2256" t="n">
        <v>33245.29</v>
      </c>
      <c r="P2256" t="n">
        <v>394.69</v>
      </c>
      <c r="Q2256" t="n">
        <v>608.97</v>
      </c>
      <c r="R2256" t="n">
        <v>67.13</v>
      </c>
      <c r="S2256" t="n">
        <v>46.36</v>
      </c>
      <c r="T2256" t="n">
        <v>9945.65</v>
      </c>
      <c r="U2256" t="n">
        <v>0.6899999999999999</v>
      </c>
      <c r="V2256" t="n">
        <v>0.89</v>
      </c>
      <c r="W2256" t="n">
        <v>9.23</v>
      </c>
      <c r="X2256" t="n">
        <v>0.64</v>
      </c>
      <c r="Y2256" t="n">
        <v>1</v>
      </c>
      <c r="Z2256" t="n">
        <v>10</v>
      </c>
    </row>
    <row r="2257">
      <c r="A2257" t="n">
        <v>33</v>
      </c>
      <c r="B2257" t="n">
        <v>130</v>
      </c>
      <c r="C2257" t="inlineStr">
        <is>
          <t xml:space="preserve">CONCLUIDO	</t>
        </is>
      </c>
      <c r="D2257" t="n">
        <v>3.5237</v>
      </c>
      <c r="E2257" t="n">
        <v>28.38</v>
      </c>
      <c r="F2257" t="n">
        <v>24.01</v>
      </c>
      <c r="G2257" t="n">
        <v>45.02</v>
      </c>
      <c r="H2257" t="n">
        <v>0.61</v>
      </c>
      <c r="I2257" t="n">
        <v>32</v>
      </c>
      <c r="J2257" t="n">
        <v>268.13</v>
      </c>
      <c r="K2257" t="n">
        <v>59.19</v>
      </c>
      <c r="L2257" t="n">
        <v>9.25</v>
      </c>
      <c r="M2257" t="n">
        <v>30</v>
      </c>
      <c r="N2257" t="n">
        <v>69.69</v>
      </c>
      <c r="O2257" t="n">
        <v>33303.72</v>
      </c>
      <c r="P2257" t="n">
        <v>394.4</v>
      </c>
      <c r="Q2257" t="n">
        <v>608.85</v>
      </c>
      <c r="R2257" t="n">
        <v>66.92</v>
      </c>
      <c r="S2257" t="n">
        <v>46.36</v>
      </c>
      <c r="T2257" t="n">
        <v>9848.68</v>
      </c>
      <c r="U2257" t="n">
        <v>0.6899999999999999</v>
      </c>
      <c r="V2257" t="n">
        <v>0.89</v>
      </c>
      <c r="W2257" t="n">
        <v>9.24</v>
      </c>
      <c r="X2257" t="n">
        <v>0.64</v>
      </c>
      <c r="Y2257" t="n">
        <v>1</v>
      </c>
      <c r="Z2257" t="n">
        <v>10</v>
      </c>
    </row>
    <row r="2258">
      <c r="A2258" t="n">
        <v>34</v>
      </c>
      <c r="B2258" t="n">
        <v>130</v>
      </c>
      <c r="C2258" t="inlineStr">
        <is>
          <t xml:space="preserve">CONCLUIDO	</t>
        </is>
      </c>
      <c r="D2258" t="n">
        <v>3.5352</v>
      </c>
      <c r="E2258" t="n">
        <v>28.29</v>
      </c>
      <c r="F2258" t="n">
        <v>23.97</v>
      </c>
      <c r="G2258" t="n">
        <v>46.39</v>
      </c>
      <c r="H2258" t="n">
        <v>0.63</v>
      </c>
      <c r="I2258" t="n">
        <v>31</v>
      </c>
      <c r="J2258" t="n">
        <v>268.61</v>
      </c>
      <c r="K2258" t="n">
        <v>59.19</v>
      </c>
      <c r="L2258" t="n">
        <v>9.5</v>
      </c>
      <c r="M2258" t="n">
        <v>29</v>
      </c>
      <c r="N2258" t="n">
        <v>69.91</v>
      </c>
      <c r="O2258" t="n">
        <v>33362.23</v>
      </c>
      <c r="P2258" t="n">
        <v>393.63</v>
      </c>
      <c r="Q2258" t="n">
        <v>608.9400000000001</v>
      </c>
      <c r="R2258" t="n">
        <v>65.75</v>
      </c>
      <c r="S2258" t="n">
        <v>46.36</v>
      </c>
      <c r="T2258" t="n">
        <v>9266.540000000001</v>
      </c>
      <c r="U2258" t="n">
        <v>0.71</v>
      </c>
      <c r="V2258" t="n">
        <v>0.89</v>
      </c>
      <c r="W2258" t="n">
        <v>9.23</v>
      </c>
      <c r="X2258" t="n">
        <v>0.59</v>
      </c>
      <c r="Y2258" t="n">
        <v>1</v>
      </c>
      <c r="Z2258" t="n">
        <v>10</v>
      </c>
    </row>
    <row r="2259">
      <c r="A2259" t="n">
        <v>35</v>
      </c>
      <c r="B2259" t="n">
        <v>130</v>
      </c>
      <c r="C2259" t="inlineStr">
        <is>
          <t xml:space="preserve">CONCLUIDO	</t>
        </is>
      </c>
      <c r="D2259" t="n">
        <v>3.5408</v>
      </c>
      <c r="E2259" t="n">
        <v>28.24</v>
      </c>
      <c r="F2259" t="n">
        <v>23.97</v>
      </c>
      <c r="G2259" t="n">
        <v>47.94</v>
      </c>
      <c r="H2259" t="n">
        <v>0.64</v>
      </c>
      <c r="I2259" t="n">
        <v>30</v>
      </c>
      <c r="J2259" t="n">
        <v>269.08</v>
      </c>
      <c r="K2259" t="n">
        <v>59.19</v>
      </c>
      <c r="L2259" t="n">
        <v>9.75</v>
      </c>
      <c r="M2259" t="n">
        <v>28</v>
      </c>
      <c r="N2259" t="n">
        <v>70.14</v>
      </c>
      <c r="O2259" t="n">
        <v>33420.83</v>
      </c>
      <c r="P2259" t="n">
        <v>393.35</v>
      </c>
      <c r="Q2259" t="n">
        <v>608.97</v>
      </c>
      <c r="R2259" t="n">
        <v>65.94</v>
      </c>
      <c r="S2259" t="n">
        <v>46.36</v>
      </c>
      <c r="T2259" t="n">
        <v>9369.290000000001</v>
      </c>
      <c r="U2259" t="n">
        <v>0.7</v>
      </c>
      <c r="V2259" t="n">
        <v>0.89</v>
      </c>
      <c r="W2259" t="n">
        <v>9.23</v>
      </c>
      <c r="X2259" t="n">
        <v>0.6</v>
      </c>
      <c r="Y2259" t="n">
        <v>1</v>
      </c>
      <c r="Z2259" t="n">
        <v>10</v>
      </c>
    </row>
    <row r="2260">
      <c r="A2260" t="n">
        <v>36</v>
      </c>
      <c r="B2260" t="n">
        <v>130</v>
      </c>
      <c r="C2260" t="inlineStr">
        <is>
          <t xml:space="preserve">CONCLUIDO	</t>
        </is>
      </c>
      <c r="D2260" t="n">
        <v>3.5425</v>
      </c>
      <c r="E2260" t="n">
        <v>28.23</v>
      </c>
      <c r="F2260" t="n">
        <v>23.96</v>
      </c>
      <c r="G2260" t="n">
        <v>47.91</v>
      </c>
      <c r="H2260" t="n">
        <v>0.66</v>
      </c>
      <c r="I2260" t="n">
        <v>30</v>
      </c>
      <c r="J2260" t="n">
        <v>269.56</v>
      </c>
      <c r="K2260" t="n">
        <v>59.19</v>
      </c>
      <c r="L2260" t="n">
        <v>10</v>
      </c>
      <c r="M2260" t="n">
        <v>28</v>
      </c>
      <c r="N2260" t="n">
        <v>70.36</v>
      </c>
      <c r="O2260" t="n">
        <v>33479.51</v>
      </c>
      <c r="P2260" t="n">
        <v>392.91</v>
      </c>
      <c r="Q2260" t="n">
        <v>608.8200000000001</v>
      </c>
      <c r="R2260" t="n">
        <v>65.53</v>
      </c>
      <c r="S2260" t="n">
        <v>46.36</v>
      </c>
      <c r="T2260" t="n">
        <v>9161.34</v>
      </c>
      <c r="U2260" t="n">
        <v>0.71</v>
      </c>
      <c r="V2260" t="n">
        <v>0.89</v>
      </c>
      <c r="W2260" t="n">
        <v>9.23</v>
      </c>
      <c r="X2260" t="n">
        <v>0.58</v>
      </c>
      <c r="Y2260" t="n">
        <v>1</v>
      </c>
      <c r="Z2260" t="n">
        <v>10</v>
      </c>
    </row>
    <row r="2261">
      <c r="A2261" t="n">
        <v>37</v>
      </c>
      <c r="B2261" t="n">
        <v>130</v>
      </c>
      <c r="C2261" t="inlineStr">
        <is>
          <t xml:space="preserve">CONCLUIDO	</t>
        </is>
      </c>
      <c r="D2261" t="n">
        <v>3.5544</v>
      </c>
      <c r="E2261" t="n">
        <v>28.13</v>
      </c>
      <c r="F2261" t="n">
        <v>23.91</v>
      </c>
      <c r="G2261" t="n">
        <v>49.47</v>
      </c>
      <c r="H2261" t="n">
        <v>0.68</v>
      </c>
      <c r="I2261" t="n">
        <v>29</v>
      </c>
      <c r="J2261" t="n">
        <v>270.03</v>
      </c>
      <c r="K2261" t="n">
        <v>59.19</v>
      </c>
      <c r="L2261" t="n">
        <v>10.25</v>
      </c>
      <c r="M2261" t="n">
        <v>27</v>
      </c>
      <c r="N2261" t="n">
        <v>70.59</v>
      </c>
      <c r="O2261" t="n">
        <v>33538.28</v>
      </c>
      <c r="P2261" t="n">
        <v>392.12</v>
      </c>
      <c r="Q2261" t="n">
        <v>608.8</v>
      </c>
      <c r="R2261" t="n">
        <v>64.15000000000001</v>
      </c>
      <c r="S2261" t="n">
        <v>46.36</v>
      </c>
      <c r="T2261" t="n">
        <v>8476.41</v>
      </c>
      <c r="U2261" t="n">
        <v>0.72</v>
      </c>
      <c r="V2261" t="n">
        <v>0.89</v>
      </c>
      <c r="W2261" t="n">
        <v>9.220000000000001</v>
      </c>
      <c r="X2261" t="n">
        <v>0.54</v>
      </c>
      <c r="Y2261" t="n">
        <v>1</v>
      </c>
      <c r="Z2261" t="n">
        <v>10</v>
      </c>
    </row>
    <row r="2262">
      <c r="A2262" t="n">
        <v>38</v>
      </c>
      <c r="B2262" t="n">
        <v>130</v>
      </c>
      <c r="C2262" t="inlineStr">
        <is>
          <t xml:space="preserve">CONCLUIDO	</t>
        </is>
      </c>
      <c r="D2262" t="n">
        <v>3.5587</v>
      </c>
      <c r="E2262" t="n">
        <v>28.1</v>
      </c>
      <c r="F2262" t="n">
        <v>23.93</v>
      </c>
      <c r="G2262" t="n">
        <v>51.27</v>
      </c>
      <c r="H2262" t="n">
        <v>0.6899999999999999</v>
      </c>
      <c r="I2262" t="n">
        <v>28</v>
      </c>
      <c r="J2262" t="n">
        <v>270.51</v>
      </c>
      <c r="K2262" t="n">
        <v>59.19</v>
      </c>
      <c r="L2262" t="n">
        <v>10.5</v>
      </c>
      <c r="M2262" t="n">
        <v>26</v>
      </c>
      <c r="N2262" t="n">
        <v>70.81999999999999</v>
      </c>
      <c r="O2262" t="n">
        <v>33597.14</v>
      </c>
      <c r="P2262" t="n">
        <v>392.2</v>
      </c>
      <c r="Q2262" t="n">
        <v>608.8099999999999</v>
      </c>
      <c r="R2262" t="n">
        <v>64.53</v>
      </c>
      <c r="S2262" t="n">
        <v>46.36</v>
      </c>
      <c r="T2262" t="n">
        <v>8674.91</v>
      </c>
      <c r="U2262" t="n">
        <v>0.72</v>
      </c>
      <c r="V2262" t="n">
        <v>0.89</v>
      </c>
      <c r="W2262" t="n">
        <v>9.220000000000001</v>
      </c>
      <c r="X2262" t="n">
        <v>0.55</v>
      </c>
      <c r="Y2262" t="n">
        <v>1</v>
      </c>
      <c r="Z2262" t="n">
        <v>10</v>
      </c>
    </row>
    <row r="2263">
      <c r="A2263" t="n">
        <v>39</v>
      </c>
      <c r="B2263" t="n">
        <v>130</v>
      </c>
      <c r="C2263" t="inlineStr">
        <is>
          <t xml:space="preserve">CONCLUIDO	</t>
        </is>
      </c>
      <c r="D2263" t="n">
        <v>3.5601</v>
      </c>
      <c r="E2263" t="n">
        <v>28.09</v>
      </c>
      <c r="F2263" t="n">
        <v>23.91</v>
      </c>
      <c r="G2263" t="n">
        <v>51.25</v>
      </c>
      <c r="H2263" t="n">
        <v>0.71</v>
      </c>
      <c r="I2263" t="n">
        <v>28</v>
      </c>
      <c r="J2263" t="n">
        <v>270.99</v>
      </c>
      <c r="K2263" t="n">
        <v>59.19</v>
      </c>
      <c r="L2263" t="n">
        <v>10.75</v>
      </c>
      <c r="M2263" t="n">
        <v>26</v>
      </c>
      <c r="N2263" t="n">
        <v>71.04000000000001</v>
      </c>
      <c r="O2263" t="n">
        <v>33656.08</v>
      </c>
      <c r="P2263" t="n">
        <v>391.63</v>
      </c>
      <c r="Q2263" t="n">
        <v>608.95</v>
      </c>
      <c r="R2263" t="n">
        <v>64.04000000000001</v>
      </c>
      <c r="S2263" t="n">
        <v>46.36</v>
      </c>
      <c r="T2263" t="n">
        <v>8429.549999999999</v>
      </c>
      <c r="U2263" t="n">
        <v>0.72</v>
      </c>
      <c r="V2263" t="n">
        <v>0.89</v>
      </c>
      <c r="W2263" t="n">
        <v>9.23</v>
      </c>
      <c r="X2263" t="n">
        <v>0.54</v>
      </c>
      <c r="Y2263" t="n">
        <v>1</v>
      </c>
      <c r="Z2263" t="n">
        <v>10</v>
      </c>
    </row>
    <row r="2264">
      <c r="A2264" t="n">
        <v>40</v>
      </c>
      <c r="B2264" t="n">
        <v>130</v>
      </c>
      <c r="C2264" t="inlineStr">
        <is>
          <t xml:space="preserve">CONCLUIDO	</t>
        </is>
      </c>
      <c r="D2264" t="n">
        <v>3.5696</v>
      </c>
      <c r="E2264" t="n">
        <v>28.01</v>
      </c>
      <c r="F2264" t="n">
        <v>23.89</v>
      </c>
      <c r="G2264" t="n">
        <v>53.09</v>
      </c>
      <c r="H2264" t="n">
        <v>0.72</v>
      </c>
      <c r="I2264" t="n">
        <v>27</v>
      </c>
      <c r="J2264" t="n">
        <v>271.47</v>
      </c>
      <c r="K2264" t="n">
        <v>59.19</v>
      </c>
      <c r="L2264" t="n">
        <v>11</v>
      </c>
      <c r="M2264" t="n">
        <v>25</v>
      </c>
      <c r="N2264" t="n">
        <v>71.27</v>
      </c>
      <c r="O2264" t="n">
        <v>33715.11</v>
      </c>
      <c r="P2264" t="n">
        <v>391.54</v>
      </c>
      <c r="Q2264" t="n">
        <v>608.9</v>
      </c>
      <c r="R2264" t="n">
        <v>63.49</v>
      </c>
      <c r="S2264" t="n">
        <v>46.36</v>
      </c>
      <c r="T2264" t="n">
        <v>8156.51</v>
      </c>
      <c r="U2264" t="n">
        <v>0.73</v>
      </c>
      <c r="V2264" t="n">
        <v>0.89</v>
      </c>
      <c r="W2264" t="n">
        <v>9.220000000000001</v>
      </c>
      <c r="X2264" t="n">
        <v>0.52</v>
      </c>
      <c r="Y2264" t="n">
        <v>1</v>
      </c>
      <c r="Z2264" t="n">
        <v>10</v>
      </c>
    </row>
    <row r="2265">
      <c r="A2265" t="n">
        <v>41</v>
      </c>
      <c r="B2265" t="n">
        <v>130</v>
      </c>
      <c r="C2265" t="inlineStr">
        <is>
          <t xml:space="preserve">CONCLUIDO	</t>
        </is>
      </c>
      <c r="D2265" t="n">
        <v>3.5803</v>
      </c>
      <c r="E2265" t="n">
        <v>27.93</v>
      </c>
      <c r="F2265" t="n">
        <v>23.85</v>
      </c>
      <c r="G2265" t="n">
        <v>55.05</v>
      </c>
      <c r="H2265" t="n">
        <v>0.74</v>
      </c>
      <c r="I2265" t="n">
        <v>26</v>
      </c>
      <c r="J2265" t="n">
        <v>271.95</v>
      </c>
      <c r="K2265" t="n">
        <v>59.19</v>
      </c>
      <c r="L2265" t="n">
        <v>11.25</v>
      </c>
      <c r="M2265" t="n">
        <v>24</v>
      </c>
      <c r="N2265" t="n">
        <v>71.5</v>
      </c>
      <c r="O2265" t="n">
        <v>33774.23</v>
      </c>
      <c r="P2265" t="n">
        <v>390.6</v>
      </c>
      <c r="Q2265" t="n">
        <v>608.79</v>
      </c>
      <c r="R2265" t="n">
        <v>62.45</v>
      </c>
      <c r="S2265" t="n">
        <v>46.36</v>
      </c>
      <c r="T2265" t="n">
        <v>7640.78</v>
      </c>
      <c r="U2265" t="n">
        <v>0.74</v>
      </c>
      <c r="V2265" t="n">
        <v>0.89</v>
      </c>
      <c r="W2265" t="n">
        <v>9.220000000000001</v>
      </c>
      <c r="X2265" t="n">
        <v>0.48</v>
      </c>
      <c r="Y2265" t="n">
        <v>1</v>
      </c>
      <c r="Z2265" t="n">
        <v>10</v>
      </c>
    </row>
    <row r="2266">
      <c r="A2266" t="n">
        <v>42</v>
      </c>
      <c r="B2266" t="n">
        <v>130</v>
      </c>
      <c r="C2266" t="inlineStr">
        <is>
          <t xml:space="preserve">CONCLUIDO	</t>
        </is>
      </c>
      <c r="D2266" t="n">
        <v>3.5763</v>
      </c>
      <c r="E2266" t="n">
        <v>27.96</v>
      </c>
      <c r="F2266" t="n">
        <v>23.89</v>
      </c>
      <c r="G2266" t="n">
        <v>55.12</v>
      </c>
      <c r="H2266" t="n">
        <v>0.75</v>
      </c>
      <c r="I2266" t="n">
        <v>26</v>
      </c>
      <c r="J2266" t="n">
        <v>272.43</v>
      </c>
      <c r="K2266" t="n">
        <v>59.19</v>
      </c>
      <c r="L2266" t="n">
        <v>11.5</v>
      </c>
      <c r="M2266" t="n">
        <v>24</v>
      </c>
      <c r="N2266" t="n">
        <v>71.73</v>
      </c>
      <c r="O2266" t="n">
        <v>33833.57</v>
      </c>
      <c r="P2266" t="n">
        <v>390.77</v>
      </c>
      <c r="Q2266" t="n">
        <v>608.84</v>
      </c>
      <c r="R2266" t="n">
        <v>63.26</v>
      </c>
      <c r="S2266" t="n">
        <v>46.36</v>
      </c>
      <c r="T2266" t="n">
        <v>8047.72</v>
      </c>
      <c r="U2266" t="n">
        <v>0.73</v>
      </c>
      <c r="V2266" t="n">
        <v>0.89</v>
      </c>
      <c r="W2266" t="n">
        <v>9.220000000000001</v>
      </c>
      <c r="X2266" t="n">
        <v>0.51</v>
      </c>
      <c r="Y2266" t="n">
        <v>1</v>
      </c>
      <c r="Z2266" t="n">
        <v>10</v>
      </c>
    </row>
    <row r="2267">
      <c r="A2267" t="n">
        <v>43</v>
      </c>
      <c r="B2267" t="n">
        <v>130</v>
      </c>
      <c r="C2267" t="inlineStr">
        <is>
          <t xml:space="preserve">CONCLUIDO	</t>
        </is>
      </c>
      <c r="D2267" t="n">
        <v>3.5865</v>
      </c>
      <c r="E2267" t="n">
        <v>27.88</v>
      </c>
      <c r="F2267" t="n">
        <v>23.86</v>
      </c>
      <c r="G2267" t="n">
        <v>57.25</v>
      </c>
      <c r="H2267" t="n">
        <v>0.77</v>
      </c>
      <c r="I2267" t="n">
        <v>25</v>
      </c>
      <c r="J2267" t="n">
        <v>272.91</v>
      </c>
      <c r="K2267" t="n">
        <v>59.19</v>
      </c>
      <c r="L2267" t="n">
        <v>11.75</v>
      </c>
      <c r="M2267" t="n">
        <v>23</v>
      </c>
      <c r="N2267" t="n">
        <v>71.95999999999999</v>
      </c>
      <c r="O2267" t="n">
        <v>33892.87</v>
      </c>
      <c r="P2267" t="n">
        <v>390.25</v>
      </c>
      <c r="Q2267" t="n">
        <v>608.9299999999999</v>
      </c>
      <c r="R2267" t="n">
        <v>62.44</v>
      </c>
      <c r="S2267" t="n">
        <v>46.36</v>
      </c>
      <c r="T2267" t="n">
        <v>7640.26</v>
      </c>
      <c r="U2267" t="n">
        <v>0.74</v>
      </c>
      <c r="V2267" t="n">
        <v>0.89</v>
      </c>
      <c r="W2267" t="n">
        <v>9.220000000000001</v>
      </c>
      <c r="X2267" t="n">
        <v>0.48</v>
      </c>
      <c r="Y2267" t="n">
        <v>1</v>
      </c>
      <c r="Z2267" t="n">
        <v>10</v>
      </c>
    </row>
    <row r="2268">
      <c r="A2268" t="n">
        <v>44</v>
      </c>
      <c r="B2268" t="n">
        <v>130</v>
      </c>
      <c r="C2268" t="inlineStr">
        <is>
          <t xml:space="preserve">CONCLUIDO	</t>
        </is>
      </c>
      <c r="D2268" t="n">
        <v>3.5862</v>
      </c>
      <c r="E2268" t="n">
        <v>27.88</v>
      </c>
      <c r="F2268" t="n">
        <v>23.86</v>
      </c>
      <c r="G2268" t="n">
        <v>57.26</v>
      </c>
      <c r="H2268" t="n">
        <v>0.78</v>
      </c>
      <c r="I2268" t="n">
        <v>25</v>
      </c>
      <c r="J2268" t="n">
        <v>273.39</v>
      </c>
      <c r="K2268" t="n">
        <v>59.19</v>
      </c>
      <c r="L2268" t="n">
        <v>12</v>
      </c>
      <c r="M2268" t="n">
        <v>23</v>
      </c>
      <c r="N2268" t="n">
        <v>72.2</v>
      </c>
      <c r="O2268" t="n">
        <v>33952.26</v>
      </c>
      <c r="P2268" t="n">
        <v>389.97</v>
      </c>
      <c r="Q2268" t="n">
        <v>608.84</v>
      </c>
      <c r="R2268" t="n">
        <v>62.32</v>
      </c>
      <c r="S2268" t="n">
        <v>46.36</v>
      </c>
      <c r="T2268" t="n">
        <v>7583.51</v>
      </c>
      <c r="U2268" t="n">
        <v>0.74</v>
      </c>
      <c r="V2268" t="n">
        <v>0.89</v>
      </c>
      <c r="W2268" t="n">
        <v>9.220000000000001</v>
      </c>
      <c r="X2268" t="n">
        <v>0.48</v>
      </c>
      <c r="Y2268" t="n">
        <v>1</v>
      </c>
      <c r="Z2268" t="n">
        <v>10</v>
      </c>
    </row>
    <row r="2269">
      <c r="A2269" t="n">
        <v>45</v>
      </c>
      <c r="B2269" t="n">
        <v>130</v>
      </c>
      <c r="C2269" t="inlineStr">
        <is>
          <t xml:space="preserve">CONCLUIDO	</t>
        </is>
      </c>
      <c r="D2269" t="n">
        <v>3.5973</v>
      </c>
      <c r="E2269" t="n">
        <v>27.8</v>
      </c>
      <c r="F2269" t="n">
        <v>23.82</v>
      </c>
      <c r="G2269" t="n">
        <v>59.55</v>
      </c>
      <c r="H2269" t="n">
        <v>0.8</v>
      </c>
      <c r="I2269" t="n">
        <v>24</v>
      </c>
      <c r="J2269" t="n">
        <v>273.87</v>
      </c>
      <c r="K2269" t="n">
        <v>59.19</v>
      </c>
      <c r="L2269" t="n">
        <v>12.25</v>
      </c>
      <c r="M2269" t="n">
        <v>22</v>
      </c>
      <c r="N2269" t="n">
        <v>72.43000000000001</v>
      </c>
      <c r="O2269" t="n">
        <v>34011.74</v>
      </c>
      <c r="P2269" t="n">
        <v>389.22</v>
      </c>
      <c r="Q2269" t="n">
        <v>608.88</v>
      </c>
      <c r="R2269" t="n">
        <v>61.25</v>
      </c>
      <c r="S2269" t="n">
        <v>46.36</v>
      </c>
      <c r="T2269" t="n">
        <v>7053.94</v>
      </c>
      <c r="U2269" t="n">
        <v>0.76</v>
      </c>
      <c r="V2269" t="n">
        <v>0.89</v>
      </c>
      <c r="W2269" t="n">
        <v>9.220000000000001</v>
      </c>
      <c r="X2269" t="n">
        <v>0.45</v>
      </c>
      <c r="Y2269" t="n">
        <v>1</v>
      </c>
      <c r="Z2269" t="n">
        <v>10</v>
      </c>
    </row>
    <row r="2270">
      <c r="A2270" t="n">
        <v>46</v>
      </c>
      <c r="B2270" t="n">
        <v>130</v>
      </c>
      <c r="C2270" t="inlineStr">
        <is>
          <t xml:space="preserve">CONCLUIDO	</t>
        </is>
      </c>
      <c r="D2270" t="n">
        <v>3.5948</v>
      </c>
      <c r="E2270" t="n">
        <v>27.82</v>
      </c>
      <c r="F2270" t="n">
        <v>23.84</v>
      </c>
      <c r="G2270" t="n">
        <v>59.6</v>
      </c>
      <c r="H2270" t="n">
        <v>0.8100000000000001</v>
      </c>
      <c r="I2270" t="n">
        <v>24</v>
      </c>
      <c r="J2270" t="n">
        <v>274.35</v>
      </c>
      <c r="K2270" t="n">
        <v>59.19</v>
      </c>
      <c r="L2270" t="n">
        <v>12.5</v>
      </c>
      <c r="M2270" t="n">
        <v>22</v>
      </c>
      <c r="N2270" t="n">
        <v>72.66</v>
      </c>
      <c r="O2270" t="n">
        <v>34071.31</v>
      </c>
      <c r="P2270" t="n">
        <v>389.38</v>
      </c>
      <c r="Q2270" t="n">
        <v>608.86</v>
      </c>
      <c r="R2270" t="n">
        <v>61.94</v>
      </c>
      <c r="S2270" t="n">
        <v>46.36</v>
      </c>
      <c r="T2270" t="n">
        <v>7396.79</v>
      </c>
      <c r="U2270" t="n">
        <v>0.75</v>
      </c>
      <c r="V2270" t="n">
        <v>0.89</v>
      </c>
      <c r="W2270" t="n">
        <v>9.220000000000001</v>
      </c>
      <c r="X2270" t="n">
        <v>0.47</v>
      </c>
      <c r="Y2270" t="n">
        <v>1</v>
      </c>
      <c r="Z2270" t="n">
        <v>10</v>
      </c>
    </row>
    <row r="2271">
      <c r="A2271" t="n">
        <v>47</v>
      </c>
      <c r="B2271" t="n">
        <v>130</v>
      </c>
      <c r="C2271" t="inlineStr">
        <is>
          <t xml:space="preserve">CONCLUIDO	</t>
        </is>
      </c>
      <c r="D2271" t="n">
        <v>3.6045</v>
      </c>
      <c r="E2271" t="n">
        <v>27.74</v>
      </c>
      <c r="F2271" t="n">
        <v>23.81</v>
      </c>
      <c r="G2271" t="n">
        <v>62.12</v>
      </c>
      <c r="H2271" t="n">
        <v>0.83</v>
      </c>
      <c r="I2271" t="n">
        <v>23</v>
      </c>
      <c r="J2271" t="n">
        <v>274.84</v>
      </c>
      <c r="K2271" t="n">
        <v>59.19</v>
      </c>
      <c r="L2271" t="n">
        <v>12.75</v>
      </c>
      <c r="M2271" t="n">
        <v>21</v>
      </c>
      <c r="N2271" t="n">
        <v>72.89</v>
      </c>
      <c r="O2271" t="n">
        <v>34130.98</v>
      </c>
      <c r="P2271" t="n">
        <v>388.5</v>
      </c>
      <c r="Q2271" t="n">
        <v>608.83</v>
      </c>
      <c r="R2271" t="n">
        <v>60.96</v>
      </c>
      <c r="S2271" t="n">
        <v>46.36</v>
      </c>
      <c r="T2271" t="n">
        <v>6914.39</v>
      </c>
      <c r="U2271" t="n">
        <v>0.76</v>
      </c>
      <c r="V2271" t="n">
        <v>0.89</v>
      </c>
      <c r="W2271" t="n">
        <v>9.220000000000001</v>
      </c>
      <c r="X2271" t="n">
        <v>0.44</v>
      </c>
      <c r="Y2271" t="n">
        <v>1</v>
      </c>
      <c r="Z2271" t="n">
        <v>10</v>
      </c>
    </row>
    <row r="2272">
      <c r="A2272" t="n">
        <v>48</v>
      </c>
      <c r="B2272" t="n">
        <v>130</v>
      </c>
      <c r="C2272" t="inlineStr">
        <is>
          <t xml:space="preserve">CONCLUIDO	</t>
        </is>
      </c>
      <c r="D2272" t="n">
        <v>3.6044</v>
      </c>
      <c r="E2272" t="n">
        <v>27.74</v>
      </c>
      <c r="F2272" t="n">
        <v>23.81</v>
      </c>
      <c r="G2272" t="n">
        <v>62.12</v>
      </c>
      <c r="H2272" t="n">
        <v>0.84</v>
      </c>
      <c r="I2272" t="n">
        <v>23</v>
      </c>
      <c r="J2272" t="n">
        <v>275.32</v>
      </c>
      <c r="K2272" t="n">
        <v>59.19</v>
      </c>
      <c r="L2272" t="n">
        <v>13</v>
      </c>
      <c r="M2272" t="n">
        <v>21</v>
      </c>
      <c r="N2272" t="n">
        <v>73.13</v>
      </c>
      <c r="O2272" t="n">
        <v>34190.73</v>
      </c>
      <c r="P2272" t="n">
        <v>388.56</v>
      </c>
      <c r="Q2272" t="n">
        <v>608.87</v>
      </c>
      <c r="R2272" t="n">
        <v>61.27</v>
      </c>
      <c r="S2272" t="n">
        <v>46.36</v>
      </c>
      <c r="T2272" t="n">
        <v>7067.68</v>
      </c>
      <c r="U2272" t="n">
        <v>0.76</v>
      </c>
      <c r="V2272" t="n">
        <v>0.89</v>
      </c>
      <c r="W2272" t="n">
        <v>9.210000000000001</v>
      </c>
      <c r="X2272" t="n">
        <v>0.44</v>
      </c>
      <c r="Y2272" t="n">
        <v>1</v>
      </c>
      <c r="Z2272" t="n">
        <v>10</v>
      </c>
    </row>
    <row r="2273">
      <c r="A2273" t="n">
        <v>49</v>
      </c>
      <c r="B2273" t="n">
        <v>130</v>
      </c>
      <c r="C2273" t="inlineStr">
        <is>
          <t xml:space="preserve">CONCLUIDO	</t>
        </is>
      </c>
      <c r="D2273" t="n">
        <v>3.6126</v>
      </c>
      <c r="E2273" t="n">
        <v>27.68</v>
      </c>
      <c r="F2273" t="n">
        <v>23.8</v>
      </c>
      <c r="G2273" t="n">
        <v>64.91</v>
      </c>
      <c r="H2273" t="n">
        <v>0.86</v>
      </c>
      <c r="I2273" t="n">
        <v>22</v>
      </c>
      <c r="J2273" t="n">
        <v>275.81</v>
      </c>
      <c r="K2273" t="n">
        <v>59.19</v>
      </c>
      <c r="L2273" t="n">
        <v>13.25</v>
      </c>
      <c r="M2273" t="n">
        <v>20</v>
      </c>
      <c r="N2273" t="n">
        <v>73.36</v>
      </c>
      <c r="O2273" t="n">
        <v>34250.57</v>
      </c>
      <c r="P2273" t="n">
        <v>387.82</v>
      </c>
      <c r="Q2273" t="n">
        <v>608.83</v>
      </c>
      <c r="R2273" t="n">
        <v>60.54</v>
      </c>
      <c r="S2273" t="n">
        <v>46.36</v>
      </c>
      <c r="T2273" t="n">
        <v>6706.37</v>
      </c>
      <c r="U2273" t="n">
        <v>0.77</v>
      </c>
      <c r="V2273" t="n">
        <v>0.9</v>
      </c>
      <c r="W2273" t="n">
        <v>9.220000000000001</v>
      </c>
      <c r="X2273" t="n">
        <v>0.43</v>
      </c>
      <c r="Y2273" t="n">
        <v>1</v>
      </c>
      <c r="Z2273" t="n">
        <v>10</v>
      </c>
    </row>
    <row r="2274">
      <c r="A2274" t="n">
        <v>50</v>
      </c>
      <c r="B2274" t="n">
        <v>130</v>
      </c>
      <c r="C2274" t="inlineStr">
        <is>
          <t xml:space="preserve">CONCLUIDO	</t>
        </is>
      </c>
      <c r="D2274" t="n">
        <v>3.614</v>
      </c>
      <c r="E2274" t="n">
        <v>27.67</v>
      </c>
      <c r="F2274" t="n">
        <v>23.79</v>
      </c>
      <c r="G2274" t="n">
        <v>64.88</v>
      </c>
      <c r="H2274" t="n">
        <v>0.87</v>
      </c>
      <c r="I2274" t="n">
        <v>22</v>
      </c>
      <c r="J2274" t="n">
        <v>276.29</v>
      </c>
      <c r="K2274" t="n">
        <v>59.19</v>
      </c>
      <c r="L2274" t="n">
        <v>13.5</v>
      </c>
      <c r="M2274" t="n">
        <v>20</v>
      </c>
      <c r="N2274" t="n">
        <v>73.59999999999999</v>
      </c>
      <c r="O2274" t="n">
        <v>34310.51</v>
      </c>
      <c r="P2274" t="n">
        <v>387.85</v>
      </c>
      <c r="Q2274" t="n">
        <v>608.83</v>
      </c>
      <c r="R2274" t="n">
        <v>60.32</v>
      </c>
      <c r="S2274" t="n">
        <v>46.36</v>
      </c>
      <c r="T2274" t="n">
        <v>6598.34</v>
      </c>
      <c r="U2274" t="n">
        <v>0.77</v>
      </c>
      <c r="V2274" t="n">
        <v>0.9</v>
      </c>
      <c r="W2274" t="n">
        <v>9.210000000000001</v>
      </c>
      <c r="X2274" t="n">
        <v>0.42</v>
      </c>
      <c r="Y2274" t="n">
        <v>1</v>
      </c>
      <c r="Z2274" t="n">
        <v>10</v>
      </c>
    </row>
    <row r="2275">
      <c r="A2275" t="n">
        <v>51</v>
      </c>
      <c r="B2275" t="n">
        <v>130</v>
      </c>
      <c r="C2275" t="inlineStr">
        <is>
          <t xml:space="preserve">CONCLUIDO	</t>
        </is>
      </c>
      <c r="D2275" t="n">
        <v>3.6122</v>
      </c>
      <c r="E2275" t="n">
        <v>27.68</v>
      </c>
      <c r="F2275" t="n">
        <v>23.8</v>
      </c>
      <c r="G2275" t="n">
        <v>64.92</v>
      </c>
      <c r="H2275" t="n">
        <v>0.88</v>
      </c>
      <c r="I2275" t="n">
        <v>22</v>
      </c>
      <c r="J2275" t="n">
        <v>276.78</v>
      </c>
      <c r="K2275" t="n">
        <v>59.19</v>
      </c>
      <c r="L2275" t="n">
        <v>13.75</v>
      </c>
      <c r="M2275" t="n">
        <v>20</v>
      </c>
      <c r="N2275" t="n">
        <v>73.84</v>
      </c>
      <c r="O2275" t="n">
        <v>34370.54</v>
      </c>
      <c r="P2275" t="n">
        <v>387.7</v>
      </c>
      <c r="Q2275" t="n">
        <v>608.88</v>
      </c>
      <c r="R2275" t="n">
        <v>60.79</v>
      </c>
      <c r="S2275" t="n">
        <v>46.36</v>
      </c>
      <c r="T2275" t="n">
        <v>6834.9</v>
      </c>
      <c r="U2275" t="n">
        <v>0.76</v>
      </c>
      <c r="V2275" t="n">
        <v>0.9</v>
      </c>
      <c r="W2275" t="n">
        <v>9.210000000000001</v>
      </c>
      <c r="X2275" t="n">
        <v>0.43</v>
      </c>
      <c r="Y2275" t="n">
        <v>1</v>
      </c>
      <c r="Z2275" t="n">
        <v>10</v>
      </c>
    </row>
    <row r="2276">
      <c r="A2276" t="n">
        <v>52</v>
      </c>
      <c r="B2276" t="n">
        <v>130</v>
      </c>
      <c r="C2276" t="inlineStr">
        <is>
          <t xml:space="preserve">CONCLUIDO	</t>
        </is>
      </c>
      <c r="D2276" t="n">
        <v>3.6222</v>
      </c>
      <c r="E2276" t="n">
        <v>27.61</v>
      </c>
      <c r="F2276" t="n">
        <v>23.78</v>
      </c>
      <c r="G2276" t="n">
        <v>67.93000000000001</v>
      </c>
      <c r="H2276" t="n">
        <v>0.9</v>
      </c>
      <c r="I2276" t="n">
        <v>21</v>
      </c>
      <c r="J2276" t="n">
        <v>277.27</v>
      </c>
      <c r="K2276" t="n">
        <v>59.19</v>
      </c>
      <c r="L2276" t="n">
        <v>14</v>
      </c>
      <c r="M2276" t="n">
        <v>19</v>
      </c>
      <c r="N2276" t="n">
        <v>74.06999999999999</v>
      </c>
      <c r="O2276" t="n">
        <v>34430.66</v>
      </c>
      <c r="P2276" t="n">
        <v>387.15</v>
      </c>
      <c r="Q2276" t="n">
        <v>608.8200000000001</v>
      </c>
      <c r="R2276" t="n">
        <v>59.96</v>
      </c>
      <c r="S2276" t="n">
        <v>46.36</v>
      </c>
      <c r="T2276" t="n">
        <v>6421.89</v>
      </c>
      <c r="U2276" t="n">
        <v>0.77</v>
      </c>
      <c r="V2276" t="n">
        <v>0.9</v>
      </c>
      <c r="W2276" t="n">
        <v>9.210000000000001</v>
      </c>
      <c r="X2276" t="n">
        <v>0.4</v>
      </c>
      <c r="Y2276" t="n">
        <v>1</v>
      </c>
      <c r="Z2276" t="n">
        <v>10</v>
      </c>
    </row>
    <row r="2277">
      <c r="A2277" t="n">
        <v>53</v>
      </c>
      <c r="B2277" t="n">
        <v>130</v>
      </c>
      <c r="C2277" t="inlineStr">
        <is>
          <t xml:space="preserve">CONCLUIDO	</t>
        </is>
      </c>
      <c r="D2277" t="n">
        <v>3.6229</v>
      </c>
      <c r="E2277" t="n">
        <v>27.6</v>
      </c>
      <c r="F2277" t="n">
        <v>23.77</v>
      </c>
      <c r="G2277" t="n">
        <v>67.92</v>
      </c>
      <c r="H2277" t="n">
        <v>0.91</v>
      </c>
      <c r="I2277" t="n">
        <v>21</v>
      </c>
      <c r="J2277" t="n">
        <v>277.76</v>
      </c>
      <c r="K2277" t="n">
        <v>59.19</v>
      </c>
      <c r="L2277" t="n">
        <v>14.25</v>
      </c>
      <c r="M2277" t="n">
        <v>19</v>
      </c>
      <c r="N2277" t="n">
        <v>74.31</v>
      </c>
      <c r="O2277" t="n">
        <v>34490.87</v>
      </c>
      <c r="P2277" t="n">
        <v>387.15</v>
      </c>
      <c r="Q2277" t="n">
        <v>608.8200000000001</v>
      </c>
      <c r="R2277" t="n">
        <v>59.74</v>
      </c>
      <c r="S2277" t="n">
        <v>46.36</v>
      </c>
      <c r="T2277" t="n">
        <v>6314.03</v>
      </c>
      <c r="U2277" t="n">
        <v>0.78</v>
      </c>
      <c r="V2277" t="n">
        <v>0.9</v>
      </c>
      <c r="W2277" t="n">
        <v>9.210000000000001</v>
      </c>
      <c r="X2277" t="n">
        <v>0.4</v>
      </c>
      <c r="Y2277" t="n">
        <v>1</v>
      </c>
      <c r="Z2277" t="n">
        <v>10</v>
      </c>
    </row>
    <row r="2278">
      <c r="A2278" t="n">
        <v>54</v>
      </c>
      <c r="B2278" t="n">
        <v>130</v>
      </c>
      <c r="C2278" t="inlineStr">
        <is>
          <t xml:space="preserve">CONCLUIDO	</t>
        </is>
      </c>
      <c r="D2278" t="n">
        <v>3.6227</v>
      </c>
      <c r="E2278" t="n">
        <v>27.6</v>
      </c>
      <c r="F2278" t="n">
        <v>23.77</v>
      </c>
      <c r="G2278" t="n">
        <v>67.92</v>
      </c>
      <c r="H2278" t="n">
        <v>0.93</v>
      </c>
      <c r="I2278" t="n">
        <v>21</v>
      </c>
      <c r="J2278" t="n">
        <v>278.25</v>
      </c>
      <c r="K2278" t="n">
        <v>59.19</v>
      </c>
      <c r="L2278" t="n">
        <v>14.5</v>
      </c>
      <c r="M2278" t="n">
        <v>19</v>
      </c>
      <c r="N2278" t="n">
        <v>74.55</v>
      </c>
      <c r="O2278" t="n">
        <v>34551.18</v>
      </c>
      <c r="P2278" t="n">
        <v>386.67</v>
      </c>
      <c r="Q2278" t="n">
        <v>608.84</v>
      </c>
      <c r="R2278" t="n">
        <v>59.55</v>
      </c>
      <c r="S2278" t="n">
        <v>46.36</v>
      </c>
      <c r="T2278" t="n">
        <v>6218.09</v>
      </c>
      <c r="U2278" t="n">
        <v>0.78</v>
      </c>
      <c r="V2278" t="n">
        <v>0.9</v>
      </c>
      <c r="W2278" t="n">
        <v>9.220000000000001</v>
      </c>
      <c r="X2278" t="n">
        <v>0.4</v>
      </c>
      <c r="Y2278" t="n">
        <v>1</v>
      </c>
      <c r="Z2278" t="n">
        <v>10</v>
      </c>
    </row>
    <row r="2279">
      <c r="A2279" t="n">
        <v>55</v>
      </c>
      <c r="B2279" t="n">
        <v>130</v>
      </c>
      <c r="C2279" t="inlineStr">
        <is>
          <t xml:space="preserve">CONCLUIDO	</t>
        </is>
      </c>
      <c r="D2279" t="n">
        <v>3.633</v>
      </c>
      <c r="E2279" t="n">
        <v>27.53</v>
      </c>
      <c r="F2279" t="n">
        <v>23.74</v>
      </c>
      <c r="G2279" t="n">
        <v>71.23</v>
      </c>
      <c r="H2279" t="n">
        <v>0.9399999999999999</v>
      </c>
      <c r="I2279" t="n">
        <v>20</v>
      </c>
      <c r="J2279" t="n">
        <v>278.74</v>
      </c>
      <c r="K2279" t="n">
        <v>59.19</v>
      </c>
      <c r="L2279" t="n">
        <v>14.75</v>
      </c>
      <c r="M2279" t="n">
        <v>18</v>
      </c>
      <c r="N2279" t="n">
        <v>74.79000000000001</v>
      </c>
      <c r="O2279" t="n">
        <v>34611.59</v>
      </c>
      <c r="P2279" t="n">
        <v>386.05</v>
      </c>
      <c r="Q2279" t="n">
        <v>608.8</v>
      </c>
      <c r="R2279" t="n">
        <v>59.1</v>
      </c>
      <c r="S2279" t="n">
        <v>46.36</v>
      </c>
      <c r="T2279" t="n">
        <v>5998.8</v>
      </c>
      <c r="U2279" t="n">
        <v>0.78</v>
      </c>
      <c r="V2279" t="n">
        <v>0.9</v>
      </c>
      <c r="W2279" t="n">
        <v>9.210000000000001</v>
      </c>
      <c r="X2279" t="n">
        <v>0.37</v>
      </c>
      <c r="Y2279" t="n">
        <v>1</v>
      </c>
      <c r="Z2279" t="n">
        <v>10</v>
      </c>
    </row>
    <row r="2280">
      <c r="A2280" t="n">
        <v>56</v>
      </c>
      <c r="B2280" t="n">
        <v>130</v>
      </c>
      <c r="C2280" t="inlineStr">
        <is>
          <t xml:space="preserve">CONCLUIDO	</t>
        </is>
      </c>
      <c r="D2280" t="n">
        <v>3.6318</v>
      </c>
      <c r="E2280" t="n">
        <v>27.53</v>
      </c>
      <c r="F2280" t="n">
        <v>23.75</v>
      </c>
      <c r="G2280" t="n">
        <v>71.26000000000001</v>
      </c>
      <c r="H2280" t="n">
        <v>0.96</v>
      </c>
      <c r="I2280" t="n">
        <v>20</v>
      </c>
      <c r="J2280" t="n">
        <v>279.23</v>
      </c>
      <c r="K2280" t="n">
        <v>59.19</v>
      </c>
      <c r="L2280" t="n">
        <v>15</v>
      </c>
      <c r="M2280" t="n">
        <v>18</v>
      </c>
      <c r="N2280" t="n">
        <v>75.03</v>
      </c>
      <c r="O2280" t="n">
        <v>34672.08</v>
      </c>
      <c r="P2280" t="n">
        <v>386.2</v>
      </c>
      <c r="Q2280" t="n">
        <v>608.9299999999999</v>
      </c>
      <c r="R2280" t="n">
        <v>58.88</v>
      </c>
      <c r="S2280" t="n">
        <v>46.36</v>
      </c>
      <c r="T2280" t="n">
        <v>5886.9</v>
      </c>
      <c r="U2280" t="n">
        <v>0.79</v>
      </c>
      <c r="V2280" t="n">
        <v>0.9</v>
      </c>
      <c r="W2280" t="n">
        <v>9.220000000000001</v>
      </c>
      <c r="X2280" t="n">
        <v>0.38</v>
      </c>
      <c r="Y2280" t="n">
        <v>1</v>
      </c>
      <c r="Z2280" t="n">
        <v>10</v>
      </c>
    </row>
    <row r="2281">
      <c r="A2281" t="n">
        <v>57</v>
      </c>
      <c r="B2281" t="n">
        <v>130</v>
      </c>
      <c r="C2281" t="inlineStr">
        <is>
          <t xml:space="preserve">CONCLUIDO	</t>
        </is>
      </c>
      <c r="D2281" t="n">
        <v>3.6327</v>
      </c>
      <c r="E2281" t="n">
        <v>27.53</v>
      </c>
      <c r="F2281" t="n">
        <v>23.75</v>
      </c>
      <c r="G2281" t="n">
        <v>71.23999999999999</v>
      </c>
      <c r="H2281" t="n">
        <v>0.97</v>
      </c>
      <c r="I2281" t="n">
        <v>20</v>
      </c>
      <c r="J2281" t="n">
        <v>279.72</v>
      </c>
      <c r="K2281" t="n">
        <v>59.19</v>
      </c>
      <c r="L2281" t="n">
        <v>15.25</v>
      </c>
      <c r="M2281" t="n">
        <v>18</v>
      </c>
      <c r="N2281" t="n">
        <v>75.27</v>
      </c>
      <c r="O2281" t="n">
        <v>34732.68</v>
      </c>
      <c r="P2281" t="n">
        <v>385.72</v>
      </c>
      <c r="Q2281" t="n">
        <v>608.92</v>
      </c>
      <c r="R2281" t="n">
        <v>59.12</v>
      </c>
      <c r="S2281" t="n">
        <v>46.36</v>
      </c>
      <c r="T2281" t="n">
        <v>6009.24</v>
      </c>
      <c r="U2281" t="n">
        <v>0.78</v>
      </c>
      <c r="V2281" t="n">
        <v>0.9</v>
      </c>
      <c r="W2281" t="n">
        <v>9.210000000000001</v>
      </c>
      <c r="X2281" t="n">
        <v>0.37</v>
      </c>
      <c r="Y2281" t="n">
        <v>1</v>
      </c>
      <c r="Z2281" t="n">
        <v>10</v>
      </c>
    </row>
    <row r="2282">
      <c r="A2282" t="n">
        <v>58</v>
      </c>
      <c r="B2282" t="n">
        <v>130</v>
      </c>
      <c r="C2282" t="inlineStr">
        <is>
          <t xml:space="preserve">CONCLUIDO	</t>
        </is>
      </c>
      <c r="D2282" t="n">
        <v>3.6414</v>
      </c>
      <c r="E2282" t="n">
        <v>27.46</v>
      </c>
      <c r="F2282" t="n">
        <v>23.73</v>
      </c>
      <c r="G2282" t="n">
        <v>74.93000000000001</v>
      </c>
      <c r="H2282" t="n">
        <v>0.98</v>
      </c>
      <c r="I2282" t="n">
        <v>19</v>
      </c>
      <c r="J2282" t="n">
        <v>280.21</v>
      </c>
      <c r="K2282" t="n">
        <v>59.19</v>
      </c>
      <c r="L2282" t="n">
        <v>15.5</v>
      </c>
      <c r="M2282" t="n">
        <v>17</v>
      </c>
      <c r="N2282" t="n">
        <v>75.52</v>
      </c>
      <c r="O2282" t="n">
        <v>34793.36</v>
      </c>
      <c r="P2282" t="n">
        <v>385.74</v>
      </c>
      <c r="Q2282" t="n">
        <v>608.83</v>
      </c>
      <c r="R2282" t="n">
        <v>58.29</v>
      </c>
      <c r="S2282" t="n">
        <v>46.36</v>
      </c>
      <c r="T2282" t="n">
        <v>5596.1</v>
      </c>
      <c r="U2282" t="n">
        <v>0.8</v>
      </c>
      <c r="V2282" t="n">
        <v>0.9</v>
      </c>
      <c r="W2282" t="n">
        <v>9.210000000000001</v>
      </c>
      <c r="X2282" t="n">
        <v>0.36</v>
      </c>
      <c r="Y2282" t="n">
        <v>1</v>
      </c>
      <c r="Z2282" t="n">
        <v>10</v>
      </c>
    </row>
    <row r="2283">
      <c r="A2283" t="n">
        <v>59</v>
      </c>
      <c r="B2283" t="n">
        <v>130</v>
      </c>
      <c r="C2283" t="inlineStr">
        <is>
          <t xml:space="preserve">CONCLUIDO	</t>
        </is>
      </c>
      <c r="D2283" t="n">
        <v>3.6391</v>
      </c>
      <c r="E2283" t="n">
        <v>27.48</v>
      </c>
      <c r="F2283" t="n">
        <v>23.75</v>
      </c>
      <c r="G2283" t="n">
        <v>74.98999999999999</v>
      </c>
      <c r="H2283" t="n">
        <v>1</v>
      </c>
      <c r="I2283" t="n">
        <v>19</v>
      </c>
      <c r="J2283" t="n">
        <v>280.7</v>
      </c>
      <c r="K2283" t="n">
        <v>59.19</v>
      </c>
      <c r="L2283" t="n">
        <v>15.75</v>
      </c>
      <c r="M2283" t="n">
        <v>17</v>
      </c>
      <c r="N2283" t="n">
        <v>75.76000000000001</v>
      </c>
      <c r="O2283" t="n">
        <v>34854.15</v>
      </c>
      <c r="P2283" t="n">
        <v>385.89</v>
      </c>
      <c r="Q2283" t="n">
        <v>608.83</v>
      </c>
      <c r="R2283" t="n">
        <v>58.84</v>
      </c>
      <c r="S2283" t="n">
        <v>46.36</v>
      </c>
      <c r="T2283" t="n">
        <v>5874.3</v>
      </c>
      <c r="U2283" t="n">
        <v>0.79</v>
      </c>
      <c r="V2283" t="n">
        <v>0.9</v>
      </c>
      <c r="W2283" t="n">
        <v>9.210000000000001</v>
      </c>
      <c r="X2283" t="n">
        <v>0.37</v>
      </c>
      <c r="Y2283" t="n">
        <v>1</v>
      </c>
      <c r="Z2283" t="n">
        <v>10</v>
      </c>
    </row>
    <row r="2284">
      <c r="A2284" t="n">
        <v>60</v>
      </c>
      <c r="B2284" t="n">
        <v>130</v>
      </c>
      <c r="C2284" t="inlineStr">
        <is>
          <t xml:space="preserve">CONCLUIDO	</t>
        </is>
      </c>
      <c r="D2284" t="n">
        <v>3.6415</v>
      </c>
      <c r="E2284" t="n">
        <v>27.46</v>
      </c>
      <c r="F2284" t="n">
        <v>23.73</v>
      </c>
      <c r="G2284" t="n">
        <v>74.93000000000001</v>
      </c>
      <c r="H2284" t="n">
        <v>1.01</v>
      </c>
      <c r="I2284" t="n">
        <v>19</v>
      </c>
      <c r="J2284" t="n">
        <v>281.2</v>
      </c>
      <c r="K2284" t="n">
        <v>59.19</v>
      </c>
      <c r="L2284" t="n">
        <v>16</v>
      </c>
      <c r="M2284" t="n">
        <v>17</v>
      </c>
      <c r="N2284" t="n">
        <v>76</v>
      </c>
      <c r="O2284" t="n">
        <v>34915.03</v>
      </c>
      <c r="P2284" t="n">
        <v>385.01</v>
      </c>
      <c r="Q2284" t="n">
        <v>608.8099999999999</v>
      </c>
      <c r="R2284" t="n">
        <v>58.33</v>
      </c>
      <c r="S2284" t="n">
        <v>46.36</v>
      </c>
      <c r="T2284" t="n">
        <v>5616.1</v>
      </c>
      <c r="U2284" t="n">
        <v>0.79</v>
      </c>
      <c r="V2284" t="n">
        <v>0.9</v>
      </c>
      <c r="W2284" t="n">
        <v>9.210000000000001</v>
      </c>
      <c r="X2284" t="n">
        <v>0.36</v>
      </c>
      <c r="Y2284" t="n">
        <v>1</v>
      </c>
      <c r="Z2284" t="n">
        <v>10</v>
      </c>
    </row>
    <row r="2285">
      <c r="A2285" t="n">
        <v>61</v>
      </c>
      <c r="B2285" t="n">
        <v>130</v>
      </c>
      <c r="C2285" t="inlineStr">
        <is>
          <t xml:space="preserve">CONCLUIDO	</t>
        </is>
      </c>
      <c r="D2285" t="n">
        <v>3.6499</v>
      </c>
      <c r="E2285" t="n">
        <v>27.4</v>
      </c>
      <c r="F2285" t="n">
        <v>23.71</v>
      </c>
      <c r="G2285" t="n">
        <v>79.04000000000001</v>
      </c>
      <c r="H2285" t="n">
        <v>1.03</v>
      </c>
      <c r="I2285" t="n">
        <v>18</v>
      </c>
      <c r="J2285" t="n">
        <v>281.69</v>
      </c>
      <c r="K2285" t="n">
        <v>59.19</v>
      </c>
      <c r="L2285" t="n">
        <v>16.25</v>
      </c>
      <c r="M2285" t="n">
        <v>16</v>
      </c>
      <c r="N2285" t="n">
        <v>76.25</v>
      </c>
      <c r="O2285" t="n">
        <v>34976</v>
      </c>
      <c r="P2285" t="n">
        <v>384.39</v>
      </c>
      <c r="Q2285" t="n">
        <v>608.8200000000001</v>
      </c>
      <c r="R2285" t="n">
        <v>57.99</v>
      </c>
      <c r="S2285" t="n">
        <v>46.36</v>
      </c>
      <c r="T2285" t="n">
        <v>5451.91</v>
      </c>
      <c r="U2285" t="n">
        <v>0.8</v>
      </c>
      <c r="V2285" t="n">
        <v>0.9</v>
      </c>
      <c r="W2285" t="n">
        <v>9.210000000000001</v>
      </c>
      <c r="X2285" t="n">
        <v>0.34</v>
      </c>
      <c r="Y2285" t="n">
        <v>1</v>
      </c>
      <c r="Z2285" t="n">
        <v>10</v>
      </c>
    </row>
    <row r="2286">
      <c r="A2286" t="n">
        <v>62</v>
      </c>
      <c r="B2286" t="n">
        <v>130</v>
      </c>
      <c r="C2286" t="inlineStr">
        <is>
          <t xml:space="preserve">CONCLUIDO	</t>
        </is>
      </c>
      <c r="D2286" t="n">
        <v>3.6499</v>
      </c>
      <c r="E2286" t="n">
        <v>27.4</v>
      </c>
      <c r="F2286" t="n">
        <v>23.71</v>
      </c>
      <c r="G2286" t="n">
        <v>79.04000000000001</v>
      </c>
      <c r="H2286" t="n">
        <v>1.04</v>
      </c>
      <c r="I2286" t="n">
        <v>18</v>
      </c>
      <c r="J2286" t="n">
        <v>282.19</v>
      </c>
      <c r="K2286" t="n">
        <v>59.19</v>
      </c>
      <c r="L2286" t="n">
        <v>16.5</v>
      </c>
      <c r="M2286" t="n">
        <v>16</v>
      </c>
      <c r="N2286" t="n">
        <v>76.48999999999999</v>
      </c>
      <c r="O2286" t="n">
        <v>35037.08</v>
      </c>
      <c r="P2286" t="n">
        <v>384.96</v>
      </c>
      <c r="Q2286" t="n">
        <v>608.84</v>
      </c>
      <c r="R2286" t="n">
        <v>57.72</v>
      </c>
      <c r="S2286" t="n">
        <v>46.36</v>
      </c>
      <c r="T2286" t="n">
        <v>5315.4</v>
      </c>
      <c r="U2286" t="n">
        <v>0.8</v>
      </c>
      <c r="V2286" t="n">
        <v>0.9</v>
      </c>
      <c r="W2286" t="n">
        <v>9.210000000000001</v>
      </c>
      <c r="X2286" t="n">
        <v>0.34</v>
      </c>
      <c r="Y2286" t="n">
        <v>1</v>
      </c>
      <c r="Z2286" t="n">
        <v>10</v>
      </c>
    </row>
    <row r="2287">
      <c r="A2287" t="n">
        <v>63</v>
      </c>
      <c r="B2287" t="n">
        <v>130</v>
      </c>
      <c r="C2287" t="inlineStr">
        <is>
          <t xml:space="preserve">CONCLUIDO	</t>
        </is>
      </c>
      <c r="D2287" t="n">
        <v>3.6526</v>
      </c>
      <c r="E2287" t="n">
        <v>27.38</v>
      </c>
      <c r="F2287" t="n">
        <v>23.69</v>
      </c>
      <c r="G2287" t="n">
        <v>78.97</v>
      </c>
      <c r="H2287" t="n">
        <v>1.06</v>
      </c>
      <c r="I2287" t="n">
        <v>18</v>
      </c>
      <c r="J2287" t="n">
        <v>282.68</v>
      </c>
      <c r="K2287" t="n">
        <v>59.19</v>
      </c>
      <c r="L2287" t="n">
        <v>16.75</v>
      </c>
      <c r="M2287" t="n">
        <v>16</v>
      </c>
      <c r="N2287" t="n">
        <v>76.73999999999999</v>
      </c>
      <c r="O2287" t="n">
        <v>35098.25</v>
      </c>
      <c r="P2287" t="n">
        <v>384.28</v>
      </c>
      <c r="Q2287" t="n">
        <v>608.78</v>
      </c>
      <c r="R2287" t="n">
        <v>57.19</v>
      </c>
      <c r="S2287" t="n">
        <v>46.36</v>
      </c>
      <c r="T2287" t="n">
        <v>5050.98</v>
      </c>
      <c r="U2287" t="n">
        <v>0.8100000000000001</v>
      </c>
      <c r="V2287" t="n">
        <v>0.9</v>
      </c>
      <c r="W2287" t="n">
        <v>9.210000000000001</v>
      </c>
      <c r="X2287" t="n">
        <v>0.32</v>
      </c>
      <c r="Y2287" t="n">
        <v>1</v>
      </c>
      <c r="Z2287" t="n">
        <v>10</v>
      </c>
    </row>
    <row r="2288">
      <c r="A2288" t="n">
        <v>64</v>
      </c>
      <c r="B2288" t="n">
        <v>130</v>
      </c>
      <c r="C2288" t="inlineStr">
        <is>
          <t xml:space="preserve">CONCLUIDO	</t>
        </is>
      </c>
      <c r="D2288" t="n">
        <v>3.6507</v>
      </c>
      <c r="E2288" t="n">
        <v>27.39</v>
      </c>
      <c r="F2288" t="n">
        <v>23.71</v>
      </c>
      <c r="G2288" t="n">
        <v>79.02</v>
      </c>
      <c r="H2288" t="n">
        <v>1.07</v>
      </c>
      <c r="I2288" t="n">
        <v>18</v>
      </c>
      <c r="J2288" t="n">
        <v>283.18</v>
      </c>
      <c r="K2288" t="n">
        <v>59.19</v>
      </c>
      <c r="L2288" t="n">
        <v>17</v>
      </c>
      <c r="M2288" t="n">
        <v>16</v>
      </c>
      <c r="N2288" t="n">
        <v>76.98</v>
      </c>
      <c r="O2288" t="n">
        <v>35159.52</v>
      </c>
      <c r="P2288" t="n">
        <v>383.8</v>
      </c>
      <c r="Q2288" t="n">
        <v>608.8</v>
      </c>
      <c r="R2288" t="n">
        <v>57.79</v>
      </c>
      <c r="S2288" t="n">
        <v>46.36</v>
      </c>
      <c r="T2288" t="n">
        <v>5354.78</v>
      </c>
      <c r="U2288" t="n">
        <v>0.8</v>
      </c>
      <c r="V2288" t="n">
        <v>0.9</v>
      </c>
      <c r="W2288" t="n">
        <v>9.210000000000001</v>
      </c>
      <c r="X2288" t="n">
        <v>0.34</v>
      </c>
      <c r="Y2288" t="n">
        <v>1</v>
      </c>
      <c r="Z2288" t="n">
        <v>10</v>
      </c>
    </row>
    <row r="2289">
      <c r="A2289" t="n">
        <v>65</v>
      </c>
      <c r="B2289" t="n">
        <v>130</v>
      </c>
      <c r="C2289" t="inlineStr">
        <is>
          <t xml:space="preserve">CONCLUIDO	</t>
        </is>
      </c>
      <c r="D2289" t="n">
        <v>3.6598</v>
      </c>
      <c r="E2289" t="n">
        <v>27.32</v>
      </c>
      <c r="F2289" t="n">
        <v>23.69</v>
      </c>
      <c r="G2289" t="n">
        <v>83.59999999999999</v>
      </c>
      <c r="H2289" t="n">
        <v>1.08</v>
      </c>
      <c r="I2289" t="n">
        <v>17</v>
      </c>
      <c r="J2289" t="n">
        <v>283.68</v>
      </c>
      <c r="K2289" t="n">
        <v>59.19</v>
      </c>
      <c r="L2289" t="n">
        <v>17.25</v>
      </c>
      <c r="M2289" t="n">
        <v>15</v>
      </c>
      <c r="N2289" t="n">
        <v>77.23</v>
      </c>
      <c r="O2289" t="n">
        <v>35220.89</v>
      </c>
      <c r="P2289" t="n">
        <v>383.19</v>
      </c>
      <c r="Q2289" t="n">
        <v>608.75</v>
      </c>
      <c r="R2289" t="n">
        <v>57.21</v>
      </c>
      <c r="S2289" t="n">
        <v>46.36</v>
      </c>
      <c r="T2289" t="n">
        <v>5069.78</v>
      </c>
      <c r="U2289" t="n">
        <v>0.8100000000000001</v>
      </c>
      <c r="V2289" t="n">
        <v>0.9</v>
      </c>
      <c r="W2289" t="n">
        <v>9.199999999999999</v>
      </c>
      <c r="X2289" t="n">
        <v>0.32</v>
      </c>
      <c r="Y2289" t="n">
        <v>1</v>
      </c>
      <c r="Z2289" t="n">
        <v>10</v>
      </c>
    </row>
    <row r="2290">
      <c r="A2290" t="n">
        <v>66</v>
      </c>
      <c r="B2290" t="n">
        <v>130</v>
      </c>
      <c r="C2290" t="inlineStr">
        <is>
          <t xml:space="preserve">CONCLUIDO	</t>
        </is>
      </c>
      <c r="D2290" t="n">
        <v>3.6603</v>
      </c>
      <c r="E2290" t="n">
        <v>27.32</v>
      </c>
      <c r="F2290" t="n">
        <v>23.68</v>
      </c>
      <c r="G2290" t="n">
        <v>83.59</v>
      </c>
      <c r="H2290" t="n">
        <v>1.1</v>
      </c>
      <c r="I2290" t="n">
        <v>17</v>
      </c>
      <c r="J2290" t="n">
        <v>284.17</v>
      </c>
      <c r="K2290" t="n">
        <v>59.19</v>
      </c>
      <c r="L2290" t="n">
        <v>17.5</v>
      </c>
      <c r="M2290" t="n">
        <v>15</v>
      </c>
      <c r="N2290" t="n">
        <v>77.48</v>
      </c>
      <c r="O2290" t="n">
        <v>35282.36</v>
      </c>
      <c r="P2290" t="n">
        <v>383.4</v>
      </c>
      <c r="Q2290" t="n">
        <v>608.8099999999999</v>
      </c>
      <c r="R2290" t="n">
        <v>56.97</v>
      </c>
      <c r="S2290" t="n">
        <v>46.36</v>
      </c>
      <c r="T2290" t="n">
        <v>4947.36</v>
      </c>
      <c r="U2290" t="n">
        <v>0.8100000000000001</v>
      </c>
      <c r="V2290" t="n">
        <v>0.9</v>
      </c>
      <c r="W2290" t="n">
        <v>9.210000000000001</v>
      </c>
      <c r="X2290" t="n">
        <v>0.31</v>
      </c>
      <c r="Y2290" t="n">
        <v>1</v>
      </c>
      <c r="Z2290" t="n">
        <v>10</v>
      </c>
    </row>
    <row r="2291">
      <c r="A2291" t="n">
        <v>67</v>
      </c>
      <c r="B2291" t="n">
        <v>130</v>
      </c>
      <c r="C2291" t="inlineStr">
        <is>
          <t xml:space="preserve">CONCLUIDO	</t>
        </is>
      </c>
      <c r="D2291" t="n">
        <v>3.6583</v>
      </c>
      <c r="E2291" t="n">
        <v>27.34</v>
      </c>
      <c r="F2291" t="n">
        <v>23.7</v>
      </c>
      <c r="G2291" t="n">
        <v>83.64</v>
      </c>
      <c r="H2291" t="n">
        <v>1.11</v>
      </c>
      <c r="I2291" t="n">
        <v>17</v>
      </c>
      <c r="J2291" t="n">
        <v>284.67</v>
      </c>
      <c r="K2291" t="n">
        <v>59.19</v>
      </c>
      <c r="L2291" t="n">
        <v>17.75</v>
      </c>
      <c r="M2291" t="n">
        <v>15</v>
      </c>
      <c r="N2291" t="n">
        <v>77.73</v>
      </c>
      <c r="O2291" t="n">
        <v>35343.92</v>
      </c>
      <c r="P2291" t="n">
        <v>383.66</v>
      </c>
      <c r="Q2291" t="n">
        <v>608.76</v>
      </c>
      <c r="R2291" t="n">
        <v>57.56</v>
      </c>
      <c r="S2291" t="n">
        <v>46.36</v>
      </c>
      <c r="T2291" t="n">
        <v>5244.3</v>
      </c>
      <c r="U2291" t="n">
        <v>0.8100000000000001</v>
      </c>
      <c r="V2291" t="n">
        <v>0.9</v>
      </c>
      <c r="W2291" t="n">
        <v>9.210000000000001</v>
      </c>
      <c r="X2291" t="n">
        <v>0.33</v>
      </c>
      <c r="Y2291" t="n">
        <v>1</v>
      </c>
      <c r="Z2291" t="n">
        <v>10</v>
      </c>
    </row>
    <row r="2292">
      <c r="A2292" t="n">
        <v>68</v>
      </c>
      <c r="B2292" t="n">
        <v>130</v>
      </c>
      <c r="C2292" t="inlineStr">
        <is>
          <t xml:space="preserve">CONCLUIDO	</t>
        </is>
      </c>
      <c r="D2292" t="n">
        <v>3.6583</v>
      </c>
      <c r="E2292" t="n">
        <v>27.34</v>
      </c>
      <c r="F2292" t="n">
        <v>23.7</v>
      </c>
      <c r="G2292" t="n">
        <v>83.64</v>
      </c>
      <c r="H2292" t="n">
        <v>1.12</v>
      </c>
      <c r="I2292" t="n">
        <v>17</v>
      </c>
      <c r="J2292" t="n">
        <v>285.17</v>
      </c>
      <c r="K2292" t="n">
        <v>59.19</v>
      </c>
      <c r="L2292" t="n">
        <v>18</v>
      </c>
      <c r="M2292" t="n">
        <v>15</v>
      </c>
      <c r="N2292" t="n">
        <v>77.98</v>
      </c>
      <c r="O2292" t="n">
        <v>35405.59</v>
      </c>
      <c r="P2292" t="n">
        <v>383.34</v>
      </c>
      <c r="Q2292" t="n">
        <v>608.8099999999999</v>
      </c>
      <c r="R2292" t="n">
        <v>57.56</v>
      </c>
      <c r="S2292" t="n">
        <v>46.36</v>
      </c>
      <c r="T2292" t="n">
        <v>5241.34</v>
      </c>
      <c r="U2292" t="n">
        <v>0.8100000000000001</v>
      </c>
      <c r="V2292" t="n">
        <v>0.9</v>
      </c>
      <c r="W2292" t="n">
        <v>9.210000000000001</v>
      </c>
      <c r="X2292" t="n">
        <v>0.33</v>
      </c>
      <c r="Y2292" t="n">
        <v>1</v>
      </c>
      <c r="Z2292" t="n">
        <v>10</v>
      </c>
    </row>
    <row r="2293">
      <c r="A2293" t="n">
        <v>69</v>
      </c>
      <c r="B2293" t="n">
        <v>130</v>
      </c>
      <c r="C2293" t="inlineStr">
        <is>
          <t xml:space="preserve">CONCLUIDO	</t>
        </is>
      </c>
      <c r="D2293" t="n">
        <v>3.6686</v>
      </c>
      <c r="E2293" t="n">
        <v>27.26</v>
      </c>
      <c r="F2293" t="n">
        <v>23.67</v>
      </c>
      <c r="G2293" t="n">
        <v>88.77</v>
      </c>
      <c r="H2293" t="n">
        <v>1.14</v>
      </c>
      <c r="I2293" t="n">
        <v>16</v>
      </c>
      <c r="J2293" t="n">
        <v>285.67</v>
      </c>
      <c r="K2293" t="n">
        <v>59.19</v>
      </c>
      <c r="L2293" t="n">
        <v>18.25</v>
      </c>
      <c r="M2293" t="n">
        <v>14</v>
      </c>
      <c r="N2293" t="n">
        <v>78.23</v>
      </c>
      <c r="O2293" t="n">
        <v>35467.36</v>
      </c>
      <c r="P2293" t="n">
        <v>382.39</v>
      </c>
      <c r="Q2293" t="n">
        <v>608.78</v>
      </c>
      <c r="R2293" t="n">
        <v>56.8</v>
      </c>
      <c r="S2293" t="n">
        <v>46.36</v>
      </c>
      <c r="T2293" t="n">
        <v>4869.58</v>
      </c>
      <c r="U2293" t="n">
        <v>0.82</v>
      </c>
      <c r="V2293" t="n">
        <v>0.9</v>
      </c>
      <c r="W2293" t="n">
        <v>9.199999999999999</v>
      </c>
      <c r="X2293" t="n">
        <v>0.3</v>
      </c>
      <c r="Y2293" t="n">
        <v>1</v>
      </c>
      <c r="Z2293" t="n">
        <v>10</v>
      </c>
    </row>
    <row r="2294">
      <c r="A2294" t="n">
        <v>70</v>
      </c>
      <c r="B2294" t="n">
        <v>130</v>
      </c>
      <c r="C2294" t="inlineStr">
        <is>
          <t xml:space="preserve">CONCLUIDO	</t>
        </is>
      </c>
      <c r="D2294" t="n">
        <v>3.6691</v>
      </c>
      <c r="E2294" t="n">
        <v>27.25</v>
      </c>
      <c r="F2294" t="n">
        <v>23.67</v>
      </c>
      <c r="G2294" t="n">
        <v>88.75</v>
      </c>
      <c r="H2294" t="n">
        <v>1.15</v>
      </c>
      <c r="I2294" t="n">
        <v>16</v>
      </c>
      <c r="J2294" t="n">
        <v>286.18</v>
      </c>
      <c r="K2294" t="n">
        <v>59.19</v>
      </c>
      <c r="L2294" t="n">
        <v>18.5</v>
      </c>
      <c r="M2294" t="n">
        <v>14</v>
      </c>
      <c r="N2294" t="n">
        <v>78.48</v>
      </c>
      <c r="O2294" t="n">
        <v>35529.23</v>
      </c>
      <c r="P2294" t="n">
        <v>382.68</v>
      </c>
      <c r="Q2294" t="n">
        <v>608.83</v>
      </c>
      <c r="R2294" t="n">
        <v>56.54</v>
      </c>
      <c r="S2294" t="n">
        <v>46.36</v>
      </c>
      <c r="T2294" t="n">
        <v>4736.04</v>
      </c>
      <c r="U2294" t="n">
        <v>0.82</v>
      </c>
      <c r="V2294" t="n">
        <v>0.9</v>
      </c>
      <c r="W2294" t="n">
        <v>9.199999999999999</v>
      </c>
      <c r="X2294" t="n">
        <v>0.3</v>
      </c>
      <c r="Y2294" t="n">
        <v>1</v>
      </c>
      <c r="Z2294" t="n">
        <v>10</v>
      </c>
    </row>
    <row r="2295">
      <c r="A2295" t="n">
        <v>71</v>
      </c>
      <c r="B2295" t="n">
        <v>130</v>
      </c>
      <c r="C2295" t="inlineStr">
        <is>
          <t xml:space="preserve">CONCLUIDO	</t>
        </is>
      </c>
      <c r="D2295" t="n">
        <v>3.6673</v>
      </c>
      <c r="E2295" t="n">
        <v>27.27</v>
      </c>
      <c r="F2295" t="n">
        <v>23.68</v>
      </c>
      <c r="G2295" t="n">
        <v>88.8</v>
      </c>
      <c r="H2295" t="n">
        <v>1.16</v>
      </c>
      <c r="I2295" t="n">
        <v>16</v>
      </c>
      <c r="J2295" t="n">
        <v>286.68</v>
      </c>
      <c r="K2295" t="n">
        <v>59.19</v>
      </c>
      <c r="L2295" t="n">
        <v>18.75</v>
      </c>
      <c r="M2295" t="n">
        <v>14</v>
      </c>
      <c r="N2295" t="n">
        <v>78.73999999999999</v>
      </c>
      <c r="O2295" t="n">
        <v>35591.33</v>
      </c>
      <c r="P2295" t="n">
        <v>382.92</v>
      </c>
      <c r="Q2295" t="n">
        <v>608.84</v>
      </c>
      <c r="R2295" t="n">
        <v>57.08</v>
      </c>
      <c r="S2295" t="n">
        <v>46.36</v>
      </c>
      <c r="T2295" t="n">
        <v>5006.92</v>
      </c>
      <c r="U2295" t="n">
        <v>0.8100000000000001</v>
      </c>
      <c r="V2295" t="n">
        <v>0.9</v>
      </c>
      <c r="W2295" t="n">
        <v>9.199999999999999</v>
      </c>
      <c r="X2295" t="n">
        <v>0.31</v>
      </c>
      <c r="Y2295" t="n">
        <v>1</v>
      </c>
      <c r="Z2295" t="n">
        <v>10</v>
      </c>
    </row>
    <row r="2296">
      <c r="A2296" t="n">
        <v>72</v>
      </c>
      <c r="B2296" t="n">
        <v>130</v>
      </c>
      <c r="C2296" t="inlineStr">
        <is>
          <t xml:space="preserve">CONCLUIDO	</t>
        </is>
      </c>
      <c r="D2296" t="n">
        <v>3.6654</v>
      </c>
      <c r="E2296" t="n">
        <v>27.28</v>
      </c>
      <c r="F2296" t="n">
        <v>23.7</v>
      </c>
      <c r="G2296" t="n">
        <v>88.86</v>
      </c>
      <c r="H2296" t="n">
        <v>1.18</v>
      </c>
      <c r="I2296" t="n">
        <v>16</v>
      </c>
      <c r="J2296" t="n">
        <v>287.18</v>
      </c>
      <c r="K2296" t="n">
        <v>59.19</v>
      </c>
      <c r="L2296" t="n">
        <v>19</v>
      </c>
      <c r="M2296" t="n">
        <v>14</v>
      </c>
      <c r="N2296" t="n">
        <v>78.98999999999999</v>
      </c>
      <c r="O2296" t="n">
        <v>35653.4</v>
      </c>
      <c r="P2296" t="n">
        <v>382.82</v>
      </c>
      <c r="Q2296" t="n">
        <v>608.8099999999999</v>
      </c>
      <c r="R2296" t="n">
        <v>57.29</v>
      </c>
      <c r="S2296" t="n">
        <v>46.36</v>
      </c>
      <c r="T2296" t="n">
        <v>5114.67</v>
      </c>
      <c r="U2296" t="n">
        <v>0.8100000000000001</v>
      </c>
      <c r="V2296" t="n">
        <v>0.9</v>
      </c>
      <c r="W2296" t="n">
        <v>9.210000000000001</v>
      </c>
      <c r="X2296" t="n">
        <v>0.32</v>
      </c>
      <c r="Y2296" t="n">
        <v>1</v>
      </c>
      <c r="Z2296" t="n">
        <v>10</v>
      </c>
    </row>
    <row r="2297">
      <c r="A2297" t="n">
        <v>73</v>
      </c>
      <c r="B2297" t="n">
        <v>130</v>
      </c>
      <c r="C2297" t="inlineStr">
        <is>
          <t xml:space="preserve">CONCLUIDO	</t>
        </is>
      </c>
      <c r="D2297" t="n">
        <v>3.666</v>
      </c>
      <c r="E2297" t="n">
        <v>27.28</v>
      </c>
      <c r="F2297" t="n">
        <v>23.69</v>
      </c>
      <c r="G2297" t="n">
        <v>88.84</v>
      </c>
      <c r="H2297" t="n">
        <v>1.19</v>
      </c>
      <c r="I2297" t="n">
        <v>16</v>
      </c>
      <c r="J2297" t="n">
        <v>287.69</v>
      </c>
      <c r="K2297" t="n">
        <v>59.19</v>
      </c>
      <c r="L2297" t="n">
        <v>19.25</v>
      </c>
      <c r="M2297" t="n">
        <v>14</v>
      </c>
      <c r="N2297" t="n">
        <v>79.23999999999999</v>
      </c>
      <c r="O2297" t="n">
        <v>35715.58</v>
      </c>
      <c r="P2297" t="n">
        <v>382.14</v>
      </c>
      <c r="Q2297" t="n">
        <v>608.77</v>
      </c>
      <c r="R2297" t="n">
        <v>57.31</v>
      </c>
      <c r="S2297" t="n">
        <v>46.36</v>
      </c>
      <c r="T2297" t="n">
        <v>5124.94</v>
      </c>
      <c r="U2297" t="n">
        <v>0.8100000000000001</v>
      </c>
      <c r="V2297" t="n">
        <v>0.9</v>
      </c>
      <c r="W2297" t="n">
        <v>9.210000000000001</v>
      </c>
      <c r="X2297" t="n">
        <v>0.32</v>
      </c>
      <c r="Y2297" t="n">
        <v>1</v>
      </c>
      <c r="Z2297" t="n">
        <v>10</v>
      </c>
    </row>
    <row r="2298">
      <c r="A2298" t="n">
        <v>74</v>
      </c>
      <c r="B2298" t="n">
        <v>130</v>
      </c>
      <c r="C2298" t="inlineStr">
        <is>
          <t xml:space="preserve">CONCLUIDO	</t>
        </is>
      </c>
      <c r="D2298" t="n">
        <v>3.6768</v>
      </c>
      <c r="E2298" t="n">
        <v>27.2</v>
      </c>
      <c r="F2298" t="n">
        <v>23.66</v>
      </c>
      <c r="G2298" t="n">
        <v>94.64</v>
      </c>
      <c r="H2298" t="n">
        <v>1.2</v>
      </c>
      <c r="I2298" t="n">
        <v>15</v>
      </c>
      <c r="J2298" t="n">
        <v>288.19</v>
      </c>
      <c r="K2298" t="n">
        <v>59.19</v>
      </c>
      <c r="L2298" t="n">
        <v>19.5</v>
      </c>
      <c r="M2298" t="n">
        <v>13</v>
      </c>
      <c r="N2298" t="n">
        <v>79.5</v>
      </c>
      <c r="O2298" t="n">
        <v>35777.86</v>
      </c>
      <c r="P2298" t="n">
        <v>381.04</v>
      </c>
      <c r="Q2298" t="n">
        <v>608.8200000000001</v>
      </c>
      <c r="R2298" t="n">
        <v>56.42</v>
      </c>
      <c r="S2298" t="n">
        <v>46.36</v>
      </c>
      <c r="T2298" t="n">
        <v>4680.35</v>
      </c>
      <c r="U2298" t="n">
        <v>0.82</v>
      </c>
      <c r="V2298" t="n">
        <v>0.9</v>
      </c>
      <c r="W2298" t="n">
        <v>9.199999999999999</v>
      </c>
      <c r="X2298" t="n">
        <v>0.29</v>
      </c>
      <c r="Y2298" t="n">
        <v>1</v>
      </c>
      <c r="Z2298" t="n">
        <v>10</v>
      </c>
    </row>
    <row r="2299">
      <c r="A2299" t="n">
        <v>75</v>
      </c>
      <c r="B2299" t="n">
        <v>130</v>
      </c>
      <c r="C2299" t="inlineStr">
        <is>
          <t xml:space="preserve">CONCLUIDO	</t>
        </is>
      </c>
      <c r="D2299" t="n">
        <v>3.6779</v>
      </c>
      <c r="E2299" t="n">
        <v>27.19</v>
      </c>
      <c r="F2299" t="n">
        <v>23.65</v>
      </c>
      <c r="G2299" t="n">
        <v>94.59999999999999</v>
      </c>
      <c r="H2299" t="n">
        <v>1.22</v>
      </c>
      <c r="I2299" t="n">
        <v>15</v>
      </c>
      <c r="J2299" t="n">
        <v>288.7</v>
      </c>
      <c r="K2299" t="n">
        <v>59.19</v>
      </c>
      <c r="L2299" t="n">
        <v>19.75</v>
      </c>
      <c r="M2299" t="n">
        <v>13</v>
      </c>
      <c r="N2299" t="n">
        <v>79.75</v>
      </c>
      <c r="O2299" t="n">
        <v>35840.25</v>
      </c>
      <c r="P2299" t="n">
        <v>381.5</v>
      </c>
      <c r="Q2299" t="n">
        <v>608.8099999999999</v>
      </c>
      <c r="R2299" t="n">
        <v>55.98</v>
      </c>
      <c r="S2299" t="n">
        <v>46.36</v>
      </c>
      <c r="T2299" t="n">
        <v>4463.93</v>
      </c>
      <c r="U2299" t="n">
        <v>0.83</v>
      </c>
      <c r="V2299" t="n">
        <v>0.9</v>
      </c>
      <c r="W2299" t="n">
        <v>9.199999999999999</v>
      </c>
      <c r="X2299" t="n">
        <v>0.28</v>
      </c>
      <c r="Y2299" t="n">
        <v>1</v>
      </c>
      <c r="Z2299" t="n">
        <v>10</v>
      </c>
    </row>
    <row r="2300">
      <c r="A2300" t="n">
        <v>76</v>
      </c>
      <c r="B2300" t="n">
        <v>130</v>
      </c>
      <c r="C2300" t="inlineStr">
        <is>
          <t xml:space="preserve">CONCLUIDO	</t>
        </is>
      </c>
      <c r="D2300" t="n">
        <v>3.6794</v>
      </c>
      <c r="E2300" t="n">
        <v>27.18</v>
      </c>
      <c r="F2300" t="n">
        <v>23.64</v>
      </c>
      <c r="G2300" t="n">
        <v>94.56</v>
      </c>
      <c r="H2300" t="n">
        <v>1.23</v>
      </c>
      <c r="I2300" t="n">
        <v>15</v>
      </c>
      <c r="J2300" t="n">
        <v>289.2</v>
      </c>
      <c r="K2300" t="n">
        <v>59.19</v>
      </c>
      <c r="L2300" t="n">
        <v>20</v>
      </c>
      <c r="M2300" t="n">
        <v>13</v>
      </c>
      <c r="N2300" t="n">
        <v>80.01000000000001</v>
      </c>
      <c r="O2300" t="n">
        <v>35902.74</v>
      </c>
      <c r="P2300" t="n">
        <v>381.4</v>
      </c>
      <c r="Q2300" t="n">
        <v>608.77</v>
      </c>
      <c r="R2300" t="n">
        <v>55.64</v>
      </c>
      <c r="S2300" t="n">
        <v>46.36</v>
      </c>
      <c r="T2300" t="n">
        <v>4292.42</v>
      </c>
      <c r="U2300" t="n">
        <v>0.83</v>
      </c>
      <c r="V2300" t="n">
        <v>0.9</v>
      </c>
      <c r="W2300" t="n">
        <v>9.199999999999999</v>
      </c>
      <c r="X2300" t="n">
        <v>0.27</v>
      </c>
      <c r="Y2300" t="n">
        <v>1</v>
      </c>
      <c r="Z2300" t="n">
        <v>10</v>
      </c>
    </row>
    <row r="2301">
      <c r="A2301" t="n">
        <v>77</v>
      </c>
      <c r="B2301" t="n">
        <v>130</v>
      </c>
      <c r="C2301" t="inlineStr">
        <is>
          <t xml:space="preserve">CONCLUIDO	</t>
        </is>
      </c>
      <c r="D2301" t="n">
        <v>3.6776</v>
      </c>
      <c r="E2301" t="n">
        <v>27.19</v>
      </c>
      <c r="F2301" t="n">
        <v>23.65</v>
      </c>
      <c r="G2301" t="n">
        <v>94.61</v>
      </c>
      <c r="H2301" t="n">
        <v>1.24</v>
      </c>
      <c r="I2301" t="n">
        <v>15</v>
      </c>
      <c r="J2301" t="n">
        <v>289.71</v>
      </c>
      <c r="K2301" t="n">
        <v>59.19</v>
      </c>
      <c r="L2301" t="n">
        <v>20.25</v>
      </c>
      <c r="M2301" t="n">
        <v>13</v>
      </c>
      <c r="N2301" t="n">
        <v>80.27</v>
      </c>
      <c r="O2301" t="n">
        <v>35965.33</v>
      </c>
      <c r="P2301" t="n">
        <v>381.75</v>
      </c>
      <c r="Q2301" t="n">
        <v>608.78</v>
      </c>
      <c r="R2301" t="n">
        <v>56.24</v>
      </c>
      <c r="S2301" t="n">
        <v>46.36</v>
      </c>
      <c r="T2301" t="n">
        <v>4590.1</v>
      </c>
      <c r="U2301" t="n">
        <v>0.82</v>
      </c>
      <c r="V2301" t="n">
        <v>0.9</v>
      </c>
      <c r="W2301" t="n">
        <v>9.199999999999999</v>
      </c>
      <c r="X2301" t="n">
        <v>0.28</v>
      </c>
      <c r="Y2301" t="n">
        <v>1</v>
      </c>
      <c r="Z2301" t="n">
        <v>10</v>
      </c>
    </row>
    <row r="2302">
      <c r="A2302" t="n">
        <v>78</v>
      </c>
      <c r="B2302" t="n">
        <v>130</v>
      </c>
      <c r="C2302" t="inlineStr">
        <is>
          <t xml:space="preserve">CONCLUIDO	</t>
        </is>
      </c>
      <c r="D2302" t="n">
        <v>3.6766</v>
      </c>
      <c r="E2302" t="n">
        <v>27.2</v>
      </c>
      <c r="F2302" t="n">
        <v>23.66</v>
      </c>
      <c r="G2302" t="n">
        <v>94.64</v>
      </c>
      <c r="H2302" t="n">
        <v>1.26</v>
      </c>
      <c r="I2302" t="n">
        <v>15</v>
      </c>
      <c r="J2302" t="n">
        <v>290.22</v>
      </c>
      <c r="K2302" t="n">
        <v>59.19</v>
      </c>
      <c r="L2302" t="n">
        <v>20.5</v>
      </c>
      <c r="M2302" t="n">
        <v>13</v>
      </c>
      <c r="N2302" t="n">
        <v>80.53</v>
      </c>
      <c r="O2302" t="n">
        <v>36028.03</v>
      </c>
      <c r="P2302" t="n">
        <v>381.31</v>
      </c>
      <c r="Q2302" t="n">
        <v>608.78</v>
      </c>
      <c r="R2302" t="n">
        <v>56.41</v>
      </c>
      <c r="S2302" t="n">
        <v>46.36</v>
      </c>
      <c r="T2302" t="n">
        <v>4678.71</v>
      </c>
      <c r="U2302" t="n">
        <v>0.82</v>
      </c>
      <c r="V2302" t="n">
        <v>0.9</v>
      </c>
      <c r="W2302" t="n">
        <v>9.199999999999999</v>
      </c>
      <c r="X2302" t="n">
        <v>0.29</v>
      </c>
      <c r="Y2302" t="n">
        <v>1</v>
      </c>
      <c r="Z2302" t="n">
        <v>10</v>
      </c>
    </row>
    <row r="2303">
      <c r="A2303" t="n">
        <v>79</v>
      </c>
      <c r="B2303" t="n">
        <v>130</v>
      </c>
      <c r="C2303" t="inlineStr">
        <is>
          <t xml:space="preserve">CONCLUIDO	</t>
        </is>
      </c>
      <c r="D2303" t="n">
        <v>3.6778</v>
      </c>
      <c r="E2303" t="n">
        <v>27.19</v>
      </c>
      <c r="F2303" t="n">
        <v>23.65</v>
      </c>
      <c r="G2303" t="n">
        <v>94.61</v>
      </c>
      <c r="H2303" t="n">
        <v>1.27</v>
      </c>
      <c r="I2303" t="n">
        <v>15</v>
      </c>
      <c r="J2303" t="n">
        <v>290.73</v>
      </c>
      <c r="K2303" t="n">
        <v>59.19</v>
      </c>
      <c r="L2303" t="n">
        <v>20.75</v>
      </c>
      <c r="M2303" t="n">
        <v>13</v>
      </c>
      <c r="N2303" t="n">
        <v>80.79000000000001</v>
      </c>
      <c r="O2303" t="n">
        <v>36090.84</v>
      </c>
      <c r="P2303" t="n">
        <v>380.42</v>
      </c>
      <c r="Q2303" t="n">
        <v>608.76</v>
      </c>
      <c r="R2303" t="n">
        <v>56.08</v>
      </c>
      <c r="S2303" t="n">
        <v>46.36</v>
      </c>
      <c r="T2303" t="n">
        <v>4510.67</v>
      </c>
      <c r="U2303" t="n">
        <v>0.83</v>
      </c>
      <c r="V2303" t="n">
        <v>0.9</v>
      </c>
      <c r="W2303" t="n">
        <v>9.199999999999999</v>
      </c>
      <c r="X2303" t="n">
        <v>0.28</v>
      </c>
      <c r="Y2303" t="n">
        <v>1</v>
      </c>
      <c r="Z2303" t="n">
        <v>10</v>
      </c>
    </row>
    <row r="2304">
      <c r="A2304" t="n">
        <v>80</v>
      </c>
      <c r="B2304" t="n">
        <v>130</v>
      </c>
      <c r="C2304" t="inlineStr">
        <is>
          <t xml:space="preserve">CONCLUIDO	</t>
        </is>
      </c>
      <c r="D2304" t="n">
        <v>3.688</v>
      </c>
      <c r="E2304" t="n">
        <v>27.12</v>
      </c>
      <c r="F2304" t="n">
        <v>23.63</v>
      </c>
      <c r="G2304" t="n">
        <v>101.25</v>
      </c>
      <c r="H2304" t="n">
        <v>1.28</v>
      </c>
      <c r="I2304" t="n">
        <v>14</v>
      </c>
      <c r="J2304" t="n">
        <v>291.24</v>
      </c>
      <c r="K2304" t="n">
        <v>59.19</v>
      </c>
      <c r="L2304" t="n">
        <v>21</v>
      </c>
      <c r="M2304" t="n">
        <v>12</v>
      </c>
      <c r="N2304" t="n">
        <v>81.05</v>
      </c>
      <c r="O2304" t="n">
        <v>36153.75</v>
      </c>
      <c r="P2304" t="n">
        <v>379.95</v>
      </c>
      <c r="Q2304" t="n">
        <v>608.79</v>
      </c>
      <c r="R2304" t="n">
        <v>55.31</v>
      </c>
      <c r="S2304" t="n">
        <v>46.36</v>
      </c>
      <c r="T2304" t="n">
        <v>4130.14</v>
      </c>
      <c r="U2304" t="n">
        <v>0.84</v>
      </c>
      <c r="V2304" t="n">
        <v>0.9</v>
      </c>
      <c r="W2304" t="n">
        <v>9.199999999999999</v>
      </c>
      <c r="X2304" t="n">
        <v>0.25</v>
      </c>
      <c r="Y2304" t="n">
        <v>1</v>
      </c>
      <c r="Z2304" t="n">
        <v>10</v>
      </c>
    </row>
    <row r="2305">
      <c r="A2305" t="n">
        <v>81</v>
      </c>
      <c r="B2305" t="n">
        <v>130</v>
      </c>
      <c r="C2305" t="inlineStr">
        <is>
          <t xml:space="preserve">CONCLUIDO	</t>
        </is>
      </c>
      <c r="D2305" t="n">
        <v>3.6883</v>
      </c>
      <c r="E2305" t="n">
        <v>27.11</v>
      </c>
      <c r="F2305" t="n">
        <v>23.62</v>
      </c>
      <c r="G2305" t="n">
        <v>101.24</v>
      </c>
      <c r="H2305" t="n">
        <v>1.3</v>
      </c>
      <c r="I2305" t="n">
        <v>14</v>
      </c>
      <c r="J2305" t="n">
        <v>291.75</v>
      </c>
      <c r="K2305" t="n">
        <v>59.19</v>
      </c>
      <c r="L2305" t="n">
        <v>21.25</v>
      </c>
      <c r="M2305" t="n">
        <v>12</v>
      </c>
      <c r="N2305" t="n">
        <v>81.31</v>
      </c>
      <c r="O2305" t="n">
        <v>36216.77</v>
      </c>
      <c r="P2305" t="n">
        <v>380.23</v>
      </c>
      <c r="Q2305" t="n">
        <v>608.8</v>
      </c>
      <c r="R2305" t="n">
        <v>55.03</v>
      </c>
      <c r="S2305" t="n">
        <v>46.36</v>
      </c>
      <c r="T2305" t="n">
        <v>3990.37</v>
      </c>
      <c r="U2305" t="n">
        <v>0.84</v>
      </c>
      <c r="V2305" t="n">
        <v>0.9</v>
      </c>
      <c r="W2305" t="n">
        <v>9.210000000000001</v>
      </c>
      <c r="X2305" t="n">
        <v>0.25</v>
      </c>
      <c r="Y2305" t="n">
        <v>1</v>
      </c>
      <c r="Z2305" t="n">
        <v>10</v>
      </c>
    </row>
    <row r="2306">
      <c r="A2306" t="n">
        <v>82</v>
      </c>
      <c r="B2306" t="n">
        <v>130</v>
      </c>
      <c r="C2306" t="inlineStr">
        <is>
          <t xml:space="preserve">CONCLUIDO	</t>
        </is>
      </c>
      <c r="D2306" t="n">
        <v>3.69</v>
      </c>
      <c r="E2306" t="n">
        <v>27.1</v>
      </c>
      <c r="F2306" t="n">
        <v>23.61</v>
      </c>
      <c r="G2306" t="n">
        <v>101.19</v>
      </c>
      <c r="H2306" t="n">
        <v>1.31</v>
      </c>
      <c r="I2306" t="n">
        <v>14</v>
      </c>
      <c r="J2306" t="n">
        <v>292.26</v>
      </c>
      <c r="K2306" t="n">
        <v>59.19</v>
      </c>
      <c r="L2306" t="n">
        <v>21.5</v>
      </c>
      <c r="M2306" t="n">
        <v>12</v>
      </c>
      <c r="N2306" t="n">
        <v>81.56999999999999</v>
      </c>
      <c r="O2306" t="n">
        <v>36279.9</v>
      </c>
      <c r="P2306" t="n">
        <v>380.11</v>
      </c>
      <c r="Q2306" t="n">
        <v>608.77</v>
      </c>
      <c r="R2306" t="n">
        <v>54.87</v>
      </c>
      <c r="S2306" t="n">
        <v>46.36</v>
      </c>
      <c r="T2306" t="n">
        <v>3913.83</v>
      </c>
      <c r="U2306" t="n">
        <v>0.84</v>
      </c>
      <c r="V2306" t="n">
        <v>0.9</v>
      </c>
      <c r="W2306" t="n">
        <v>9.199999999999999</v>
      </c>
      <c r="X2306" t="n">
        <v>0.24</v>
      </c>
      <c r="Y2306" t="n">
        <v>1</v>
      </c>
      <c r="Z2306" t="n">
        <v>10</v>
      </c>
    </row>
    <row r="2307">
      <c r="A2307" t="n">
        <v>83</v>
      </c>
      <c r="B2307" t="n">
        <v>130</v>
      </c>
      <c r="C2307" t="inlineStr">
        <is>
          <t xml:space="preserve">CONCLUIDO	</t>
        </is>
      </c>
      <c r="D2307" t="n">
        <v>3.6891</v>
      </c>
      <c r="E2307" t="n">
        <v>27.11</v>
      </c>
      <c r="F2307" t="n">
        <v>23.62</v>
      </c>
      <c r="G2307" t="n">
        <v>101.22</v>
      </c>
      <c r="H2307" t="n">
        <v>1.32</v>
      </c>
      <c r="I2307" t="n">
        <v>14</v>
      </c>
      <c r="J2307" t="n">
        <v>292.77</v>
      </c>
      <c r="K2307" t="n">
        <v>59.19</v>
      </c>
      <c r="L2307" t="n">
        <v>21.75</v>
      </c>
      <c r="M2307" t="n">
        <v>12</v>
      </c>
      <c r="N2307" t="n">
        <v>81.83</v>
      </c>
      <c r="O2307" t="n">
        <v>36343.13</v>
      </c>
      <c r="P2307" t="n">
        <v>380.27</v>
      </c>
      <c r="Q2307" t="n">
        <v>608.76</v>
      </c>
      <c r="R2307" t="n">
        <v>54.9</v>
      </c>
      <c r="S2307" t="n">
        <v>46.36</v>
      </c>
      <c r="T2307" t="n">
        <v>3927.49</v>
      </c>
      <c r="U2307" t="n">
        <v>0.84</v>
      </c>
      <c r="V2307" t="n">
        <v>0.9</v>
      </c>
      <c r="W2307" t="n">
        <v>9.199999999999999</v>
      </c>
      <c r="X2307" t="n">
        <v>0.25</v>
      </c>
      <c r="Y2307" t="n">
        <v>1</v>
      </c>
      <c r="Z2307" t="n">
        <v>10</v>
      </c>
    </row>
    <row r="2308">
      <c r="A2308" t="n">
        <v>84</v>
      </c>
      <c r="B2308" t="n">
        <v>130</v>
      </c>
      <c r="C2308" t="inlineStr">
        <is>
          <t xml:space="preserve">CONCLUIDO	</t>
        </is>
      </c>
      <c r="D2308" t="n">
        <v>3.6888</v>
      </c>
      <c r="E2308" t="n">
        <v>27.11</v>
      </c>
      <c r="F2308" t="n">
        <v>23.62</v>
      </c>
      <c r="G2308" t="n">
        <v>101.23</v>
      </c>
      <c r="H2308" t="n">
        <v>1.34</v>
      </c>
      <c r="I2308" t="n">
        <v>14</v>
      </c>
      <c r="J2308" t="n">
        <v>293.29</v>
      </c>
      <c r="K2308" t="n">
        <v>59.19</v>
      </c>
      <c r="L2308" t="n">
        <v>22</v>
      </c>
      <c r="M2308" t="n">
        <v>12</v>
      </c>
      <c r="N2308" t="n">
        <v>82.09</v>
      </c>
      <c r="O2308" t="n">
        <v>36406.47</v>
      </c>
      <c r="P2308" t="n">
        <v>379.81</v>
      </c>
      <c r="Q2308" t="n">
        <v>608.8200000000001</v>
      </c>
      <c r="R2308" t="n">
        <v>55.04</v>
      </c>
      <c r="S2308" t="n">
        <v>46.36</v>
      </c>
      <c r="T2308" t="n">
        <v>3996.59</v>
      </c>
      <c r="U2308" t="n">
        <v>0.84</v>
      </c>
      <c r="V2308" t="n">
        <v>0.9</v>
      </c>
      <c r="W2308" t="n">
        <v>9.199999999999999</v>
      </c>
      <c r="X2308" t="n">
        <v>0.25</v>
      </c>
      <c r="Y2308" t="n">
        <v>1</v>
      </c>
      <c r="Z2308" t="n">
        <v>10</v>
      </c>
    </row>
    <row r="2309">
      <c r="A2309" t="n">
        <v>85</v>
      </c>
      <c r="B2309" t="n">
        <v>130</v>
      </c>
      <c r="C2309" t="inlineStr">
        <is>
          <t xml:space="preserve">CONCLUIDO	</t>
        </is>
      </c>
      <c r="D2309" t="n">
        <v>3.6867</v>
      </c>
      <c r="E2309" t="n">
        <v>27.12</v>
      </c>
      <c r="F2309" t="n">
        <v>23.63</v>
      </c>
      <c r="G2309" t="n">
        <v>101.29</v>
      </c>
      <c r="H2309" t="n">
        <v>1.35</v>
      </c>
      <c r="I2309" t="n">
        <v>14</v>
      </c>
      <c r="J2309" t="n">
        <v>293.8</v>
      </c>
      <c r="K2309" t="n">
        <v>59.19</v>
      </c>
      <c r="L2309" t="n">
        <v>22.25</v>
      </c>
      <c r="M2309" t="n">
        <v>12</v>
      </c>
      <c r="N2309" t="n">
        <v>82.36</v>
      </c>
      <c r="O2309" t="n">
        <v>36469.92</v>
      </c>
      <c r="P2309" t="n">
        <v>379.51</v>
      </c>
      <c r="Q2309" t="n">
        <v>608.8200000000001</v>
      </c>
      <c r="R2309" t="n">
        <v>55.63</v>
      </c>
      <c r="S2309" t="n">
        <v>46.36</v>
      </c>
      <c r="T2309" t="n">
        <v>4291.99</v>
      </c>
      <c r="U2309" t="n">
        <v>0.83</v>
      </c>
      <c r="V2309" t="n">
        <v>0.9</v>
      </c>
      <c r="W2309" t="n">
        <v>9.199999999999999</v>
      </c>
      <c r="X2309" t="n">
        <v>0.26</v>
      </c>
      <c r="Y2309" t="n">
        <v>1</v>
      </c>
      <c r="Z2309" t="n">
        <v>10</v>
      </c>
    </row>
    <row r="2310">
      <c r="A2310" t="n">
        <v>86</v>
      </c>
      <c r="B2310" t="n">
        <v>130</v>
      </c>
      <c r="C2310" t="inlineStr">
        <is>
          <t xml:space="preserve">CONCLUIDO	</t>
        </is>
      </c>
      <c r="D2310" t="n">
        <v>3.6861</v>
      </c>
      <c r="E2310" t="n">
        <v>27.13</v>
      </c>
      <c r="F2310" t="n">
        <v>23.64</v>
      </c>
      <c r="G2310" t="n">
        <v>101.31</v>
      </c>
      <c r="H2310" t="n">
        <v>1.36</v>
      </c>
      <c r="I2310" t="n">
        <v>14</v>
      </c>
      <c r="J2310" t="n">
        <v>294.32</v>
      </c>
      <c r="K2310" t="n">
        <v>59.19</v>
      </c>
      <c r="L2310" t="n">
        <v>22.5</v>
      </c>
      <c r="M2310" t="n">
        <v>12</v>
      </c>
      <c r="N2310" t="n">
        <v>82.62</v>
      </c>
      <c r="O2310" t="n">
        <v>36533.49</v>
      </c>
      <c r="P2310" t="n">
        <v>379.19</v>
      </c>
      <c r="Q2310" t="n">
        <v>608.78</v>
      </c>
      <c r="R2310" t="n">
        <v>55.66</v>
      </c>
      <c r="S2310" t="n">
        <v>46.36</v>
      </c>
      <c r="T2310" t="n">
        <v>4309.13</v>
      </c>
      <c r="U2310" t="n">
        <v>0.83</v>
      </c>
      <c r="V2310" t="n">
        <v>0.9</v>
      </c>
      <c r="W2310" t="n">
        <v>9.199999999999999</v>
      </c>
      <c r="X2310" t="n">
        <v>0.27</v>
      </c>
      <c r="Y2310" t="n">
        <v>1</v>
      </c>
      <c r="Z2310" t="n">
        <v>10</v>
      </c>
    </row>
    <row r="2311">
      <c r="A2311" t="n">
        <v>87</v>
      </c>
      <c r="B2311" t="n">
        <v>130</v>
      </c>
      <c r="C2311" t="inlineStr">
        <is>
          <t xml:space="preserve">CONCLUIDO	</t>
        </is>
      </c>
      <c r="D2311" t="n">
        <v>3.6961</v>
      </c>
      <c r="E2311" t="n">
        <v>27.06</v>
      </c>
      <c r="F2311" t="n">
        <v>23.62</v>
      </c>
      <c r="G2311" t="n">
        <v>108.99</v>
      </c>
      <c r="H2311" t="n">
        <v>1.37</v>
      </c>
      <c r="I2311" t="n">
        <v>13</v>
      </c>
      <c r="J2311" t="n">
        <v>294.83</v>
      </c>
      <c r="K2311" t="n">
        <v>59.19</v>
      </c>
      <c r="L2311" t="n">
        <v>22.75</v>
      </c>
      <c r="M2311" t="n">
        <v>11</v>
      </c>
      <c r="N2311" t="n">
        <v>82.89</v>
      </c>
      <c r="O2311" t="n">
        <v>36597.16</v>
      </c>
      <c r="P2311" t="n">
        <v>379.09</v>
      </c>
      <c r="Q2311" t="n">
        <v>608.8099999999999</v>
      </c>
      <c r="R2311" t="n">
        <v>54.81</v>
      </c>
      <c r="S2311" t="n">
        <v>46.36</v>
      </c>
      <c r="T2311" t="n">
        <v>3885.79</v>
      </c>
      <c r="U2311" t="n">
        <v>0.85</v>
      </c>
      <c r="V2311" t="n">
        <v>0.9</v>
      </c>
      <c r="W2311" t="n">
        <v>9.199999999999999</v>
      </c>
      <c r="X2311" t="n">
        <v>0.24</v>
      </c>
      <c r="Y2311" t="n">
        <v>1</v>
      </c>
      <c r="Z2311" t="n">
        <v>10</v>
      </c>
    </row>
    <row r="2312">
      <c r="A2312" t="n">
        <v>88</v>
      </c>
      <c r="B2312" t="n">
        <v>130</v>
      </c>
      <c r="C2312" t="inlineStr">
        <is>
          <t xml:space="preserve">CONCLUIDO	</t>
        </is>
      </c>
      <c r="D2312" t="n">
        <v>3.6964</v>
      </c>
      <c r="E2312" t="n">
        <v>27.05</v>
      </c>
      <c r="F2312" t="n">
        <v>23.61</v>
      </c>
      <c r="G2312" t="n">
        <v>108.98</v>
      </c>
      <c r="H2312" t="n">
        <v>1.39</v>
      </c>
      <c r="I2312" t="n">
        <v>13</v>
      </c>
      <c r="J2312" t="n">
        <v>295.35</v>
      </c>
      <c r="K2312" t="n">
        <v>59.19</v>
      </c>
      <c r="L2312" t="n">
        <v>23</v>
      </c>
      <c r="M2312" t="n">
        <v>11</v>
      </c>
      <c r="N2312" t="n">
        <v>83.16</v>
      </c>
      <c r="O2312" t="n">
        <v>36660.94</v>
      </c>
      <c r="P2312" t="n">
        <v>379.44</v>
      </c>
      <c r="Q2312" t="n">
        <v>608.8</v>
      </c>
      <c r="R2312" t="n">
        <v>54.91</v>
      </c>
      <c r="S2312" t="n">
        <v>46.36</v>
      </c>
      <c r="T2312" t="n">
        <v>3935.09</v>
      </c>
      <c r="U2312" t="n">
        <v>0.84</v>
      </c>
      <c r="V2312" t="n">
        <v>0.9</v>
      </c>
      <c r="W2312" t="n">
        <v>9.199999999999999</v>
      </c>
      <c r="X2312" t="n">
        <v>0.24</v>
      </c>
      <c r="Y2312" t="n">
        <v>1</v>
      </c>
      <c r="Z2312" t="n">
        <v>10</v>
      </c>
    </row>
    <row r="2313">
      <c r="A2313" t="n">
        <v>89</v>
      </c>
      <c r="B2313" t="n">
        <v>130</v>
      </c>
      <c r="C2313" t="inlineStr">
        <is>
          <t xml:space="preserve">CONCLUIDO	</t>
        </is>
      </c>
      <c r="D2313" t="n">
        <v>3.6962</v>
      </c>
      <c r="E2313" t="n">
        <v>27.06</v>
      </c>
      <c r="F2313" t="n">
        <v>23.61</v>
      </c>
      <c r="G2313" t="n">
        <v>108.99</v>
      </c>
      <c r="H2313" t="n">
        <v>1.4</v>
      </c>
      <c r="I2313" t="n">
        <v>13</v>
      </c>
      <c r="J2313" t="n">
        <v>295.87</v>
      </c>
      <c r="K2313" t="n">
        <v>59.19</v>
      </c>
      <c r="L2313" t="n">
        <v>23.25</v>
      </c>
      <c r="M2313" t="n">
        <v>11</v>
      </c>
      <c r="N2313" t="n">
        <v>83.43000000000001</v>
      </c>
      <c r="O2313" t="n">
        <v>36724.83</v>
      </c>
      <c r="P2313" t="n">
        <v>379.13</v>
      </c>
      <c r="Q2313" t="n">
        <v>608.79</v>
      </c>
      <c r="R2313" t="n">
        <v>54.87</v>
      </c>
      <c r="S2313" t="n">
        <v>46.36</v>
      </c>
      <c r="T2313" t="n">
        <v>3919.58</v>
      </c>
      <c r="U2313" t="n">
        <v>0.84</v>
      </c>
      <c r="V2313" t="n">
        <v>0.9</v>
      </c>
      <c r="W2313" t="n">
        <v>9.199999999999999</v>
      </c>
      <c r="X2313" t="n">
        <v>0.24</v>
      </c>
      <c r="Y2313" t="n">
        <v>1</v>
      </c>
      <c r="Z2313" t="n">
        <v>10</v>
      </c>
    </row>
    <row r="2314">
      <c r="A2314" t="n">
        <v>90</v>
      </c>
      <c r="B2314" t="n">
        <v>130</v>
      </c>
      <c r="C2314" t="inlineStr">
        <is>
          <t xml:space="preserve">CONCLUIDO	</t>
        </is>
      </c>
      <c r="D2314" t="n">
        <v>3.6969</v>
      </c>
      <c r="E2314" t="n">
        <v>27.05</v>
      </c>
      <c r="F2314" t="n">
        <v>23.61</v>
      </c>
      <c r="G2314" t="n">
        <v>108.96</v>
      </c>
      <c r="H2314" t="n">
        <v>1.41</v>
      </c>
      <c r="I2314" t="n">
        <v>13</v>
      </c>
      <c r="J2314" t="n">
        <v>296.39</v>
      </c>
      <c r="K2314" t="n">
        <v>59.19</v>
      </c>
      <c r="L2314" t="n">
        <v>23.5</v>
      </c>
      <c r="M2314" t="n">
        <v>11</v>
      </c>
      <c r="N2314" t="n">
        <v>83.69</v>
      </c>
      <c r="O2314" t="n">
        <v>36788.84</v>
      </c>
      <c r="P2314" t="n">
        <v>378.96</v>
      </c>
      <c r="Q2314" t="n">
        <v>608.8</v>
      </c>
      <c r="R2314" t="n">
        <v>54.76</v>
      </c>
      <c r="S2314" t="n">
        <v>46.36</v>
      </c>
      <c r="T2314" t="n">
        <v>3863.17</v>
      </c>
      <c r="U2314" t="n">
        <v>0.85</v>
      </c>
      <c r="V2314" t="n">
        <v>0.9</v>
      </c>
      <c r="W2314" t="n">
        <v>9.199999999999999</v>
      </c>
      <c r="X2314" t="n">
        <v>0.24</v>
      </c>
      <c r="Y2314" t="n">
        <v>1</v>
      </c>
      <c r="Z2314" t="n">
        <v>10</v>
      </c>
    </row>
    <row r="2315">
      <c r="A2315" t="n">
        <v>91</v>
      </c>
      <c r="B2315" t="n">
        <v>130</v>
      </c>
      <c r="C2315" t="inlineStr">
        <is>
          <t xml:space="preserve">CONCLUIDO	</t>
        </is>
      </c>
      <c r="D2315" t="n">
        <v>3.6971</v>
      </c>
      <c r="E2315" t="n">
        <v>27.05</v>
      </c>
      <c r="F2315" t="n">
        <v>23.61</v>
      </c>
      <c r="G2315" t="n">
        <v>108.96</v>
      </c>
      <c r="H2315" t="n">
        <v>1.42</v>
      </c>
      <c r="I2315" t="n">
        <v>13</v>
      </c>
      <c r="J2315" t="n">
        <v>296.91</v>
      </c>
      <c r="K2315" t="n">
        <v>59.19</v>
      </c>
      <c r="L2315" t="n">
        <v>23.75</v>
      </c>
      <c r="M2315" t="n">
        <v>11</v>
      </c>
      <c r="N2315" t="n">
        <v>83.95999999999999</v>
      </c>
      <c r="O2315" t="n">
        <v>36852.96</v>
      </c>
      <c r="P2315" t="n">
        <v>379.01</v>
      </c>
      <c r="Q2315" t="n">
        <v>608.78</v>
      </c>
      <c r="R2315" t="n">
        <v>54.64</v>
      </c>
      <c r="S2315" t="n">
        <v>46.36</v>
      </c>
      <c r="T2315" t="n">
        <v>3801.42</v>
      </c>
      <c r="U2315" t="n">
        <v>0.85</v>
      </c>
      <c r="V2315" t="n">
        <v>0.9</v>
      </c>
      <c r="W2315" t="n">
        <v>9.199999999999999</v>
      </c>
      <c r="X2315" t="n">
        <v>0.24</v>
      </c>
      <c r="Y2315" t="n">
        <v>1</v>
      </c>
      <c r="Z2315" t="n">
        <v>10</v>
      </c>
    </row>
    <row r="2316">
      <c r="A2316" t="n">
        <v>92</v>
      </c>
      <c r="B2316" t="n">
        <v>130</v>
      </c>
      <c r="C2316" t="inlineStr">
        <is>
          <t xml:space="preserve">CONCLUIDO	</t>
        </is>
      </c>
      <c r="D2316" t="n">
        <v>3.6957</v>
      </c>
      <c r="E2316" t="n">
        <v>27.06</v>
      </c>
      <c r="F2316" t="n">
        <v>23.62</v>
      </c>
      <c r="G2316" t="n">
        <v>109.01</v>
      </c>
      <c r="H2316" t="n">
        <v>1.44</v>
      </c>
      <c r="I2316" t="n">
        <v>13</v>
      </c>
      <c r="J2316" t="n">
        <v>297.43</v>
      </c>
      <c r="K2316" t="n">
        <v>59.19</v>
      </c>
      <c r="L2316" t="n">
        <v>24</v>
      </c>
      <c r="M2316" t="n">
        <v>11</v>
      </c>
      <c r="N2316" t="n">
        <v>84.23999999999999</v>
      </c>
      <c r="O2316" t="n">
        <v>36917.19</v>
      </c>
      <c r="P2316" t="n">
        <v>378.56</v>
      </c>
      <c r="Q2316" t="n">
        <v>608.8099999999999</v>
      </c>
      <c r="R2316" t="n">
        <v>55.04</v>
      </c>
      <c r="S2316" t="n">
        <v>46.36</v>
      </c>
      <c r="T2316" t="n">
        <v>4004.43</v>
      </c>
      <c r="U2316" t="n">
        <v>0.84</v>
      </c>
      <c r="V2316" t="n">
        <v>0.9</v>
      </c>
      <c r="W2316" t="n">
        <v>9.199999999999999</v>
      </c>
      <c r="X2316" t="n">
        <v>0.25</v>
      </c>
      <c r="Y2316" t="n">
        <v>1</v>
      </c>
      <c r="Z2316" t="n">
        <v>10</v>
      </c>
    </row>
    <row r="2317">
      <c r="A2317" t="n">
        <v>93</v>
      </c>
      <c r="B2317" t="n">
        <v>130</v>
      </c>
      <c r="C2317" t="inlineStr">
        <is>
          <t xml:space="preserve">CONCLUIDO	</t>
        </is>
      </c>
      <c r="D2317" t="n">
        <v>3.6961</v>
      </c>
      <c r="E2317" t="n">
        <v>27.06</v>
      </c>
      <c r="F2317" t="n">
        <v>23.61</v>
      </c>
      <c r="G2317" t="n">
        <v>108.99</v>
      </c>
      <c r="H2317" t="n">
        <v>1.45</v>
      </c>
      <c r="I2317" t="n">
        <v>13</v>
      </c>
      <c r="J2317" t="n">
        <v>297.95</v>
      </c>
      <c r="K2317" t="n">
        <v>59.19</v>
      </c>
      <c r="L2317" t="n">
        <v>24.25</v>
      </c>
      <c r="M2317" t="n">
        <v>11</v>
      </c>
      <c r="N2317" t="n">
        <v>84.51000000000001</v>
      </c>
      <c r="O2317" t="n">
        <v>36981.53</v>
      </c>
      <c r="P2317" t="n">
        <v>377.95</v>
      </c>
      <c r="Q2317" t="n">
        <v>608.77</v>
      </c>
      <c r="R2317" t="n">
        <v>54.88</v>
      </c>
      <c r="S2317" t="n">
        <v>46.36</v>
      </c>
      <c r="T2317" t="n">
        <v>3922.94</v>
      </c>
      <c r="U2317" t="n">
        <v>0.84</v>
      </c>
      <c r="V2317" t="n">
        <v>0.9</v>
      </c>
      <c r="W2317" t="n">
        <v>9.199999999999999</v>
      </c>
      <c r="X2317" t="n">
        <v>0.24</v>
      </c>
      <c r="Y2317" t="n">
        <v>1</v>
      </c>
      <c r="Z2317" t="n">
        <v>10</v>
      </c>
    </row>
    <row r="2318">
      <c r="A2318" t="n">
        <v>94</v>
      </c>
      <c r="B2318" t="n">
        <v>130</v>
      </c>
      <c r="C2318" t="inlineStr">
        <is>
          <t xml:space="preserve">CONCLUIDO	</t>
        </is>
      </c>
      <c r="D2318" t="n">
        <v>3.7076</v>
      </c>
      <c r="E2318" t="n">
        <v>26.97</v>
      </c>
      <c r="F2318" t="n">
        <v>23.58</v>
      </c>
      <c r="G2318" t="n">
        <v>117.9</v>
      </c>
      <c r="H2318" t="n">
        <v>1.46</v>
      </c>
      <c r="I2318" t="n">
        <v>12</v>
      </c>
      <c r="J2318" t="n">
        <v>298.47</v>
      </c>
      <c r="K2318" t="n">
        <v>59.19</v>
      </c>
      <c r="L2318" t="n">
        <v>24.5</v>
      </c>
      <c r="M2318" t="n">
        <v>10</v>
      </c>
      <c r="N2318" t="n">
        <v>84.78</v>
      </c>
      <c r="O2318" t="n">
        <v>37045.99</v>
      </c>
      <c r="P2318" t="n">
        <v>376.68</v>
      </c>
      <c r="Q2318" t="n">
        <v>608.84</v>
      </c>
      <c r="R2318" t="n">
        <v>53.84</v>
      </c>
      <c r="S2318" t="n">
        <v>46.36</v>
      </c>
      <c r="T2318" t="n">
        <v>3405.85</v>
      </c>
      <c r="U2318" t="n">
        <v>0.86</v>
      </c>
      <c r="V2318" t="n">
        <v>0.9</v>
      </c>
      <c r="W2318" t="n">
        <v>9.199999999999999</v>
      </c>
      <c r="X2318" t="n">
        <v>0.21</v>
      </c>
      <c r="Y2318" t="n">
        <v>1</v>
      </c>
      <c r="Z2318" t="n">
        <v>10</v>
      </c>
    </row>
    <row r="2319">
      <c r="A2319" t="n">
        <v>95</v>
      </c>
      <c r="B2319" t="n">
        <v>130</v>
      </c>
      <c r="C2319" t="inlineStr">
        <is>
          <t xml:space="preserve">CONCLUIDO	</t>
        </is>
      </c>
      <c r="D2319" t="n">
        <v>3.7071</v>
      </c>
      <c r="E2319" t="n">
        <v>26.98</v>
      </c>
      <c r="F2319" t="n">
        <v>23.58</v>
      </c>
      <c r="G2319" t="n">
        <v>117.92</v>
      </c>
      <c r="H2319" t="n">
        <v>1.47</v>
      </c>
      <c r="I2319" t="n">
        <v>12</v>
      </c>
      <c r="J2319" t="n">
        <v>299</v>
      </c>
      <c r="K2319" t="n">
        <v>59.19</v>
      </c>
      <c r="L2319" t="n">
        <v>24.75</v>
      </c>
      <c r="M2319" t="n">
        <v>10</v>
      </c>
      <c r="N2319" t="n">
        <v>85.05</v>
      </c>
      <c r="O2319" t="n">
        <v>37110.57</v>
      </c>
      <c r="P2319" t="n">
        <v>377.04</v>
      </c>
      <c r="Q2319" t="n">
        <v>608.78</v>
      </c>
      <c r="R2319" t="n">
        <v>53.96</v>
      </c>
      <c r="S2319" t="n">
        <v>46.36</v>
      </c>
      <c r="T2319" t="n">
        <v>3467.69</v>
      </c>
      <c r="U2319" t="n">
        <v>0.86</v>
      </c>
      <c r="V2319" t="n">
        <v>0.9</v>
      </c>
      <c r="W2319" t="n">
        <v>9.199999999999999</v>
      </c>
      <c r="X2319" t="n">
        <v>0.21</v>
      </c>
      <c r="Y2319" t="n">
        <v>1</v>
      </c>
      <c r="Z2319" t="n">
        <v>10</v>
      </c>
    </row>
    <row r="2320">
      <c r="A2320" t="n">
        <v>96</v>
      </c>
      <c r="B2320" t="n">
        <v>130</v>
      </c>
      <c r="C2320" t="inlineStr">
        <is>
          <t xml:space="preserve">CONCLUIDO	</t>
        </is>
      </c>
      <c r="D2320" t="n">
        <v>3.7061</v>
      </c>
      <c r="E2320" t="n">
        <v>26.98</v>
      </c>
      <c r="F2320" t="n">
        <v>23.59</v>
      </c>
      <c r="G2320" t="n">
        <v>117.96</v>
      </c>
      <c r="H2320" t="n">
        <v>1.49</v>
      </c>
      <c r="I2320" t="n">
        <v>12</v>
      </c>
      <c r="J2320" t="n">
        <v>299.52</v>
      </c>
      <c r="K2320" t="n">
        <v>59.19</v>
      </c>
      <c r="L2320" t="n">
        <v>25</v>
      </c>
      <c r="M2320" t="n">
        <v>10</v>
      </c>
      <c r="N2320" t="n">
        <v>85.33</v>
      </c>
      <c r="O2320" t="n">
        <v>37175.38</v>
      </c>
      <c r="P2320" t="n">
        <v>377.52</v>
      </c>
      <c r="Q2320" t="n">
        <v>608.8</v>
      </c>
      <c r="R2320" t="n">
        <v>54.22</v>
      </c>
      <c r="S2320" t="n">
        <v>46.36</v>
      </c>
      <c r="T2320" t="n">
        <v>3598.95</v>
      </c>
      <c r="U2320" t="n">
        <v>0.85</v>
      </c>
      <c r="V2320" t="n">
        <v>0.9</v>
      </c>
      <c r="W2320" t="n">
        <v>9.199999999999999</v>
      </c>
      <c r="X2320" t="n">
        <v>0.22</v>
      </c>
      <c r="Y2320" t="n">
        <v>1</v>
      </c>
      <c r="Z2320" t="n">
        <v>10</v>
      </c>
    </row>
    <row r="2321">
      <c r="A2321" t="n">
        <v>97</v>
      </c>
      <c r="B2321" t="n">
        <v>130</v>
      </c>
      <c r="C2321" t="inlineStr">
        <is>
          <t xml:space="preserve">CONCLUIDO	</t>
        </is>
      </c>
      <c r="D2321" t="n">
        <v>3.7055</v>
      </c>
      <c r="E2321" t="n">
        <v>26.99</v>
      </c>
      <c r="F2321" t="n">
        <v>23.6</v>
      </c>
      <c r="G2321" t="n">
        <v>117.98</v>
      </c>
      <c r="H2321" t="n">
        <v>1.5</v>
      </c>
      <c r="I2321" t="n">
        <v>12</v>
      </c>
      <c r="J2321" t="n">
        <v>300.05</v>
      </c>
      <c r="K2321" t="n">
        <v>59.19</v>
      </c>
      <c r="L2321" t="n">
        <v>25.25</v>
      </c>
      <c r="M2321" t="n">
        <v>10</v>
      </c>
      <c r="N2321" t="n">
        <v>85.59999999999999</v>
      </c>
      <c r="O2321" t="n">
        <v>37240.19</v>
      </c>
      <c r="P2321" t="n">
        <v>377.54</v>
      </c>
      <c r="Q2321" t="n">
        <v>608.78</v>
      </c>
      <c r="R2321" t="n">
        <v>54.32</v>
      </c>
      <c r="S2321" t="n">
        <v>46.36</v>
      </c>
      <c r="T2321" t="n">
        <v>3646.06</v>
      </c>
      <c r="U2321" t="n">
        <v>0.85</v>
      </c>
      <c r="V2321" t="n">
        <v>0.9</v>
      </c>
      <c r="W2321" t="n">
        <v>9.199999999999999</v>
      </c>
      <c r="X2321" t="n">
        <v>0.22</v>
      </c>
      <c r="Y2321" t="n">
        <v>1</v>
      </c>
      <c r="Z2321" t="n">
        <v>10</v>
      </c>
    </row>
    <row r="2322">
      <c r="A2322" t="n">
        <v>98</v>
      </c>
      <c r="B2322" t="n">
        <v>130</v>
      </c>
      <c r="C2322" t="inlineStr">
        <is>
          <t xml:space="preserve">CONCLUIDO	</t>
        </is>
      </c>
      <c r="D2322" t="n">
        <v>3.706</v>
      </c>
      <c r="E2322" t="n">
        <v>26.98</v>
      </c>
      <c r="F2322" t="n">
        <v>23.59</v>
      </c>
      <c r="G2322" t="n">
        <v>117.96</v>
      </c>
      <c r="H2322" t="n">
        <v>1.51</v>
      </c>
      <c r="I2322" t="n">
        <v>12</v>
      </c>
      <c r="J2322" t="n">
        <v>300.57</v>
      </c>
      <c r="K2322" t="n">
        <v>59.19</v>
      </c>
      <c r="L2322" t="n">
        <v>25.5</v>
      </c>
      <c r="M2322" t="n">
        <v>10</v>
      </c>
      <c r="N2322" t="n">
        <v>85.88</v>
      </c>
      <c r="O2322" t="n">
        <v>37305.12</v>
      </c>
      <c r="P2322" t="n">
        <v>377.49</v>
      </c>
      <c r="Q2322" t="n">
        <v>608.84</v>
      </c>
      <c r="R2322" t="n">
        <v>54.18</v>
      </c>
      <c r="S2322" t="n">
        <v>46.36</v>
      </c>
      <c r="T2322" t="n">
        <v>3576.96</v>
      </c>
      <c r="U2322" t="n">
        <v>0.86</v>
      </c>
      <c r="V2322" t="n">
        <v>0.9</v>
      </c>
      <c r="W2322" t="n">
        <v>9.199999999999999</v>
      </c>
      <c r="X2322" t="n">
        <v>0.22</v>
      </c>
      <c r="Y2322" t="n">
        <v>1</v>
      </c>
      <c r="Z2322" t="n">
        <v>10</v>
      </c>
    </row>
    <row r="2323">
      <c r="A2323" t="n">
        <v>99</v>
      </c>
      <c r="B2323" t="n">
        <v>130</v>
      </c>
      <c r="C2323" t="inlineStr">
        <is>
          <t xml:space="preserve">CONCLUIDO	</t>
        </is>
      </c>
      <c r="D2323" t="n">
        <v>3.706</v>
      </c>
      <c r="E2323" t="n">
        <v>26.98</v>
      </c>
      <c r="F2323" t="n">
        <v>23.59</v>
      </c>
      <c r="G2323" t="n">
        <v>117.96</v>
      </c>
      <c r="H2323" t="n">
        <v>1.52</v>
      </c>
      <c r="I2323" t="n">
        <v>12</v>
      </c>
      <c r="J2323" t="n">
        <v>301.1</v>
      </c>
      <c r="K2323" t="n">
        <v>59.19</v>
      </c>
      <c r="L2323" t="n">
        <v>25.75</v>
      </c>
      <c r="M2323" t="n">
        <v>10</v>
      </c>
      <c r="N2323" t="n">
        <v>86.16</v>
      </c>
      <c r="O2323" t="n">
        <v>37370.16</v>
      </c>
      <c r="P2323" t="n">
        <v>377.65</v>
      </c>
      <c r="Q2323" t="n">
        <v>608.77</v>
      </c>
      <c r="R2323" t="n">
        <v>54.22</v>
      </c>
      <c r="S2323" t="n">
        <v>46.36</v>
      </c>
      <c r="T2323" t="n">
        <v>3595.92</v>
      </c>
      <c r="U2323" t="n">
        <v>0.86</v>
      </c>
      <c r="V2323" t="n">
        <v>0.9</v>
      </c>
      <c r="W2323" t="n">
        <v>9.199999999999999</v>
      </c>
      <c r="X2323" t="n">
        <v>0.22</v>
      </c>
      <c r="Y2323" t="n">
        <v>1</v>
      </c>
      <c r="Z2323" t="n">
        <v>10</v>
      </c>
    </row>
    <row r="2324">
      <c r="A2324" t="n">
        <v>100</v>
      </c>
      <c r="B2324" t="n">
        <v>130</v>
      </c>
      <c r="C2324" t="inlineStr">
        <is>
          <t xml:space="preserve">CONCLUIDO	</t>
        </is>
      </c>
      <c r="D2324" t="n">
        <v>3.7058</v>
      </c>
      <c r="E2324" t="n">
        <v>26.98</v>
      </c>
      <c r="F2324" t="n">
        <v>23.59</v>
      </c>
      <c r="G2324" t="n">
        <v>117.97</v>
      </c>
      <c r="H2324" t="n">
        <v>1.54</v>
      </c>
      <c r="I2324" t="n">
        <v>12</v>
      </c>
      <c r="J2324" t="n">
        <v>301.63</v>
      </c>
      <c r="K2324" t="n">
        <v>59.19</v>
      </c>
      <c r="L2324" t="n">
        <v>26</v>
      </c>
      <c r="M2324" t="n">
        <v>10</v>
      </c>
      <c r="N2324" t="n">
        <v>86.44</v>
      </c>
      <c r="O2324" t="n">
        <v>37435.32</v>
      </c>
      <c r="P2324" t="n">
        <v>377.49</v>
      </c>
      <c r="Q2324" t="n">
        <v>608.8200000000001</v>
      </c>
      <c r="R2324" t="n">
        <v>54.32</v>
      </c>
      <c r="S2324" t="n">
        <v>46.36</v>
      </c>
      <c r="T2324" t="n">
        <v>3648.05</v>
      </c>
      <c r="U2324" t="n">
        <v>0.85</v>
      </c>
      <c r="V2324" t="n">
        <v>0.9</v>
      </c>
      <c r="W2324" t="n">
        <v>9.199999999999999</v>
      </c>
      <c r="X2324" t="n">
        <v>0.22</v>
      </c>
      <c r="Y2324" t="n">
        <v>1</v>
      </c>
      <c r="Z2324" t="n">
        <v>10</v>
      </c>
    </row>
    <row r="2325">
      <c r="A2325" t="n">
        <v>101</v>
      </c>
      <c r="B2325" t="n">
        <v>130</v>
      </c>
      <c r="C2325" t="inlineStr">
        <is>
          <t xml:space="preserve">CONCLUIDO	</t>
        </is>
      </c>
      <c r="D2325" t="n">
        <v>3.7051</v>
      </c>
      <c r="E2325" t="n">
        <v>26.99</v>
      </c>
      <c r="F2325" t="n">
        <v>23.6</v>
      </c>
      <c r="G2325" t="n">
        <v>117.99</v>
      </c>
      <c r="H2325" t="n">
        <v>1.55</v>
      </c>
      <c r="I2325" t="n">
        <v>12</v>
      </c>
      <c r="J2325" t="n">
        <v>302.16</v>
      </c>
      <c r="K2325" t="n">
        <v>59.19</v>
      </c>
      <c r="L2325" t="n">
        <v>26.25</v>
      </c>
      <c r="M2325" t="n">
        <v>10</v>
      </c>
      <c r="N2325" t="n">
        <v>86.72</v>
      </c>
      <c r="O2325" t="n">
        <v>37500.6</v>
      </c>
      <c r="P2325" t="n">
        <v>377.36</v>
      </c>
      <c r="Q2325" t="n">
        <v>608.8099999999999</v>
      </c>
      <c r="R2325" t="n">
        <v>54.35</v>
      </c>
      <c r="S2325" t="n">
        <v>46.36</v>
      </c>
      <c r="T2325" t="n">
        <v>3663.07</v>
      </c>
      <c r="U2325" t="n">
        <v>0.85</v>
      </c>
      <c r="V2325" t="n">
        <v>0.9</v>
      </c>
      <c r="W2325" t="n">
        <v>9.199999999999999</v>
      </c>
      <c r="X2325" t="n">
        <v>0.23</v>
      </c>
      <c r="Y2325" t="n">
        <v>1</v>
      </c>
      <c r="Z2325" t="n">
        <v>10</v>
      </c>
    </row>
    <row r="2326">
      <c r="A2326" t="n">
        <v>102</v>
      </c>
      <c r="B2326" t="n">
        <v>130</v>
      </c>
      <c r="C2326" t="inlineStr">
        <is>
          <t xml:space="preserve">CONCLUIDO	</t>
        </is>
      </c>
      <c r="D2326" t="n">
        <v>3.7045</v>
      </c>
      <c r="E2326" t="n">
        <v>26.99</v>
      </c>
      <c r="F2326" t="n">
        <v>23.6</v>
      </c>
      <c r="G2326" t="n">
        <v>118.01</v>
      </c>
      <c r="H2326" t="n">
        <v>1.56</v>
      </c>
      <c r="I2326" t="n">
        <v>12</v>
      </c>
      <c r="J2326" t="n">
        <v>302.69</v>
      </c>
      <c r="K2326" t="n">
        <v>59.19</v>
      </c>
      <c r="L2326" t="n">
        <v>26.5</v>
      </c>
      <c r="M2326" t="n">
        <v>10</v>
      </c>
      <c r="N2326" t="n">
        <v>87</v>
      </c>
      <c r="O2326" t="n">
        <v>37566</v>
      </c>
      <c r="P2326" t="n">
        <v>376.86</v>
      </c>
      <c r="Q2326" t="n">
        <v>608.76</v>
      </c>
      <c r="R2326" t="n">
        <v>54.66</v>
      </c>
      <c r="S2326" t="n">
        <v>46.36</v>
      </c>
      <c r="T2326" t="n">
        <v>3815.78</v>
      </c>
      <c r="U2326" t="n">
        <v>0.85</v>
      </c>
      <c r="V2326" t="n">
        <v>0.9</v>
      </c>
      <c r="W2326" t="n">
        <v>9.199999999999999</v>
      </c>
      <c r="X2326" t="n">
        <v>0.23</v>
      </c>
      <c r="Y2326" t="n">
        <v>1</v>
      </c>
      <c r="Z2326" t="n">
        <v>10</v>
      </c>
    </row>
    <row r="2327">
      <c r="A2327" t="n">
        <v>103</v>
      </c>
      <c r="B2327" t="n">
        <v>130</v>
      </c>
      <c r="C2327" t="inlineStr">
        <is>
          <t xml:space="preserve">CONCLUIDO	</t>
        </is>
      </c>
      <c r="D2327" t="n">
        <v>3.7047</v>
      </c>
      <c r="E2327" t="n">
        <v>26.99</v>
      </c>
      <c r="F2327" t="n">
        <v>23.6</v>
      </c>
      <c r="G2327" t="n">
        <v>118.01</v>
      </c>
      <c r="H2327" t="n">
        <v>1.57</v>
      </c>
      <c r="I2327" t="n">
        <v>12</v>
      </c>
      <c r="J2327" t="n">
        <v>303.22</v>
      </c>
      <c r="K2327" t="n">
        <v>59.19</v>
      </c>
      <c r="L2327" t="n">
        <v>26.75</v>
      </c>
      <c r="M2327" t="n">
        <v>10</v>
      </c>
      <c r="N2327" t="n">
        <v>87.28</v>
      </c>
      <c r="O2327" t="n">
        <v>37631.52</v>
      </c>
      <c r="P2327" t="n">
        <v>376.17</v>
      </c>
      <c r="Q2327" t="n">
        <v>608.78</v>
      </c>
      <c r="R2327" t="n">
        <v>54.52</v>
      </c>
      <c r="S2327" t="n">
        <v>46.36</v>
      </c>
      <c r="T2327" t="n">
        <v>3746.08</v>
      </c>
      <c r="U2327" t="n">
        <v>0.85</v>
      </c>
      <c r="V2327" t="n">
        <v>0.9</v>
      </c>
      <c r="W2327" t="n">
        <v>9.199999999999999</v>
      </c>
      <c r="X2327" t="n">
        <v>0.23</v>
      </c>
      <c r="Y2327" t="n">
        <v>1</v>
      </c>
      <c r="Z2327" t="n">
        <v>10</v>
      </c>
    </row>
    <row r="2328">
      <c r="A2328" t="n">
        <v>104</v>
      </c>
      <c r="B2328" t="n">
        <v>130</v>
      </c>
      <c r="C2328" t="inlineStr">
        <is>
          <t xml:space="preserve">CONCLUIDO	</t>
        </is>
      </c>
      <c r="D2328" t="n">
        <v>3.7152</v>
      </c>
      <c r="E2328" t="n">
        <v>26.92</v>
      </c>
      <c r="F2328" t="n">
        <v>23.57</v>
      </c>
      <c r="G2328" t="n">
        <v>128.58</v>
      </c>
      <c r="H2328" t="n">
        <v>1.58</v>
      </c>
      <c r="I2328" t="n">
        <v>11</v>
      </c>
      <c r="J2328" t="n">
        <v>303.75</v>
      </c>
      <c r="K2328" t="n">
        <v>59.19</v>
      </c>
      <c r="L2328" t="n">
        <v>27</v>
      </c>
      <c r="M2328" t="n">
        <v>9</v>
      </c>
      <c r="N2328" t="n">
        <v>87.56</v>
      </c>
      <c r="O2328" t="n">
        <v>37697.16</v>
      </c>
      <c r="P2328" t="n">
        <v>375.72</v>
      </c>
      <c r="Q2328" t="n">
        <v>608.75</v>
      </c>
      <c r="R2328" t="n">
        <v>53.67</v>
      </c>
      <c r="S2328" t="n">
        <v>46.36</v>
      </c>
      <c r="T2328" t="n">
        <v>3327.54</v>
      </c>
      <c r="U2328" t="n">
        <v>0.86</v>
      </c>
      <c r="V2328" t="n">
        <v>0.9</v>
      </c>
      <c r="W2328" t="n">
        <v>9.199999999999999</v>
      </c>
      <c r="X2328" t="n">
        <v>0.2</v>
      </c>
      <c r="Y2328" t="n">
        <v>1</v>
      </c>
      <c r="Z2328" t="n">
        <v>10</v>
      </c>
    </row>
    <row r="2329">
      <c r="A2329" t="n">
        <v>105</v>
      </c>
      <c r="B2329" t="n">
        <v>130</v>
      </c>
      <c r="C2329" t="inlineStr">
        <is>
          <t xml:space="preserve">CONCLUIDO	</t>
        </is>
      </c>
      <c r="D2329" t="n">
        <v>3.7159</v>
      </c>
      <c r="E2329" t="n">
        <v>26.91</v>
      </c>
      <c r="F2329" t="n">
        <v>23.57</v>
      </c>
      <c r="G2329" t="n">
        <v>128.56</v>
      </c>
      <c r="H2329" t="n">
        <v>1.6</v>
      </c>
      <c r="I2329" t="n">
        <v>11</v>
      </c>
      <c r="J2329" t="n">
        <v>304.29</v>
      </c>
      <c r="K2329" t="n">
        <v>59.19</v>
      </c>
      <c r="L2329" t="n">
        <v>27.25</v>
      </c>
      <c r="M2329" t="n">
        <v>9</v>
      </c>
      <c r="N2329" t="n">
        <v>87.84</v>
      </c>
      <c r="O2329" t="n">
        <v>37762.92</v>
      </c>
      <c r="P2329" t="n">
        <v>375.95</v>
      </c>
      <c r="Q2329" t="n">
        <v>608.8</v>
      </c>
      <c r="R2329" t="n">
        <v>53.55</v>
      </c>
      <c r="S2329" t="n">
        <v>46.36</v>
      </c>
      <c r="T2329" t="n">
        <v>3268.49</v>
      </c>
      <c r="U2329" t="n">
        <v>0.87</v>
      </c>
      <c r="V2329" t="n">
        <v>0.9</v>
      </c>
      <c r="W2329" t="n">
        <v>9.19</v>
      </c>
      <c r="X2329" t="n">
        <v>0.2</v>
      </c>
      <c r="Y2329" t="n">
        <v>1</v>
      </c>
      <c r="Z2329" t="n">
        <v>10</v>
      </c>
    </row>
    <row r="2330">
      <c r="A2330" t="n">
        <v>106</v>
      </c>
      <c r="B2330" t="n">
        <v>130</v>
      </c>
      <c r="C2330" t="inlineStr">
        <is>
          <t xml:space="preserve">CONCLUIDO	</t>
        </is>
      </c>
      <c r="D2330" t="n">
        <v>3.7151</v>
      </c>
      <c r="E2330" t="n">
        <v>26.92</v>
      </c>
      <c r="F2330" t="n">
        <v>23.57</v>
      </c>
      <c r="G2330" t="n">
        <v>128.59</v>
      </c>
      <c r="H2330" t="n">
        <v>1.61</v>
      </c>
      <c r="I2330" t="n">
        <v>11</v>
      </c>
      <c r="J2330" t="n">
        <v>304.82</v>
      </c>
      <c r="K2330" t="n">
        <v>59.19</v>
      </c>
      <c r="L2330" t="n">
        <v>27.5</v>
      </c>
      <c r="M2330" t="n">
        <v>9</v>
      </c>
      <c r="N2330" t="n">
        <v>88.13</v>
      </c>
      <c r="O2330" t="n">
        <v>37828.81</v>
      </c>
      <c r="P2330" t="n">
        <v>376.19</v>
      </c>
      <c r="Q2330" t="n">
        <v>608.79</v>
      </c>
      <c r="R2330" t="n">
        <v>53.7</v>
      </c>
      <c r="S2330" t="n">
        <v>46.36</v>
      </c>
      <c r="T2330" t="n">
        <v>3341.7</v>
      </c>
      <c r="U2330" t="n">
        <v>0.86</v>
      </c>
      <c r="V2330" t="n">
        <v>0.9</v>
      </c>
      <c r="W2330" t="n">
        <v>9.199999999999999</v>
      </c>
      <c r="X2330" t="n">
        <v>0.2</v>
      </c>
      <c r="Y2330" t="n">
        <v>1</v>
      </c>
      <c r="Z2330" t="n">
        <v>10</v>
      </c>
    </row>
    <row r="2331">
      <c r="A2331" t="n">
        <v>107</v>
      </c>
      <c r="B2331" t="n">
        <v>130</v>
      </c>
      <c r="C2331" t="inlineStr">
        <is>
          <t xml:space="preserve">CONCLUIDO	</t>
        </is>
      </c>
      <c r="D2331" t="n">
        <v>3.7154</v>
      </c>
      <c r="E2331" t="n">
        <v>26.92</v>
      </c>
      <c r="F2331" t="n">
        <v>23.57</v>
      </c>
      <c r="G2331" t="n">
        <v>128.58</v>
      </c>
      <c r="H2331" t="n">
        <v>1.62</v>
      </c>
      <c r="I2331" t="n">
        <v>11</v>
      </c>
      <c r="J2331" t="n">
        <v>305.36</v>
      </c>
      <c r="K2331" t="n">
        <v>59.19</v>
      </c>
      <c r="L2331" t="n">
        <v>27.75</v>
      </c>
      <c r="M2331" t="n">
        <v>9</v>
      </c>
      <c r="N2331" t="n">
        <v>88.41</v>
      </c>
      <c r="O2331" t="n">
        <v>37894.82</v>
      </c>
      <c r="P2331" t="n">
        <v>376.4</v>
      </c>
      <c r="Q2331" t="n">
        <v>608.87</v>
      </c>
      <c r="R2331" t="n">
        <v>53.67</v>
      </c>
      <c r="S2331" t="n">
        <v>46.36</v>
      </c>
      <c r="T2331" t="n">
        <v>3328.33</v>
      </c>
      <c r="U2331" t="n">
        <v>0.86</v>
      </c>
      <c r="V2331" t="n">
        <v>0.9</v>
      </c>
      <c r="W2331" t="n">
        <v>9.19</v>
      </c>
      <c r="X2331" t="n">
        <v>0.2</v>
      </c>
      <c r="Y2331" t="n">
        <v>1</v>
      </c>
      <c r="Z2331" t="n">
        <v>10</v>
      </c>
    </row>
    <row r="2332">
      <c r="A2332" t="n">
        <v>108</v>
      </c>
      <c r="B2332" t="n">
        <v>130</v>
      </c>
      <c r="C2332" t="inlineStr">
        <is>
          <t xml:space="preserve">CONCLUIDO	</t>
        </is>
      </c>
      <c r="D2332" t="n">
        <v>3.7164</v>
      </c>
      <c r="E2332" t="n">
        <v>26.91</v>
      </c>
      <c r="F2332" t="n">
        <v>23.57</v>
      </c>
      <c r="G2332" t="n">
        <v>128.54</v>
      </c>
      <c r="H2332" t="n">
        <v>1.63</v>
      </c>
      <c r="I2332" t="n">
        <v>11</v>
      </c>
      <c r="J2332" t="n">
        <v>305.89</v>
      </c>
      <c r="K2332" t="n">
        <v>59.19</v>
      </c>
      <c r="L2332" t="n">
        <v>28</v>
      </c>
      <c r="M2332" t="n">
        <v>9</v>
      </c>
      <c r="N2332" t="n">
        <v>88.7</v>
      </c>
      <c r="O2332" t="n">
        <v>37960.95</v>
      </c>
      <c r="P2332" t="n">
        <v>376.27</v>
      </c>
      <c r="Q2332" t="n">
        <v>608.76</v>
      </c>
      <c r="R2332" t="n">
        <v>53.39</v>
      </c>
      <c r="S2332" t="n">
        <v>46.36</v>
      </c>
      <c r="T2332" t="n">
        <v>3185.2</v>
      </c>
      <c r="U2332" t="n">
        <v>0.87</v>
      </c>
      <c r="V2332" t="n">
        <v>0.9</v>
      </c>
      <c r="W2332" t="n">
        <v>9.199999999999999</v>
      </c>
      <c r="X2332" t="n">
        <v>0.19</v>
      </c>
      <c r="Y2332" t="n">
        <v>1</v>
      </c>
      <c r="Z2332" t="n">
        <v>10</v>
      </c>
    </row>
    <row r="2333">
      <c r="A2333" t="n">
        <v>109</v>
      </c>
      <c r="B2333" t="n">
        <v>130</v>
      </c>
      <c r="C2333" t="inlineStr">
        <is>
          <t xml:space="preserve">CONCLUIDO	</t>
        </is>
      </c>
      <c r="D2333" t="n">
        <v>3.7162</v>
      </c>
      <c r="E2333" t="n">
        <v>26.91</v>
      </c>
      <c r="F2333" t="n">
        <v>23.57</v>
      </c>
      <c r="G2333" t="n">
        <v>128.54</v>
      </c>
      <c r="H2333" t="n">
        <v>1.64</v>
      </c>
      <c r="I2333" t="n">
        <v>11</v>
      </c>
      <c r="J2333" t="n">
        <v>306.43</v>
      </c>
      <c r="K2333" t="n">
        <v>59.19</v>
      </c>
      <c r="L2333" t="n">
        <v>28.25</v>
      </c>
      <c r="M2333" t="n">
        <v>9</v>
      </c>
      <c r="N2333" t="n">
        <v>88.98999999999999</v>
      </c>
      <c r="O2333" t="n">
        <v>38027.2</v>
      </c>
      <c r="P2333" t="n">
        <v>376.12</v>
      </c>
      <c r="Q2333" t="n">
        <v>608.79</v>
      </c>
      <c r="R2333" t="n">
        <v>53.51</v>
      </c>
      <c r="S2333" t="n">
        <v>46.36</v>
      </c>
      <c r="T2333" t="n">
        <v>3249.16</v>
      </c>
      <c r="U2333" t="n">
        <v>0.87</v>
      </c>
      <c r="V2333" t="n">
        <v>0.9</v>
      </c>
      <c r="W2333" t="n">
        <v>9.19</v>
      </c>
      <c r="X2333" t="n">
        <v>0.19</v>
      </c>
      <c r="Y2333" t="n">
        <v>1</v>
      </c>
      <c r="Z2333" t="n">
        <v>10</v>
      </c>
    </row>
    <row r="2334">
      <c r="A2334" t="n">
        <v>110</v>
      </c>
      <c r="B2334" t="n">
        <v>130</v>
      </c>
      <c r="C2334" t="inlineStr">
        <is>
          <t xml:space="preserve">CONCLUIDO	</t>
        </is>
      </c>
      <c r="D2334" t="n">
        <v>3.7155</v>
      </c>
      <c r="E2334" t="n">
        <v>26.91</v>
      </c>
      <c r="F2334" t="n">
        <v>23.57</v>
      </c>
      <c r="G2334" t="n">
        <v>128.57</v>
      </c>
      <c r="H2334" t="n">
        <v>1.65</v>
      </c>
      <c r="I2334" t="n">
        <v>11</v>
      </c>
      <c r="J2334" t="n">
        <v>306.97</v>
      </c>
      <c r="K2334" t="n">
        <v>59.19</v>
      </c>
      <c r="L2334" t="n">
        <v>28.5</v>
      </c>
      <c r="M2334" t="n">
        <v>9</v>
      </c>
      <c r="N2334" t="n">
        <v>89.27</v>
      </c>
      <c r="O2334" t="n">
        <v>38093.58</v>
      </c>
      <c r="P2334" t="n">
        <v>375.96</v>
      </c>
      <c r="Q2334" t="n">
        <v>608.77</v>
      </c>
      <c r="R2334" t="n">
        <v>53.64</v>
      </c>
      <c r="S2334" t="n">
        <v>46.36</v>
      </c>
      <c r="T2334" t="n">
        <v>3313.52</v>
      </c>
      <c r="U2334" t="n">
        <v>0.86</v>
      </c>
      <c r="V2334" t="n">
        <v>0.9</v>
      </c>
      <c r="W2334" t="n">
        <v>9.199999999999999</v>
      </c>
      <c r="X2334" t="n">
        <v>0.2</v>
      </c>
      <c r="Y2334" t="n">
        <v>1</v>
      </c>
      <c r="Z2334" t="n">
        <v>10</v>
      </c>
    </row>
    <row r="2335">
      <c r="A2335" t="n">
        <v>111</v>
      </c>
      <c r="B2335" t="n">
        <v>130</v>
      </c>
      <c r="C2335" t="inlineStr">
        <is>
          <t xml:space="preserve">CONCLUIDO	</t>
        </is>
      </c>
      <c r="D2335" t="n">
        <v>3.7156</v>
      </c>
      <c r="E2335" t="n">
        <v>26.91</v>
      </c>
      <c r="F2335" t="n">
        <v>23.57</v>
      </c>
      <c r="G2335" t="n">
        <v>128.57</v>
      </c>
      <c r="H2335" t="n">
        <v>1.67</v>
      </c>
      <c r="I2335" t="n">
        <v>11</v>
      </c>
      <c r="J2335" t="n">
        <v>307.51</v>
      </c>
      <c r="K2335" t="n">
        <v>59.19</v>
      </c>
      <c r="L2335" t="n">
        <v>28.75</v>
      </c>
      <c r="M2335" t="n">
        <v>9</v>
      </c>
      <c r="N2335" t="n">
        <v>89.56</v>
      </c>
      <c r="O2335" t="n">
        <v>38160.09</v>
      </c>
      <c r="P2335" t="n">
        <v>375.4</v>
      </c>
      <c r="Q2335" t="n">
        <v>608.8</v>
      </c>
      <c r="R2335" t="n">
        <v>53.54</v>
      </c>
      <c r="S2335" t="n">
        <v>46.36</v>
      </c>
      <c r="T2335" t="n">
        <v>3263.97</v>
      </c>
      <c r="U2335" t="n">
        <v>0.87</v>
      </c>
      <c r="V2335" t="n">
        <v>0.9</v>
      </c>
      <c r="W2335" t="n">
        <v>9.199999999999999</v>
      </c>
      <c r="X2335" t="n">
        <v>0.2</v>
      </c>
      <c r="Y2335" t="n">
        <v>1</v>
      </c>
      <c r="Z2335" t="n">
        <v>10</v>
      </c>
    </row>
    <row r="2336">
      <c r="A2336" t="n">
        <v>112</v>
      </c>
      <c r="B2336" t="n">
        <v>130</v>
      </c>
      <c r="C2336" t="inlineStr">
        <is>
          <t xml:space="preserve">CONCLUIDO	</t>
        </is>
      </c>
      <c r="D2336" t="n">
        <v>3.7161</v>
      </c>
      <c r="E2336" t="n">
        <v>26.91</v>
      </c>
      <c r="F2336" t="n">
        <v>23.57</v>
      </c>
      <c r="G2336" t="n">
        <v>128.55</v>
      </c>
      <c r="H2336" t="n">
        <v>1.68</v>
      </c>
      <c r="I2336" t="n">
        <v>11</v>
      </c>
      <c r="J2336" t="n">
        <v>308.05</v>
      </c>
      <c r="K2336" t="n">
        <v>59.19</v>
      </c>
      <c r="L2336" t="n">
        <v>29</v>
      </c>
      <c r="M2336" t="n">
        <v>9</v>
      </c>
      <c r="N2336" t="n">
        <v>89.84999999999999</v>
      </c>
      <c r="O2336" t="n">
        <v>38226.72</v>
      </c>
      <c r="P2336" t="n">
        <v>374.95</v>
      </c>
      <c r="Q2336" t="n">
        <v>608.77</v>
      </c>
      <c r="R2336" t="n">
        <v>53.46</v>
      </c>
      <c r="S2336" t="n">
        <v>46.36</v>
      </c>
      <c r="T2336" t="n">
        <v>3220.35</v>
      </c>
      <c r="U2336" t="n">
        <v>0.87</v>
      </c>
      <c r="V2336" t="n">
        <v>0.9</v>
      </c>
      <c r="W2336" t="n">
        <v>9.199999999999999</v>
      </c>
      <c r="X2336" t="n">
        <v>0.2</v>
      </c>
      <c r="Y2336" t="n">
        <v>1</v>
      </c>
      <c r="Z2336" t="n">
        <v>10</v>
      </c>
    </row>
    <row r="2337">
      <c r="A2337" t="n">
        <v>113</v>
      </c>
      <c r="B2337" t="n">
        <v>130</v>
      </c>
      <c r="C2337" t="inlineStr">
        <is>
          <t xml:space="preserve">CONCLUIDO	</t>
        </is>
      </c>
      <c r="D2337" t="n">
        <v>3.7164</v>
      </c>
      <c r="E2337" t="n">
        <v>26.91</v>
      </c>
      <c r="F2337" t="n">
        <v>23.57</v>
      </c>
      <c r="G2337" t="n">
        <v>128.54</v>
      </c>
      <c r="H2337" t="n">
        <v>1.69</v>
      </c>
      <c r="I2337" t="n">
        <v>11</v>
      </c>
      <c r="J2337" t="n">
        <v>308.59</v>
      </c>
      <c r="K2337" t="n">
        <v>59.19</v>
      </c>
      <c r="L2337" t="n">
        <v>29.25</v>
      </c>
      <c r="M2337" t="n">
        <v>9</v>
      </c>
      <c r="N2337" t="n">
        <v>90.14</v>
      </c>
      <c r="O2337" t="n">
        <v>38293.47</v>
      </c>
      <c r="P2337" t="n">
        <v>374.38</v>
      </c>
      <c r="Q2337" t="n">
        <v>608.77</v>
      </c>
      <c r="R2337" t="n">
        <v>53.32</v>
      </c>
      <c r="S2337" t="n">
        <v>46.36</v>
      </c>
      <c r="T2337" t="n">
        <v>3153.44</v>
      </c>
      <c r="U2337" t="n">
        <v>0.87</v>
      </c>
      <c r="V2337" t="n">
        <v>0.9</v>
      </c>
      <c r="W2337" t="n">
        <v>9.199999999999999</v>
      </c>
      <c r="X2337" t="n">
        <v>0.19</v>
      </c>
      <c r="Y2337" t="n">
        <v>1</v>
      </c>
      <c r="Z2337" t="n">
        <v>10</v>
      </c>
    </row>
    <row r="2338">
      <c r="A2338" t="n">
        <v>114</v>
      </c>
      <c r="B2338" t="n">
        <v>130</v>
      </c>
      <c r="C2338" t="inlineStr">
        <is>
          <t xml:space="preserve">CONCLUIDO	</t>
        </is>
      </c>
      <c r="D2338" t="n">
        <v>3.7167</v>
      </c>
      <c r="E2338" t="n">
        <v>26.91</v>
      </c>
      <c r="F2338" t="n">
        <v>23.56</v>
      </c>
      <c r="G2338" t="n">
        <v>128.52</v>
      </c>
      <c r="H2338" t="n">
        <v>1.7</v>
      </c>
      <c r="I2338" t="n">
        <v>11</v>
      </c>
      <c r="J2338" t="n">
        <v>309.13</v>
      </c>
      <c r="K2338" t="n">
        <v>59.19</v>
      </c>
      <c r="L2338" t="n">
        <v>29.5</v>
      </c>
      <c r="M2338" t="n">
        <v>9</v>
      </c>
      <c r="N2338" t="n">
        <v>90.44</v>
      </c>
      <c r="O2338" t="n">
        <v>38360.36</v>
      </c>
      <c r="P2338" t="n">
        <v>373.95</v>
      </c>
      <c r="Q2338" t="n">
        <v>608.84</v>
      </c>
      <c r="R2338" t="n">
        <v>53.4</v>
      </c>
      <c r="S2338" t="n">
        <v>46.36</v>
      </c>
      <c r="T2338" t="n">
        <v>3193.45</v>
      </c>
      <c r="U2338" t="n">
        <v>0.87</v>
      </c>
      <c r="V2338" t="n">
        <v>0.9</v>
      </c>
      <c r="W2338" t="n">
        <v>9.19</v>
      </c>
      <c r="X2338" t="n">
        <v>0.19</v>
      </c>
      <c r="Y2338" t="n">
        <v>1</v>
      </c>
      <c r="Z2338" t="n">
        <v>10</v>
      </c>
    </row>
    <row r="2339">
      <c r="A2339" t="n">
        <v>115</v>
      </c>
      <c r="B2339" t="n">
        <v>130</v>
      </c>
      <c r="C2339" t="inlineStr">
        <is>
          <t xml:space="preserve">CONCLUIDO	</t>
        </is>
      </c>
      <c r="D2339" t="n">
        <v>3.7249</v>
      </c>
      <c r="E2339" t="n">
        <v>26.85</v>
      </c>
      <c r="F2339" t="n">
        <v>23.55</v>
      </c>
      <c r="G2339" t="n">
        <v>141.31</v>
      </c>
      <c r="H2339" t="n">
        <v>1.71</v>
      </c>
      <c r="I2339" t="n">
        <v>10</v>
      </c>
      <c r="J2339" t="n">
        <v>309.67</v>
      </c>
      <c r="K2339" t="n">
        <v>59.19</v>
      </c>
      <c r="L2339" t="n">
        <v>29.75</v>
      </c>
      <c r="M2339" t="n">
        <v>8</v>
      </c>
      <c r="N2339" t="n">
        <v>90.73</v>
      </c>
      <c r="O2339" t="n">
        <v>38427.37</v>
      </c>
      <c r="P2339" t="n">
        <v>373.68</v>
      </c>
      <c r="Q2339" t="n">
        <v>608.8099999999999</v>
      </c>
      <c r="R2339" t="n">
        <v>52.98</v>
      </c>
      <c r="S2339" t="n">
        <v>46.36</v>
      </c>
      <c r="T2339" t="n">
        <v>2986.17</v>
      </c>
      <c r="U2339" t="n">
        <v>0.88</v>
      </c>
      <c r="V2339" t="n">
        <v>0.9</v>
      </c>
      <c r="W2339" t="n">
        <v>9.19</v>
      </c>
      <c r="X2339" t="n">
        <v>0.18</v>
      </c>
      <c r="Y2339" t="n">
        <v>1</v>
      </c>
      <c r="Z2339" t="n">
        <v>10</v>
      </c>
    </row>
    <row r="2340">
      <c r="A2340" t="n">
        <v>116</v>
      </c>
      <c r="B2340" t="n">
        <v>130</v>
      </c>
      <c r="C2340" t="inlineStr">
        <is>
          <t xml:space="preserve">CONCLUIDO	</t>
        </is>
      </c>
      <c r="D2340" t="n">
        <v>3.7251</v>
      </c>
      <c r="E2340" t="n">
        <v>26.84</v>
      </c>
      <c r="F2340" t="n">
        <v>23.55</v>
      </c>
      <c r="G2340" t="n">
        <v>141.3</v>
      </c>
      <c r="H2340" t="n">
        <v>1.72</v>
      </c>
      <c r="I2340" t="n">
        <v>10</v>
      </c>
      <c r="J2340" t="n">
        <v>310.22</v>
      </c>
      <c r="K2340" t="n">
        <v>59.19</v>
      </c>
      <c r="L2340" t="n">
        <v>30</v>
      </c>
      <c r="M2340" t="n">
        <v>8</v>
      </c>
      <c r="N2340" t="n">
        <v>91.02</v>
      </c>
      <c r="O2340" t="n">
        <v>38494.52</v>
      </c>
      <c r="P2340" t="n">
        <v>374.24</v>
      </c>
      <c r="Q2340" t="n">
        <v>608.76</v>
      </c>
      <c r="R2340" t="n">
        <v>52.98</v>
      </c>
      <c r="S2340" t="n">
        <v>46.36</v>
      </c>
      <c r="T2340" t="n">
        <v>2988.71</v>
      </c>
      <c r="U2340" t="n">
        <v>0.87</v>
      </c>
      <c r="V2340" t="n">
        <v>0.9</v>
      </c>
      <c r="W2340" t="n">
        <v>9.19</v>
      </c>
      <c r="X2340" t="n">
        <v>0.18</v>
      </c>
      <c r="Y2340" t="n">
        <v>1</v>
      </c>
      <c r="Z2340" t="n">
        <v>10</v>
      </c>
    </row>
    <row r="2341">
      <c r="A2341" t="n">
        <v>117</v>
      </c>
      <c r="B2341" t="n">
        <v>130</v>
      </c>
      <c r="C2341" t="inlineStr">
        <is>
          <t xml:space="preserve">CONCLUIDO	</t>
        </is>
      </c>
      <c r="D2341" t="n">
        <v>3.7252</v>
      </c>
      <c r="E2341" t="n">
        <v>26.84</v>
      </c>
      <c r="F2341" t="n">
        <v>23.55</v>
      </c>
      <c r="G2341" t="n">
        <v>141.3</v>
      </c>
      <c r="H2341" t="n">
        <v>1.73</v>
      </c>
      <c r="I2341" t="n">
        <v>10</v>
      </c>
      <c r="J2341" t="n">
        <v>310.76</v>
      </c>
      <c r="K2341" t="n">
        <v>59.19</v>
      </c>
      <c r="L2341" t="n">
        <v>30.25</v>
      </c>
      <c r="M2341" t="n">
        <v>8</v>
      </c>
      <c r="N2341" t="n">
        <v>91.31999999999999</v>
      </c>
      <c r="O2341" t="n">
        <v>38561.79</v>
      </c>
      <c r="P2341" t="n">
        <v>374.81</v>
      </c>
      <c r="Q2341" t="n">
        <v>608.8</v>
      </c>
      <c r="R2341" t="n">
        <v>52.87</v>
      </c>
      <c r="S2341" t="n">
        <v>46.36</v>
      </c>
      <c r="T2341" t="n">
        <v>2932.28</v>
      </c>
      <c r="U2341" t="n">
        <v>0.88</v>
      </c>
      <c r="V2341" t="n">
        <v>0.9</v>
      </c>
      <c r="W2341" t="n">
        <v>9.199999999999999</v>
      </c>
      <c r="X2341" t="n">
        <v>0.18</v>
      </c>
      <c r="Y2341" t="n">
        <v>1</v>
      </c>
      <c r="Z2341" t="n">
        <v>10</v>
      </c>
    </row>
    <row r="2342">
      <c r="A2342" t="n">
        <v>118</v>
      </c>
      <c r="B2342" t="n">
        <v>130</v>
      </c>
      <c r="C2342" t="inlineStr">
        <is>
          <t xml:space="preserve">CONCLUIDO	</t>
        </is>
      </c>
      <c r="D2342" t="n">
        <v>3.7247</v>
      </c>
      <c r="E2342" t="n">
        <v>26.85</v>
      </c>
      <c r="F2342" t="n">
        <v>23.55</v>
      </c>
      <c r="G2342" t="n">
        <v>141.32</v>
      </c>
      <c r="H2342" t="n">
        <v>1.75</v>
      </c>
      <c r="I2342" t="n">
        <v>10</v>
      </c>
      <c r="J2342" t="n">
        <v>311.31</v>
      </c>
      <c r="K2342" t="n">
        <v>59.19</v>
      </c>
      <c r="L2342" t="n">
        <v>30.5</v>
      </c>
      <c r="M2342" t="n">
        <v>8</v>
      </c>
      <c r="N2342" t="n">
        <v>91.62</v>
      </c>
      <c r="O2342" t="n">
        <v>38629.19</v>
      </c>
      <c r="P2342" t="n">
        <v>374.86</v>
      </c>
      <c r="Q2342" t="n">
        <v>608.78</v>
      </c>
      <c r="R2342" t="n">
        <v>52.93</v>
      </c>
      <c r="S2342" t="n">
        <v>46.36</v>
      </c>
      <c r="T2342" t="n">
        <v>2962.85</v>
      </c>
      <c r="U2342" t="n">
        <v>0.88</v>
      </c>
      <c r="V2342" t="n">
        <v>0.9</v>
      </c>
      <c r="W2342" t="n">
        <v>9.199999999999999</v>
      </c>
      <c r="X2342" t="n">
        <v>0.18</v>
      </c>
      <c r="Y2342" t="n">
        <v>1</v>
      </c>
      <c r="Z2342" t="n">
        <v>10</v>
      </c>
    </row>
    <row r="2343">
      <c r="A2343" t="n">
        <v>119</v>
      </c>
      <c r="B2343" t="n">
        <v>130</v>
      </c>
      <c r="C2343" t="inlineStr">
        <is>
          <t xml:space="preserve">CONCLUIDO	</t>
        </is>
      </c>
      <c r="D2343" t="n">
        <v>3.7261</v>
      </c>
      <c r="E2343" t="n">
        <v>26.84</v>
      </c>
      <c r="F2343" t="n">
        <v>23.54</v>
      </c>
      <c r="G2343" t="n">
        <v>141.26</v>
      </c>
      <c r="H2343" t="n">
        <v>1.76</v>
      </c>
      <c r="I2343" t="n">
        <v>10</v>
      </c>
      <c r="J2343" t="n">
        <v>311.86</v>
      </c>
      <c r="K2343" t="n">
        <v>59.19</v>
      </c>
      <c r="L2343" t="n">
        <v>30.75</v>
      </c>
      <c r="M2343" t="n">
        <v>8</v>
      </c>
      <c r="N2343" t="n">
        <v>91.91</v>
      </c>
      <c r="O2343" t="n">
        <v>38696.85</v>
      </c>
      <c r="P2343" t="n">
        <v>374.88</v>
      </c>
      <c r="Q2343" t="n">
        <v>608.75</v>
      </c>
      <c r="R2343" t="n">
        <v>52.87</v>
      </c>
      <c r="S2343" t="n">
        <v>46.36</v>
      </c>
      <c r="T2343" t="n">
        <v>2931.58</v>
      </c>
      <c r="U2343" t="n">
        <v>0.88</v>
      </c>
      <c r="V2343" t="n">
        <v>0.9</v>
      </c>
      <c r="W2343" t="n">
        <v>9.19</v>
      </c>
      <c r="X2343" t="n">
        <v>0.17</v>
      </c>
      <c r="Y2343" t="n">
        <v>1</v>
      </c>
      <c r="Z2343" t="n">
        <v>10</v>
      </c>
    </row>
    <row r="2344">
      <c r="A2344" t="n">
        <v>120</v>
      </c>
      <c r="B2344" t="n">
        <v>130</v>
      </c>
      <c r="C2344" t="inlineStr">
        <is>
          <t xml:space="preserve">CONCLUIDO	</t>
        </is>
      </c>
      <c r="D2344" t="n">
        <v>3.7252</v>
      </c>
      <c r="E2344" t="n">
        <v>26.84</v>
      </c>
      <c r="F2344" t="n">
        <v>23.55</v>
      </c>
      <c r="G2344" t="n">
        <v>141.3</v>
      </c>
      <c r="H2344" t="n">
        <v>1.77</v>
      </c>
      <c r="I2344" t="n">
        <v>10</v>
      </c>
      <c r="J2344" t="n">
        <v>312.41</v>
      </c>
      <c r="K2344" t="n">
        <v>59.19</v>
      </c>
      <c r="L2344" t="n">
        <v>31</v>
      </c>
      <c r="M2344" t="n">
        <v>8</v>
      </c>
      <c r="N2344" t="n">
        <v>92.20999999999999</v>
      </c>
      <c r="O2344" t="n">
        <v>38764.53</v>
      </c>
      <c r="P2344" t="n">
        <v>375.12</v>
      </c>
      <c r="Q2344" t="n">
        <v>608.8</v>
      </c>
      <c r="R2344" t="n">
        <v>52.88</v>
      </c>
      <c r="S2344" t="n">
        <v>46.36</v>
      </c>
      <c r="T2344" t="n">
        <v>2935.78</v>
      </c>
      <c r="U2344" t="n">
        <v>0.88</v>
      </c>
      <c r="V2344" t="n">
        <v>0.9</v>
      </c>
      <c r="W2344" t="n">
        <v>9.199999999999999</v>
      </c>
      <c r="X2344" t="n">
        <v>0.18</v>
      </c>
      <c r="Y2344" t="n">
        <v>1</v>
      </c>
      <c r="Z2344" t="n">
        <v>10</v>
      </c>
    </row>
    <row r="2345">
      <c r="A2345" t="n">
        <v>121</v>
      </c>
      <c r="B2345" t="n">
        <v>130</v>
      </c>
      <c r="C2345" t="inlineStr">
        <is>
          <t xml:space="preserve">CONCLUIDO	</t>
        </is>
      </c>
      <c r="D2345" t="n">
        <v>3.7264</v>
      </c>
      <c r="E2345" t="n">
        <v>26.84</v>
      </c>
      <c r="F2345" t="n">
        <v>23.54</v>
      </c>
      <c r="G2345" t="n">
        <v>141.25</v>
      </c>
      <c r="H2345" t="n">
        <v>1.78</v>
      </c>
      <c r="I2345" t="n">
        <v>10</v>
      </c>
      <c r="J2345" t="n">
        <v>312.96</v>
      </c>
      <c r="K2345" t="n">
        <v>59.19</v>
      </c>
      <c r="L2345" t="n">
        <v>31.25</v>
      </c>
      <c r="M2345" t="n">
        <v>8</v>
      </c>
      <c r="N2345" t="n">
        <v>92.51000000000001</v>
      </c>
      <c r="O2345" t="n">
        <v>38832.33</v>
      </c>
      <c r="P2345" t="n">
        <v>375.27</v>
      </c>
      <c r="Q2345" t="n">
        <v>608.77</v>
      </c>
      <c r="R2345" t="n">
        <v>52.69</v>
      </c>
      <c r="S2345" t="n">
        <v>46.36</v>
      </c>
      <c r="T2345" t="n">
        <v>2843.52</v>
      </c>
      <c r="U2345" t="n">
        <v>0.88</v>
      </c>
      <c r="V2345" t="n">
        <v>0.91</v>
      </c>
      <c r="W2345" t="n">
        <v>9.19</v>
      </c>
      <c r="X2345" t="n">
        <v>0.17</v>
      </c>
      <c r="Y2345" t="n">
        <v>1</v>
      </c>
      <c r="Z2345" t="n">
        <v>10</v>
      </c>
    </row>
    <row r="2346">
      <c r="A2346" t="n">
        <v>122</v>
      </c>
      <c r="B2346" t="n">
        <v>130</v>
      </c>
      <c r="C2346" t="inlineStr">
        <is>
          <t xml:space="preserve">CONCLUIDO	</t>
        </is>
      </c>
      <c r="D2346" t="n">
        <v>3.7259</v>
      </c>
      <c r="E2346" t="n">
        <v>26.84</v>
      </c>
      <c r="F2346" t="n">
        <v>23.55</v>
      </c>
      <c r="G2346" t="n">
        <v>141.27</v>
      </c>
      <c r="H2346" t="n">
        <v>1.79</v>
      </c>
      <c r="I2346" t="n">
        <v>10</v>
      </c>
      <c r="J2346" t="n">
        <v>313.51</v>
      </c>
      <c r="K2346" t="n">
        <v>59.19</v>
      </c>
      <c r="L2346" t="n">
        <v>31.5</v>
      </c>
      <c r="M2346" t="n">
        <v>8</v>
      </c>
      <c r="N2346" t="n">
        <v>92.81</v>
      </c>
      <c r="O2346" t="n">
        <v>38900.27</v>
      </c>
      <c r="P2346" t="n">
        <v>375.55</v>
      </c>
      <c r="Q2346" t="n">
        <v>608.8099999999999</v>
      </c>
      <c r="R2346" t="n">
        <v>52.78</v>
      </c>
      <c r="S2346" t="n">
        <v>46.36</v>
      </c>
      <c r="T2346" t="n">
        <v>2885.89</v>
      </c>
      <c r="U2346" t="n">
        <v>0.88</v>
      </c>
      <c r="V2346" t="n">
        <v>0.9</v>
      </c>
      <c r="W2346" t="n">
        <v>9.19</v>
      </c>
      <c r="X2346" t="n">
        <v>0.17</v>
      </c>
      <c r="Y2346" t="n">
        <v>1</v>
      </c>
      <c r="Z2346" t="n">
        <v>10</v>
      </c>
    </row>
    <row r="2347">
      <c r="A2347" t="n">
        <v>123</v>
      </c>
      <c r="B2347" t="n">
        <v>130</v>
      </c>
      <c r="C2347" t="inlineStr">
        <is>
          <t xml:space="preserve">CONCLUIDO	</t>
        </is>
      </c>
      <c r="D2347" t="n">
        <v>3.7265</v>
      </c>
      <c r="E2347" t="n">
        <v>26.83</v>
      </c>
      <c r="F2347" t="n">
        <v>23.54</v>
      </c>
      <c r="G2347" t="n">
        <v>141.25</v>
      </c>
      <c r="H2347" t="n">
        <v>1.8</v>
      </c>
      <c r="I2347" t="n">
        <v>10</v>
      </c>
      <c r="J2347" t="n">
        <v>314.06</v>
      </c>
      <c r="K2347" t="n">
        <v>59.19</v>
      </c>
      <c r="L2347" t="n">
        <v>31.75</v>
      </c>
      <c r="M2347" t="n">
        <v>8</v>
      </c>
      <c r="N2347" t="n">
        <v>93.12</v>
      </c>
      <c r="O2347" t="n">
        <v>38968.34</v>
      </c>
      <c r="P2347" t="n">
        <v>375.63</v>
      </c>
      <c r="Q2347" t="n">
        <v>608.77</v>
      </c>
      <c r="R2347" t="n">
        <v>52.7</v>
      </c>
      <c r="S2347" t="n">
        <v>46.36</v>
      </c>
      <c r="T2347" t="n">
        <v>2847.02</v>
      </c>
      <c r="U2347" t="n">
        <v>0.88</v>
      </c>
      <c r="V2347" t="n">
        <v>0.91</v>
      </c>
      <c r="W2347" t="n">
        <v>9.19</v>
      </c>
      <c r="X2347" t="n">
        <v>0.17</v>
      </c>
      <c r="Y2347" t="n">
        <v>1</v>
      </c>
      <c r="Z2347" t="n">
        <v>10</v>
      </c>
    </row>
    <row r="2348">
      <c r="A2348" t="n">
        <v>124</v>
      </c>
      <c r="B2348" t="n">
        <v>130</v>
      </c>
      <c r="C2348" t="inlineStr">
        <is>
          <t xml:space="preserve">CONCLUIDO	</t>
        </is>
      </c>
      <c r="D2348" t="n">
        <v>3.7259</v>
      </c>
      <c r="E2348" t="n">
        <v>26.84</v>
      </c>
      <c r="F2348" t="n">
        <v>23.55</v>
      </c>
      <c r="G2348" t="n">
        <v>141.27</v>
      </c>
      <c r="H2348" t="n">
        <v>1.81</v>
      </c>
      <c r="I2348" t="n">
        <v>10</v>
      </c>
      <c r="J2348" t="n">
        <v>314.61</v>
      </c>
      <c r="K2348" t="n">
        <v>59.19</v>
      </c>
      <c r="L2348" t="n">
        <v>32</v>
      </c>
      <c r="M2348" t="n">
        <v>8</v>
      </c>
      <c r="N2348" t="n">
        <v>93.42</v>
      </c>
      <c r="O2348" t="n">
        <v>39036.55</v>
      </c>
      <c r="P2348" t="n">
        <v>375.57</v>
      </c>
      <c r="Q2348" t="n">
        <v>608.8200000000001</v>
      </c>
      <c r="R2348" t="n">
        <v>52.67</v>
      </c>
      <c r="S2348" t="n">
        <v>46.36</v>
      </c>
      <c r="T2348" t="n">
        <v>2831.22</v>
      </c>
      <c r="U2348" t="n">
        <v>0.88</v>
      </c>
      <c r="V2348" t="n">
        <v>0.9</v>
      </c>
      <c r="W2348" t="n">
        <v>9.199999999999999</v>
      </c>
      <c r="X2348" t="n">
        <v>0.17</v>
      </c>
      <c r="Y2348" t="n">
        <v>1</v>
      </c>
      <c r="Z2348" t="n">
        <v>10</v>
      </c>
    </row>
    <row r="2349">
      <c r="A2349" t="n">
        <v>125</v>
      </c>
      <c r="B2349" t="n">
        <v>130</v>
      </c>
      <c r="C2349" t="inlineStr">
        <is>
          <t xml:space="preserve">CONCLUIDO	</t>
        </is>
      </c>
      <c r="D2349" t="n">
        <v>3.7264</v>
      </c>
      <c r="E2349" t="n">
        <v>26.84</v>
      </c>
      <c r="F2349" t="n">
        <v>23.54</v>
      </c>
      <c r="G2349" t="n">
        <v>141.25</v>
      </c>
      <c r="H2349" t="n">
        <v>1.82</v>
      </c>
      <c r="I2349" t="n">
        <v>10</v>
      </c>
      <c r="J2349" t="n">
        <v>315.17</v>
      </c>
      <c r="K2349" t="n">
        <v>59.19</v>
      </c>
      <c r="L2349" t="n">
        <v>32.25</v>
      </c>
      <c r="M2349" t="n">
        <v>8</v>
      </c>
      <c r="N2349" t="n">
        <v>93.72</v>
      </c>
      <c r="O2349" t="n">
        <v>39104.89</v>
      </c>
      <c r="P2349" t="n">
        <v>375.16</v>
      </c>
      <c r="Q2349" t="n">
        <v>608.8200000000001</v>
      </c>
      <c r="R2349" t="n">
        <v>52.66</v>
      </c>
      <c r="S2349" t="n">
        <v>46.36</v>
      </c>
      <c r="T2349" t="n">
        <v>2826.69</v>
      </c>
      <c r="U2349" t="n">
        <v>0.88</v>
      </c>
      <c r="V2349" t="n">
        <v>0.91</v>
      </c>
      <c r="W2349" t="n">
        <v>9.19</v>
      </c>
      <c r="X2349" t="n">
        <v>0.17</v>
      </c>
      <c r="Y2349" t="n">
        <v>1</v>
      </c>
      <c r="Z2349" t="n">
        <v>10</v>
      </c>
    </row>
    <row r="2350">
      <c r="A2350" t="n">
        <v>126</v>
      </c>
      <c r="B2350" t="n">
        <v>130</v>
      </c>
      <c r="C2350" t="inlineStr">
        <is>
          <t xml:space="preserve">CONCLUIDO	</t>
        </is>
      </c>
      <c r="D2350" t="n">
        <v>3.7267</v>
      </c>
      <c r="E2350" t="n">
        <v>26.83</v>
      </c>
      <c r="F2350" t="n">
        <v>23.54</v>
      </c>
      <c r="G2350" t="n">
        <v>141.24</v>
      </c>
      <c r="H2350" t="n">
        <v>1.83</v>
      </c>
      <c r="I2350" t="n">
        <v>10</v>
      </c>
      <c r="J2350" t="n">
        <v>315.72</v>
      </c>
      <c r="K2350" t="n">
        <v>59.19</v>
      </c>
      <c r="L2350" t="n">
        <v>32.5</v>
      </c>
      <c r="M2350" t="n">
        <v>8</v>
      </c>
      <c r="N2350" t="n">
        <v>94.03</v>
      </c>
      <c r="O2350" t="n">
        <v>39173.37</v>
      </c>
      <c r="P2350" t="n">
        <v>374.26</v>
      </c>
      <c r="Q2350" t="n">
        <v>608.76</v>
      </c>
      <c r="R2350" t="n">
        <v>52.6</v>
      </c>
      <c r="S2350" t="n">
        <v>46.36</v>
      </c>
      <c r="T2350" t="n">
        <v>2796.91</v>
      </c>
      <c r="U2350" t="n">
        <v>0.88</v>
      </c>
      <c r="V2350" t="n">
        <v>0.91</v>
      </c>
      <c r="W2350" t="n">
        <v>9.19</v>
      </c>
      <c r="X2350" t="n">
        <v>0.17</v>
      </c>
      <c r="Y2350" t="n">
        <v>1</v>
      </c>
      <c r="Z2350" t="n">
        <v>10</v>
      </c>
    </row>
    <row r="2351">
      <c r="A2351" t="n">
        <v>127</v>
      </c>
      <c r="B2351" t="n">
        <v>130</v>
      </c>
      <c r="C2351" t="inlineStr">
        <is>
          <t xml:space="preserve">CONCLUIDO	</t>
        </is>
      </c>
      <c r="D2351" t="n">
        <v>3.726</v>
      </c>
      <c r="E2351" t="n">
        <v>26.84</v>
      </c>
      <c r="F2351" t="n">
        <v>23.54</v>
      </c>
      <c r="G2351" t="n">
        <v>141.27</v>
      </c>
      <c r="H2351" t="n">
        <v>1.84</v>
      </c>
      <c r="I2351" t="n">
        <v>10</v>
      </c>
      <c r="J2351" t="n">
        <v>316.28</v>
      </c>
      <c r="K2351" t="n">
        <v>59.19</v>
      </c>
      <c r="L2351" t="n">
        <v>32.75</v>
      </c>
      <c r="M2351" t="n">
        <v>8</v>
      </c>
      <c r="N2351" t="n">
        <v>94.33</v>
      </c>
      <c r="O2351" t="n">
        <v>39241.99</v>
      </c>
      <c r="P2351" t="n">
        <v>373.63</v>
      </c>
      <c r="Q2351" t="n">
        <v>608.79</v>
      </c>
      <c r="R2351" t="n">
        <v>52.8</v>
      </c>
      <c r="S2351" t="n">
        <v>46.36</v>
      </c>
      <c r="T2351" t="n">
        <v>2897.12</v>
      </c>
      <c r="U2351" t="n">
        <v>0.88</v>
      </c>
      <c r="V2351" t="n">
        <v>0.91</v>
      </c>
      <c r="W2351" t="n">
        <v>9.19</v>
      </c>
      <c r="X2351" t="n">
        <v>0.17</v>
      </c>
      <c r="Y2351" t="n">
        <v>1</v>
      </c>
      <c r="Z2351" t="n">
        <v>10</v>
      </c>
    </row>
    <row r="2352">
      <c r="A2352" t="n">
        <v>128</v>
      </c>
      <c r="B2352" t="n">
        <v>130</v>
      </c>
      <c r="C2352" t="inlineStr">
        <is>
          <t xml:space="preserve">CONCLUIDO	</t>
        </is>
      </c>
      <c r="D2352" t="n">
        <v>3.7248</v>
      </c>
      <c r="E2352" t="n">
        <v>26.85</v>
      </c>
      <c r="F2352" t="n">
        <v>23.55</v>
      </c>
      <c r="G2352" t="n">
        <v>141.32</v>
      </c>
      <c r="H2352" t="n">
        <v>1.86</v>
      </c>
      <c r="I2352" t="n">
        <v>10</v>
      </c>
      <c r="J2352" t="n">
        <v>316.84</v>
      </c>
      <c r="K2352" t="n">
        <v>59.19</v>
      </c>
      <c r="L2352" t="n">
        <v>33</v>
      </c>
      <c r="M2352" t="n">
        <v>8</v>
      </c>
      <c r="N2352" t="n">
        <v>94.64</v>
      </c>
      <c r="O2352" t="n">
        <v>39310.75</v>
      </c>
      <c r="P2352" t="n">
        <v>372.65</v>
      </c>
      <c r="Q2352" t="n">
        <v>608.76</v>
      </c>
      <c r="R2352" t="n">
        <v>52.96</v>
      </c>
      <c r="S2352" t="n">
        <v>46.36</v>
      </c>
      <c r="T2352" t="n">
        <v>2978.78</v>
      </c>
      <c r="U2352" t="n">
        <v>0.88</v>
      </c>
      <c r="V2352" t="n">
        <v>0.9</v>
      </c>
      <c r="W2352" t="n">
        <v>9.199999999999999</v>
      </c>
      <c r="X2352" t="n">
        <v>0.18</v>
      </c>
      <c r="Y2352" t="n">
        <v>1</v>
      </c>
      <c r="Z2352" t="n">
        <v>10</v>
      </c>
    </row>
    <row r="2353">
      <c r="A2353" t="n">
        <v>129</v>
      </c>
      <c r="B2353" t="n">
        <v>130</v>
      </c>
      <c r="C2353" t="inlineStr">
        <is>
          <t xml:space="preserve">CONCLUIDO	</t>
        </is>
      </c>
      <c r="D2353" t="n">
        <v>3.7352</v>
      </c>
      <c r="E2353" t="n">
        <v>26.77</v>
      </c>
      <c r="F2353" t="n">
        <v>23.53</v>
      </c>
      <c r="G2353" t="n">
        <v>156.85</v>
      </c>
      <c r="H2353" t="n">
        <v>1.87</v>
      </c>
      <c r="I2353" t="n">
        <v>9</v>
      </c>
      <c r="J2353" t="n">
        <v>317.39</v>
      </c>
      <c r="K2353" t="n">
        <v>59.19</v>
      </c>
      <c r="L2353" t="n">
        <v>33.25</v>
      </c>
      <c r="M2353" t="n">
        <v>7</v>
      </c>
      <c r="N2353" t="n">
        <v>94.95</v>
      </c>
      <c r="O2353" t="n">
        <v>39379.65</v>
      </c>
      <c r="P2353" t="n">
        <v>371.34</v>
      </c>
      <c r="Q2353" t="n">
        <v>608.75</v>
      </c>
      <c r="R2353" t="n">
        <v>52.34</v>
      </c>
      <c r="S2353" t="n">
        <v>46.36</v>
      </c>
      <c r="T2353" t="n">
        <v>2670.36</v>
      </c>
      <c r="U2353" t="n">
        <v>0.89</v>
      </c>
      <c r="V2353" t="n">
        <v>0.91</v>
      </c>
      <c r="W2353" t="n">
        <v>9.19</v>
      </c>
      <c r="X2353" t="n">
        <v>0.16</v>
      </c>
      <c r="Y2353" t="n">
        <v>1</v>
      </c>
      <c r="Z2353" t="n">
        <v>10</v>
      </c>
    </row>
    <row r="2354">
      <c r="A2354" t="n">
        <v>130</v>
      </c>
      <c r="B2354" t="n">
        <v>130</v>
      </c>
      <c r="C2354" t="inlineStr">
        <is>
          <t xml:space="preserve">CONCLUIDO	</t>
        </is>
      </c>
      <c r="D2354" t="n">
        <v>3.7348</v>
      </c>
      <c r="E2354" t="n">
        <v>26.78</v>
      </c>
      <c r="F2354" t="n">
        <v>23.53</v>
      </c>
      <c r="G2354" t="n">
        <v>156.87</v>
      </c>
      <c r="H2354" t="n">
        <v>1.88</v>
      </c>
      <c r="I2354" t="n">
        <v>9</v>
      </c>
      <c r="J2354" t="n">
        <v>317.95</v>
      </c>
      <c r="K2354" t="n">
        <v>59.19</v>
      </c>
      <c r="L2354" t="n">
        <v>33.5</v>
      </c>
      <c r="M2354" t="n">
        <v>7</v>
      </c>
      <c r="N2354" t="n">
        <v>95.26000000000001</v>
      </c>
      <c r="O2354" t="n">
        <v>39448.69</v>
      </c>
      <c r="P2354" t="n">
        <v>371.95</v>
      </c>
      <c r="Q2354" t="n">
        <v>608.77</v>
      </c>
      <c r="R2354" t="n">
        <v>52.45</v>
      </c>
      <c r="S2354" t="n">
        <v>46.36</v>
      </c>
      <c r="T2354" t="n">
        <v>2728.7</v>
      </c>
      <c r="U2354" t="n">
        <v>0.88</v>
      </c>
      <c r="V2354" t="n">
        <v>0.91</v>
      </c>
      <c r="W2354" t="n">
        <v>9.19</v>
      </c>
      <c r="X2354" t="n">
        <v>0.16</v>
      </c>
      <c r="Y2354" t="n">
        <v>1</v>
      </c>
      <c r="Z2354" t="n">
        <v>10</v>
      </c>
    </row>
    <row r="2355">
      <c r="A2355" t="n">
        <v>131</v>
      </c>
      <c r="B2355" t="n">
        <v>130</v>
      </c>
      <c r="C2355" t="inlineStr">
        <is>
          <t xml:space="preserve">CONCLUIDO	</t>
        </is>
      </c>
      <c r="D2355" t="n">
        <v>3.7348</v>
      </c>
      <c r="E2355" t="n">
        <v>26.78</v>
      </c>
      <c r="F2355" t="n">
        <v>23.53</v>
      </c>
      <c r="G2355" t="n">
        <v>156.87</v>
      </c>
      <c r="H2355" t="n">
        <v>1.89</v>
      </c>
      <c r="I2355" t="n">
        <v>9</v>
      </c>
      <c r="J2355" t="n">
        <v>318.52</v>
      </c>
      <c r="K2355" t="n">
        <v>59.19</v>
      </c>
      <c r="L2355" t="n">
        <v>33.75</v>
      </c>
      <c r="M2355" t="n">
        <v>7</v>
      </c>
      <c r="N2355" t="n">
        <v>95.56999999999999</v>
      </c>
      <c r="O2355" t="n">
        <v>39517.87</v>
      </c>
      <c r="P2355" t="n">
        <v>372.34</v>
      </c>
      <c r="Q2355" t="n">
        <v>608.78</v>
      </c>
      <c r="R2355" t="n">
        <v>52.29</v>
      </c>
      <c r="S2355" t="n">
        <v>46.36</v>
      </c>
      <c r="T2355" t="n">
        <v>2645.7</v>
      </c>
      <c r="U2355" t="n">
        <v>0.89</v>
      </c>
      <c r="V2355" t="n">
        <v>0.91</v>
      </c>
      <c r="W2355" t="n">
        <v>9.19</v>
      </c>
      <c r="X2355" t="n">
        <v>0.16</v>
      </c>
      <c r="Y2355" t="n">
        <v>1</v>
      </c>
      <c r="Z2355" t="n">
        <v>10</v>
      </c>
    </row>
    <row r="2356">
      <c r="A2356" t="n">
        <v>132</v>
      </c>
      <c r="B2356" t="n">
        <v>130</v>
      </c>
      <c r="C2356" t="inlineStr">
        <is>
          <t xml:space="preserve">CONCLUIDO	</t>
        </is>
      </c>
      <c r="D2356" t="n">
        <v>3.7346</v>
      </c>
      <c r="E2356" t="n">
        <v>26.78</v>
      </c>
      <c r="F2356" t="n">
        <v>23.53</v>
      </c>
      <c r="G2356" t="n">
        <v>156.88</v>
      </c>
      <c r="H2356" t="n">
        <v>1.9</v>
      </c>
      <c r="I2356" t="n">
        <v>9</v>
      </c>
      <c r="J2356" t="n">
        <v>319.08</v>
      </c>
      <c r="K2356" t="n">
        <v>59.19</v>
      </c>
      <c r="L2356" t="n">
        <v>34</v>
      </c>
      <c r="M2356" t="n">
        <v>7</v>
      </c>
      <c r="N2356" t="n">
        <v>95.88</v>
      </c>
      <c r="O2356" t="n">
        <v>39587.19</v>
      </c>
      <c r="P2356" t="n">
        <v>372.69</v>
      </c>
      <c r="Q2356" t="n">
        <v>608.76</v>
      </c>
      <c r="R2356" t="n">
        <v>52.31</v>
      </c>
      <c r="S2356" t="n">
        <v>46.36</v>
      </c>
      <c r="T2356" t="n">
        <v>2657.43</v>
      </c>
      <c r="U2356" t="n">
        <v>0.89</v>
      </c>
      <c r="V2356" t="n">
        <v>0.91</v>
      </c>
      <c r="W2356" t="n">
        <v>9.19</v>
      </c>
      <c r="X2356" t="n">
        <v>0.16</v>
      </c>
      <c r="Y2356" t="n">
        <v>1</v>
      </c>
      <c r="Z2356" t="n">
        <v>10</v>
      </c>
    </row>
    <row r="2357">
      <c r="A2357" t="n">
        <v>133</v>
      </c>
      <c r="B2357" t="n">
        <v>130</v>
      </c>
      <c r="C2357" t="inlineStr">
        <is>
          <t xml:space="preserve">CONCLUIDO	</t>
        </is>
      </c>
      <c r="D2357" t="n">
        <v>3.7336</v>
      </c>
      <c r="E2357" t="n">
        <v>26.78</v>
      </c>
      <c r="F2357" t="n">
        <v>23.54</v>
      </c>
      <c r="G2357" t="n">
        <v>156.92</v>
      </c>
      <c r="H2357" t="n">
        <v>1.91</v>
      </c>
      <c r="I2357" t="n">
        <v>9</v>
      </c>
      <c r="J2357" t="n">
        <v>319.64</v>
      </c>
      <c r="K2357" t="n">
        <v>59.19</v>
      </c>
      <c r="L2357" t="n">
        <v>34.25</v>
      </c>
      <c r="M2357" t="n">
        <v>7</v>
      </c>
      <c r="N2357" t="n">
        <v>96.2</v>
      </c>
      <c r="O2357" t="n">
        <v>39656.65</v>
      </c>
      <c r="P2357" t="n">
        <v>373.02</v>
      </c>
      <c r="Q2357" t="n">
        <v>608.79</v>
      </c>
      <c r="R2357" t="n">
        <v>52.52</v>
      </c>
      <c r="S2357" t="n">
        <v>46.36</v>
      </c>
      <c r="T2357" t="n">
        <v>2763.38</v>
      </c>
      <c r="U2357" t="n">
        <v>0.88</v>
      </c>
      <c r="V2357" t="n">
        <v>0.91</v>
      </c>
      <c r="W2357" t="n">
        <v>9.199999999999999</v>
      </c>
      <c r="X2357" t="n">
        <v>0.17</v>
      </c>
      <c r="Y2357" t="n">
        <v>1</v>
      </c>
      <c r="Z2357" t="n">
        <v>10</v>
      </c>
    </row>
    <row r="2358">
      <c r="A2358" t="n">
        <v>134</v>
      </c>
      <c r="B2358" t="n">
        <v>130</v>
      </c>
      <c r="C2358" t="inlineStr">
        <is>
          <t xml:space="preserve">CONCLUIDO	</t>
        </is>
      </c>
      <c r="D2358" t="n">
        <v>3.7336</v>
      </c>
      <c r="E2358" t="n">
        <v>26.78</v>
      </c>
      <c r="F2358" t="n">
        <v>23.54</v>
      </c>
      <c r="G2358" t="n">
        <v>156.92</v>
      </c>
      <c r="H2358" t="n">
        <v>1.92</v>
      </c>
      <c r="I2358" t="n">
        <v>9</v>
      </c>
      <c r="J2358" t="n">
        <v>320.21</v>
      </c>
      <c r="K2358" t="n">
        <v>59.19</v>
      </c>
      <c r="L2358" t="n">
        <v>34.5</v>
      </c>
      <c r="M2358" t="n">
        <v>7</v>
      </c>
      <c r="N2358" t="n">
        <v>96.51000000000001</v>
      </c>
      <c r="O2358" t="n">
        <v>39726.26</v>
      </c>
      <c r="P2358" t="n">
        <v>373.18</v>
      </c>
      <c r="Q2358" t="n">
        <v>608.79</v>
      </c>
      <c r="R2358" t="n">
        <v>52.55</v>
      </c>
      <c r="S2358" t="n">
        <v>46.36</v>
      </c>
      <c r="T2358" t="n">
        <v>2776.78</v>
      </c>
      <c r="U2358" t="n">
        <v>0.88</v>
      </c>
      <c r="V2358" t="n">
        <v>0.91</v>
      </c>
      <c r="W2358" t="n">
        <v>9.19</v>
      </c>
      <c r="X2358" t="n">
        <v>0.17</v>
      </c>
      <c r="Y2358" t="n">
        <v>1</v>
      </c>
      <c r="Z2358" t="n">
        <v>10</v>
      </c>
    </row>
    <row r="2359">
      <c r="A2359" t="n">
        <v>135</v>
      </c>
      <c r="B2359" t="n">
        <v>130</v>
      </c>
      <c r="C2359" t="inlineStr">
        <is>
          <t xml:space="preserve">CONCLUIDO	</t>
        </is>
      </c>
      <c r="D2359" t="n">
        <v>3.7344</v>
      </c>
      <c r="E2359" t="n">
        <v>26.78</v>
      </c>
      <c r="F2359" t="n">
        <v>23.53</v>
      </c>
      <c r="G2359" t="n">
        <v>156.89</v>
      </c>
      <c r="H2359" t="n">
        <v>1.93</v>
      </c>
      <c r="I2359" t="n">
        <v>9</v>
      </c>
      <c r="J2359" t="n">
        <v>320.77</v>
      </c>
      <c r="K2359" t="n">
        <v>59.19</v>
      </c>
      <c r="L2359" t="n">
        <v>34.75</v>
      </c>
      <c r="M2359" t="n">
        <v>7</v>
      </c>
      <c r="N2359" t="n">
        <v>96.83</v>
      </c>
      <c r="O2359" t="n">
        <v>39796.01</v>
      </c>
      <c r="P2359" t="n">
        <v>373.08</v>
      </c>
      <c r="Q2359" t="n">
        <v>608.75</v>
      </c>
      <c r="R2359" t="n">
        <v>52.45</v>
      </c>
      <c r="S2359" t="n">
        <v>46.36</v>
      </c>
      <c r="T2359" t="n">
        <v>2726.63</v>
      </c>
      <c r="U2359" t="n">
        <v>0.88</v>
      </c>
      <c r="V2359" t="n">
        <v>0.91</v>
      </c>
      <c r="W2359" t="n">
        <v>9.19</v>
      </c>
      <c r="X2359" t="n">
        <v>0.16</v>
      </c>
      <c r="Y2359" t="n">
        <v>1</v>
      </c>
      <c r="Z2359" t="n">
        <v>10</v>
      </c>
    </row>
    <row r="2360">
      <c r="A2360" t="n">
        <v>136</v>
      </c>
      <c r="B2360" t="n">
        <v>130</v>
      </c>
      <c r="C2360" t="inlineStr">
        <is>
          <t xml:space="preserve">CONCLUIDO	</t>
        </is>
      </c>
      <c r="D2360" t="n">
        <v>3.7341</v>
      </c>
      <c r="E2360" t="n">
        <v>26.78</v>
      </c>
      <c r="F2360" t="n">
        <v>23.54</v>
      </c>
      <c r="G2360" t="n">
        <v>156.9</v>
      </c>
      <c r="H2360" t="n">
        <v>1.94</v>
      </c>
      <c r="I2360" t="n">
        <v>9</v>
      </c>
      <c r="J2360" t="n">
        <v>321.34</v>
      </c>
      <c r="K2360" t="n">
        <v>59.19</v>
      </c>
      <c r="L2360" t="n">
        <v>35</v>
      </c>
      <c r="M2360" t="n">
        <v>7</v>
      </c>
      <c r="N2360" t="n">
        <v>97.14</v>
      </c>
      <c r="O2360" t="n">
        <v>39865.91</v>
      </c>
      <c r="P2360" t="n">
        <v>373.48</v>
      </c>
      <c r="Q2360" t="n">
        <v>608.76</v>
      </c>
      <c r="R2360" t="n">
        <v>52.48</v>
      </c>
      <c r="S2360" t="n">
        <v>46.36</v>
      </c>
      <c r="T2360" t="n">
        <v>2743.52</v>
      </c>
      <c r="U2360" t="n">
        <v>0.88</v>
      </c>
      <c r="V2360" t="n">
        <v>0.91</v>
      </c>
      <c r="W2360" t="n">
        <v>9.19</v>
      </c>
      <c r="X2360" t="n">
        <v>0.16</v>
      </c>
      <c r="Y2360" t="n">
        <v>1</v>
      </c>
      <c r="Z2360" t="n">
        <v>10</v>
      </c>
    </row>
    <row r="2361">
      <c r="A2361" t="n">
        <v>137</v>
      </c>
      <c r="B2361" t="n">
        <v>130</v>
      </c>
      <c r="C2361" t="inlineStr">
        <is>
          <t xml:space="preserve">CONCLUIDO	</t>
        </is>
      </c>
      <c r="D2361" t="n">
        <v>3.7343</v>
      </c>
      <c r="E2361" t="n">
        <v>26.78</v>
      </c>
      <c r="F2361" t="n">
        <v>23.53</v>
      </c>
      <c r="G2361" t="n">
        <v>156.89</v>
      </c>
      <c r="H2361" t="n">
        <v>1.95</v>
      </c>
      <c r="I2361" t="n">
        <v>9</v>
      </c>
      <c r="J2361" t="n">
        <v>321.91</v>
      </c>
      <c r="K2361" t="n">
        <v>59.19</v>
      </c>
      <c r="L2361" t="n">
        <v>35.25</v>
      </c>
      <c r="M2361" t="n">
        <v>7</v>
      </c>
      <c r="N2361" t="n">
        <v>97.45999999999999</v>
      </c>
      <c r="O2361" t="n">
        <v>39935.96</v>
      </c>
      <c r="P2361" t="n">
        <v>373.25</v>
      </c>
      <c r="Q2361" t="n">
        <v>608.79</v>
      </c>
      <c r="R2361" t="n">
        <v>52.37</v>
      </c>
      <c r="S2361" t="n">
        <v>46.36</v>
      </c>
      <c r="T2361" t="n">
        <v>2689.29</v>
      </c>
      <c r="U2361" t="n">
        <v>0.89</v>
      </c>
      <c r="V2361" t="n">
        <v>0.91</v>
      </c>
      <c r="W2361" t="n">
        <v>9.19</v>
      </c>
      <c r="X2361" t="n">
        <v>0.16</v>
      </c>
      <c r="Y2361" t="n">
        <v>1</v>
      </c>
      <c r="Z2361" t="n">
        <v>10</v>
      </c>
    </row>
    <row r="2362">
      <c r="A2362" t="n">
        <v>138</v>
      </c>
      <c r="B2362" t="n">
        <v>130</v>
      </c>
      <c r="C2362" t="inlineStr">
        <is>
          <t xml:space="preserve">CONCLUIDO	</t>
        </is>
      </c>
      <c r="D2362" t="n">
        <v>3.7351</v>
      </c>
      <c r="E2362" t="n">
        <v>26.77</v>
      </c>
      <c r="F2362" t="n">
        <v>23.53</v>
      </c>
      <c r="G2362" t="n">
        <v>156.85</v>
      </c>
      <c r="H2362" t="n">
        <v>1.96</v>
      </c>
      <c r="I2362" t="n">
        <v>9</v>
      </c>
      <c r="J2362" t="n">
        <v>322.47</v>
      </c>
      <c r="K2362" t="n">
        <v>59.19</v>
      </c>
      <c r="L2362" t="n">
        <v>35.5</v>
      </c>
      <c r="M2362" t="n">
        <v>7</v>
      </c>
      <c r="N2362" t="n">
        <v>97.78</v>
      </c>
      <c r="O2362" t="n">
        <v>40006.15</v>
      </c>
      <c r="P2362" t="n">
        <v>373.32</v>
      </c>
      <c r="Q2362" t="n">
        <v>608.79</v>
      </c>
      <c r="R2362" t="n">
        <v>52.33</v>
      </c>
      <c r="S2362" t="n">
        <v>46.36</v>
      </c>
      <c r="T2362" t="n">
        <v>2668.56</v>
      </c>
      <c r="U2362" t="n">
        <v>0.89</v>
      </c>
      <c r="V2362" t="n">
        <v>0.91</v>
      </c>
      <c r="W2362" t="n">
        <v>9.19</v>
      </c>
      <c r="X2362" t="n">
        <v>0.16</v>
      </c>
      <c r="Y2362" t="n">
        <v>1</v>
      </c>
      <c r="Z2362" t="n">
        <v>10</v>
      </c>
    </row>
    <row r="2363">
      <c r="A2363" t="n">
        <v>139</v>
      </c>
      <c r="B2363" t="n">
        <v>130</v>
      </c>
      <c r="C2363" t="inlineStr">
        <is>
          <t xml:space="preserve">CONCLUIDO	</t>
        </is>
      </c>
      <c r="D2363" t="n">
        <v>3.7347</v>
      </c>
      <c r="E2363" t="n">
        <v>26.78</v>
      </c>
      <c r="F2363" t="n">
        <v>23.53</v>
      </c>
      <c r="G2363" t="n">
        <v>156.87</v>
      </c>
      <c r="H2363" t="n">
        <v>1.97</v>
      </c>
      <c r="I2363" t="n">
        <v>9</v>
      </c>
      <c r="J2363" t="n">
        <v>323.04</v>
      </c>
      <c r="K2363" t="n">
        <v>59.19</v>
      </c>
      <c r="L2363" t="n">
        <v>35.75</v>
      </c>
      <c r="M2363" t="n">
        <v>7</v>
      </c>
      <c r="N2363" t="n">
        <v>98.09999999999999</v>
      </c>
      <c r="O2363" t="n">
        <v>40076.49</v>
      </c>
      <c r="P2363" t="n">
        <v>373.33</v>
      </c>
      <c r="Q2363" t="n">
        <v>608.79</v>
      </c>
      <c r="R2363" t="n">
        <v>52.31</v>
      </c>
      <c r="S2363" t="n">
        <v>46.36</v>
      </c>
      <c r="T2363" t="n">
        <v>2656.17</v>
      </c>
      <c r="U2363" t="n">
        <v>0.89</v>
      </c>
      <c r="V2363" t="n">
        <v>0.91</v>
      </c>
      <c r="W2363" t="n">
        <v>9.19</v>
      </c>
      <c r="X2363" t="n">
        <v>0.16</v>
      </c>
      <c r="Y2363" t="n">
        <v>1</v>
      </c>
      <c r="Z2363" t="n">
        <v>10</v>
      </c>
    </row>
    <row r="2364">
      <c r="A2364" t="n">
        <v>140</v>
      </c>
      <c r="B2364" t="n">
        <v>130</v>
      </c>
      <c r="C2364" t="inlineStr">
        <is>
          <t xml:space="preserve">CONCLUIDO	</t>
        </is>
      </c>
      <c r="D2364" t="n">
        <v>3.7346</v>
      </c>
      <c r="E2364" t="n">
        <v>26.78</v>
      </c>
      <c r="F2364" t="n">
        <v>23.53</v>
      </c>
      <c r="G2364" t="n">
        <v>156.88</v>
      </c>
      <c r="H2364" t="n">
        <v>1.98</v>
      </c>
      <c r="I2364" t="n">
        <v>9</v>
      </c>
      <c r="J2364" t="n">
        <v>323.62</v>
      </c>
      <c r="K2364" t="n">
        <v>59.19</v>
      </c>
      <c r="L2364" t="n">
        <v>36</v>
      </c>
      <c r="M2364" t="n">
        <v>7</v>
      </c>
      <c r="N2364" t="n">
        <v>98.42</v>
      </c>
      <c r="O2364" t="n">
        <v>40147.11</v>
      </c>
      <c r="P2364" t="n">
        <v>373.55</v>
      </c>
      <c r="Q2364" t="n">
        <v>608.75</v>
      </c>
      <c r="R2364" t="n">
        <v>52.26</v>
      </c>
      <c r="S2364" t="n">
        <v>46.36</v>
      </c>
      <c r="T2364" t="n">
        <v>2634.59</v>
      </c>
      <c r="U2364" t="n">
        <v>0.89</v>
      </c>
      <c r="V2364" t="n">
        <v>0.91</v>
      </c>
      <c r="W2364" t="n">
        <v>9.199999999999999</v>
      </c>
      <c r="X2364" t="n">
        <v>0.16</v>
      </c>
      <c r="Y2364" t="n">
        <v>1</v>
      </c>
      <c r="Z2364" t="n">
        <v>10</v>
      </c>
    </row>
    <row r="2365">
      <c r="A2365" t="n">
        <v>141</v>
      </c>
      <c r="B2365" t="n">
        <v>130</v>
      </c>
      <c r="C2365" t="inlineStr">
        <is>
          <t xml:space="preserve">CONCLUIDO	</t>
        </is>
      </c>
      <c r="D2365" t="n">
        <v>3.7344</v>
      </c>
      <c r="E2365" t="n">
        <v>26.78</v>
      </c>
      <c r="F2365" t="n">
        <v>23.53</v>
      </c>
      <c r="G2365" t="n">
        <v>156.89</v>
      </c>
      <c r="H2365" t="n">
        <v>1.99</v>
      </c>
      <c r="I2365" t="n">
        <v>9</v>
      </c>
      <c r="J2365" t="n">
        <v>324.19</v>
      </c>
      <c r="K2365" t="n">
        <v>59.19</v>
      </c>
      <c r="L2365" t="n">
        <v>36.25</v>
      </c>
      <c r="M2365" t="n">
        <v>7</v>
      </c>
      <c r="N2365" t="n">
        <v>98.75</v>
      </c>
      <c r="O2365" t="n">
        <v>40217.75</v>
      </c>
      <c r="P2365" t="n">
        <v>373.43</v>
      </c>
      <c r="Q2365" t="n">
        <v>608.76</v>
      </c>
      <c r="R2365" t="n">
        <v>52.3</v>
      </c>
      <c r="S2365" t="n">
        <v>46.36</v>
      </c>
      <c r="T2365" t="n">
        <v>2651.54</v>
      </c>
      <c r="U2365" t="n">
        <v>0.89</v>
      </c>
      <c r="V2365" t="n">
        <v>0.91</v>
      </c>
      <c r="W2365" t="n">
        <v>9.199999999999999</v>
      </c>
      <c r="X2365" t="n">
        <v>0.16</v>
      </c>
      <c r="Y2365" t="n">
        <v>1</v>
      </c>
      <c r="Z2365" t="n">
        <v>10</v>
      </c>
    </row>
    <row r="2366">
      <c r="A2366" t="n">
        <v>142</v>
      </c>
      <c r="B2366" t="n">
        <v>130</v>
      </c>
      <c r="C2366" t="inlineStr">
        <is>
          <t xml:space="preserve">CONCLUIDO	</t>
        </is>
      </c>
      <c r="D2366" t="n">
        <v>3.7343</v>
      </c>
      <c r="E2366" t="n">
        <v>26.78</v>
      </c>
      <c r="F2366" t="n">
        <v>23.53</v>
      </c>
      <c r="G2366" t="n">
        <v>156.89</v>
      </c>
      <c r="H2366" t="n">
        <v>2</v>
      </c>
      <c r="I2366" t="n">
        <v>9</v>
      </c>
      <c r="J2366" t="n">
        <v>324.76</v>
      </c>
      <c r="K2366" t="n">
        <v>59.19</v>
      </c>
      <c r="L2366" t="n">
        <v>36.5</v>
      </c>
      <c r="M2366" t="n">
        <v>7</v>
      </c>
      <c r="N2366" t="n">
        <v>99.06999999999999</v>
      </c>
      <c r="O2366" t="n">
        <v>40288.55</v>
      </c>
      <c r="P2366" t="n">
        <v>373.1</v>
      </c>
      <c r="Q2366" t="n">
        <v>608.75</v>
      </c>
      <c r="R2366" t="n">
        <v>52.51</v>
      </c>
      <c r="S2366" t="n">
        <v>46.36</v>
      </c>
      <c r="T2366" t="n">
        <v>2757.84</v>
      </c>
      <c r="U2366" t="n">
        <v>0.88</v>
      </c>
      <c r="V2366" t="n">
        <v>0.91</v>
      </c>
      <c r="W2366" t="n">
        <v>9.19</v>
      </c>
      <c r="X2366" t="n">
        <v>0.16</v>
      </c>
      <c r="Y2366" t="n">
        <v>1</v>
      </c>
      <c r="Z2366" t="n">
        <v>10</v>
      </c>
    </row>
    <row r="2367">
      <c r="A2367" t="n">
        <v>143</v>
      </c>
      <c r="B2367" t="n">
        <v>130</v>
      </c>
      <c r="C2367" t="inlineStr">
        <is>
          <t xml:space="preserve">CONCLUIDO	</t>
        </is>
      </c>
      <c r="D2367" t="n">
        <v>3.7328</v>
      </c>
      <c r="E2367" t="n">
        <v>26.79</v>
      </c>
      <c r="F2367" t="n">
        <v>23.54</v>
      </c>
      <c r="G2367" t="n">
        <v>156.96</v>
      </c>
      <c r="H2367" t="n">
        <v>2.01</v>
      </c>
      <c r="I2367" t="n">
        <v>9</v>
      </c>
      <c r="J2367" t="n">
        <v>325.34</v>
      </c>
      <c r="K2367" t="n">
        <v>59.19</v>
      </c>
      <c r="L2367" t="n">
        <v>36.75</v>
      </c>
      <c r="M2367" t="n">
        <v>7</v>
      </c>
      <c r="N2367" t="n">
        <v>99.40000000000001</v>
      </c>
      <c r="O2367" t="n">
        <v>40359.5</v>
      </c>
      <c r="P2367" t="n">
        <v>372.94</v>
      </c>
      <c r="Q2367" t="n">
        <v>608.77</v>
      </c>
      <c r="R2367" t="n">
        <v>52.71</v>
      </c>
      <c r="S2367" t="n">
        <v>46.36</v>
      </c>
      <c r="T2367" t="n">
        <v>2855.36</v>
      </c>
      <c r="U2367" t="n">
        <v>0.88</v>
      </c>
      <c r="V2367" t="n">
        <v>0.91</v>
      </c>
      <c r="W2367" t="n">
        <v>9.199999999999999</v>
      </c>
      <c r="X2367" t="n">
        <v>0.17</v>
      </c>
      <c r="Y2367" t="n">
        <v>1</v>
      </c>
      <c r="Z2367" t="n">
        <v>10</v>
      </c>
    </row>
    <row r="2368">
      <c r="A2368" t="n">
        <v>144</v>
      </c>
      <c r="B2368" t="n">
        <v>130</v>
      </c>
      <c r="C2368" t="inlineStr">
        <is>
          <t xml:space="preserve">CONCLUIDO	</t>
        </is>
      </c>
      <c r="D2368" t="n">
        <v>3.7337</v>
      </c>
      <c r="E2368" t="n">
        <v>26.78</v>
      </c>
      <c r="F2368" t="n">
        <v>23.54</v>
      </c>
      <c r="G2368" t="n">
        <v>156.92</v>
      </c>
      <c r="H2368" t="n">
        <v>2.02</v>
      </c>
      <c r="I2368" t="n">
        <v>9</v>
      </c>
      <c r="J2368" t="n">
        <v>325.92</v>
      </c>
      <c r="K2368" t="n">
        <v>59.19</v>
      </c>
      <c r="L2368" t="n">
        <v>37</v>
      </c>
      <c r="M2368" t="n">
        <v>7</v>
      </c>
      <c r="N2368" t="n">
        <v>99.72</v>
      </c>
      <c r="O2368" t="n">
        <v>40430.6</v>
      </c>
      <c r="P2368" t="n">
        <v>372.38</v>
      </c>
      <c r="Q2368" t="n">
        <v>608.76</v>
      </c>
      <c r="R2368" t="n">
        <v>52.54</v>
      </c>
      <c r="S2368" t="n">
        <v>46.36</v>
      </c>
      <c r="T2368" t="n">
        <v>2773.45</v>
      </c>
      <c r="U2368" t="n">
        <v>0.88</v>
      </c>
      <c r="V2368" t="n">
        <v>0.91</v>
      </c>
      <c r="W2368" t="n">
        <v>9.199999999999999</v>
      </c>
      <c r="X2368" t="n">
        <v>0.17</v>
      </c>
      <c r="Y2368" t="n">
        <v>1</v>
      </c>
      <c r="Z2368" t="n">
        <v>10</v>
      </c>
    </row>
    <row r="2369">
      <c r="A2369" t="n">
        <v>145</v>
      </c>
      <c r="B2369" t="n">
        <v>130</v>
      </c>
      <c r="C2369" t="inlineStr">
        <is>
          <t xml:space="preserve">CONCLUIDO	</t>
        </is>
      </c>
      <c r="D2369" t="n">
        <v>3.734</v>
      </c>
      <c r="E2369" t="n">
        <v>26.78</v>
      </c>
      <c r="F2369" t="n">
        <v>23.54</v>
      </c>
      <c r="G2369" t="n">
        <v>156.91</v>
      </c>
      <c r="H2369" t="n">
        <v>2.03</v>
      </c>
      <c r="I2369" t="n">
        <v>9</v>
      </c>
      <c r="J2369" t="n">
        <v>326.49</v>
      </c>
      <c r="K2369" t="n">
        <v>59.19</v>
      </c>
      <c r="L2369" t="n">
        <v>37.25</v>
      </c>
      <c r="M2369" t="n">
        <v>7</v>
      </c>
      <c r="N2369" t="n">
        <v>100.05</v>
      </c>
      <c r="O2369" t="n">
        <v>40501.85</v>
      </c>
      <c r="P2369" t="n">
        <v>372</v>
      </c>
      <c r="Q2369" t="n">
        <v>608.79</v>
      </c>
      <c r="R2369" t="n">
        <v>52.62</v>
      </c>
      <c r="S2369" t="n">
        <v>46.36</v>
      </c>
      <c r="T2369" t="n">
        <v>2812.78</v>
      </c>
      <c r="U2369" t="n">
        <v>0.88</v>
      </c>
      <c r="V2369" t="n">
        <v>0.91</v>
      </c>
      <c r="W2369" t="n">
        <v>9.19</v>
      </c>
      <c r="X2369" t="n">
        <v>0.16</v>
      </c>
      <c r="Y2369" t="n">
        <v>1</v>
      </c>
      <c r="Z2369" t="n">
        <v>10</v>
      </c>
    </row>
    <row r="2370">
      <c r="A2370" t="n">
        <v>146</v>
      </c>
      <c r="B2370" t="n">
        <v>130</v>
      </c>
      <c r="C2370" t="inlineStr">
        <is>
          <t xml:space="preserve">CONCLUIDO	</t>
        </is>
      </c>
      <c r="D2370" t="n">
        <v>3.7339</v>
      </c>
      <c r="E2370" t="n">
        <v>26.78</v>
      </c>
      <c r="F2370" t="n">
        <v>23.54</v>
      </c>
      <c r="G2370" t="n">
        <v>156.91</v>
      </c>
      <c r="H2370" t="n">
        <v>2.04</v>
      </c>
      <c r="I2370" t="n">
        <v>9</v>
      </c>
      <c r="J2370" t="n">
        <v>327.07</v>
      </c>
      <c r="K2370" t="n">
        <v>59.19</v>
      </c>
      <c r="L2370" t="n">
        <v>37.5</v>
      </c>
      <c r="M2370" t="n">
        <v>7</v>
      </c>
      <c r="N2370" t="n">
        <v>100.38</v>
      </c>
      <c r="O2370" t="n">
        <v>40573.27</v>
      </c>
      <c r="P2370" t="n">
        <v>371.53</v>
      </c>
      <c r="Q2370" t="n">
        <v>608.79</v>
      </c>
      <c r="R2370" t="n">
        <v>52.64</v>
      </c>
      <c r="S2370" t="n">
        <v>46.36</v>
      </c>
      <c r="T2370" t="n">
        <v>2820.31</v>
      </c>
      <c r="U2370" t="n">
        <v>0.88</v>
      </c>
      <c r="V2370" t="n">
        <v>0.91</v>
      </c>
      <c r="W2370" t="n">
        <v>9.19</v>
      </c>
      <c r="X2370" t="n">
        <v>0.17</v>
      </c>
      <c r="Y2370" t="n">
        <v>1</v>
      </c>
      <c r="Z2370" t="n">
        <v>10</v>
      </c>
    </row>
    <row r="2371">
      <c r="A2371" t="n">
        <v>147</v>
      </c>
      <c r="B2371" t="n">
        <v>130</v>
      </c>
      <c r="C2371" t="inlineStr">
        <is>
          <t xml:space="preserve">CONCLUIDO	</t>
        </is>
      </c>
      <c r="D2371" t="n">
        <v>3.7339</v>
      </c>
      <c r="E2371" t="n">
        <v>26.78</v>
      </c>
      <c r="F2371" t="n">
        <v>23.54</v>
      </c>
      <c r="G2371" t="n">
        <v>156.91</v>
      </c>
      <c r="H2371" t="n">
        <v>2.05</v>
      </c>
      <c r="I2371" t="n">
        <v>9</v>
      </c>
      <c r="J2371" t="n">
        <v>327.65</v>
      </c>
      <c r="K2371" t="n">
        <v>59.19</v>
      </c>
      <c r="L2371" t="n">
        <v>37.75</v>
      </c>
      <c r="M2371" t="n">
        <v>7</v>
      </c>
      <c r="N2371" t="n">
        <v>100.71</v>
      </c>
      <c r="O2371" t="n">
        <v>40644.83</v>
      </c>
      <c r="P2371" t="n">
        <v>370.81</v>
      </c>
      <c r="Q2371" t="n">
        <v>608.76</v>
      </c>
      <c r="R2371" t="n">
        <v>52.7</v>
      </c>
      <c r="S2371" t="n">
        <v>46.36</v>
      </c>
      <c r="T2371" t="n">
        <v>2853.38</v>
      </c>
      <c r="U2371" t="n">
        <v>0.88</v>
      </c>
      <c r="V2371" t="n">
        <v>0.91</v>
      </c>
      <c r="W2371" t="n">
        <v>9.19</v>
      </c>
      <c r="X2371" t="n">
        <v>0.17</v>
      </c>
      <c r="Y2371" t="n">
        <v>1</v>
      </c>
      <c r="Z2371" t="n">
        <v>10</v>
      </c>
    </row>
    <row r="2372">
      <c r="A2372" t="n">
        <v>148</v>
      </c>
      <c r="B2372" t="n">
        <v>130</v>
      </c>
      <c r="C2372" t="inlineStr">
        <is>
          <t xml:space="preserve">CONCLUIDO	</t>
        </is>
      </c>
      <c r="D2372" t="n">
        <v>3.744</v>
      </c>
      <c r="E2372" t="n">
        <v>26.71</v>
      </c>
      <c r="F2372" t="n">
        <v>23.51</v>
      </c>
      <c r="G2372" t="n">
        <v>176.35</v>
      </c>
      <c r="H2372" t="n">
        <v>2.06</v>
      </c>
      <c r="I2372" t="n">
        <v>8</v>
      </c>
      <c r="J2372" t="n">
        <v>328.23</v>
      </c>
      <c r="K2372" t="n">
        <v>59.19</v>
      </c>
      <c r="L2372" t="n">
        <v>38</v>
      </c>
      <c r="M2372" t="n">
        <v>6</v>
      </c>
      <c r="N2372" t="n">
        <v>101.04</v>
      </c>
      <c r="O2372" t="n">
        <v>40716.56</v>
      </c>
      <c r="P2372" t="n">
        <v>370.47</v>
      </c>
      <c r="Q2372" t="n">
        <v>608.77</v>
      </c>
      <c r="R2372" t="n">
        <v>51.77</v>
      </c>
      <c r="S2372" t="n">
        <v>46.36</v>
      </c>
      <c r="T2372" t="n">
        <v>2393.07</v>
      </c>
      <c r="U2372" t="n">
        <v>0.9</v>
      </c>
      <c r="V2372" t="n">
        <v>0.91</v>
      </c>
      <c r="W2372" t="n">
        <v>9.19</v>
      </c>
      <c r="X2372" t="n">
        <v>0.14</v>
      </c>
      <c r="Y2372" t="n">
        <v>1</v>
      </c>
      <c r="Z2372" t="n">
        <v>10</v>
      </c>
    </row>
    <row r="2373">
      <c r="A2373" t="n">
        <v>149</v>
      </c>
      <c r="B2373" t="n">
        <v>130</v>
      </c>
      <c r="C2373" t="inlineStr">
        <is>
          <t xml:space="preserve">CONCLUIDO	</t>
        </is>
      </c>
      <c r="D2373" t="n">
        <v>3.7443</v>
      </c>
      <c r="E2373" t="n">
        <v>26.71</v>
      </c>
      <c r="F2373" t="n">
        <v>23.51</v>
      </c>
      <c r="G2373" t="n">
        <v>176.34</v>
      </c>
      <c r="H2373" t="n">
        <v>2.07</v>
      </c>
      <c r="I2373" t="n">
        <v>8</v>
      </c>
      <c r="J2373" t="n">
        <v>328.82</v>
      </c>
      <c r="K2373" t="n">
        <v>59.19</v>
      </c>
      <c r="L2373" t="n">
        <v>38.25</v>
      </c>
      <c r="M2373" t="n">
        <v>6</v>
      </c>
      <c r="N2373" t="n">
        <v>101.37</v>
      </c>
      <c r="O2373" t="n">
        <v>40788.44</v>
      </c>
      <c r="P2373" t="n">
        <v>371.17</v>
      </c>
      <c r="Q2373" t="n">
        <v>608.78</v>
      </c>
      <c r="R2373" t="n">
        <v>51.77</v>
      </c>
      <c r="S2373" t="n">
        <v>46.36</v>
      </c>
      <c r="T2373" t="n">
        <v>2392.23</v>
      </c>
      <c r="U2373" t="n">
        <v>0.9</v>
      </c>
      <c r="V2373" t="n">
        <v>0.91</v>
      </c>
      <c r="W2373" t="n">
        <v>9.19</v>
      </c>
      <c r="X2373" t="n">
        <v>0.14</v>
      </c>
      <c r="Y2373" t="n">
        <v>1</v>
      </c>
      <c r="Z2373" t="n">
        <v>10</v>
      </c>
    </row>
    <row r="2374">
      <c r="A2374" t="n">
        <v>150</v>
      </c>
      <c r="B2374" t="n">
        <v>130</v>
      </c>
      <c r="C2374" t="inlineStr">
        <is>
          <t xml:space="preserve">CONCLUIDO	</t>
        </is>
      </c>
      <c r="D2374" t="n">
        <v>3.745</v>
      </c>
      <c r="E2374" t="n">
        <v>26.7</v>
      </c>
      <c r="F2374" t="n">
        <v>23.51</v>
      </c>
      <c r="G2374" t="n">
        <v>176.29</v>
      </c>
      <c r="H2374" t="n">
        <v>2.08</v>
      </c>
      <c r="I2374" t="n">
        <v>8</v>
      </c>
      <c r="J2374" t="n">
        <v>329.4</v>
      </c>
      <c r="K2374" t="n">
        <v>59.19</v>
      </c>
      <c r="L2374" t="n">
        <v>38.5</v>
      </c>
      <c r="M2374" t="n">
        <v>6</v>
      </c>
      <c r="N2374" t="n">
        <v>101.71</v>
      </c>
      <c r="O2374" t="n">
        <v>40860.49</v>
      </c>
      <c r="P2374" t="n">
        <v>371.48</v>
      </c>
      <c r="Q2374" t="n">
        <v>608.76</v>
      </c>
      <c r="R2374" t="n">
        <v>51.43</v>
      </c>
      <c r="S2374" t="n">
        <v>46.36</v>
      </c>
      <c r="T2374" t="n">
        <v>2221.19</v>
      </c>
      <c r="U2374" t="n">
        <v>0.9</v>
      </c>
      <c r="V2374" t="n">
        <v>0.91</v>
      </c>
      <c r="W2374" t="n">
        <v>9.19</v>
      </c>
      <c r="X2374" t="n">
        <v>0.14</v>
      </c>
      <c r="Y2374" t="n">
        <v>1</v>
      </c>
      <c r="Z2374" t="n">
        <v>10</v>
      </c>
    </row>
    <row r="2375">
      <c r="A2375" t="n">
        <v>151</v>
      </c>
      <c r="B2375" t="n">
        <v>130</v>
      </c>
      <c r="C2375" t="inlineStr">
        <is>
          <t xml:space="preserve">CONCLUIDO	</t>
        </is>
      </c>
      <c r="D2375" t="n">
        <v>3.7451</v>
      </c>
      <c r="E2375" t="n">
        <v>26.7</v>
      </c>
      <c r="F2375" t="n">
        <v>23.51</v>
      </c>
      <c r="G2375" t="n">
        <v>176.29</v>
      </c>
      <c r="H2375" t="n">
        <v>2.09</v>
      </c>
      <c r="I2375" t="n">
        <v>8</v>
      </c>
      <c r="J2375" t="n">
        <v>329.99</v>
      </c>
      <c r="K2375" t="n">
        <v>59.19</v>
      </c>
      <c r="L2375" t="n">
        <v>38.75</v>
      </c>
      <c r="M2375" t="n">
        <v>6</v>
      </c>
      <c r="N2375" t="n">
        <v>102.04</v>
      </c>
      <c r="O2375" t="n">
        <v>40932.69</v>
      </c>
      <c r="P2375" t="n">
        <v>371.9</v>
      </c>
      <c r="Q2375" t="n">
        <v>608.75</v>
      </c>
      <c r="R2375" t="n">
        <v>51.5</v>
      </c>
      <c r="S2375" t="n">
        <v>46.36</v>
      </c>
      <c r="T2375" t="n">
        <v>2259.76</v>
      </c>
      <c r="U2375" t="n">
        <v>0.9</v>
      </c>
      <c r="V2375" t="n">
        <v>0.91</v>
      </c>
      <c r="W2375" t="n">
        <v>9.19</v>
      </c>
      <c r="X2375" t="n">
        <v>0.14</v>
      </c>
      <c r="Y2375" t="n">
        <v>1</v>
      </c>
      <c r="Z2375" t="n">
        <v>10</v>
      </c>
    </row>
    <row r="2376">
      <c r="A2376" t="n">
        <v>152</v>
      </c>
      <c r="B2376" t="n">
        <v>130</v>
      </c>
      <c r="C2376" t="inlineStr">
        <is>
          <t xml:space="preserve">CONCLUIDO	</t>
        </is>
      </c>
      <c r="D2376" t="n">
        <v>3.7446</v>
      </c>
      <c r="E2376" t="n">
        <v>26.71</v>
      </c>
      <c r="F2376" t="n">
        <v>23.51</v>
      </c>
      <c r="G2376" t="n">
        <v>176.32</v>
      </c>
      <c r="H2376" t="n">
        <v>2.1</v>
      </c>
      <c r="I2376" t="n">
        <v>8</v>
      </c>
      <c r="J2376" t="n">
        <v>330.57</v>
      </c>
      <c r="K2376" t="n">
        <v>59.19</v>
      </c>
      <c r="L2376" t="n">
        <v>39</v>
      </c>
      <c r="M2376" t="n">
        <v>6</v>
      </c>
      <c r="N2376" t="n">
        <v>102.38</v>
      </c>
      <c r="O2376" t="n">
        <v>41005.06</v>
      </c>
      <c r="P2376" t="n">
        <v>372.26</v>
      </c>
      <c r="Q2376" t="n">
        <v>608.8</v>
      </c>
      <c r="R2376" t="n">
        <v>51.59</v>
      </c>
      <c r="S2376" t="n">
        <v>46.36</v>
      </c>
      <c r="T2376" t="n">
        <v>2301.51</v>
      </c>
      <c r="U2376" t="n">
        <v>0.9</v>
      </c>
      <c r="V2376" t="n">
        <v>0.91</v>
      </c>
      <c r="W2376" t="n">
        <v>9.19</v>
      </c>
      <c r="X2376" t="n">
        <v>0.14</v>
      </c>
      <c r="Y2376" t="n">
        <v>1</v>
      </c>
      <c r="Z2376" t="n">
        <v>10</v>
      </c>
    </row>
    <row r="2377">
      <c r="A2377" t="n">
        <v>153</v>
      </c>
      <c r="B2377" t="n">
        <v>130</v>
      </c>
      <c r="C2377" t="inlineStr">
        <is>
          <t xml:space="preserve">CONCLUIDO	</t>
        </is>
      </c>
      <c r="D2377" t="n">
        <v>3.7446</v>
      </c>
      <c r="E2377" t="n">
        <v>26.7</v>
      </c>
      <c r="F2377" t="n">
        <v>23.51</v>
      </c>
      <c r="G2377" t="n">
        <v>176.32</v>
      </c>
      <c r="H2377" t="n">
        <v>2.11</v>
      </c>
      <c r="I2377" t="n">
        <v>8</v>
      </c>
      <c r="J2377" t="n">
        <v>331.16</v>
      </c>
      <c r="K2377" t="n">
        <v>59.19</v>
      </c>
      <c r="L2377" t="n">
        <v>39.25</v>
      </c>
      <c r="M2377" t="n">
        <v>6</v>
      </c>
      <c r="N2377" t="n">
        <v>102.72</v>
      </c>
      <c r="O2377" t="n">
        <v>41077.58</v>
      </c>
      <c r="P2377" t="n">
        <v>372.61</v>
      </c>
      <c r="Q2377" t="n">
        <v>608.76</v>
      </c>
      <c r="R2377" t="n">
        <v>51.73</v>
      </c>
      <c r="S2377" t="n">
        <v>46.36</v>
      </c>
      <c r="T2377" t="n">
        <v>2373.96</v>
      </c>
      <c r="U2377" t="n">
        <v>0.9</v>
      </c>
      <c r="V2377" t="n">
        <v>0.91</v>
      </c>
      <c r="W2377" t="n">
        <v>9.19</v>
      </c>
      <c r="X2377" t="n">
        <v>0.14</v>
      </c>
      <c r="Y2377" t="n">
        <v>1</v>
      </c>
      <c r="Z2377" t="n">
        <v>10</v>
      </c>
    </row>
    <row r="2378">
      <c r="A2378" t="n">
        <v>154</v>
      </c>
      <c r="B2378" t="n">
        <v>130</v>
      </c>
      <c r="C2378" t="inlineStr">
        <is>
          <t xml:space="preserve">CONCLUIDO	</t>
        </is>
      </c>
      <c r="D2378" t="n">
        <v>3.7441</v>
      </c>
      <c r="E2378" t="n">
        <v>26.71</v>
      </c>
      <c r="F2378" t="n">
        <v>23.51</v>
      </c>
      <c r="G2378" t="n">
        <v>176.34</v>
      </c>
      <c r="H2378" t="n">
        <v>2.12</v>
      </c>
      <c r="I2378" t="n">
        <v>8</v>
      </c>
      <c r="J2378" t="n">
        <v>331.75</v>
      </c>
      <c r="K2378" t="n">
        <v>59.19</v>
      </c>
      <c r="L2378" t="n">
        <v>39.5</v>
      </c>
      <c r="M2378" t="n">
        <v>6</v>
      </c>
      <c r="N2378" t="n">
        <v>103.06</v>
      </c>
      <c r="O2378" t="n">
        <v>41150.28</v>
      </c>
      <c r="P2378" t="n">
        <v>372.64</v>
      </c>
      <c r="Q2378" t="n">
        <v>608.77</v>
      </c>
      <c r="R2378" t="n">
        <v>51.9</v>
      </c>
      <c r="S2378" t="n">
        <v>46.36</v>
      </c>
      <c r="T2378" t="n">
        <v>2456.12</v>
      </c>
      <c r="U2378" t="n">
        <v>0.89</v>
      </c>
      <c r="V2378" t="n">
        <v>0.91</v>
      </c>
      <c r="W2378" t="n">
        <v>9.19</v>
      </c>
      <c r="X2378" t="n">
        <v>0.14</v>
      </c>
      <c r="Y2378" t="n">
        <v>1</v>
      </c>
      <c r="Z2378" t="n">
        <v>10</v>
      </c>
    </row>
    <row r="2379">
      <c r="A2379" t="n">
        <v>155</v>
      </c>
      <c r="B2379" t="n">
        <v>130</v>
      </c>
      <c r="C2379" t="inlineStr">
        <is>
          <t xml:space="preserve">CONCLUIDO	</t>
        </is>
      </c>
      <c r="D2379" t="n">
        <v>3.7437</v>
      </c>
      <c r="E2379" t="n">
        <v>26.71</v>
      </c>
      <c r="F2379" t="n">
        <v>23.52</v>
      </c>
      <c r="G2379" t="n">
        <v>176.37</v>
      </c>
      <c r="H2379" t="n">
        <v>2.13</v>
      </c>
      <c r="I2379" t="n">
        <v>8</v>
      </c>
      <c r="J2379" t="n">
        <v>332.34</v>
      </c>
      <c r="K2379" t="n">
        <v>59.19</v>
      </c>
      <c r="L2379" t="n">
        <v>39.75</v>
      </c>
      <c r="M2379" t="n">
        <v>6</v>
      </c>
      <c r="N2379" t="n">
        <v>103.4</v>
      </c>
      <c r="O2379" t="n">
        <v>41223.13</v>
      </c>
      <c r="P2379" t="n">
        <v>372.46</v>
      </c>
      <c r="Q2379" t="n">
        <v>608.75</v>
      </c>
      <c r="R2379" t="n">
        <v>51.87</v>
      </c>
      <c r="S2379" t="n">
        <v>46.36</v>
      </c>
      <c r="T2379" t="n">
        <v>2443.97</v>
      </c>
      <c r="U2379" t="n">
        <v>0.89</v>
      </c>
      <c r="V2379" t="n">
        <v>0.91</v>
      </c>
      <c r="W2379" t="n">
        <v>9.19</v>
      </c>
      <c r="X2379" t="n">
        <v>0.14</v>
      </c>
      <c r="Y2379" t="n">
        <v>1</v>
      </c>
      <c r="Z2379" t="n">
        <v>10</v>
      </c>
    </row>
    <row r="2380">
      <c r="A2380" t="n">
        <v>156</v>
      </c>
      <c r="B2380" t="n">
        <v>130</v>
      </c>
      <c r="C2380" t="inlineStr">
        <is>
          <t xml:space="preserve">CONCLUIDO	</t>
        </is>
      </c>
      <c r="D2380" t="n">
        <v>3.7451</v>
      </c>
      <c r="E2380" t="n">
        <v>26.7</v>
      </c>
      <c r="F2380" t="n">
        <v>23.51</v>
      </c>
      <c r="G2380" t="n">
        <v>176.29</v>
      </c>
      <c r="H2380" t="n">
        <v>2.14</v>
      </c>
      <c r="I2380" t="n">
        <v>8</v>
      </c>
      <c r="J2380" t="n">
        <v>332.93</v>
      </c>
      <c r="K2380" t="n">
        <v>59.19</v>
      </c>
      <c r="L2380" t="n">
        <v>40</v>
      </c>
      <c r="M2380" t="n">
        <v>6</v>
      </c>
      <c r="N2380" t="n">
        <v>103.74</v>
      </c>
      <c r="O2380" t="n">
        <v>41296.16</v>
      </c>
      <c r="P2380" t="n">
        <v>372.35</v>
      </c>
      <c r="Q2380" t="n">
        <v>608.75</v>
      </c>
      <c r="R2380" t="n">
        <v>51.58</v>
      </c>
      <c r="S2380" t="n">
        <v>46.36</v>
      </c>
      <c r="T2380" t="n">
        <v>2295.84</v>
      </c>
      <c r="U2380" t="n">
        <v>0.9</v>
      </c>
      <c r="V2380" t="n">
        <v>0.91</v>
      </c>
      <c r="W2380" t="n">
        <v>9.19</v>
      </c>
      <c r="X2380" t="n">
        <v>0.13</v>
      </c>
      <c r="Y2380" t="n">
        <v>1</v>
      </c>
      <c r="Z2380" t="n">
        <v>10</v>
      </c>
    </row>
    <row r="2381">
      <c r="A2381" t="n">
        <v>0</v>
      </c>
      <c r="B2381" t="n">
        <v>75</v>
      </c>
      <c r="C2381" t="inlineStr">
        <is>
          <t xml:space="preserve">CONCLUIDO	</t>
        </is>
      </c>
      <c r="D2381" t="n">
        <v>2.6217</v>
      </c>
      <c r="E2381" t="n">
        <v>38.14</v>
      </c>
      <c r="F2381" t="n">
        <v>28.38</v>
      </c>
      <c r="G2381" t="n">
        <v>6.95</v>
      </c>
      <c r="H2381" t="n">
        <v>0.12</v>
      </c>
      <c r="I2381" t="n">
        <v>245</v>
      </c>
      <c r="J2381" t="n">
        <v>150.44</v>
      </c>
      <c r="K2381" t="n">
        <v>49.1</v>
      </c>
      <c r="L2381" t="n">
        <v>1</v>
      </c>
      <c r="M2381" t="n">
        <v>243</v>
      </c>
      <c r="N2381" t="n">
        <v>25.34</v>
      </c>
      <c r="O2381" t="n">
        <v>18787.76</v>
      </c>
      <c r="P2381" t="n">
        <v>340.34</v>
      </c>
      <c r="Q2381" t="n">
        <v>609.87</v>
      </c>
      <c r="R2381" t="n">
        <v>202.3</v>
      </c>
      <c r="S2381" t="n">
        <v>46.36</v>
      </c>
      <c r="T2381" t="n">
        <v>76473.59</v>
      </c>
      <c r="U2381" t="n">
        <v>0.23</v>
      </c>
      <c r="V2381" t="n">
        <v>0.75</v>
      </c>
      <c r="W2381" t="n">
        <v>9.59</v>
      </c>
      <c r="X2381" t="n">
        <v>4.99</v>
      </c>
      <c r="Y2381" t="n">
        <v>1</v>
      </c>
      <c r="Z2381" t="n">
        <v>10</v>
      </c>
    </row>
    <row r="2382">
      <c r="A2382" t="n">
        <v>1</v>
      </c>
      <c r="B2382" t="n">
        <v>75</v>
      </c>
      <c r="C2382" t="inlineStr">
        <is>
          <t xml:space="preserve">CONCLUIDO	</t>
        </is>
      </c>
      <c r="D2382" t="n">
        <v>2.8409</v>
      </c>
      <c r="E2382" t="n">
        <v>35.2</v>
      </c>
      <c r="F2382" t="n">
        <v>27.18</v>
      </c>
      <c r="G2382" t="n">
        <v>8.67</v>
      </c>
      <c r="H2382" t="n">
        <v>0.15</v>
      </c>
      <c r="I2382" t="n">
        <v>188</v>
      </c>
      <c r="J2382" t="n">
        <v>150.78</v>
      </c>
      <c r="K2382" t="n">
        <v>49.1</v>
      </c>
      <c r="L2382" t="n">
        <v>1.25</v>
      </c>
      <c r="M2382" t="n">
        <v>186</v>
      </c>
      <c r="N2382" t="n">
        <v>25.44</v>
      </c>
      <c r="O2382" t="n">
        <v>18830.65</v>
      </c>
      <c r="P2382" t="n">
        <v>325.43</v>
      </c>
      <c r="Q2382" t="n">
        <v>609.5</v>
      </c>
      <c r="R2382" t="n">
        <v>165.86</v>
      </c>
      <c r="S2382" t="n">
        <v>46.36</v>
      </c>
      <c r="T2382" t="n">
        <v>58537.67</v>
      </c>
      <c r="U2382" t="n">
        <v>0.28</v>
      </c>
      <c r="V2382" t="n">
        <v>0.78</v>
      </c>
      <c r="W2382" t="n">
        <v>9.470000000000001</v>
      </c>
      <c r="X2382" t="n">
        <v>3.79</v>
      </c>
      <c r="Y2382" t="n">
        <v>1</v>
      </c>
      <c r="Z2382" t="n">
        <v>10</v>
      </c>
    </row>
    <row r="2383">
      <c r="A2383" t="n">
        <v>2</v>
      </c>
      <c r="B2383" t="n">
        <v>75</v>
      </c>
      <c r="C2383" t="inlineStr">
        <is>
          <t xml:space="preserve">CONCLUIDO	</t>
        </is>
      </c>
      <c r="D2383" t="n">
        <v>2.998</v>
      </c>
      <c r="E2383" t="n">
        <v>33.36</v>
      </c>
      <c r="F2383" t="n">
        <v>26.43</v>
      </c>
      <c r="G2383" t="n">
        <v>10.43</v>
      </c>
      <c r="H2383" t="n">
        <v>0.18</v>
      </c>
      <c r="I2383" t="n">
        <v>152</v>
      </c>
      <c r="J2383" t="n">
        <v>151.13</v>
      </c>
      <c r="K2383" t="n">
        <v>49.1</v>
      </c>
      <c r="L2383" t="n">
        <v>1.5</v>
      </c>
      <c r="M2383" t="n">
        <v>150</v>
      </c>
      <c r="N2383" t="n">
        <v>25.54</v>
      </c>
      <c r="O2383" t="n">
        <v>18873.58</v>
      </c>
      <c r="P2383" t="n">
        <v>316.03</v>
      </c>
      <c r="Q2383" t="n">
        <v>609.37</v>
      </c>
      <c r="R2383" t="n">
        <v>142.55</v>
      </c>
      <c r="S2383" t="n">
        <v>46.36</v>
      </c>
      <c r="T2383" t="n">
        <v>47062.9</v>
      </c>
      <c r="U2383" t="n">
        <v>0.33</v>
      </c>
      <c r="V2383" t="n">
        <v>0.8100000000000001</v>
      </c>
      <c r="W2383" t="n">
        <v>9.42</v>
      </c>
      <c r="X2383" t="n">
        <v>3.05</v>
      </c>
      <c r="Y2383" t="n">
        <v>1</v>
      </c>
      <c r="Z2383" t="n">
        <v>10</v>
      </c>
    </row>
    <row r="2384">
      <c r="A2384" t="n">
        <v>3</v>
      </c>
      <c r="B2384" t="n">
        <v>75</v>
      </c>
      <c r="C2384" t="inlineStr">
        <is>
          <t xml:space="preserve">CONCLUIDO	</t>
        </is>
      </c>
      <c r="D2384" t="n">
        <v>3.1116</v>
      </c>
      <c r="E2384" t="n">
        <v>32.14</v>
      </c>
      <c r="F2384" t="n">
        <v>25.95</v>
      </c>
      <c r="G2384" t="n">
        <v>12.16</v>
      </c>
      <c r="H2384" t="n">
        <v>0.2</v>
      </c>
      <c r="I2384" t="n">
        <v>128</v>
      </c>
      <c r="J2384" t="n">
        <v>151.48</v>
      </c>
      <c r="K2384" t="n">
        <v>49.1</v>
      </c>
      <c r="L2384" t="n">
        <v>1.75</v>
      </c>
      <c r="M2384" t="n">
        <v>126</v>
      </c>
      <c r="N2384" t="n">
        <v>25.64</v>
      </c>
      <c r="O2384" t="n">
        <v>18916.54</v>
      </c>
      <c r="P2384" t="n">
        <v>309.69</v>
      </c>
      <c r="Q2384" t="n">
        <v>609.35</v>
      </c>
      <c r="R2384" t="n">
        <v>127.19</v>
      </c>
      <c r="S2384" t="n">
        <v>46.36</v>
      </c>
      <c r="T2384" t="n">
        <v>39503.9</v>
      </c>
      <c r="U2384" t="n">
        <v>0.36</v>
      </c>
      <c r="V2384" t="n">
        <v>0.82</v>
      </c>
      <c r="W2384" t="n">
        <v>9.390000000000001</v>
      </c>
      <c r="X2384" t="n">
        <v>2.57</v>
      </c>
      <c r="Y2384" t="n">
        <v>1</v>
      </c>
      <c r="Z2384" t="n">
        <v>10</v>
      </c>
    </row>
    <row r="2385">
      <c r="A2385" t="n">
        <v>4</v>
      </c>
      <c r="B2385" t="n">
        <v>75</v>
      </c>
      <c r="C2385" t="inlineStr">
        <is>
          <t xml:space="preserve">CONCLUIDO	</t>
        </is>
      </c>
      <c r="D2385" t="n">
        <v>3.2046</v>
      </c>
      <c r="E2385" t="n">
        <v>31.2</v>
      </c>
      <c r="F2385" t="n">
        <v>25.57</v>
      </c>
      <c r="G2385" t="n">
        <v>13.95</v>
      </c>
      <c r="H2385" t="n">
        <v>0.23</v>
      </c>
      <c r="I2385" t="n">
        <v>110</v>
      </c>
      <c r="J2385" t="n">
        <v>151.83</v>
      </c>
      <c r="K2385" t="n">
        <v>49.1</v>
      </c>
      <c r="L2385" t="n">
        <v>2</v>
      </c>
      <c r="M2385" t="n">
        <v>108</v>
      </c>
      <c r="N2385" t="n">
        <v>25.73</v>
      </c>
      <c r="O2385" t="n">
        <v>18959.54</v>
      </c>
      <c r="P2385" t="n">
        <v>304.53</v>
      </c>
      <c r="Q2385" t="n">
        <v>609.11</v>
      </c>
      <c r="R2385" t="n">
        <v>115.81</v>
      </c>
      <c r="S2385" t="n">
        <v>46.36</v>
      </c>
      <c r="T2385" t="n">
        <v>33901.32</v>
      </c>
      <c r="U2385" t="n">
        <v>0.4</v>
      </c>
      <c r="V2385" t="n">
        <v>0.83</v>
      </c>
      <c r="W2385" t="n">
        <v>9.35</v>
      </c>
      <c r="X2385" t="n">
        <v>2.19</v>
      </c>
      <c r="Y2385" t="n">
        <v>1</v>
      </c>
      <c r="Z2385" t="n">
        <v>10</v>
      </c>
    </row>
    <row r="2386">
      <c r="A2386" t="n">
        <v>5</v>
      </c>
      <c r="B2386" t="n">
        <v>75</v>
      </c>
      <c r="C2386" t="inlineStr">
        <is>
          <t xml:space="preserve">CONCLUIDO	</t>
        </is>
      </c>
      <c r="D2386" t="n">
        <v>3.2723</v>
      </c>
      <c r="E2386" t="n">
        <v>30.56</v>
      </c>
      <c r="F2386" t="n">
        <v>25.32</v>
      </c>
      <c r="G2386" t="n">
        <v>15.66</v>
      </c>
      <c r="H2386" t="n">
        <v>0.26</v>
      </c>
      <c r="I2386" t="n">
        <v>97</v>
      </c>
      <c r="J2386" t="n">
        <v>152.18</v>
      </c>
      <c r="K2386" t="n">
        <v>49.1</v>
      </c>
      <c r="L2386" t="n">
        <v>2.25</v>
      </c>
      <c r="M2386" t="n">
        <v>95</v>
      </c>
      <c r="N2386" t="n">
        <v>25.83</v>
      </c>
      <c r="O2386" t="n">
        <v>19002.56</v>
      </c>
      <c r="P2386" t="n">
        <v>301.03</v>
      </c>
      <c r="Q2386" t="n">
        <v>609.1900000000001</v>
      </c>
      <c r="R2386" t="n">
        <v>107.42</v>
      </c>
      <c r="S2386" t="n">
        <v>46.36</v>
      </c>
      <c r="T2386" t="n">
        <v>29771.13</v>
      </c>
      <c r="U2386" t="n">
        <v>0.43</v>
      </c>
      <c r="V2386" t="n">
        <v>0.84</v>
      </c>
      <c r="W2386" t="n">
        <v>9.35</v>
      </c>
      <c r="X2386" t="n">
        <v>1.94</v>
      </c>
      <c r="Y2386" t="n">
        <v>1</v>
      </c>
      <c r="Z2386" t="n">
        <v>10</v>
      </c>
    </row>
    <row r="2387">
      <c r="A2387" t="n">
        <v>6</v>
      </c>
      <c r="B2387" t="n">
        <v>75</v>
      </c>
      <c r="C2387" t="inlineStr">
        <is>
          <t xml:space="preserve">CONCLUIDO	</t>
        </is>
      </c>
      <c r="D2387" t="n">
        <v>3.3285</v>
      </c>
      <c r="E2387" t="n">
        <v>30.04</v>
      </c>
      <c r="F2387" t="n">
        <v>25.11</v>
      </c>
      <c r="G2387" t="n">
        <v>17.32</v>
      </c>
      <c r="H2387" t="n">
        <v>0.29</v>
      </c>
      <c r="I2387" t="n">
        <v>87</v>
      </c>
      <c r="J2387" t="n">
        <v>152.53</v>
      </c>
      <c r="K2387" t="n">
        <v>49.1</v>
      </c>
      <c r="L2387" t="n">
        <v>2.5</v>
      </c>
      <c r="M2387" t="n">
        <v>85</v>
      </c>
      <c r="N2387" t="n">
        <v>25.93</v>
      </c>
      <c r="O2387" t="n">
        <v>19045.63</v>
      </c>
      <c r="P2387" t="n">
        <v>297.93</v>
      </c>
      <c r="Q2387" t="n">
        <v>609.1900000000001</v>
      </c>
      <c r="R2387" t="n">
        <v>101.07</v>
      </c>
      <c r="S2387" t="n">
        <v>46.36</v>
      </c>
      <c r="T2387" t="n">
        <v>26645.67</v>
      </c>
      <c r="U2387" t="n">
        <v>0.46</v>
      </c>
      <c r="V2387" t="n">
        <v>0.85</v>
      </c>
      <c r="W2387" t="n">
        <v>9.32</v>
      </c>
      <c r="X2387" t="n">
        <v>1.73</v>
      </c>
      <c r="Y2387" t="n">
        <v>1</v>
      </c>
      <c r="Z2387" t="n">
        <v>10</v>
      </c>
    </row>
    <row r="2388">
      <c r="A2388" t="n">
        <v>7</v>
      </c>
      <c r="B2388" t="n">
        <v>75</v>
      </c>
      <c r="C2388" t="inlineStr">
        <is>
          <t xml:space="preserve">CONCLUIDO	</t>
        </is>
      </c>
      <c r="D2388" t="n">
        <v>3.3814</v>
      </c>
      <c r="E2388" t="n">
        <v>29.57</v>
      </c>
      <c r="F2388" t="n">
        <v>24.91</v>
      </c>
      <c r="G2388" t="n">
        <v>19.16</v>
      </c>
      <c r="H2388" t="n">
        <v>0.32</v>
      </c>
      <c r="I2388" t="n">
        <v>78</v>
      </c>
      <c r="J2388" t="n">
        <v>152.88</v>
      </c>
      <c r="K2388" t="n">
        <v>49.1</v>
      </c>
      <c r="L2388" t="n">
        <v>2.75</v>
      </c>
      <c r="M2388" t="n">
        <v>76</v>
      </c>
      <c r="N2388" t="n">
        <v>26.03</v>
      </c>
      <c r="O2388" t="n">
        <v>19088.72</v>
      </c>
      <c r="P2388" t="n">
        <v>295.07</v>
      </c>
      <c r="Q2388" t="n">
        <v>609.1</v>
      </c>
      <c r="R2388" t="n">
        <v>95.09</v>
      </c>
      <c r="S2388" t="n">
        <v>46.36</v>
      </c>
      <c r="T2388" t="n">
        <v>23703.98</v>
      </c>
      <c r="U2388" t="n">
        <v>0.49</v>
      </c>
      <c r="V2388" t="n">
        <v>0.86</v>
      </c>
      <c r="W2388" t="n">
        <v>9.300000000000001</v>
      </c>
      <c r="X2388" t="n">
        <v>1.54</v>
      </c>
      <c r="Y2388" t="n">
        <v>1</v>
      </c>
      <c r="Z2388" t="n">
        <v>10</v>
      </c>
    </row>
    <row r="2389">
      <c r="A2389" t="n">
        <v>8</v>
      </c>
      <c r="B2389" t="n">
        <v>75</v>
      </c>
      <c r="C2389" t="inlineStr">
        <is>
          <t xml:space="preserve">CONCLUIDO	</t>
        </is>
      </c>
      <c r="D2389" t="n">
        <v>3.42</v>
      </c>
      <c r="E2389" t="n">
        <v>29.24</v>
      </c>
      <c r="F2389" t="n">
        <v>24.79</v>
      </c>
      <c r="G2389" t="n">
        <v>20.95</v>
      </c>
      <c r="H2389" t="n">
        <v>0.35</v>
      </c>
      <c r="I2389" t="n">
        <v>71</v>
      </c>
      <c r="J2389" t="n">
        <v>153.23</v>
      </c>
      <c r="K2389" t="n">
        <v>49.1</v>
      </c>
      <c r="L2389" t="n">
        <v>3</v>
      </c>
      <c r="M2389" t="n">
        <v>69</v>
      </c>
      <c r="N2389" t="n">
        <v>26.13</v>
      </c>
      <c r="O2389" t="n">
        <v>19131.85</v>
      </c>
      <c r="P2389" t="n">
        <v>292.97</v>
      </c>
      <c r="Q2389" t="n">
        <v>609.1799999999999</v>
      </c>
      <c r="R2389" t="n">
        <v>90.93000000000001</v>
      </c>
      <c r="S2389" t="n">
        <v>46.36</v>
      </c>
      <c r="T2389" t="n">
        <v>21658.19</v>
      </c>
      <c r="U2389" t="n">
        <v>0.51</v>
      </c>
      <c r="V2389" t="n">
        <v>0.86</v>
      </c>
      <c r="W2389" t="n">
        <v>9.31</v>
      </c>
      <c r="X2389" t="n">
        <v>1.42</v>
      </c>
      <c r="Y2389" t="n">
        <v>1</v>
      </c>
      <c r="Z2389" t="n">
        <v>10</v>
      </c>
    </row>
    <row r="2390">
      <c r="A2390" t="n">
        <v>9</v>
      </c>
      <c r="B2390" t="n">
        <v>75</v>
      </c>
      <c r="C2390" t="inlineStr">
        <is>
          <t xml:space="preserve">CONCLUIDO	</t>
        </is>
      </c>
      <c r="D2390" t="n">
        <v>3.4489</v>
      </c>
      <c r="E2390" t="n">
        <v>28.99</v>
      </c>
      <c r="F2390" t="n">
        <v>24.7</v>
      </c>
      <c r="G2390" t="n">
        <v>22.46</v>
      </c>
      <c r="H2390" t="n">
        <v>0.37</v>
      </c>
      <c r="I2390" t="n">
        <v>66</v>
      </c>
      <c r="J2390" t="n">
        <v>153.58</v>
      </c>
      <c r="K2390" t="n">
        <v>49.1</v>
      </c>
      <c r="L2390" t="n">
        <v>3.25</v>
      </c>
      <c r="M2390" t="n">
        <v>64</v>
      </c>
      <c r="N2390" t="n">
        <v>26.23</v>
      </c>
      <c r="O2390" t="n">
        <v>19175.02</v>
      </c>
      <c r="P2390" t="n">
        <v>291.41</v>
      </c>
      <c r="Q2390" t="n">
        <v>609.04</v>
      </c>
      <c r="R2390" t="n">
        <v>88.41</v>
      </c>
      <c r="S2390" t="n">
        <v>46.36</v>
      </c>
      <c r="T2390" t="n">
        <v>20423.85</v>
      </c>
      <c r="U2390" t="n">
        <v>0.52</v>
      </c>
      <c r="V2390" t="n">
        <v>0.86</v>
      </c>
      <c r="W2390" t="n">
        <v>9.289999999999999</v>
      </c>
      <c r="X2390" t="n">
        <v>1.32</v>
      </c>
      <c r="Y2390" t="n">
        <v>1</v>
      </c>
      <c r="Z2390" t="n">
        <v>10</v>
      </c>
    </row>
    <row r="2391">
      <c r="A2391" t="n">
        <v>10</v>
      </c>
      <c r="B2391" t="n">
        <v>75</v>
      </c>
      <c r="C2391" t="inlineStr">
        <is>
          <t xml:space="preserve">CONCLUIDO	</t>
        </is>
      </c>
      <c r="D2391" t="n">
        <v>3.481</v>
      </c>
      <c r="E2391" t="n">
        <v>28.73</v>
      </c>
      <c r="F2391" t="n">
        <v>24.59</v>
      </c>
      <c r="G2391" t="n">
        <v>24.18</v>
      </c>
      <c r="H2391" t="n">
        <v>0.4</v>
      </c>
      <c r="I2391" t="n">
        <v>61</v>
      </c>
      <c r="J2391" t="n">
        <v>153.93</v>
      </c>
      <c r="K2391" t="n">
        <v>49.1</v>
      </c>
      <c r="L2391" t="n">
        <v>3.5</v>
      </c>
      <c r="M2391" t="n">
        <v>59</v>
      </c>
      <c r="N2391" t="n">
        <v>26.33</v>
      </c>
      <c r="O2391" t="n">
        <v>19218.22</v>
      </c>
      <c r="P2391" t="n">
        <v>289.49</v>
      </c>
      <c r="Q2391" t="n">
        <v>609.09</v>
      </c>
      <c r="R2391" t="n">
        <v>85.09</v>
      </c>
      <c r="S2391" t="n">
        <v>46.36</v>
      </c>
      <c r="T2391" t="n">
        <v>18787.43</v>
      </c>
      <c r="U2391" t="n">
        <v>0.54</v>
      </c>
      <c r="V2391" t="n">
        <v>0.87</v>
      </c>
      <c r="W2391" t="n">
        <v>9.27</v>
      </c>
      <c r="X2391" t="n">
        <v>1.21</v>
      </c>
      <c r="Y2391" t="n">
        <v>1</v>
      </c>
      <c r="Z2391" t="n">
        <v>10</v>
      </c>
    </row>
    <row r="2392">
      <c r="A2392" t="n">
        <v>11</v>
      </c>
      <c r="B2392" t="n">
        <v>75</v>
      </c>
      <c r="C2392" t="inlineStr">
        <is>
          <t xml:space="preserve">CONCLUIDO	</t>
        </is>
      </c>
      <c r="D2392" t="n">
        <v>3.5136</v>
      </c>
      <c r="E2392" t="n">
        <v>28.46</v>
      </c>
      <c r="F2392" t="n">
        <v>24.47</v>
      </c>
      <c r="G2392" t="n">
        <v>26.22</v>
      </c>
      <c r="H2392" t="n">
        <v>0.43</v>
      </c>
      <c r="I2392" t="n">
        <v>56</v>
      </c>
      <c r="J2392" t="n">
        <v>154.28</v>
      </c>
      <c r="K2392" t="n">
        <v>49.1</v>
      </c>
      <c r="L2392" t="n">
        <v>3.75</v>
      </c>
      <c r="M2392" t="n">
        <v>54</v>
      </c>
      <c r="N2392" t="n">
        <v>26.43</v>
      </c>
      <c r="O2392" t="n">
        <v>19261.45</v>
      </c>
      <c r="P2392" t="n">
        <v>287.52</v>
      </c>
      <c r="Q2392" t="n">
        <v>609.0599999999999</v>
      </c>
      <c r="R2392" t="n">
        <v>81.51000000000001</v>
      </c>
      <c r="S2392" t="n">
        <v>46.36</v>
      </c>
      <c r="T2392" t="n">
        <v>17024.2</v>
      </c>
      <c r="U2392" t="n">
        <v>0.57</v>
      </c>
      <c r="V2392" t="n">
        <v>0.87</v>
      </c>
      <c r="W2392" t="n">
        <v>9.27</v>
      </c>
      <c r="X2392" t="n">
        <v>1.1</v>
      </c>
      <c r="Y2392" t="n">
        <v>1</v>
      </c>
      <c r="Z2392" t="n">
        <v>10</v>
      </c>
    </row>
    <row r="2393">
      <c r="A2393" t="n">
        <v>12</v>
      </c>
      <c r="B2393" t="n">
        <v>75</v>
      </c>
      <c r="C2393" t="inlineStr">
        <is>
          <t xml:space="preserve">CONCLUIDO	</t>
        </is>
      </c>
      <c r="D2393" t="n">
        <v>3.5307</v>
      </c>
      <c r="E2393" t="n">
        <v>28.32</v>
      </c>
      <c r="F2393" t="n">
        <v>24.43</v>
      </c>
      <c r="G2393" t="n">
        <v>27.65</v>
      </c>
      <c r="H2393" t="n">
        <v>0.46</v>
      </c>
      <c r="I2393" t="n">
        <v>53</v>
      </c>
      <c r="J2393" t="n">
        <v>154.63</v>
      </c>
      <c r="K2393" t="n">
        <v>49.1</v>
      </c>
      <c r="L2393" t="n">
        <v>4</v>
      </c>
      <c r="M2393" t="n">
        <v>51</v>
      </c>
      <c r="N2393" t="n">
        <v>26.53</v>
      </c>
      <c r="O2393" t="n">
        <v>19304.72</v>
      </c>
      <c r="P2393" t="n">
        <v>286.29</v>
      </c>
      <c r="Q2393" t="n">
        <v>609</v>
      </c>
      <c r="R2393" t="n">
        <v>79.97</v>
      </c>
      <c r="S2393" t="n">
        <v>46.36</v>
      </c>
      <c r="T2393" t="n">
        <v>16267.48</v>
      </c>
      <c r="U2393" t="n">
        <v>0.58</v>
      </c>
      <c r="V2393" t="n">
        <v>0.87</v>
      </c>
      <c r="W2393" t="n">
        <v>9.27</v>
      </c>
      <c r="X2393" t="n">
        <v>1.05</v>
      </c>
      <c r="Y2393" t="n">
        <v>1</v>
      </c>
      <c r="Z2393" t="n">
        <v>10</v>
      </c>
    </row>
    <row r="2394">
      <c r="A2394" t="n">
        <v>13</v>
      </c>
      <c r="B2394" t="n">
        <v>75</v>
      </c>
      <c r="C2394" t="inlineStr">
        <is>
          <t xml:space="preserve">CONCLUIDO	</t>
        </is>
      </c>
      <c r="D2394" t="n">
        <v>3.5563</v>
      </c>
      <c r="E2394" t="n">
        <v>28.12</v>
      </c>
      <c r="F2394" t="n">
        <v>24.35</v>
      </c>
      <c r="G2394" t="n">
        <v>29.81</v>
      </c>
      <c r="H2394" t="n">
        <v>0.49</v>
      </c>
      <c r="I2394" t="n">
        <v>49</v>
      </c>
      <c r="J2394" t="n">
        <v>154.98</v>
      </c>
      <c r="K2394" t="n">
        <v>49.1</v>
      </c>
      <c r="L2394" t="n">
        <v>4.25</v>
      </c>
      <c r="M2394" t="n">
        <v>47</v>
      </c>
      <c r="N2394" t="n">
        <v>26.63</v>
      </c>
      <c r="O2394" t="n">
        <v>19348.03</v>
      </c>
      <c r="P2394" t="n">
        <v>284.86</v>
      </c>
      <c r="Q2394" t="n">
        <v>608.95</v>
      </c>
      <c r="R2394" t="n">
        <v>77.31999999999999</v>
      </c>
      <c r="S2394" t="n">
        <v>46.36</v>
      </c>
      <c r="T2394" t="n">
        <v>14962.77</v>
      </c>
      <c r="U2394" t="n">
        <v>0.6</v>
      </c>
      <c r="V2394" t="n">
        <v>0.88</v>
      </c>
      <c r="W2394" t="n">
        <v>9.26</v>
      </c>
      <c r="X2394" t="n">
        <v>0.97</v>
      </c>
      <c r="Y2394" t="n">
        <v>1</v>
      </c>
      <c r="Z2394" t="n">
        <v>10</v>
      </c>
    </row>
    <row r="2395">
      <c r="A2395" t="n">
        <v>14</v>
      </c>
      <c r="B2395" t="n">
        <v>75</v>
      </c>
      <c r="C2395" t="inlineStr">
        <is>
          <t xml:space="preserve">CONCLUIDO	</t>
        </is>
      </c>
      <c r="D2395" t="n">
        <v>3.5695</v>
      </c>
      <c r="E2395" t="n">
        <v>28.02</v>
      </c>
      <c r="F2395" t="n">
        <v>24.3</v>
      </c>
      <c r="G2395" t="n">
        <v>31.02</v>
      </c>
      <c r="H2395" t="n">
        <v>0.51</v>
      </c>
      <c r="I2395" t="n">
        <v>47</v>
      </c>
      <c r="J2395" t="n">
        <v>155.33</v>
      </c>
      <c r="K2395" t="n">
        <v>49.1</v>
      </c>
      <c r="L2395" t="n">
        <v>4.5</v>
      </c>
      <c r="M2395" t="n">
        <v>45</v>
      </c>
      <c r="N2395" t="n">
        <v>26.74</v>
      </c>
      <c r="O2395" t="n">
        <v>19391.36</v>
      </c>
      <c r="P2395" t="n">
        <v>283.66</v>
      </c>
      <c r="Q2395" t="n">
        <v>608.92</v>
      </c>
      <c r="R2395" t="n">
        <v>76.45</v>
      </c>
      <c r="S2395" t="n">
        <v>46.36</v>
      </c>
      <c r="T2395" t="n">
        <v>14535.71</v>
      </c>
      <c r="U2395" t="n">
        <v>0.61</v>
      </c>
      <c r="V2395" t="n">
        <v>0.88</v>
      </c>
      <c r="W2395" t="n">
        <v>9.25</v>
      </c>
      <c r="X2395" t="n">
        <v>0.93</v>
      </c>
      <c r="Y2395" t="n">
        <v>1</v>
      </c>
      <c r="Z2395" t="n">
        <v>10</v>
      </c>
    </row>
    <row r="2396">
      <c r="A2396" t="n">
        <v>15</v>
      </c>
      <c r="B2396" t="n">
        <v>75</v>
      </c>
      <c r="C2396" t="inlineStr">
        <is>
          <t xml:space="preserve">CONCLUIDO	</t>
        </is>
      </c>
      <c r="D2396" t="n">
        <v>3.5906</v>
      </c>
      <c r="E2396" t="n">
        <v>27.85</v>
      </c>
      <c r="F2396" t="n">
        <v>24.23</v>
      </c>
      <c r="G2396" t="n">
        <v>33.04</v>
      </c>
      <c r="H2396" t="n">
        <v>0.54</v>
      </c>
      <c r="I2396" t="n">
        <v>44</v>
      </c>
      <c r="J2396" t="n">
        <v>155.68</v>
      </c>
      <c r="K2396" t="n">
        <v>49.1</v>
      </c>
      <c r="L2396" t="n">
        <v>4.75</v>
      </c>
      <c r="M2396" t="n">
        <v>42</v>
      </c>
      <c r="N2396" t="n">
        <v>26.84</v>
      </c>
      <c r="O2396" t="n">
        <v>19434.74</v>
      </c>
      <c r="P2396" t="n">
        <v>282.33</v>
      </c>
      <c r="Q2396" t="n">
        <v>608.91</v>
      </c>
      <c r="R2396" t="n">
        <v>73.88</v>
      </c>
      <c r="S2396" t="n">
        <v>46.36</v>
      </c>
      <c r="T2396" t="n">
        <v>13268.07</v>
      </c>
      <c r="U2396" t="n">
        <v>0.63</v>
      </c>
      <c r="V2396" t="n">
        <v>0.88</v>
      </c>
      <c r="W2396" t="n">
        <v>9.25</v>
      </c>
      <c r="X2396" t="n">
        <v>0.86</v>
      </c>
      <c r="Y2396" t="n">
        <v>1</v>
      </c>
      <c r="Z2396" t="n">
        <v>10</v>
      </c>
    </row>
    <row r="2397">
      <c r="A2397" t="n">
        <v>16</v>
      </c>
      <c r="B2397" t="n">
        <v>75</v>
      </c>
      <c r="C2397" t="inlineStr">
        <is>
          <t xml:space="preserve">CONCLUIDO	</t>
        </is>
      </c>
      <c r="D2397" t="n">
        <v>3.6024</v>
      </c>
      <c r="E2397" t="n">
        <v>27.76</v>
      </c>
      <c r="F2397" t="n">
        <v>24.2</v>
      </c>
      <c r="G2397" t="n">
        <v>34.57</v>
      </c>
      <c r="H2397" t="n">
        <v>0.57</v>
      </c>
      <c r="I2397" t="n">
        <v>42</v>
      </c>
      <c r="J2397" t="n">
        <v>156.03</v>
      </c>
      <c r="K2397" t="n">
        <v>49.1</v>
      </c>
      <c r="L2397" t="n">
        <v>5</v>
      </c>
      <c r="M2397" t="n">
        <v>40</v>
      </c>
      <c r="N2397" t="n">
        <v>26.94</v>
      </c>
      <c r="O2397" t="n">
        <v>19478.15</v>
      </c>
      <c r="P2397" t="n">
        <v>281.25</v>
      </c>
      <c r="Q2397" t="n">
        <v>608.91</v>
      </c>
      <c r="R2397" t="n">
        <v>72.97</v>
      </c>
      <c r="S2397" t="n">
        <v>46.36</v>
      </c>
      <c r="T2397" t="n">
        <v>12821.08</v>
      </c>
      <c r="U2397" t="n">
        <v>0.64</v>
      </c>
      <c r="V2397" t="n">
        <v>0.88</v>
      </c>
      <c r="W2397" t="n">
        <v>9.25</v>
      </c>
      <c r="X2397" t="n">
        <v>0.82</v>
      </c>
      <c r="Y2397" t="n">
        <v>1</v>
      </c>
      <c r="Z2397" t="n">
        <v>10</v>
      </c>
    </row>
    <row r="2398">
      <c r="A2398" t="n">
        <v>17</v>
      </c>
      <c r="B2398" t="n">
        <v>75</v>
      </c>
      <c r="C2398" t="inlineStr">
        <is>
          <t xml:space="preserve">CONCLUIDO	</t>
        </is>
      </c>
      <c r="D2398" t="n">
        <v>3.6153</v>
      </c>
      <c r="E2398" t="n">
        <v>27.66</v>
      </c>
      <c r="F2398" t="n">
        <v>24.16</v>
      </c>
      <c r="G2398" t="n">
        <v>36.24</v>
      </c>
      <c r="H2398" t="n">
        <v>0.59</v>
      </c>
      <c r="I2398" t="n">
        <v>40</v>
      </c>
      <c r="J2398" t="n">
        <v>156.39</v>
      </c>
      <c r="K2398" t="n">
        <v>49.1</v>
      </c>
      <c r="L2398" t="n">
        <v>5.25</v>
      </c>
      <c r="M2398" t="n">
        <v>38</v>
      </c>
      <c r="N2398" t="n">
        <v>27.04</v>
      </c>
      <c r="O2398" t="n">
        <v>19521.59</v>
      </c>
      <c r="P2398" t="n">
        <v>280.21</v>
      </c>
      <c r="Q2398" t="n">
        <v>608.92</v>
      </c>
      <c r="R2398" t="n">
        <v>71.84999999999999</v>
      </c>
      <c r="S2398" t="n">
        <v>46.36</v>
      </c>
      <c r="T2398" t="n">
        <v>12270.7</v>
      </c>
      <c r="U2398" t="n">
        <v>0.65</v>
      </c>
      <c r="V2398" t="n">
        <v>0.88</v>
      </c>
      <c r="W2398" t="n">
        <v>9.24</v>
      </c>
      <c r="X2398" t="n">
        <v>0.79</v>
      </c>
      <c r="Y2398" t="n">
        <v>1</v>
      </c>
      <c r="Z2398" t="n">
        <v>10</v>
      </c>
    </row>
    <row r="2399">
      <c r="A2399" t="n">
        <v>18</v>
      </c>
      <c r="B2399" t="n">
        <v>75</v>
      </c>
      <c r="C2399" t="inlineStr">
        <is>
          <t xml:space="preserve">CONCLUIDO	</t>
        </is>
      </c>
      <c r="D2399" t="n">
        <v>3.6295</v>
      </c>
      <c r="E2399" t="n">
        <v>27.55</v>
      </c>
      <c r="F2399" t="n">
        <v>24.11</v>
      </c>
      <c r="G2399" t="n">
        <v>38.08</v>
      </c>
      <c r="H2399" t="n">
        <v>0.62</v>
      </c>
      <c r="I2399" t="n">
        <v>38</v>
      </c>
      <c r="J2399" t="n">
        <v>156.74</v>
      </c>
      <c r="K2399" t="n">
        <v>49.1</v>
      </c>
      <c r="L2399" t="n">
        <v>5.5</v>
      </c>
      <c r="M2399" t="n">
        <v>36</v>
      </c>
      <c r="N2399" t="n">
        <v>27.14</v>
      </c>
      <c r="O2399" t="n">
        <v>19565.07</v>
      </c>
      <c r="P2399" t="n">
        <v>279.14</v>
      </c>
      <c r="Q2399" t="n">
        <v>608.87</v>
      </c>
      <c r="R2399" t="n">
        <v>70.37</v>
      </c>
      <c r="S2399" t="n">
        <v>46.36</v>
      </c>
      <c r="T2399" t="n">
        <v>11544.75</v>
      </c>
      <c r="U2399" t="n">
        <v>0.66</v>
      </c>
      <c r="V2399" t="n">
        <v>0.88</v>
      </c>
      <c r="W2399" t="n">
        <v>9.24</v>
      </c>
      <c r="X2399" t="n">
        <v>0.74</v>
      </c>
      <c r="Y2399" t="n">
        <v>1</v>
      </c>
      <c r="Z2399" t="n">
        <v>10</v>
      </c>
    </row>
    <row r="2400">
      <c r="A2400" t="n">
        <v>19</v>
      </c>
      <c r="B2400" t="n">
        <v>75</v>
      </c>
      <c r="C2400" t="inlineStr">
        <is>
          <t xml:space="preserve">CONCLUIDO	</t>
        </is>
      </c>
      <c r="D2400" t="n">
        <v>3.6413</v>
      </c>
      <c r="E2400" t="n">
        <v>27.46</v>
      </c>
      <c r="F2400" t="n">
        <v>24.09</v>
      </c>
      <c r="G2400" t="n">
        <v>40.14</v>
      </c>
      <c r="H2400" t="n">
        <v>0.65</v>
      </c>
      <c r="I2400" t="n">
        <v>36</v>
      </c>
      <c r="J2400" t="n">
        <v>157.09</v>
      </c>
      <c r="K2400" t="n">
        <v>49.1</v>
      </c>
      <c r="L2400" t="n">
        <v>5.75</v>
      </c>
      <c r="M2400" t="n">
        <v>34</v>
      </c>
      <c r="N2400" t="n">
        <v>27.25</v>
      </c>
      <c r="O2400" t="n">
        <v>19608.58</v>
      </c>
      <c r="P2400" t="n">
        <v>278.2</v>
      </c>
      <c r="Q2400" t="n">
        <v>608.9</v>
      </c>
      <c r="R2400" t="n">
        <v>69.47</v>
      </c>
      <c r="S2400" t="n">
        <v>46.36</v>
      </c>
      <c r="T2400" t="n">
        <v>11103.68</v>
      </c>
      <c r="U2400" t="n">
        <v>0.67</v>
      </c>
      <c r="V2400" t="n">
        <v>0.88</v>
      </c>
      <c r="W2400" t="n">
        <v>9.24</v>
      </c>
      <c r="X2400" t="n">
        <v>0.71</v>
      </c>
      <c r="Y2400" t="n">
        <v>1</v>
      </c>
      <c r="Z2400" t="n">
        <v>10</v>
      </c>
    </row>
    <row r="2401">
      <c r="A2401" t="n">
        <v>20</v>
      </c>
      <c r="B2401" t="n">
        <v>75</v>
      </c>
      <c r="C2401" t="inlineStr">
        <is>
          <t xml:space="preserve">CONCLUIDO	</t>
        </is>
      </c>
      <c r="D2401" t="n">
        <v>3.658</v>
      </c>
      <c r="E2401" t="n">
        <v>27.34</v>
      </c>
      <c r="F2401" t="n">
        <v>24.02</v>
      </c>
      <c r="G2401" t="n">
        <v>42.39</v>
      </c>
      <c r="H2401" t="n">
        <v>0.67</v>
      </c>
      <c r="I2401" t="n">
        <v>34</v>
      </c>
      <c r="J2401" t="n">
        <v>157.44</v>
      </c>
      <c r="K2401" t="n">
        <v>49.1</v>
      </c>
      <c r="L2401" t="n">
        <v>6</v>
      </c>
      <c r="M2401" t="n">
        <v>32</v>
      </c>
      <c r="N2401" t="n">
        <v>27.35</v>
      </c>
      <c r="O2401" t="n">
        <v>19652.13</v>
      </c>
      <c r="P2401" t="n">
        <v>276.7</v>
      </c>
      <c r="Q2401" t="n">
        <v>608.85</v>
      </c>
      <c r="R2401" t="n">
        <v>67.23999999999999</v>
      </c>
      <c r="S2401" t="n">
        <v>46.36</v>
      </c>
      <c r="T2401" t="n">
        <v>9997.75</v>
      </c>
      <c r="U2401" t="n">
        <v>0.6899999999999999</v>
      </c>
      <c r="V2401" t="n">
        <v>0.89</v>
      </c>
      <c r="W2401" t="n">
        <v>9.24</v>
      </c>
      <c r="X2401" t="n">
        <v>0.65</v>
      </c>
      <c r="Y2401" t="n">
        <v>1</v>
      </c>
      <c r="Z2401" t="n">
        <v>10</v>
      </c>
    </row>
    <row r="2402">
      <c r="A2402" t="n">
        <v>21</v>
      </c>
      <c r="B2402" t="n">
        <v>75</v>
      </c>
      <c r="C2402" t="inlineStr">
        <is>
          <t xml:space="preserve">CONCLUIDO	</t>
        </is>
      </c>
      <c r="D2402" t="n">
        <v>3.6646</v>
      </c>
      <c r="E2402" t="n">
        <v>27.29</v>
      </c>
      <c r="F2402" t="n">
        <v>24</v>
      </c>
      <c r="G2402" t="n">
        <v>43.64</v>
      </c>
      <c r="H2402" t="n">
        <v>0.7</v>
      </c>
      <c r="I2402" t="n">
        <v>33</v>
      </c>
      <c r="J2402" t="n">
        <v>157.8</v>
      </c>
      <c r="K2402" t="n">
        <v>49.1</v>
      </c>
      <c r="L2402" t="n">
        <v>6.25</v>
      </c>
      <c r="M2402" t="n">
        <v>31</v>
      </c>
      <c r="N2402" t="n">
        <v>27.45</v>
      </c>
      <c r="O2402" t="n">
        <v>19695.71</v>
      </c>
      <c r="P2402" t="n">
        <v>275.95</v>
      </c>
      <c r="Q2402" t="n">
        <v>608.92</v>
      </c>
      <c r="R2402" t="n">
        <v>66.98999999999999</v>
      </c>
      <c r="S2402" t="n">
        <v>46.36</v>
      </c>
      <c r="T2402" t="n">
        <v>9878.809999999999</v>
      </c>
      <c r="U2402" t="n">
        <v>0.6899999999999999</v>
      </c>
      <c r="V2402" t="n">
        <v>0.89</v>
      </c>
      <c r="W2402" t="n">
        <v>9.23</v>
      </c>
      <c r="X2402" t="n">
        <v>0.63</v>
      </c>
      <c r="Y2402" t="n">
        <v>1</v>
      </c>
      <c r="Z2402" t="n">
        <v>10</v>
      </c>
    </row>
    <row r="2403">
      <c r="A2403" t="n">
        <v>22</v>
      </c>
      <c r="B2403" t="n">
        <v>75</v>
      </c>
      <c r="C2403" t="inlineStr">
        <is>
          <t xml:space="preserve">CONCLUIDO	</t>
        </is>
      </c>
      <c r="D2403" t="n">
        <v>3.6691</v>
      </c>
      <c r="E2403" t="n">
        <v>27.26</v>
      </c>
      <c r="F2403" t="n">
        <v>24</v>
      </c>
      <c r="G2403" t="n">
        <v>45</v>
      </c>
      <c r="H2403" t="n">
        <v>0.73</v>
      </c>
      <c r="I2403" t="n">
        <v>32</v>
      </c>
      <c r="J2403" t="n">
        <v>158.15</v>
      </c>
      <c r="K2403" t="n">
        <v>49.1</v>
      </c>
      <c r="L2403" t="n">
        <v>6.5</v>
      </c>
      <c r="M2403" t="n">
        <v>30</v>
      </c>
      <c r="N2403" t="n">
        <v>27.56</v>
      </c>
      <c r="O2403" t="n">
        <v>19739.33</v>
      </c>
      <c r="P2403" t="n">
        <v>275.42</v>
      </c>
      <c r="Q2403" t="n">
        <v>608.89</v>
      </c>
      <c r="R2403" t="n">
        <v>66.84999999999999</v>
      </c>
      <c r="S2403" t="n">
        <v>46.36</v>
      </c>
      <c r="T2403" t="n">
        <v>9810.700000000001</v>
      </c>
      <c r="U2403" t="n">
        <v>0.6899999999999999</v>
      </c>
      <c r="V2403" t="n">
        <v>0.89</v>
      </c>
      <c r="W2403" t="n">
        <v>9.23</v>
      </c>
      <c r="X2403" t="n">
        <v>0.63</v>
      </c>
      <c r="Y2403" t="n">
        <v>1</v>
      </c>
      <c r="Z2403" t="n">
        <v>10</v>
      </c>
    </row>
    <row r="2404">
      <c r="A2404" t="n">
        <v>23</v>
      </c>
      <c r="B2404" t="n">
        <v>75</v>
      </c>
      <c r="C2404" t="inlineStr">
        <is>
          <t xml:space="preserve">CONCLUIDO	</t>
        </is>
      </c>
      <c r="D2404" t="n">
        <v>3.6747</v>
      </c>
      <c r="E2404" t="n">
        <v>27.21</v>
      </c>
      <c r="F2404" t="n">
        <v>23.99</v>
      </c>
      <c r="G2404" t="n">
        <v>46.43</v>
      </c>
      <c r="H2404" t="n">
        <v>0.75</v>
      </c>
      <c r="I2404" t="n">
        <v>31</v>
      </c>
      <c r="J2404" t="n">
        <v>158.51</v>
      </c>
      <c r="K2404" t="n">
        <v>49.1</v>
      </c>
      <c r="L2404" t="n">
        <v>6.75</v>
      </c>
      <c r="M2404" t="n">
        <v>29</v>
      </c>
      <c r="N2404" t="n">
        <v>27.66</v>
      </c>
      <c r="O2404" t="n">
        <v>19782.99</v>
      </c>
      <c r="P2404" t="n">
        <v>274.58</v>
      </c>
      <c r="Q2404" t="n">
        <v>608.92</v>
      </c>
      <c r="R2404" t="n">
        <v>66.56</v>
      </c>
      <c r="S2404" t="n">
        <v>46.36</v>
      </c>
      <c r="T2404" t="n">
        <v>9673.639999999999</v>
      </c>
      <c r="U2404" t="n">
        <v>0.7</v>
      </c>
      <c r="V2404" t="n">
        <v>0.89</v>
      </c>
      <c r="W2404" t="n">
        <v>9.23</v>
      </c>
      <c r="X2404" t="n">
        <v>0.61</v>
      </c>
      <c r="Y2404" t="n">
        <v>1</v>
      </c>
      <c r="Z2404" t="n">
        <v>10</v>
      </c>
    </row>
    <row r="2405">
      <c r="A2405" t="n">
        <v>24</v>
      </c>
      <c r="B2405" t="n">
        <v>75</v>
      </c>
      <c r="C2405" t="inlineStr">
        <is>
          <t xml:space="preserve">CONCLUIDO	</t>
        </is>
      </c>
      <c r="D2405" t="n">
        <v>3.6902</v>
      </c>
      <c r="E2405" t="n">
        <v>27.1</v>
      </c>
      <c r="F2405" t="n">
        <v>23.94</v>
      </c>
      <c r="G2405" t="n">
        <v>49.52</v>
      </c>
      <c r="H2405" t="n">
        <v>0.78</v>
      </c>
      <c r="I2405" t="n">
        <v>29</v>
      </c>
      <c r="J2405" t="n">
        <v>158.86</v>
      </c>
      <c r="K2405" t="n">
        <v>49.1</v>
      </c>
      <c r="L2405" t="n">
        <v>7</v>
      </c>
      <c r="M2405" t="n">
        <v>27</v>
      </c>
      <c r="N2405" t="n">
        <v>27.77</v>
      </c>
      <c r="O2405" t="n">
        <v>19826.68</v>
      </c>
      <c r="P2405" t="n">
        <v>273.42</v>
      </c>
      <c r="Q2405" t="n">
        <v>608.96</v>
      </c>
      <c r="R2405" t="n">
        <v>64.68000000000001</v>
      </c>
      <c r="S2405" t="n">
        <v>46.36</v>
      </c>
      <c r="T2405" t="n">
        <v>8744.200000000001</v>
      </c>
      <c r="U2405" t="n">
        <v>0.72</v>
      </c>
      <c r="V2405" t="n">
        <v>0.89</v>
      </c>
      <c r="W2405" t="n">
        <v>9.23</v>
      </c>
      <c r="X2405" t="n">
        <v>0.5600000000000001</v>
      </c>
      <c r="Y2405" t="n">
        <v>1</v>
      </c>
      <c r="Z2405" t="n">
        <v>10</v>
      </c>
    </row>
    <row r="2406">
      <c r="A2406" t="n">
        <v>25</v>
      </c>
      <c r="B2406" t="n">
        <v>75</v>
      </c>
      <c r="C2406" t="inlineStr">
        <is>
          <t xml:space="preserve">CONCLUIDO	</t>
        </is>
      </c>
      <c r="D2406" t="n">
        <v>3.6963</v>
      </c>
      <c r="E2406" t="n">
        <v>27.05</v>
      </c>
      <c r="F2406" t="n">
        <v>23.92</v>
      </c>
      <c r="G2406" t="n">
        <v>51.26</v>
      </c>
      <c r="H2406" t="n">
        <v>0.8100000000000001</v>
      </c>
      <c r="I2406" t="n">
        <v>28</v>
      </c>
      <c r="J2406" t="n">
        <v>159.22</v>
      </c>
      <c r="K2406" t="n">
        <v>49.1</v>
      </c>
      <c r="L2406" t="n">
        <v>7.25</v>
      </c>
      <c r="M2406" t="n">
        <v>26</v>
      </c>
      <c r="N2406" t="n">
        <v>27.87</v>
      </c>
      <c r="O2406" t="n">
        <v>19870.53</v>
      </c>
      <c r="P2406" t="n">
        <v>272.74</v>
      </c>
      <c r="Q2406" t="n">
        <v>608.86</v>
      </c>
      <c r="R2406" t="n">
        <v>64.52</v>
      </c>
      <c r="S2406" t="n">
        <v>46.36</v>
      </c>
      <c r="T2406" t="n">
        <v>8669.290000000001</v>
      </c>
      <c r="U2406" t="n">
        <v>0.72</v>
      </c>
      <c r="V2406" t="n">
        <v>0.89</v>
      </c>
      <c r="W2406" t="n">
        <v>9.220000000000001</v>
      </c>
      <c r="X2406" t="n">
        <v>0.55</v>
      </c>
      <c r="Y2406" t="n">
        <v>1</v>
      </c>
      <c r="Z2406" t="n">
        <v>10</v>
      </c>
    </row>
    <row r="2407">
      <c r="A2407" t="n">
        <v>26</v>
      </c>
      <c r="B2407" t="n">
        <v>75</v>
      </c>
      <c r="C2407" t="inlineStr">
        <is>
          <t xml:space="preserve">CONCLUIDO	</t>
        </is>
      </c>
      <c r="D2407" t="n">
        <v>3.7047</v>
      </c>
      <c r="E2407" t="n">
        <v>26.99</v>
      </c>
      <c r="F2407" t="n">
        <v>23.89</v>
      </c>
      <c r="G2407" t="n">
        <v>53.09</v>
      </c>
      <c r="H2407" t="n">
        <v>0.83</v>
      </c>
      <c r="I2407" t="n">
        <v>27</v>
      </c>
      <c r="J2407" t="n">
        <v>159.57</v>
      </c>
      <c r="K2407" t="n">
        <v>49.1</v>
      </c>
      <c r="L2407" t="n">
        <v>7.5</v>
      </c>
      <c r="M2407" t="n">
        <v>25</v>
      </c>
      <c r="N2407" t="n">
        <v>27.98</v>
      </c>
      <c r="O2407" t="n">
        <v>19914.3</v>
      </c>
      <c r="P2407" t="n">
        <v>271.64</v>
      </c>
      <c r="Q2407" t="n">
        <v>608.8200000000001</v>
      </c>
      <c r="R2407" t="n">
        <v>63.54</v>
      </c>
      <c r="S2407" t="n">
        <v>46.36</v>
      </c>
      <c r="T2407" t="n">
        <v>8181.09</v>
      </c>
      <c r="U2407" t="n">
        <v>0.73</v>
      </c>
      <c r="V2407" t="n">
        <v>0.89</v>
      </c>
      <c r="W2407" t="n">
        <v>9.220000000000001</v>
      </c>
      <c r="X2407" t="n">
        <v>0.52</v>
      </c>
      <c r="Y2407" t="n">
        <v>1</v>
      </c>
      <c r="Z2407" t="n">
        <v>10</v>
      </c>
    </row>
    <row r="2408">
      <c r="A2408" t="n">
        <v>27</v>
      </c>
      <c r="B2408" t="n">
        <v>75</v>
      </c>
      <c r="C2408" t="inlineStr">
        <is>
          <t xml:space="preserve">CONCLUIDO	</t>
        </is>
      </c>
      <c r="D2408" t="n">
        <v>3.7146</v>
      </c>
      <c r="E2408" t="n">
        <v>26.92</v>
      </c>
      <c r="F2408" t="n">
        <v>23.85</v>
      </c>
      <c r="G2408" t="n">
        <v>55.04</v>
      </c>
      <c r="H2408" t="n">
        <v>0.86</v>
      </c>
      <c r="I2408" t="n">
        <v>26</v>
      </c>
      <c r="J2408" t="n">
        <v>159.92</v>
      </c>
      <c r="K2408" t="n">
        <v>49.1</v>
      </c>
      <c r="L2408" t="n">
        <v>7.75</v>
      </c>
      <c r="M2408" t="n">
        <v>24</v>
      </c>
      <c r="N2408" t="n">
        <v>28.08</v>
      </c>
      <c r="O2408" t="n">
        <v>19958.1</v>
      </c>
      <c r="P2408" t="n">
        <v>270.81</v>
      </c>
      <c r="Q2408" t="n">
        <v>608.79</v>
      </c>
      <c r="R2408" t="n">
        <v>62.1</v>
      </c>
      <c r="S2408" t="n">
        <v>46.36</v>
      </c>
      <c r="T2408" t="n">
        <v>7469.6</v>
      </c>
      <c r="U2408" t="n">
        <v>0.75</v>
      </c>
      <c r="V2408" t="n">
        <v>0.89</v>
      </c>
      <c r="W2408" t="n">
        <v>9.220000000000001</v>
      </c>
      <c r="X2408" t="n">
        <v>0.48</v>
      </c>
      <c r="Y2408" t="n">
        <v>1</v>
      </c>
      <c r="Z2408" t="n">
        <v>10</v>
      </c>
    </row>
    <row r="2409">
      <c r="A2409" t="n">
        <v>28</v>
      </c>
      <c r="B2409" t="n">
        <v>75</v>
      </c>
      <c r="C2409" t="inlineStr">
        <is>
          <t xml:space="preserve">CONCLUIDO	</t>
        </is>
      </c>
      <c r="D2409" t="n">
        <v>3.709</v>
      </c>
      <c r="E2409" t="n">
        <v>26.96</v>
      </c>
      <c r="F2409" t="n">
        <v>23.89</v>
      </c>
      <c r="G2409" t="n">
        <v>55.13</v>
      </c>
      <c r="H2409" t="n">
        <v>0.88</v>
      </c>
      <c r="I2409" t="n">
        <v>26</v>
      </c>
      <c r="J2409" t="n">
        <v>160.28</v>
      </c>
      <c r="K2409" t="n">
        <v>49.1</v>
      </c>
      <c r="L2409" t="n">
        <v>8</v>
      </c>
      <c r="M2409" t="n">
        <v>24</v>
      </c>
      <c r="N2409" t="n">
        <v>28.19</v>
      </c>
      <c r="O2409" t="n">
        <v>20001.93</v>
      </c>
      <c r="P2409" t="n">
        <v>270.29</v>
      </c>
      <c r="Q2409" t="n">
        <v>608.9400000000001</v>
      </c>
      <c r="R2409" t="n">
        <v>63.29</v>
      </c>
      <c r="S2409" t="n">
        <v>46.36</v>
      </c>
      <c r="T2409" t="n">
        <v>8061.44</v>
      </c>
      <c r="U2409" t="n">
        <v>0.73</v>
      </c>
      <c r="V2409" t="n">
        <v>0.89</v>
      </c>
      <c r="W2409" t="n">
        <v>9.23</v>
      </c>
      <c r="X2409" t="n">
        <v>0.52</v>
      </c>
      <c r="Y2409" t="n">
        <v>1</v>
      </c>
      <c r="Z2409" t="n">
        <v>10</v>
      </c>
    </row>
    <row r="2410">
      <c r="A2410" t="n">
        <v>29</v>
      </c>
      <c r="B2410" t="n">
        <v>75</v>
      </c>
      <c r="C2410" t="inlineStr">
        <is>
          <t xml:space="preserve">CONCLUIDO	</t>
        </is>
      </c>
      <c r="D2410" t="n">
        <v>3.7185</v>
      </c>
      <c r="E2410" t="n">
        <v>26.89</v>
      </c>
      <c r="F2410" t="n">
        <v>23.85</v>
      </c>
      <c r="G2410" t="n">
        <v>57.25</v>
      </c>
      <c r="H2410" t="n">
        <v>0.91</v>
      </c>
      <c r="I2410" t="n">
        <v>25</v>
      </c>
      <c r="J2410" t="n">
        <v>160.64</v>
      </c>
      <c r="K2410" t="n">
        <v>49.1</v>
      </c>
      <c r="L2410" t="n">
        <v>8.25</v>
      </c>
      <c r="M2410" t="n">
        <v>23</v>
      </c>
      <c r="N2410" t="n">
        <v>28.29</v>
      </c>
      <c r="O2410" t="n">
        <v>20045.81</v>
      </c>
      <c r="P2410" t="n">
        <v>269.53</v>
      </c>
      <c r="Q2410" t="n">
        <v>608.91</v>
      </c>
      <c r="R2410" t="n">
        <v>62.29</v>
      </c>
      <c r="S2410" t="n">
        <v>46.36</v>
      </c>
      <c r="T2410" t="n">
        <v>7566.55</v>
      </c>
      <c r="U2410" t="n">
        <v>0.74</v>
      </c>
      <c r="V2410" t="n">
        <v>0.89</v>
      </c>
      <c r="W2410" t="n">
        <v>9.220000000000001</v>
      </c>
      <c r="X2410" t="n">
        <v>0.48</v>
      </c>
      <c r="Y2410" t="n">
        <v>1</v>
      </c>
      <c r="Z2410" t="n">
        <v>10</v>
      </c>
    </row>
    <row r="2411">
      <c r="A2411" t="n">
        <v>30</v>
      </c>
      <c r="B2411" t="n">
        <v>75</v>
      </c>
      <c r="C2411" t="inlineStr">
        <is>
          <t xml:space="preserve">CONCLUIDO	</t>
        </is>
      </c>
      <c r="D2411" t="n">
        <v>3.7263</v>
      </c>
      <c r="E2411" t="n">
        <v>26.84</v>
      </c>
      <c r="F2411" t="n">
        <v>23.83</v>
      </c>
      <c r="G2411" t="n">
        <v>59.57</v>
      </c>
      <c r="H2411" t="n">
        <v>0.9399999999999999</v>
      </c>
      <c r="I2411" t="n">
        <v>24</v>
      </c>
      <c r="J2411" t="n">
        <v>160.99</v>
      </c>
      <c r="K2411" t="n">
        <v>49.1</v>
      </c>
      <c r="L2411" t="n">
        <v>8.5</v>
      </c>
      <c r="M2411" t="n">
        <v>22</v>
      </c>
      <c r="N2411" t="n">
        <v>28.4</v>
      </c>
      <c r="O2411" t="n">
        <v>20089.72</v>
      </c>
      <c r="P2411" t="n">
        <v>268.53</v>
      </c>
      <c r="Q2411" t="n">
        <v>608.89</v>
      </c>
      <c r="R2411" t="n">
        <v>61.6</v>
      </c>
      <c r="S2411" t="n">
        <v>46.36</v>
      </c>
      <c r="T2411" t="n">
        <v>7226.3</v>
      </c>
      <c r="U2411" t="n">
        <v>0.75</v>
      </c>
      <c r="V2411" t="n">
        <v>0.89</v>
      </c>
      <c r="W2411" t="n">
        <v>9.210000000000001</v>
      </c>
      <c r="X2411" t="n">
        <v>0.45</v>
      </c>
      <c r="Y2411" t="n">
        <v>1</v>
      </c>
      <c r="Z2411" t="n">
        <v>10</v>
      </c>
    </row>
    <row r="2412">
      <c r="A2412" t="n">
        <v>31</v>
      </c>
      <c r="B2412" t="n">
        <v>75</v>
      </c>
      <c r="C2412" t="inlineStr">
        <is>
          <t xml:space="preserve">CONCLUIDO	</t>
        </is>
      </c>
      <c r="D2412" t="n">
        <v>3.7332</v>
      </c>
      <c r="E2412" t="n">
        <v>26.79</v>
      </c>
      <c r="F2412" t="n">
        <v>23.81</v>
      </c>
      <c r="G2412" t="n">
        <v>62.11</v>
      </c>
      <c r="H2412" t="n">
        <v>0.96</v>
      </c>
      <c r="I2412" t="n">
        <v>23</v>
      </c>
      <c r="J2412" t="n">
        <v>161.35</v>
      </c>
      <c r="K2412" t="n">
        <v>49.1</v>
      </c>
      <c r="L2412" t="n">
        <v>8.75</v>
      </c>
      <c r="M2412" t="n">
        <v>21</v>
      </c>
      <c r="N2412" t="n">
        <v>28.5</v>
      </c>
      <c r="O2412" t="n">
        <v>20133.66</v>
      </c>
      <c r="P2412" t="n">
        <v>267.46</v>
      </c>
      <c r="Q2412" t="n">
        <v>608.8099999999999</v>
      </c>
      <c r="R2412" t="n">
        <v>60.9</v>
      </c>
      <c r="S2412" t="n">
        <v>46.36</v>
      </c>
      <c r="T2412" t="n">
        <v>6883.59</v>
      </c>
      <c r="U2412" t="n">
        <v>0.76</v>
      </c>
      <c r="V2412" t="n">
        <v>0.9</v>
      </c>
      <c r="W2412" t="n">
        <v>9.220000000000001</v>
      </c>
      <c r="X2412" t="n">
        <v>0.44</v>
      </c>
      <c r="Y2412" t="n">
        <v>1</v>
      </c>
      <c r="Z2412" t="n">
        <v>10</v>
      </c>
    </row>
    <row r="2413">
      <c r="A2413" t="n">
        <v>32</v>
      </c>
      <c r="B2413" t="n">
        <v>75</v>
      </c>
      <c r="C2413" t="inlineStr">
        <is>
          <t xml:space="preserve">CONCLUIDO	</t>
        </is>
      </c>
      <c r="D2413" t="n">
        <v>3.7325</v>
      </c>
      <c r="E2413" t="n">
        <v>26.79</v>
      </c>
      <c r="F2413" t="n">
        <v>23.81</v>
      </c>
      <c r="G2413" t="n">
        <v>62.12</v>
      </c>
      <c r="H2413" t="n">
        <v>0.99</v>
      </c>
      <c r="I2413" t="n">
        <v>23</v>
      </c>
      <c r="J2413" t="n">
        <v>161.71</v>
      </c>
      <c r="K2413" t="n">
        <v>49.1</v>
      </c>
      <c r="L2413" t="n">
        <v>9</v>
      </c>
      <c r="M2413" t="n">
        <v>21</v>
      </c>
      <c r="N2413" t="n">
        <v>28.61</v>
      </c>
      <c r="O2413" t="n">
        <v>20177.64</v>
      </c>
      <c r="P2413" t="n">
        <v>267.15</v>
      </c>
      <c r="Q2413" t="n">
        <v>608.87</v>
      </c>
      <c r="R2413" t="n">
        <v>61.22</v>
      </c>
      <c r="S2413" t="n">
        <v>46.36</v>
      </c>
      <c r="T2413" t="n">
        <v>7041.46</v>
      </c>
      <c r="U2413" t="n">
        <v>0.76</v>
      </c>
      <c r="V2413" t="n">
        <v>0.89</v>
      </c>
      <c r="W2413" t="n">
        <v>9.210000000000001</v>
      </c>
      <c r="X2413" t="n">
        <v>0.44</v>
      </c>
      <c r="Y2413" t="n">
        <v>1</v>
      </c>
      <c r="Z2413" t="n">
        <v>10</v>
      </c>
    </row>
    <row r="2414">
      <c r="A2414" t="n">
        <v>33</v>
      </c>
      <c r="B2414" t="n">
        <v>75</v>
      </c>
      <c r="C2414" t="inlineStr">
        <is>
          <t xml:space="preserve">CONCLUIDO	</t>
        </is>
      </c>
      <c r="D2414" t="n">
        <v>3.7389</v>
      </c>
      <c r="E2414" t="n">
        <v>26.75</v>
      </c>
      <c r="F2414" t="n">
        <v>23.8</v>
      </c>
      <c r="G2414" t="n">
        <v>64.90000000000001</v>
      </c>
      <c r="H2414" t="n">
        <v>1.01</v>
      </c>
      <c r="I2414" t="n">
        <v>22</v>
      </c>
      <c r="J2414" t="n">
        <v>162.06</v>
      </c>
      <c r="K2414" t="n">
        <v>49.1</v>
      </c>
      <c r="L2414" t="n">
        <v>9.25</v>
      </c>
      <c r="M2414" t="n">
        <v>20</v>
      </c>
      <c r="N2414" t="n">
        <v>28.72</v>
      </c>
      <c r="O2414" t="n">
        <v>20221.66</v>
      </c>
      <c r="P2414" t="n">
        <v>266.42</v>
      </c>
      <c r="Q2414" t="n">
        <v>608.8099999999999</v>
      </c>
      <c r="R2414" t="n">
        <v>60.38</v>
      </c>
      <c r="S2414" t="n">
        <v>46.36</v>
      </c>
      <c r="T2414" t="n">
        <v>6629.41</v>
      </c>
      <c r="U2414" t="n">
        <v>0.77</v>
      </c>
      <c r="V2414" t="n">
        <v>0.9</v>
      </c>
      <c r="W2414" t="n">
        <v>9.220000000000001</v>
      </c>
      <c r="X2414" t="n">
        <v>0.42</v>
      </c>
      <c r="Y2414" t="n">
        <v>1</v>
      </c>
      <c r="Z2414" t="n">
        <v>10</v>
      </c>
    </row>
    <row r="2415">
      <c r="A2415" t="n">
        <v>34</v>
      </c>
      <c r="B2415" t="n">
        <v>75</v>
      </c>
      <c r="C2415" t="inlineStr">
        <is>
          <t xml:space="preserve">CONCLUIDO	</t>
        </is>
      </c>
      <c r="D2415" t="n">
        <v>3.7449</v>
      </c>
      <c r="E2415" t="n">
        <v>26.7</v>
      </c>
      <c r="F2415" t="n">
        <v>23.79</v>
      </c>
      <c r="G2415" t="n">
        <v>67.95999999999999</v>
      </c>
      <c r="H2415" t="n">
        <v>1.04</v>
      </c>
      <c r="I2415" t="n">
        <v>21</v>
      </c>
      <c r="J2415" t="n">
        <v>162.42</v>
      </c>
      <c r="K2415" t="n">
        <v>49.1</v>
      </c>
      <c r="L2415" t="n">
        <v>9.5</v>
      </c>
      <c r="M2415" t="n">
        <v>19</v>
      </c>
      <c r="N2415" t="n">
        <v>28.82</v>
      </c>
      <c r="O2415" t="n">
        <v>20265.72</v>
      </c>
      <c r="P2415" t="n">
        <v>265.32</v>
      </c>
      <c r="Q2415" t="n">
        <v>608.8</v>
      </c>
      <c r="R2415" t="n">
        <v>60.23</v>
      </c>
      <c r="S2415" t="n">
        <v>46.36</v>
      </c>
      <c r="T2415" t="n">
        <v>6559.27</v>
      </c>
      <c r="U2415" t="n">
        <v>0.77</v>
      </c>
      <c r="V2415" t="n">
        <v>0.9</v>
      </c>
      <c r="W2415" t="n">
        <v>9.210000000000001</v>
      </c>
      <c r="X2415" t="n">
        <v>0.41</v>
      </c>
      <c r="Y2415" t="n">
        <v>1</v>
      </c>
      <c r="Z2415" t="n">
        <v>10</v>
      </c>
    </row>
    <row r="2416">
      <c r="A2416" t="n">
        <v>35</v>
      </c>
      <c r="B2416" t="n">
        <v>75</v>
      </c>
      <c r="C2416" t="inlineStr">
        <is>
          <t xml:space="preserve">CONCLUIDO	</t>
        </is>
      </c>
      <c r="D2416" t="n">
        <v>3.7466</v>
      </c>
      <c r="E2416" t="n">
        <v>26.69</v>
      </c>
      <c r="F2416" t="n">
        <v>23.77</v>
      </c>
      <c r="G2416" t="n">
        <v>67.92</v>
      </c>
      <c r="H2416" t="n">
        <v>1.06</v>
      </c>
      <c r="I2416" t="n">
        <v>21</v>
      </c>
      <c r="J2416" t="n">
        <v>162.78</v>
      </c>
      <c r="K2416" t="n">
        <v>49.1</v>
      </c>
      <c r="L2416" t="n">
        <v>9.75</v>
      </c>
      <c r="M2416" t="n">
        <v>19</v>
      </c>
      <c r="N2416" t="n">
        <v>28.93</v>
      </c>
      <c r="O2416" t="n">
        <v>20309.81</v>
      </c>
      <c r="P2416" t="n">
        <v>264.9</v>
      </c>
      <c r="Q2416" t="n">
        <v>608.85</v>
      </c>
      <c r="R2416" t="n">
        <v>59.77</v>
      </c>
      <c r="S2416" t="n">
        <v>46.36</v>
      </c>
      <c r="T2416" t="n">
        <v>6329.55</v>
      </c>
      <c r="U2416" t="n">
        <v>0.78</v>
      </c>
      <c r="V2416" t="n">
        <v>0.9</v>
      </c>
      <c r="W2416" t="n">
        <v>9.210000000000001</v>
      </c>
      <c r="X2416" t="n">
        <v>0.4</v>
      </c>
      <c r="Y2416" t="n">
        <v>1</v>
      </c>
      <c r="Z2416" t="n">
        <v>10</v>
      </c>
    </row>
    <row r="2417">
      <c r="A2417" t="n">
        <v>36</v>
      </c>
      <c r="B2417" t="n">
        <v>75</v>
      </c>
      <c r="C2417" t="inlineStr">
        <is>
          <t xml:space="preserve">CONCLUIDO	</t>
        </is>
      </c>
      <c r="D2417" t="n">
        <v>3.7547</v>
      </c>
      <c r="E2417" t="n">
        <v>26.63</v>
      </c>
      <c r="F2417" t="n">
        <v>23.75</v>
      </c>
      <c r="G2417" t="n">
        <v>71.23999999999999</v>
      </c>
      <c r="H2417" t="n">
        <v>1.09</v>
      </c>
      <c r="I2417" t="n">
        <v>20</v>
      </c>
      <c r="J2417" t="n">
        <v>163.13</v>
      </c>
      <c r="K2417" t="n">
        <v>49.1</v>
      </c>
      <c r="L2417" t="n">
        <v>10</v>
      </c>
      <c r="M2417" t="n">
        <v>18</v>
      </c>
      <c r="N2417" t="n">
        <v>29.04</v>
      </c>
      <c r="O2417" t="n">
        <v>20353.94</v>
      </c>
      <c r="P2417" t="n">
        <v>263.72</v>
      </c>
      <c r="Q2417" t="n">
        <v>608.84</v>
      </c>
      <c r="R2417" t="n">
        <v>59.14</v>
      </c>
      <c r="S2417" t="n">
        <v>46.36</v>
      </c>
      <c r="T2417" t="n">
        <v>6019.96</v>
      </c>
      <c r="U2417" t="n">
        <v>0.78</v>
      </c>
      <c r="V2417" t="n">
        <v>0.9</v>
      </c>
      <c r="W2417" t="n">
        <v>9.210000000000001</v>
      </c>
      <c r="X2417" t="n">
        <v>0.37</v>
      </c>
      <c r="Y2417" t="n">
        <v>1</v>
      </c>
      <c r="Z2417" t="n">
        <v>10</v>
      </c>
    </row>
    <row r="2418">
      <c r="A2418" t="n">
        <v>37</v>
      </c>
      <c r="B2418" t="n">
        <v>75</v>
      </c>
      <c r="C2418" t="inlineStr">
        <is>
          <t xml:space="preserve">CONCLUIDO	</t>
        </is>
      </c>
      <c r="D2418" t="n">
        <v>3.7547</v>
      </c>
      <c r="E2418" t="n">
        <v>26.63</v>
      </c>
      <c r="F2418" t="n">
        <v>23.75</v>
      </c>
      <c r="G2418" t="n">
        <v>71.23999999999999</v>
      </c>
      <c r="H2418" t="n">
        <v>1.11</v>
      </c>
      <c r="I2418" t="n">
        <v>20</v>
      </c>
      <c r="J2418" t="n">
        <v>163.49</v>
      </c>
      <c r="K2418" t="n">
        <v>49.1</v>
      </c>
      <c r="L2418" t="n">
        <v>10.25</v>
      </c>
      <c r="M2418" t="n">
        <v>18</v>
      </c>
      <c r="N2418" t="n">
        <v>29.15</v>
      </c>
      <c r="O2418" t="n">
        <v>20398.1</v>
      </c>
      <c r="P2418" t="n">
        <v>263.23</v>
      </c>
      <c r="Q2418" t="n">
        <v>608.84</v>
      </c>
      <c r="R2418" t="n">
        <v>59.01</v>
      </c>
      <c r="S2418" t="n">
        <v>46.36</v>
      </c>
      <c r="T2418" t="n">
        <v>5950.05</v>
      </c>
      <c r="U2418" t="n">
        <v>0.79</v>
      </c>
      <c r="V2418" t="n">
        <v>0.9</v>
      </c>
      <c r="W2418" t="n">
        <v>9.210000000000001</v>
      </c>
      <c r="X2418" t="n">
        <v>0.37</v>
      </c>
      <c r="Y2418" t="n">
        <v>1</v>
      </c>
      <c r="Z2418" t="n">
        <v>10</v>
      </c>
    </row>
    <row r="2419">
      <c r="A2419" t="n">
        <v>38</v>
      </c>
      <c r="B2419" t="n">
        <v>75</v>
      </c>
      <c r="C2419" t="inlineStr">
        <is>
          <t xml:space="preserve">CONCLUIDO	</t>
        </is>
      </c>
      <c r="D2419" t="n">
        <v>3.7617</v>
      </c>
      <c r="E2419" t="n">
        <v>26.58</v>
      </c>
      <c r="F2419" t="n">
        <v>23.73</v>
      </c>
      <c r="G2419" t="n">
        <v>74.93000000000001</v>
      </c>
      <c r="H2419" t="n">
        <v>1.14</v>
      </c>
      <c r="I2419" t="n">
        <v>19</v>
      </c>
      <c r="J2419" t="n">
        <v>163.85</v>
      </c>
      <c r="K2419" t="n">
        <v>49.1</v>
      </c>
      <c r="L2419" t="n">
        <v>10.5</v>
      </c>
      <c r="M2419" t="n">
        <v>17</v>
      </c>
      <c r="N2419" t="n">
        <v>29.26</v>
      </c>
      <c r="O2419" t="n">
        <v>20442.3</v>
      </c>
      <c r="P2419" t="n">
        <v>262.69</v>
      </c>
      <c r="Q2419" t="n">
        <v>608.84</v>
      </c>
      <c r="R2419" t="n">
        <v>58.39</v>
      </c>
      <c r="S2419" t="n">
        <v>46.36</v>
      </c>
      <c r="T2419" t="n">
        <v>5649.52</v>
      </c>
      <c r="U2419" t="n">
        <v>0.79</v>
      </c>
      <c r="V2419" t="n">
        <v>0.9</v>
      </c>
      <c r="W2419" t="n">
        <v>9.210000000000001</v>
      </c>
      <c r="X2419" t="n">
        <v>0.35</v>
      </c>
      <c r="Y2419" t="n">
        <v>1</v>
      </c>
      <c r="Z2419" t="n">
        <v>10</v>
      </c>
    </row>
    <row r="2420">
      <c r="A2420" t="n">
        <v>39</v>
      </c>
      <c r="B2420" t="n">
        <v>75</v>
      </c>
      <c r="C2420" t="inlineStr">
        <is>
          <t xml:space="preserve">CONCLUIDO	</t>
        </is>
      </c>
      <c r="D2420" t="n">
        <v>3.7609</v>
      </c>
      <c r="E2420" t="n">
        <v>26.59</v>
      </c>
      <c r="F2420" t="n">
        <v>23.73</v>
      </c>
      <c r="G2420" t="n">
        <v>74.94</v>
      </c>
      <c r="H2420" t="n">
        <v>1.16</v>
      </c>
      <c r="I2420" t="n">
        <v>19</v>
      </c>
      <c r="J2420" t="n">
        <v>164.21</v>
      </c>
      <c r="K2420" t="n">
        <v>49.1</v>
      </c>
      <c r="L2420" t="n">
        <v>10.75</v>
      </c>
      <c r="M2420" t="n">
        <v>17</v>
      </c>
      <c r="N2420" t="n">
        <v>29.36</v>
      </c>
      <c r="O2420" t="n">
        <v>20486.54</v>
      </c>
      <c r="P2420" t="n">
        <v>262.17</v>
      </c>
      <c r="Q2420" t="n">
        <v>608.79</v>
      </c>
      <c r="R2420" t="n">
        <v>58.62</v>
      </c>
      <c r="S2420" t="n">
        <v>46.36</v>
      </c>
      <c r="T2420" t="n">
        <v>5760.93</v>
      </c>
      <c r="U2420" t="n">
        <v>0.79</v>
      </c>
      <c r="V2420" t="n">
        <v>0.9</v>
      </c>
      <c r="W2420" t="n">
        <v>9.210000000000001</v>
      </c>
      <c r="X2420" t="n">
        <v>0.36</v>
      </c>
      <c r="Y2420" t="n">
        <v>1</v>
      </c>
      <c r="Z2420" t="n">
        <v>10</v>
      </c>
    </row>
    <row r="2421">
      <c r="A2421" t="n">
        <v>40</v>
      </c>
      <c r="B2421" t="n">
        <v>75</v>
      </c>
      <c r="C2421" t="inlineStr">
        <is>
          <t xml:space="preserve">CONCLUIDO	</t>
        </is>
      </c>
      <c r="D2421" t="n">
        <v>3.7686</v>
      </c>
      <c r="E2421" t="n">
        <v>26.53</v>
      </c>
      <c r="F2421" t="n">
        <v>23.71</v>
      </c>
      <c r="G2421" t="n">
        <v>79.03</v>
      </c>
      <c r="H2421" t="n">
        <v>1.18</v>
      </c>
      <c r="I2421" t="n">
        <v>18</v>
      </c>
      <c r="J2421" t="n">
        <v>164.57</v>
      </c>
      <c r="K2421" t="n">
        <v>49.1</v>
      </c>
      <c r="L2421" t="n">
        <v>11</v>
      </c>
      <c r="M2421" t="n">
        <v>16</v>
      </c>
      <c r="N2421" t="n">
        <v>29.47</v>
      </c>
      <c r="O2421" t="n">
        <v>20530.82</v>
      </c>
      <c r="P2421" t="n">
        <v>260.52</v>
      </c>
      <c r="Q2421" t="n">
        <v>608.85</v>
      </c>
      <c r="R2421" t="n">
        <v>58.04</v>
      </c>
      <c r="S2421" t="n">
        <v>46.36</v>
      </c>
      <c r="T2421" t="n">
        <v>5477.27</v>
      </c>
      <c r="U2421" t="n">
        <v>0.8</v>
      </c>
      <c r="V2421" t="n">
        <v>0.9</v>
      </c>
      <c r="W2421" t="n">
        <v>9.199999999999999</v>
      </c>
      <c r="X2421" t="n">
        <v>0.34</v>
      </c>
      <c r="Y2421" t="n">
        <v>1</v>
      </c>
      <c r="Z2421" t="n">
        <v>10</v>
      </c>
    </row>
    <row r="2422">
      <c r="A2422" t="n">
        <v>41</v>
      </c>
      <c r="B2422" t="n">
        <v>75</v>
      </c>
      <c r="C2422" t="inlineStr">
        <is>
          <t xml:space="preserve">CONCLUIDO	</t>
        </is>
      </c>
      <c r="D2422" t="n">
        <v>3.7713</v>
      </c>
      <c r="E2422" t="n">
        <v>26.52</v>
      </c>
      <c r="F2422" t="n">
        <v>23.69</v>
      </c>
      <c r="G2422" t="n">
        <v>78.97</v>
      </c>
      <c r="H2422" t="n">
        <v>1.21</v>
      </c>
      <c r="I2422" t="n">
        <v>18</v>
      </c>
      <c r="J2422" t="n">
        <v>164.93</v>
      </c>
      <c r="K2422" t="n">
        <v>49.1</v>
      </c>
      <c r="L2422" t="n">
        <v>11.25</v>
      </c>
      <c r="M2422" t="n">
        <v>16</v>
      </c>
      <c r="N2422" t="n">
        <v>29.58</v>
      </c>
      <c r="O2422" t="n">
        <v>20575.13</v>
      </c>
      <c r="P2422" t="n">
        <v>260.53</v>
      </c>
      <c r="Q2422" t="n">
        <v>608.83</v>
      </c>
      <c r="R2422" t="n">
        <v>57.3</v>
      </c>
      <c r="S2422" t="n">
        <v>46.36</v>
      </c>
      <c r="T2422" t="n">
        <v>5108.29</v>
      </c>
      <c r="U2422" t="n">
        <v>0.8100000000000001</v>
      </c>
      <c r="V2422" t="n">
        <v>0.9</v>
      </c>
      <c r="W2422" t="n">
        <v>9.199999999999999</v>
      </c>
      <c r="X2422" t="n">
        <v>0.32</v>
      </c>
      <c r="Y2422" t="n">
        <v>1</v>
      </c>
      <c r="Z2422" t="n">
        <v>10</v>
      </c>
    </row>
    <row r="2423">
      <c r="A2423" t="n">
        <v>42</v>
      </c>
      <c r="B2423" t="n">
        <v>75</v>
      </c>
      <c r="C2423" t="inlineStr">
        <is>
          <t xml:space="preserve">CONCLUIDO	</t>
        </is>
      </c>
      <c r="D2423" t="n">
        <v>3.7686</v>
      </c>
      <c r="E2423" t="n">
        <v>26.54</v>
      </c>
      <c r="F2423" t="n">
        <v>23.71</v>
      </c>
      <c r="G2423" t="n">
        <v>79.03</v>
      </c>
      <c r="H2423" t="n">
        <v>1.23</v>
      </c>
      <c r="I2423" t="n">
        <v>18</v>
      </c>
      <c r="J2423" t="n">
        <v>165.29</v>
      </c>
      <c r="K2423" t="n">
        <v>49.1</v>
      </c>
      <c r="L2423" t="n">
        <v>11.5</v>
      </c>
      <c r="M2423" t="n">
        <v>16</v>
      </c>
      <c r="N2423" t="n">
        <v>29.69</v>
      </c>
      <c r="O2423" t="n">
        <v>20619.48</v>
      </c>
      <c r="P2423" t="n">
        <v>259.14</v>
      </c>
      <c r="Q2423" t="n">
        <v>608.76</v>
      </c>
      <c r="R2423" t="n">
        <v>57.85</v>
      </c>
      <c r="S2423" t="n">
        <v>46.36</v>
      </c>
      <c r="T2423" t="n">
        <v>5382.52</v>
      </c>
      <c r="U2423" t="n">
        <v>0.8</v>
      </c>
      <c r="V2423" t="n">
        <v>0.9</v>
      </c>
      <c r="W2423" t="n">
        <v>9.210000000000001</v>
      </c>
      <c r="X2423" t="n">
        <v>0.34</v>
      </c>
      <c r="Y2423" t="n">
        <v>1</v>
      </c>
      <c r="Z2423" t="n">
        <v>10</v>
      </c>
    </row>
    <row r="2424">
      <c r="A2424" t="n">
        <v>43</v>
      </c>
      <c r="B2424" t="n">
        <v>75</v>
      </c>
      <c r="C2424" t="inlineStr">
        <is>
          <t xml:space="preserve">CONCLUIDO	</t>
        </is>
      </c>
      <c r="D2424" t="n">
        <v>3.7761</v>
      </c>
      <c r="E2424" t="n">
        <v>26.48</v>
      </c>
      <c r="F2424" t="n">
        <v>23.69</v>
      </c>
      <c r="G2424" t="n">
        <v>83.59999999999999</v>
      </c>
      <c r="H2424" t="n">
        <v>1.26</v>
      </c>
      <c r="I2424" t="n">
        <v>17</v>
      </c>
      <c r="J2424" t="n">
        <v>165.65</v>
      </c>
      <c r="K2424" t="n">
        <v>49.1</v>
      </c>
      <c r="L2424" t="n">
        <v>11.75</v>
      </c>
      <c r="M2424" t="n">
        <v>15</v>
      </c>
      <c r="N2424" t="n">
        <v>29.8</v>
      </c>
      <c r="O2424" t="n">
        <v>20663.87</v>
      </c>
      <c r="P2424" t="n">
        <v>258.63</v>
      </c>
      <c r="Q2424" t="n">
        <v>608.88</v>
      </c>
      <c r="R2424" t="n">
        <v>57.04</v>
      </c>
      <c r="S2424" t="n">
        <v>46.36</v>
      </c>
      <c r="T2424" t="n">
        <v>4983.29</v>
      </c>
      <c r="U2424" t="n">
        <v>0.8100000000000001</v>
      </c>
      <c r="V2424" t="n">
        <v>0.9</v>
      </c>
      <c r="W2424" t="n">
        <v>9.210000000000001</v>
      </c>
      <c r="X2424" t="n">
        <v>0.31</v>
      </c>
      <c r="Y2424" t="n">
        <v>1</v>
      </c>
      <c r="Z2424" t="n">
        <v>10</v>
      </c>
    </row>
    <row r="2425">
      <c r="A2425" t="n">
        <v>44</v>
      </c>
      <c r="B2425" t="n">
        <v>75</v>
      </c>
      <c r="C2425" t="inlineStr">
        <is>
          <t xml:space="preserve">CONCLUIDO	</t>
        </is>
      </c>
      <c r="D2425" t="n">
        <v>3.7737</v>
      </c>
      <c r="E2425" t="n">
        <v>26.5</v>
      </c>
      <c r="F2425" t="n">
        <v>23.7</v>
      </c>
      <c r="G2425" t="n">
        <v>83.66</v>
      </c>
      <c r="H2425" t="n">
        <v>1.28</v>
      </c>
      <c r="I2425" t="n">
        <v>17</v>
      </c>
      <c r="J2425" t="n">
        <v>166.01</v>
      </c>
      <c r="K2425" t="n">
        <v>49.1</v>
      </c>
      <c r="L2425" t="n">
        <v>12</v>
      </c>
      <c r="M2425" t="n">
        <v>15</v>
      </c>
      <c r="N2425" t="n">
        <v>29.91</v>
      </c>
      <c r="O2425" t="n">
        <v>20708.3</v>
      </c>
      <c r="P2425" t="n">
        <v>258.48</v>
      </c>
      <c r="Q2425" t="n">
        <v>608.84</v>
      </c>
      <c r="R2425" t="n">
        <v>57.57</v>
      </c>
      <c r="S2425" t="n">
        <v>46.36</v>
      </c>
      <c r="T2425" t="n">
        <v>5246.73</v>
      </c>
      <c r="U2425" t="n">
        <v>0.8100000000000001</v>
      </c>
      <c r="V2425" t="n">
        <v>0.9</v>
      </c>
      <c r="W2425" t="n">
        <v>9.210000000000001</v>
      </c>
      <c r="X2425" t="n">
        <v>0.33</v>
      </c>
      <c r="Y2425" t="n">
        <v>1</v>
      </c>
      <c r="Z2425" t="n">
        <v>10</v>
      </c>
    </row>
    <row r="2426">
      <c r="A2426" t="n">
        <v>45</v>
      </c>
      <c r="B2426" t="n">
        <v>75</v>
      </c>
      <c r="C2426" t="inlineStr">
        <is>
          <t xml:space="preserve">CONCLUIDO	</t>
        </is>
      </c>
      <c r="D2426" t="n">
        <v>3.7818</v>
      </c>
      <c r="E2426" t="n">
        <v>26.44</v>
      </c>
      <c r="F2426" t="n">
        <v>23.68</v>
      </c>
      <c r="G2426" t="n">
        <v>88.79000000000001</v>
      </c>
      <c r="H2426" t="n">
        <v>1.3</v>
      </c>
      <c r="I2426" t="n">
        <v>16</v>
      </c>
      <c r="J2426" t="n">
        <v>166.37</v>
      </c>
      <c r="K2426" t="n">
        <v>49.1</v>
      </c>
      <c r="L2426" t="n">
        <v>12.25</v>
      </c>
      <c r="M2426" t="n">
        <v>14</v>
      </c>
      <c r="N2426" t="n">
        <v>30.02</v>
      </c>
      <c r="O2426" t="n">
        <v>20752.76</v>
      </c>
      <c r="P2426" t="n">
        <v>256.93</v>
      </c>
      <c r="Q2426" t="n">
        <v>608.8200000000001</v>
      </c>
      <c r="R2426" t="n">
        <v>56.85</v>
      </c>
      <c r="S2426" t="n">
        <v>46.36</v>
      </c>
      <c r="T2426" t="n">
        <v>4890.4</v>
      </c>
      <c r="U2426" t="n">
        <v>0.82</v>
      </c>
      <c r="V2426" t="n">
        <v>0.9</v>
      </c>
      <c r="W2426" t="n">
        <v>9.210000000000001</v>
      </c>
      <c r="X2426" t="n">
        <v>0.3</v>
      </c>
      <c r="Y2426" t="n">
        <v>1</v>
      </c>
      <c r="Z2426" t="n">
        <v>10</v>
      </c>
    </row>
    <row r="2427">
      <c r="A2427" t="n">
        <v>46</v>
      </c>
      <c r="B2427" t="n">
        <v>75</v>
      </c>
      <c r="C2427" t="inlineStr">
        <is>
          <t xml:space="preserve">CONCLUIDO	</t>
        </is>
      </c>
      <c r="D2427" t="n">
        <v>3.7828</v>
      </c>
      <c r="E2427" t="n">
        <v>26.44</v>
      </c>
      <c r="F2427" t="n">
        <v>23.67</v>
      </c>
      <c r="G2427" t="n">
        <v>88.76000000000001</v>
      </c>
      <c r="H2427" t="n">
        <v>1.33</v>
      </c>
      <c r="I2427" t="n">
        <v>16</v>
      </c>
      <c r="J2427" t="n">
        <v>166.73</v>
      </c>
      <c r="K2427" t="n">
        <v>49.1</v>
      </c>
      <c r="L2427" t="n">
        <v>12.5</v>
      </c>
      <c r="M2427" t="n">
        <v>14</v>
      </c>
      <c r="N2427" t="n">
        <v>30.13</v>
      </c>
      <c r="O2427" t="n">
        <v>20797.26</v>
      </c>
      <c r="P2427" t="n">
        <v>256.99</v>
      </c>
      <c r="Q2427" t="n">
        <v>608.86</v>
      </c>
      <c r="R2427" t="n">
        <v>56.72</v>
      </c>
      <c r="S2427" t="n">
        <v>46.36</v>
      </c>
      <c r="T2427" t="n">
        <v>4826.95</v>
      </c>
      <c r="U2427" t="n">
        <v>0.82</v>
      </c>
      <c r="V2427" t="n">
        <v>0.9</v>
      </c>
      <c r="W2427" t="n">
        <v>9.199999999999999</v>
      </c>
      <c r="X2427" t="n">
        <v>0.3</v>
      </c>
      <c r="Y2427" t="n">
        <v>1</v>
      </c>
      <c r="Z2427" t="n">
        <v>10</v>
      </c>
    </row>
    <row r="2428">
      <c r="A2428" t="n">
        <v>47</v>
      </c>
      <c r="B2428" t="n">
        <v>75</v>
      </c>
      <c r="C2428" t="inlineStr">
        <is>
          <t xml:space="preserve">CONCLUIDO	</t>
        </is>
      </c>
      <c r="D2428" t="n">
        <v>3.7811</v>
      </c>
      <c r="E2428" t="n">
        <v>26.45</v>
      </c>
      <c r="F2428" t="n">
        <v>23.68</v>
      </c>
      <c r="G2428" t="n">
        <v>88.81</v>
      </c>
      <c r="H2428" t="n">
        <v>1.35</v>
      </c>
      <c r="I2428" t="n">
        <v>16</v>
      </c>
      <c r="J2428" t="n">
        <v>167.09</v>
      </c>
      <c r="K2428" t="n">
        <v>49.1</v>
      </c>
      <c r="L2428" t="n">
        <v>12.75</v>
      </c>
      <c r="M2428" t="n">
        <v>14</v>
      </c>
      <c r="N2428" t="n">
        <v>30.25</v>
      </c>
      <c r="O2428" t="n">
        <v>20841.8</v>
      </c>
      <c r="P2428" t="n">
        <v>256.18</v>
      </c>
      <c r="Q2428" t="n">
        <v>608.79</v>
      </c>
      <c r="R2428" t="n">
        <v>57.21</v>
      </c>
      <c r="S2428" t="n">
        <v>46.36</v>
      </c>
      <c r="T2428" t="n">
        <v>5070.4</v>
      </c>
      <c r="U2428" t="n">
        <v>0.8100000000000001</v>
      </c>
      <c r="V2428" t="n">
        <v>0.9</v>
      </c>
      <c r="W2428" t="n">
        <v>9.199999999999999</v>
      </c>
      <c r="X2428" t="n">
        <v>0.31</v>
      </c>
      <c r="Y2428" t="n">
        <v>1</v>
      </c>
      <c r="Z2428" t="n">
        <v>10</v>
      </c>
    </row>
    <row r="2429">
      <c r="A2429" t="n">
        <v>48</v>
      </c>
      <c r="B2429" t="n">
        <v>75</v>
      </c>
      <c r="C2429" t="inlineStr">
        <is>
          <t xml:space="preserve">CONCLUIDO	</t>
        </is>
      </c>
      <c r="D2429" t="n">
        <v>3.7889</v>
      </c>
      <c r="E2429" t="n">
        <v>26.39</v>
      </c>
      <c r="F2429" t="n">
        <v>23.66</v>
      </c>
      <c r="G2429" t="n">
        <v>94.63</v>
      </c>
      <c r="H2429" t="n">
        <v>1.38</v>
      </c>
      <c r="I2429" t="n">
        <v>15</v>
      </c>
      <c r="J2429" t="n">
        <v>167.45</v>
      </c>
      <c r="K2429" t="n">
        <v>49.1</v>
      </c>
      <c r="L2429" t="n">
        <v>13</v>
      </c>
      <c r="M2429" t="n">
        <v>13</v>
      </c>
      <c r="N2429" t="n">
        <v>30.36</v>
      </c>
      <c r="O2429" t="n">
        <v>20886.38</v>
      </c>
      <c r="P2429" t="n">
        <v>254.32</v>
      </c>
      <c r="Q2429" t="n">
        <v>608.8099999999999</v>
      </c>
      <c r="R2429" t="n">
        <v>56.46</v>
      </c>
      <c r="S2429" t="n">
        <v>46.36</v>
      </c>
      <c r="T2429" t="n">
        <v>4702.66</v>
      </c>
      <c r="U2429" t="n">
        <v>0.82</v>
      </c>
      <c r="V2429" t="n">
        <v>0.9</v>
      </c>
      <c r="W2429" t="n">
        <v>9.199999999999999</v>
      </c>
      <c r="X2429" t="n">
        <v>0.29</v>
      </c>
      <c r="Y2429" t="n">
        <v>1</v>
      </c>
      <c r="Z2429" t="n">
        <v>10</v>
      </c>
    </row>
    <row r="2430">
      <c r="A2430" t="n">
        <v>49</v>
      </c>
      <c r="B2430" t="n">
        <v>75</v>
      </c>
      <c r="C2430" t="inlineStr">
        <is>
          <t xml:space="preserve">CONCLUIDO	</t>
        </is>
      </c>
      <c r="D2430" t="n">
        <v>3.7904</v>
      </c>
      <c r="E2430" t="n">
        <v>26.38</v>
      </c>
      <c r="F2430" t="n">
        <v>23.65</v>
      </c>
      <c r="G2430" t="n">
        <v>94.59</v>
      </c>
      <c r="H2430" t="n">
        <v>1.4</v>
      </c>
      <c r="I2430" t="n">
        <v>15</v>
      </c>
      <c r="J2430" t="n">
        <v>167.81</v>
      </c>
      <c r="K2430" t="n">
        <v>49.1</v>
      </c>
      <c r="L2430" t="n">
        <v>13.25</v>
      </c>
      <c r="M2430" t="n">
        <v>13</v>
      </c>
      <c r="N2430" t="n">
        <v>30.47</v>
      </c>
      <c r="O2430" t="n">
        <v>20930.99</v>
      </c>
      <c r="P2430" t="n">
        <v>254.68</v>
      </c>
      <c r="Q2430" t="n">
        <v>608.78</v>
      </c>
      <c r="R2430" t="n">
        <v>55.91</v>
      </c>
      <c r="S2430" t="n">
        <v>46.36</v>
      </c>
      <c r="T2430" t="n">
        <v>4425.13</v>
      </c>
      <c r="U2430" t="n">
        <v>0.83</v>
      </c>
      <c r="V2430" t="n">
        <v>0.9</v>
      </c>
      <c r="W2430" t="n">
        <v>9.199999999999999</v>
      </c>
      <c r="X2430" t="n">
        <v>0.28</v>
      </c>
      <c r="Y2430" t="n">
        <v>1</v>
      </c>
      <c r="Z2430" t="n">
        <v>10</v>
      </c>
    </row>
    <row r="2431">
      <c r="A2431" t="n">
        <v>50</v>
      </c>
      <c r="B2431" t="n">
        <v>75</v>
      </c>
      <c r="C2431" t="inlineStr">
        <is>
          <t xml:space="preserve">CONCLUIDO	</t>
        </is>
      </c>
      <c r="D2431" t="n">
        <v>3.7879</v>
      </c>
      <c r="E2431" t="n">
        <v>26.4</v>
      </c>
      <c r="F2431" t="n">
        <v>23.67</v>
      </c>
      <c r="G2431" t="n">
        <v>94.66</v>
      </c>
      <c r="H2431" t="n">
        <v>1.42</v>
      </c>
      <c r="I2431" t="n">
        <v>15</v>
      </c>
      <c r="J2431" t="n">
        <v>168.18</v>
      </c>
      <c r="K2431" t="n">
        <v>49.1</v>
      </c>
      <c r="L2431" t="n">
        <v>13.5</v>
      </c>
      <c r="M2431" t="n">
        <v>13</v>
      </c>
      <c r="N2431" t="n">
        <v>30.58</v>
      </c>
      <c r="O2431" t="n">
        <v>20975.64</v>
      </c>
      <c r="P2431" t="n">
        <v>254.53</v>
      </c>
      <c r="Q2431" t="n">
        <v>608.8099999999999</v>
      </c>
      <c r="R2431" t="n">
        <v>56.39</v>
      </c>
      <c r="S2431" t="n">
        <v>46.36</v>
      </c>
      <c r="T2431" t="n">
        <v>4669.44</v>
      </c>
      <c r="U2431" t="n">
        <v>0.82</v>
      </c>
      <c r="V2431" t="n">
        <v>0.9</v>
      </c>
      <c r="W2431" t="n">
        <v>9.210000000000001</v>
      </c>
      <c r="X2431" t="n">
        <v>0.29</v>
      </c>
      <c r="Y2431" t="n">
        <v>1</v>
      </c>
      <c r="Z2431" t="n">
        <v>10</v>
      </c>
    </row>
    <row r="2432">
      <c r="A2432" t="n">
        <v>51</v>
      </c>
      <c r="B2432" t="n">
        <v>75</v>
      </c>
      <c r="C2432" t="inlineStr">
        <is>
          <t xml:space="preserve">CONCLUIDO	</t>
        </is>
      </c>
      <c r="D2432" t="n">
        <v>3.7902</v>
      </c>
      <c r="E2432" t="n">
        <v>26.38</v>
      </c>
      <c r="F2432" t="n">
        <v>23.65</v>
      </c>
      <c r="G2432" t="n">
        <v>94.59999999999999</v>
      </c>
      <c r="H2432" t="n">
        <v>1.45</v>
      </c>
      <c r="I2432" t="n">
        <v>15</v>
      </c>
      <c r="J2432" t="n">
        <v>168.54</v>
      </c>
      <c r="K2432" t="n">
        <v>49.1</v>
      </c>
      <c r="L2432" t="n">
        <v>13.75</v>
      </c>
      <c r="M2432" t="n">
        <v>13</v>
      </c>
      <c r="N2432" t="n">
        <v>30.69</v>
      </c>
      <c r="O2432" t="n">
        <v>21020.34</v>
      </c>
      <c r="P2432" t="n">
        <v>252.54</v>
      </c>
      <c r="Q2432" t="n">
        <v>608.79</v>
      </c>
      <c r="R2432" t="n">
        <v>56.08</v>
      </c>
      <c r="S2432" t="n">
        <v>46.36</v>
      </c>
      <c r="T2432" t="n">
        <v>4510.68</v>
      </c>
      <c r="U2432" t="n">
        <v>0.83</v>
      </c>
      <c r="V2432" t="n">
        <v>0.9</v>
      </c>
      <c r="W2432" t="n">
        <v>9.199999999999999</v>
      </c>
      <c r="X2432" t="n">
        <v>0.28</v>
      </c>
      <c r="Y2432" t="n">
        <v>1</v>
      </c>
      <c r="Z2432" t="n">
        <v>10</v>
      </c>
    </row>
    <row r="2433">
      <c r="A2433" t="n">
        <v>52</v>
      </c>
      <c r="B2433" t="n">
        <v>75</v>
      </c>
      <c r="C2433" t="inlineStr">
        <is>
          <t xml:space="preserve">CONCLUIDO	</t>
        </is>
      </c>
      <c r="D2433" t="n">
        <v>3.7982</v>
      </c>
      <c r="E2433" t="n">
        <v>26.33</v>
      </c>
      <c r="F2433" t="n">
        <v>23.62</v>
      </c>
      <c r="G2433" t="n">
        <v>101.25</v>
      </c>
      <c r="H2433" t="n">
        <v>1.47</v>
      </c>
      <c r="I2433" t="n">
        <v>14</v>
      </c>
      <c r="J2433" t="n">
        <v>168.9</v>
      </c>
      <c r="K2433" t="n">
        <v>49.1</v>
      </c>
      <c r="L2433" t="n">
        <v>14</v>
      </c>
      <c r="M2433" t="n">
        <v>12</v>
      </c>
      <c r="N2433" t="n">
        <v>30.81</v>
      </c>
      <c r="O2433" t="n">
        <v>21065.06</v>
      </c>
      <c r="P2433" t="n">
        <v>251.99</v>
      </c>
      <c r="Q2433" t="n">
        <v>608.8099999999999</v>
      </c>
      <c r="R2433" t="n">
        <v>55.29</v>
      </c>
      <c r="S2433" t="n">
        <v>46.36</v>
      </c>
      <c r="T2433" t="n">
        <v>4120.06</v>
      </c>
      <c r="U2433" t="n">
        <v>0.84</v>
      </c>
      <c r="V2433" t="n">
        <v>0.9</v>
      </c>
      <c r="W2433" t="n">
        <v>9.199999999999999</v>
      </c>
      <c r="X2433" t="n">
        <v>0.25</v>
      </c>
      <c r="Y2433" t="n">
        <v>1</v>
      </c>
      <c r="Z2433" t="n">
        <v>10</v>
      </c>
    </row>
    <row r="2434">
      <c r="A2434" t="n">
        <v>53</v>
      </c>
      <c r="B2434" t="n">
        <v>75</v>
      </c>
      <c r="C2434" t="inlineStr">
        <is>
          <t xml:space="preserve">CONCLUIDO	</t>
        </is>
      </c>
      <c r="D2434" t="n">
        <v>3.8</v>
      </c>
      <c r="E2434" t="n">
        <v>26.32</v>
      </c>
      <c r="F2434" t="n">
        <v>23.61</v>
      </c>
      <c r="G2434" t="n">
        <v>101.19</v>
      </c>
      <c r="H2434" t="n">
        <v>1.49</v>
      </c>
      <c r="I2434" t="n">
        <v>14</v>
      </c>
      <c r="J2434" t="n">
        <v>169.26</v>
      </c>
      <c r="K2434" t="n">
        <v>49.1</v>
      </c>
      <c r="L2434" t="n">
        <v>14.25</v>
      </c>
      <c r="M2434" t="n">
        <v>12</v>
      </c>
      <c r="N2434" t="n">
        <v>30.92</v>
      </c>
      <c r="O2434" t="n">
        <v>21109.83</v>
      </c>
      <c r="P2434" t="n">
        <v>251.58</v>
      </c>
      <c r="Q2434" t="n">
        <v>608.77</v>
      </c>
      <c r="R2434" t="n">
        <v>54.79</v>
      </c>
      <c r="S2434" t="n">
        <v>46.36</v>
      </c>
      <c r="T2434" t="n">
        <v>3871.65</v>
      </c>
      <c r="U2434" t="n">
        <v>0.85</v>
      </c>
      <c r="V2434" t="n">
        <v>0.9</v>
      </c>
      <c r="W2434" t="n">
        <v>9.199999999999999</v>
      </c>
      <c r="X2434" t="n">
        <v>0.24</v>
      </c>
      <c r="Y2434" t="n">
        <v>1</v>
      </c>
      <c r="Z2434" t="n">
        <v>10</v>
      </c>
    </row>
    <row r="2435">
      <c r="A2435" t="n">
        <v>54</v>
      </c>
      <c r="B2435" t="n">
        <v>75</v>
      </c>
      <c r="C2435" t="inlineStr">
        <is>
          <t xml:space="preserve">CONCLUIDO	</t>
        </is>
      </c>
      <c r="D2435" t="n">
        <v>3.799</v>
      </c>
      <c r="E2435" t="n">
        <v>26.32</v>
      </c>
      <c r="F2435" t="n">
        <v>23.62</v>
      </c>
      <c r="G2435" t="n">
        <v>101.22</v>
      </c>
      <c r="H2435" t="n">
        <v>1.52</v>
      </c>
      <c r="I2435" t="n">
        <v>14</v>
      </c>
      <c r="J2435" t="n">
        <v>169.63</v>
      </c>
      <c r="K2435" t="n">
        <v>49.1</v>
      </c>
      <c r="L2435" t="n">
        <v>14.5</v>
      </c>
      <c r="M2435" t="n">
        <v>12</v>
      </c>
      <c r="N2435" t="n">
        <v>31.03</v>
      </c>
      <c r="O2435" t="n">
        <v>21154.64</v>
      </c>
      <c r="P2435" t="n">
        <v>250.83</v>
      </c>
      <c r="Q2435" t="n">
        <v>608.78</v>
      </c>
      <c r="R2435" t="n">
        <v>55.05</v>
      </c>
      <c r="S2435" t="n">
        <v>46.36</v>
      </c>
      <c r="T2435" t="n">
        <v>4002.92</v>
      </c>
      <c r="U2435" t="n">
        <v>0.84</v>
      </c>
      <c r="V2435" t="n">
        <v>0.9</v>
      </c>
      <c r="W2435" t="n">
        <v>9.199999999999999</v>
      </c>
      <c r="X2435" t="n">
        <v>0.25</v>
      </c>
      <c r="Y2435" t="n">
        <v>1</v>
      </c>
      <c r="Z2435" t="n">
        <v>10</v>
      </c>
    </row>
    <row r="2436">
      <c r="A2436" t="n">
        <v>55</v>
      </c>
      <c r="B2436" t="n">
        <v>75</v>
      </c>
      <c r="C2436" t="inlineStr">
        <is>
          <t xml:space="preserve">CONCLUIDO	</t>
        </is>
      </c>
      <c r="D2436" t="n">
        <v>3.7961</v>
      </c>
      <c r="E2436" t="n">
        <v>26.34</v>
      </c>
      <c r="F2436" t="n">
        <v>23.64</v>
      </c>
      <c r="G2436" t="n">
        <v>101.31</v>
      </c>
      <c r="H2436" t="n">
        <v>1.54</v>
      </c>
      <c r="I2436" t="n">
        <v>14</v>
      </c>
      <c r="J2436" t="n">
        <v>169.99</v>
      </c>
      <c r="K2436" t="n">
        <v>49.1</v>
      </c>
      <c r="L2436" t="n">
        <v>14.75</v>
      </c>
      <c r="M2436" t="n">
        <v>12</v>
      </c>
      <c r="N2436" t="n">
        <v>31.15</v>
      </c>
      <c r="O2436" t="n">
        <v>21199.48</v>
      </c>
      <c r="P2436" t="n">
        <v>249.73</v>
      </c>
      <c r="Q2436" t="n">
        <v>608.8099999999999</v>
      </c>
      <c r="R2436" t="n">
        <v>55.63</v>
      </c>
      <c r="S2436" t="n">
        <v>46.36</v>
      </c>
      <c r="T2436" t="n">
        <v>4290.42</v>
      </c>
      <c r="U2436" t="n">
        <v>0.83</v>
      </c>
      <c r="V2436" t="n">
        <v>0.9</v>
      </c>
      <c r="W2436" t="n">
        <v>9.199999999999999</v>
      </c>
      <c r="X2436" t="n">
        <v>0.27</v>
      </c>
      <c r="Y2436" t="n">
        <v>1</v>
      </c>
      <c r="Z2436" t="n">
        <v>10</v>
      </c>
    </row>
    <row r="2437">
      <c r="A2437" t="n">
        <v>56</v>
      </c>
      <c r="B2437" t="n">
        <v>75</v>
      </c>
      <c r="C2437" t="inlineStr">
        <is>
          <t xml:space="preserve">CONCLUIDO	</t>
        </is>
      </c>
      <c r="D2437" t="n">
        <v>3.8042</v>
      </c>
      <c r="E2437" t="n">
        <v>26.29</v>
      </c>
      <c r="F2437" t="n">
        <v>23.61</v>
      </c>
      <c r="G2437" t="n">
        <v>108.98</v>
      </c>
      <c r="H2437" t="n">
        <v>1.56</v>
      </c>
      <c r="I2437" t="n">
        <v>13</v>
      </c>
      <c r="J2437" t="n">
        <v>170.35</v>
      </c>
      <c r="K2437" t="n">
        <v>49.1</v>
      </c>
      <c r="L2437" t="n">
        <v>15</v>
      </c>
      <c r="M2437" t="n">
        <v>11</v>
      </c>
      <c r="N2437" t="n">
        <v>31.26</v>
      </c>
      <c r="O2437" t="n">
        <v>21244.37</v>
      </c>
      <c r="P2437" t="n">
        <v>249.48</v>
      </c>
      <c r="Q2437" t="n">
        <v>608.75</v>
      </c>
      <c r="R2437" t="n">
        <v>54.9</v>
      </c>
      <c r="S2437" t="n">
        <v>46.36</v>
      </c>
      <c r="T2437" t="n">
        <v>3932.04</v>
      </c>
      <c r="U2437" t="n">
        <v>0.84</v>
      </c>
      <c r="V2437" t="n">
        <v>0.9</v>
      </c>
      <c r="W2437" t="n">
        <v>9.199999999999999</v>
      </c>
      <c r="X2437" t="n">
        <v>0.24</v>
      </c>
      <c r="Y2437" t="n">
        <v>1</v>
      </c>
      <c r="Z2437" t="n">
        <v>10</v>
      </c>
    </row>
    <row r="2438">
      <c r="A2438" t="n">
        <v>57</v>
      </c>
      <c r="B2438" t="n">
        <v>75</v>
      </c>
      <c r="C2438" t="inlineStr">
        <is>
          <t xml:space="preserve">CONCLUIDO	</t>
        </is>
      </c>
      <c r="D2438" t="n">
        <v>3.805</v>
      </c>
      <c r="E2438" t="n">
        <v>26.28</v>
      </c>
      <c r="F2438" t="n">
        <v>23.61</v>
      </c>
      <c r="G2438" t="n">
        <v>108.96</v>
      </c>
      <c r="H2438" t="n">
        <v>1.58</v>
      </c>
      <c r="I2438" t="n">
        <v>13</v>
      </c>
      <c r="J2438" t="n">
        <v>170.72</v>
      </c>
      <c r="K2438" t="n">
        <v>49.1</v>
      </c>
      <c r="L2438" t="n">
        <v>15.25</v>
      </c>
      <c r="M2438" t="n">
        <v>11</v>
      </c>
      <c r="N2438" t="n">
        <v>31.37</v>
      </c>
      <c r="O2438" t="n">
        <v>21289.29</v>
      </c>
      <c r="P2438" t="n">
        <v>248.9</v>
      </c>
      <c r="Q2438" t="n">
        <v>608.78</v>
      </c>
      <c r="R2438" t="n">
        <v>54.84</v>
      </c>
      <c r="S2438" t="n">
        <v>46.36</v>
      </c>
      <c r="T2438" t="n">
        <v>3900.9</v>
      </c>
      <c r="U2438" t="n">
        <v>0.85</v>
      </c>
      <c r="V2438" t="n">
        <v>0.9</v>
      </c>
      <c r="W2438" t="n">
        <v>9.199999999999999</v>
      </c>
      <c r="X2438" t="n">
        <v>0.24</v>
      </c>
      <c r="Y2438" t="n">
        <v>1</v>
      </c>
      <c r="Z2438" t="n">
        <v>10</v>
      </c>
    </row>
    <row r="2439">
      <c r="A2439" t="n">
        <v>58</v>
      </c>
      <c r="B2439" t="n">
        <v>75</v>
      </c>
      <c r="C2439" t="inlineStr">
        <is>
          <t xml:space="preserve">CONCLUIDO	</t>
        </is>
      </c>
      <c r="D2439" t="n">
        <v>3.8052</v>
      </c>
      <c r="E2439" t="n">
        <v>26.28</v>
      </c>
      <c r="F2439" t="n">
        <v>23.61</v>
      </c>
      <c r="G2439" t="n">
        <v>108.95</v>
      </c>
      <c r="H2439" t="n">
        <v>1.61</v>
      </c>
      <c r="I2439" t="n">
        <v>13</v>
      </c>
      <c r="J2439" t="n">
        <v>171.08</v>
      </c>
      <c r="K2439" t="n">
        <v>49.1</v>
      </c>
      <c r="L2439" t="n">
        <v>15.5</v>
      </c>
      <c r="M2439" t="n">
        <v>11</v>
      </c>
      <c r="N2439" t="n">
        <v>31.49</v>
      </c>
      <c r="O2439" t="n">
        <v>21334.25</v>
      </c>
      <c r="P2439" t="n">
        <v>248.39</v>
      </c>
      <c r="Q2439" t="n">
        <v>608.76</v>
      </c>
      <c r="R2439" t="n">
        <v>54.66</v>
      </c>
      <c r="S2439" t="n">
        <v>46.36</v>
      </c>
      <c r="T2439" t="n">
        <v>3813.5</v>
      </c>
      <c r="U2439" t="n">
        <v>0.85</v>
      </c>
      <c r="V2439" t="n">
        <v>0.9</v>
      </c>
      <c r="W2439" t="n">
        <v>9.199999999999999</v>
      </c>
      <c r="X2439" t="n">
        <v>0.24</v>
      </c>
      <c r="Y2439" t="n">
        <v>1</v>
      </c>
      <c r="Z2439" t="n">
        <v>10</v>
      </c>
    </row>
    <row r="2440">
      <c r="A2440" t="n">
        <v>59</v>
      </c>
      <c r="B2440" t="n">
        <v>75</v>
      </c>
      <c r="C2440" t="inlineStr">
        <is>
          <t xml:space="preserve">CONCLUIDO	</t>
        </is>
      </c>
      <c r="D2440" t="n">
        <v>3.8037</v>
      </c>
      <c r="E2440" t="n">
        <v>26.29</v>
      </c>
      <c r="F2440" t="n">
        <v>23.62</v>
      </c>
      <c r="G2440" t="n">
        <v>109</v>
      </c>
      <c r="H2440" t="n">
        <v>1.63</v>
      </c>
      <c r="I2440" t="n">
        <v>13</v>
      </c>
      <c r="J2440" t="n">
        <v>171.45</v>
      </c>
      <c r="K2440" t="n">
        <v>49.1</v>
      </c>
      <c r="L2440" t="n">
        <v>15.75</v>
      </c>
      <c r="M2440" t="n">
        <v>11</v>
      </c>
      <c r="N2440" t="n">
        <v>31.6</v>
      </c>
      <c r="O2440" t="n">
        <v>21379.25</v>
      </c>
      <c r="P2440" t="n">
        <v>247.04</v>
      </c>
      <c r="Q2440" t="n">
        <v>608.78</v>
      </c>
      <c r="R2440" t="n">
        <v>54.92</v>
      </c>
      <c r="S2440" t="n">
        <v>46.36</v>
      </c>
      <c r="T2440" t="n">
        <v>3943.54</v>
      </c>
      <c r="U2440" t="n">
        <v>0.84</v>
      </c>
      <c r="V2440" t="n">
        <v>0.9</v>
      </c>
      <c r="W2440" t="n">
        <v>9.199999999999999</v>
      </c>
      <c r="X2440" t="n">
        <v>0.25</v>
      </c>
      <c r="Y2440" t="n">
        <v>1</v>
      </c>
      <c r="Z2440" t="n">
        <v>10</v>
      </c>
    </row>
    <row r="2441">
      <c r="A2441" t="n">
        <v>60</v>
      </c>
      <c r="B2441" t="n">
        <v>75</v>
      </c>
      <c r="C2441" t="inlineStr">
        <is>
          <t xml:space="preserve">CONCLUIDO	</t>
        </is>
      </c>
      <c r="D2441" t="n">
        <v>3.8133</v>
      </c>
      <c r="E2441" t="n">
        <v>26.22</v>
      </c>
      <c r="F2441" t="n">
        <v>23.58</v>
      </c>
      <c r="G2441" t="n">
        <v>117.9</v>
      </c>
      <c r="H2441" t="n">
        <v>1.65</v>
      </c>
      <c r="I2441" t="n">
        <v>12</v>
      </c>
      <c r="J2441" t="n">
        <v>171.81</v>
      </c>
      <c r="K2441" t="n">
        <v>49.1</v>
      </c>
      <c r="L2441" t="n">
        <v>16</v>
      </c>
      <c r="M2441" t="n">
        <v>10</v>
      </c>
      <c r="N2441" t="n">
        <v>31.72</v>
      </c>
      <c r="O2441" t="n">
        <v>21424.29</v>
      </c>
      <c r="P2441" t="n">
        <v>245.14</v>
      </c>
      <c r="Q2441" t="n">
        <v>608.8</v>
      </c>
      <c r="R2441" t="n">
        <v>53.87</v>
      </c>
      <c r="S2441" t="n">
        <v>46.36</v>
      </c>
      <c r="T2441" t="n">
        <v>3420.33</v>
      </c>
      <c r="U2441" t="n">
        <v>0.86</v>
      </c>
      <c r="V2441" t="n">
        <v>0.9</v>
      </c>
      <c r="W2441" t="n">
        <v>9.199999999999999</v>
      </c>
      <c r="X2441" t="n">
        <v>0.21</v>
      </c>
      <c r="Y2441" t="n">
        <v>1</v>
      </c>
      <c r="Z2441" t="n">
        <v>10</v>
      </c>
    </row>
    <row r="2442">
      <c r="A2442" t="n">
        <v>61</v>
      </c>
      <c r="B2442" t="n">
        <v>75</v>
      </c>
      <c r="C2442" t="inlineStr">
        <is>
          <t xml:space="preserve">CONCLUIDO	</t>
        </is>
      </c>
      <c r="D2442" t="n">
        <v>3.8108</v>
      </c>
      <c r="E2442" t="n">
        <v>26.24</v>
      </c>
      <c r="F2442" t="n">
        <v>23.6</v>
      </c>
      <c r="G2442" t="n">
        <v>117.99</v>
      </c>
      <c r="H2442" t="n">
        <v>1.67</v>
      </c>
      <c r="I2442" t="n">
        <v>12</v>
      </c>
      <c r="J2442" t="n">
        <v>172.18</v>
      </c>
      <c r="K2442" t="n">
        <v>49.1</v>
      </c>
      <c r="L2442" t="n">
        <v>16.25</v>
      </c>
      <c r="M2442" t="n">
        <v>10</v>
      </c>
      <c r="N2442" t="n">
        <v>31.83</v>
      </c>
      <c r="O2442" t="n">
        <v>21469.36</v>
      </c>
      <c r="P2442" t="n">
        <v>245.52</v>
      </c>
      <c r="Q2442" t="n">
        <v>608.79</v>
      </c>
      <c r="R2442" t="n">
        <v>54.34</v>
      </c>
      <c r="S2442" t="n">
        <v>46.36</v>
      </c>
      <c r="T2442" t="n">
        <v>3659.5</v>
      </c>
      <c r="U2442" t="n">
        <v>0.85</v>
      </c>
      <c r="V2442" t="n">
        <v>0.9</v>
      </c>
      <c r="W2442" t="n">
        <v>9.199999999999999</v>
      </c>
      <c r="X2442" t="n">
        <v>0.23</v>
      </c>
      <c r="Y2442" t="n">
        <v>1</v>
      </c>
      <c r="Z2442" t="n">
        <v>10</v>
      </c>
    </row>
    <row r="2443">
      <c r="A2443" t="n">
        <v>62</v>
      </c>
      <c r="B2443" t="n">
        <v>75</v>
      </c>
      <c r="C2443" t="inlineStr">
        <is>
          <t xml:space="preserve">CONCLUIDO	</t>
        </is>
      </c>
      <c r="D2443" t="n">
        <v>3.8118</v>
      </c>
      <c r="E2443" t="n">
        <v>26.23</v>
      </c>
      <c r="F2443" t="n">
        <v>23.59</v>
      </c>
      <c r="G2443" t="n">
        <v>117.96</v>
      </c>
      <c r="H2443" t="n">
        <v>1.7</v>
      </c>
      <c r="I2443" t="n">
        <v>12</v>
      </c>
      <c r="J2443" t="n">
        <v>172.54</v>
      </c>
      <c r="K2443" t="n">
        <v>49.1</v>
      </c>
      <c r="L2443" t="n">
        <v>16.5</v>
      </c>
      <c r="M2443" t="n">
        <v>10</v>
      </c>
      <c r="N2443" t="n">
        <v>31.95</v>
      </c>
      <c r="O2443" t="n">
        <v>21514.48</v>
      </c>
      <c r="P2443" t="n">
        <v>244.93</v>
      </c>
      <c r="Q2443" t="n">
        <v>608.84</v>
      </c>
      <c r="R2443" t="n">
        <v>54.2</v>
      </c>
      <c r="S2443" t="n">
        <v>46.36</v>
      </c>
      <c r="T2443" t="n">
        <v>3586.75</v>
      </c>
      <c r="U2443" t="n">
        <v>0.86</v>
      </c>
      <c r="V2443" t="n">
        <v>0.9</v>
      </c>
      <c r="W2443" t="n">
        <v>9.199999999999999</v>
      </c>
      <c r="X2443" t="n">
        <v>0.22</v>
      </c>
      <c r="Y2443" t="n">
        <v>1</v>
      </c>
      <c r="Z2443" t="n">
        <v>10</v>
      </c>
    </row>
    <row r="2444">
      <c r="A2444" t="n">
        <v>63</v>
      </c>
      <c r="B2444" t="n">
        <v>75</v>
      </c>
      <c r="C2444" t="inlineStr">
        <is>
          <t xml:space="preserve">CONCLUIDO	</t>
        </is>
      </c>
      <c r="D2444" t="n">
        <v>3.8108</v>
      </c>
      <c r="E2444" t="n">
        <v>26.24</v>
      </c>
      <c r="F2444" t="n">
        <v>23.6</v>
      </c>
      <c r="G2444" t="n">
        <v>117.99</v>
      </c>
      <c r="H2444" t="n">
        <v>1.72</v>
      </c>
      <c r="I2444" t="n">
        <v>12</v>
      </c>
      <c r="J2444" t="n">
        <v>172.91</v>
      </c>
      <c r="K2444" t="n">
        <v>49.1</v>
      </c>
      <c r="L2444" t="n">
        <v>16.75</v>
      </c>
      <c r="M2444" t="n">
        <v>10</v>
      </c>
      <c r="N2444" t="n">
        <v>32.07</v>
      </c>
      <c r="O2444" t="n">
        <v>21559.64</v>
      </c>
      <c r="P2444" t="n">
        <v>244.83</v>
      </c>
      <c r="Q2444" t="n">
        <v>608.79</v>
      </c>
      <c r="R2444" t="n">
        <v>54.59</v>
      </c>
      <c r="S2444" t="n">
        <v>46.36</v>
      </c>
      <c r="T2444" t="n">
        <v>3780.41</v>
      </c>
      <c r="U2444" t="n">
        <v>0.85</v>
      </c>
      <c r="V2444" t="n">
        <v>0.9</v>
      </c>
      <c r="W2444" t="n">
        <v>9.19</v>
      </c>
      <c r="X2444" t="n">
        <v>0.23</v>
      </c>
      <c r="Y2444" t="n">
        <v>1</v>
      </c>
      <c r="Z2444" t="n">
        <v>10</v>
      </c>
    </row>
    <row r="2445">
      <c r="A2445" t="n">
        <v>64</v>
      </c>
      <c r="B2445" t="n">
        <v>75</v>
      </c>
      <c r="C2445" t="inlineStr">
        <is>
          <t xml:space="preserve">CONCLUIDO	</t>
        </is>
      </c>
      <c r="D2445" t="n">
        <v>3.8099</v>
      </c>
      <c r="E2445" t="n">
        <v>26.25</v>
      </c>
      <c r="F2445" t="n">
        <v>23.6</v>
      </c>
      <c r="G2445" t="n">
        <v>118.02</v>
      </c>
      <c r="H2445" t="n">
        <v>1.74</v>
      </c>
      <c r="I2445" t="n">
        <v>12</v>
      </c>
      <c r="J2445" t="n">
        <v>173.28</v>
      </c>
      <c r="K2445" t="n">
        <v>49.1</v>
      </c>
      <c r="L2445" t="n">
        <v>17</v>
      </c>
      <c r="M2445" t="n">
        <v>10</v>
      </c>
      <c r="N2445" t="n">
        <v>32.18</v>
      </c>
      <c r="O2445" t="n">
        <v>21604.83</v>
      </c>
      <c r="P2445" t="n">
        <v>243.64</v>
      </c>
      <c r="Q2445" t="n">
        <v>608.8099999999999</v>
      </c>
      <c r="R2445" t="n">
        <v>54.61</v>
      </c>
      <c r="S2445" t="n">
        <v>46.36</v>
      </c>
      <c r="T2445" t="n">
        <v>3793.88</v>
      </c>
      <c r="U2445" t="n">
        <v>0.85</v>
      </c>
      <c r="V2445" t="n">
        <v>0.9</v>
      </c>
      <c r="W2445" t="n">
        <v>9.199999999999999</v>
      </c>
      <c r="X2445" t="n">
        <v>0.23</v>
      </c>
      <c r="Y2445" t="n">
        <v>1</v>
      </c>
      <c r="Z2445" t="n">
        <v>10</v>
      </c>
    </row>
    <row r="2446">
      <c r="A2446" t="n">
        <v>65</v>
      </c>
      <c r="B2446" t="n">
        <v>75</v>
      </c>
      <c r="C2446" t="inlineStr">
        <is>
          <t xml:space="preserve">CONCLUIDO	</t>
        </is>
      </c>
      <c r="D2446" t="n">
        <v>3.811</v>
      </c>
      <c r="E2446" t="n">
        <v>26.24</v>
      </c>
      <c r="F2446" t="n">
        <v>23.6</v>
      </c>
      <c r="G2446" t="n">
        <v>117.98</v>
      </c>
      <c r="H2446" t="n">
        <v>1.76</v>
      </c>
      <c r="I2446" t="n">
        <v>12</v>
      </c>
      <c r="J2446" t="n">
        <v>173.64</v>
      </c>
      <c r="K2446" t="n">
        <v>49.1</v>
      </c>
      <c r="L2446" t="n">
        <v>17.25</v>
      </c>
      <c r="M2446" t="n">
        <v>10</v>
      </c>
      <c r="N2446" t="n">
        <v>32.3</v>
      </c>
      <c r="O2446" t="n">
        <v>21650.07</v>
      </c>
      <c r="P2446" t="n">
        <v>241.91</v>
      </c>
      <c r="Q2446" t="n">
        <v>608.8200000000001</v>
      </c>
      <c r="R2446" t="n">
        <v>54.45</v>
      </c>
      <c r="S2446" t="n">
        <v>46.36</v>
      </c>
      <c r="T2446" t="n">
        <v>3715.04</v>
      </c>
      <c r="U2446" t="n">
        <v>0.85</v>
      </c>
      <c r="V2446" t="n">
        <v>0.9</v>
      </c>
      <c r="W2446" t="n">
        <v>9.199999999999999</v>
      </c>
      <c r="X2446" t="n">
        <v>0.23</v>
      </c>
      <c r="Y2446" t="n">
        <v>1</v>
      </c>
      <c r="Z2446" t="n">
        <v>10</v>
      </c>
    </row>
    <row r="2447">
      <c r="A2447" t="n">
        <v>66</v>
      </c>
      <c r="B2447" t="n">
        <v>75</v>
      </c>
      <c r="C2447" t="inlineStr">
        <is>
          <t xml:space="preserve">CONCLUIDO	</t>
        </is>
      </c>
      <c r="D2447" t="n">
        <v>3.8183</v>
      </c>
      <c r="E2447" t="n">
        <v>26.19</v>
      </c>
      <c r="F2447" t="n">
        <v>23.58</v>
      </c>
      <c r="G2447" t="n">
        <v>128.6</v>
      </c>
      <c r="H2447" t="n">
        <v>1.78</v>
      </c>
      <c r="I2447" t="n">
        <v>11</v>
      </c>
      <c r="J2447" t="n">
        <v>174.01</v>
      </c>
      <c r="K2447" t="n">
        <v>49.1</v>
      </c>
      <c r="L2447" t="n">
        <v>17.5</v>
      </c>
      <c r="M2447" t="n">
        <v>9</v>
      </c>
      <c r="N2447" t="n">
        <v>32.42</v>
      </c>
      <c r="O2447" t="n">
        <v>21695.35</v>
      </c>
      <c r="P2447" t="n">
        <v>241.72</v>
      </c>
      <c r="Q2447" t="n">
        <v>608.77</v>
      </c>
      <c r="R2447" t="n">
        <v>53.68</v>
      </c>
      <c r="S2447" t="n">
        <v>46.36</v>
      </c>
      <c r="T2447" t="n">
        <v>3334.01</v>
      </c>
      <c r="U2447" t="n">
        <v>0.86</v>
      </c>
      <c r="V2447" t="n">
        <v>0.9</v>
      </c>
      <c r="W2447" t="n">
        <v>9.199999999999999</v>
      </c>
      <c r="X2447" t="n">
        <v>0.21</v>
      </c>
      <c r="Y2447" t="n">
        <v>1</v>
      </c>
      <c r="Z2447" t="n">
        <v>10</v>
      </c>
    </row>
    <row r="2448">
      <c r="A2448" t="n">
        <v>67</v>
      </c>
      <c r="B2448" t="n">
        <v>75</v>
      </c>
      <c r="C2448" t="inlineStr">
        <is>
          <t xml:space="preserve">CONCLUIDO	</t>
        </is>
      </c>
      <c r="D2448" t="n">
        <v>3.8187</v>
      </c>
      <c r="E2448" t="n">
        <v>26.19</v>
      </c>
      <c r="F2448" t="n">
        <v>23.57</v>
      </c>
      <c r="G2448" t="n">
        <v>128.59</v>
      </c>
      <c r="H2448" t="n">
        <v>1.8</v>
      </c>
      <c r="I2448" t="n">
        <v>11</v>
      </c>
      <c r="J2448" t="n">
        <v>174.38</v>
      </c>
      <c r="K2448" t="n">
        <v>49.1</v>
      </c>
      <c r="L2448" t="n">
        <v>17.75</v>
      </c>
      <c r="M2448" t="n">
        <v>9</v>
      </c>
      <c r="N2448" t="n">
        <v>32.53</v>
      </c>
      <c r="O2448" t="n">
        <v>21740.66</v>
      </c>
      <c r="P2448" t="n">
        <v>241.64</v>
      </c>
      <c r="Q2448" t="n">
        <v>608.77</v>
      </c>
      <c r="R2448" t="n">
        <v>53.68</v>
      </c>
      <c r="S2448" t="n">
        <v>46.36</v>
      </c>
      <c r="T2448" t="n">
        <v>3333.84</v>
      </c>
      <c r="U2448" t="n">
        <v>0.86</v>
      </c>
      <c r="V2448" t="n">
        <v>0.9</v>
      </c>
      <c r="W2448" t="n">
        <v>9.199999999999999</v>
      </c>
      <c r="X2448" t="n">
        <v>0.2</v>
      </c>
      <c r="Y2448" t="n">
        <v>1</v>
      </c>
      <c r="Z2448" t="n">
        <v>10</v>
      </c>
    </row>
    <row r="2449">
      <c r="A2449" t="n">
        <v>68</v>
      </c>
      <c r="B2449" t="n">
        <v>75</v>
      </c>
      <c r="C2449" t="inlineStr">
        <is>
          <t xml:space="preserve">CONCLUIDO	</t>
        </is>
      </c>
      <c r="D2449" t="n">
        <v>3.82</v>
      </c>
      <c r="E2449" t="n">
        <v>26.18</v>
      </c>
      <c r="F2449" t="n">
        <v>23.57</v>
      </c>
      <c r="G2449" t="n">
        <v>128.54</v>
      </c>
      <c r="H2449" t="n">
        <v>1.83</v>
      </c>
      <c r="I2449" t="n">
        <v>11</v>
      </c>
      <c r="J2449" t="n">
        <v>174.75</v>
      </c>
      <c r="K2449" t="n">
        <v>49.1</v>
      </c>
      <c r="L2449" t="n">
        <v>18</v>
      </c>
      <c r="M2449" t="n">
        <v>9</v>
      </c>
      <c r="N2449" t="n">
        <v>32.65</v>
      </c>
      <c r="O2449" t="n">
        <v>21786.02</v>
      </c>
      <c r="P2449" t="n">
        <v>240.74</v>
      </c>
      <c r="Q2449" t="n">
        <v>608.77</v>
      </c>
      <c r="R2449" t="n">
        <v>53.46</v>
      </c>
      <c r="S2449" t="n">
        <v>46.36</v>
      </c>
      <c r="T2449" t="n">
        <v>3223.29</v>
      </c>
      <c r="U2449" t="n">
        <v>0.87</v>
      </c>
      <c r="V2449" t="n">
        <v>0.9</v>
      </c>
      <c r="W2449" t="n">
        <v>9.19</v>
      </c>
      <c r="X2449" t="n">
        <v>0.2</v>
      </c>
      <c r="Y2449" t="n">
        <v>1</v>
      </c>
      <c r="Z2449" t="n">
        <v>10</v>
      </c>
    </row>
    <row r="2450">
      <c r="A2450" t="n">
        <v>69</v>
      </c>
      <c r="B2450" t="n">
        <v>75</v>
      </c>
      <c r="C2450" t="inlineStr">
        <is>
          <t xml:space="preserve">CONCLUIDO	</t>
        </is>
      </c>
      <c r="D2450" t="n">
        <v>3.8193</v>
      </c>
      <c r="E2450" t="n">
        <v>26.18</v>
      </c>
      <c r="F2450" t="n">
        <v>23.57</v>
      </c>
      <c r="G2450" t="n">
        <v>128.56</v>
      </c>
      <c r="H2450" t="n">
        <v>1.85</v>
      </c>
      <c r="I2450" t="n">
        <v>11</v>
      </c>
      <c r="J2450" t="n">
        <v>175.11</v>
      </c>
      <c r="K2450" t="n">
        <v>49.1</v>
      </c>
      <c r="L2450" t="n">
        <v>18.25</v>
      </c>
      <c r="M2450" t="n">
        <v>9</v>
      </c>
      <c r="N2450" t="n">
        <v>32.77</v>
      </c>
      <c r="O2450" t="n">
        <v>21831.41</v>
      </c>
      <c r="P2450" t="n">
        <v>239.51</v>
      </c>
      <c r="Q2450" t="n">
        <v>608.76</v>
      </c>
      <c r="R2450" t="n">
        <v>53.51</v>
      </c>
      <c r="S2450" t="n">
        <v>46.36</v>
      </c>
      <c r="T2450" t="n">
        <v>3248.56</v>
      </c>
      <c r="U2450" t="n">
        <v>0.87</v>
      </c>
      <c r="V2450" t="n">
        <v>0.9</v>
      </c>
      <c r="W2450" t="n">
        <v>9.199999999999999</v>
      </c>
      <c r="X2450" t="n">
        <v>0.2</v>
      </c>
      <c r="Y2450" t="n">
        <v>1</v>
      </c>
      <c r="Z2450" t="n">
        <v>10</v>
      </c>
    </row>
    <row r="2451">
      <c r="A2451" t="n">
        <v>70</v>
      </c>
      <c r="B2451" t="n">
        <v>75</v>
      </c>
      <c r="C2451" t="inlineStr">
        <is>
          <t xml:space="preserve">CONCLUIDO	</t>
        </is>
      </c>
      <c r="D2451" t="n">
        <v>3.8208</v>
      </c>
      <c r="E2451" t="n">
        <v>26.17</v>
      </c>
      <c r="F2451" t="n">
        <v>23.56</v>
      </c>
      <c r="G2451" t="n">
        <v>128.51</v>
      </c>
      <c r="H2451" t="n">
        <v>1.87</v>
      </c>
      <c r="I2451" t="n">
        <v>11</v>
      </c>
      <c r="J2451" t="n">
        <v>175.48</v>
      </c>
      <c r="K2451" t="n">
        <v>49.1</v>
      </c>
      <c r="L2451" t="n">
        <v>18.5</v>
      </c>
      <c r="M2451" t="n">
        <v>9</v>
      </c>
      <c r="N2451" t="n">
        <v>32.89</v>
      </c>
      <c r="O2451" t="n">
        <v>21876.85</v>
      </c>
      <c r="P2451" t="n">
        <v>237.85</v>
      </c>
      <c r="Q2451" t="n">
        <v>608.75</v>
      </c>
      <c r="R2451" t="n">
        <v>53.26</v>
      </c>
      <c r="S2451" t="n">
        <v>46.36</v>
      </c>
      <c r="T2451" t="n">
        <v>3121.68</v>
      </c>
      <c r="U2451" t="n">
        <v>0.87</v>
      </c>
      <c r="V2451" t="n">
        <v>0.9</v>
      </c>
      <c r="W2451" t="n">
        <v>9.199999999999999</v>
      </c>
      <c r="X2451" t="n">
        <v>0.19</v>
      </c>
      <c r="Y2451" t="n">
        <v>1</v>
      </c>
      <c r="Z2451" t="n">
        <v>10</v>
      </c>
    </row>
    <row r="2452">
      <c r="A2452" t="n">
        <v>71</v>
      </c>
      <c r="B2452" t="n">
        <v>75</v>
      </c>
      <c r="C2452" t="inlineStr">
        <is>
          <t xml:space="preserve">CONCLUIDO	</t>
        </is>
      </c>
      <c r="D2452" t="n">
        <v>3.8187</v>
      </c>
      <c r="E2452" t="n">
        <v>26.19</v>
      </c>
      <c r="F2452" t="n">
        <v>23.57</v>
      </c>
      <c r="G2452" t="n">
        <v>128.59</v>
      </c>
      <c r="H2452" t="n">
        <v>1.89</v>
      </c>
      <c r="I2452" t="n">
        <v>11</v>
      </c>
      <c r="J2452" t="n">
        <v>175.85</v>
      </c>
      <c r="K2452" t="n">
        <v>49.1</v>
      </c>
      <c r="L2452" t="n">
        <v>18.75</v>
      </c>
      <c r="M2452" t="n">
        <v>9</v>
      </c>
      <c r="N2452" t="n">
        <v>33.01</v>
      </c>
      <c r="O2452" t="n">
        <v>21922.32</v>
      </c>
      <c r="P2452" t="n">
        <v>236.61</v>
      </c>
      <c r="Q2452" t="n">
        <v>608.79</v>
      </c>
      <c r="R2452" t="n">
        <v>53.69</v>
      </c>
      <c r="S2452" t="n">
        <v>46.36</v>
      </c>
      <c r="T2452" t="n">
        <v>3335.21</v>
      </c>
      <c r="U2452" t="n">
        <v>0.86</v>
      </c>
      <c r="V2452" t="n">
        <v>0.9</v>
      </c>
      <c r="W2452" t="n">
        <v>9.199999999999999</v>
      </c>
      <c r="X2452" t="n">
        <v>0.2</v>
      </c>
      <c r="Y2452" t="n">
        <v>1</v>
      </c>
      <c r="Z2452" t="n">
        <v>10</v>
      </c>
    </row>
    <row r="2453">
      <c r="A2453" t="n">
        <v>72</v>
      </c>
      <c r="B2453" t="n">
        <v>75</v>
      </c>
      <c r="C2453" t="inlineStr">
        <is>
          <t xml:space="preserve">CONCLUIDO	</t>
        </is>
      </c>
      <c r="D2453" t="n">
        <v>3.8264</v>
      </c>
      <c r="E2453" t="n">
        <v>26.13</v>
      </c>
      <c r="F2453" t="n">
        <v>23.55</v>
      </c>
      <c r="G2453" t="n">
        <v>141.31</v>
      </c>
      <c r="H2453" t="n">
        <v>1.91</v>
      </c>
      <c r="I2453" t="n">
        <v>10</v>
      </c>
      <c r="J2453" t="n">
        <v>176.22</v>
      </c>
      <c r="K2453" t="n">
        <v>49.1</v>
      </c>
      <c r="L2453" t="n">
        <v>19</v>
      </c>
      <c r="M2453" t="n">
        <v>8</v>
      </c>
      <c r="N2453" t="n">
        <v>33.13</v>
      </c>
      <c r="O2453" t="n">
        <v>21967.84</v>
      </c>
      <c r="P2453" t="n">
        <v>237.04</v>
      </c>
      <c r="Q2453" t="n">
        <v>608.79</v>
      </c>
      <c r="R2453" t="n">
        <v>52.96</v>
      </c>
      <c r="S2453" t="n">
        <v>46.36</v>
      </c>
      <c r="T2453" t="n">
        <v>2978.66</v>
      </c>
      <c r="U2453" t="n">
        <v>0.88</v>
      </c>
      <c r="V2453" t="n">
        <v>0.9</v>
      </c>
      <c r="W2453" t="n">
        <v>9.199999999999999</v>
      </c>
      <c r="X2453" t="n">
        <v>0.18</v>
      </c>
      <c r="Y2453" t="n">
        <v>1</v>
      </c>
      <c r="Z2453" t="n">
        <v>10</v>
      </c>
    </row>
    <row r="2454">
      <c r="A2454" t="n">
        <v>73</v>
      </c>
      <c r="B2454" t="n">
        <v>75</v>
      </c>
      <c r="C2454" t="inlineStr">
        <is>
          <t xml:space="preserve">CONCLUIDO	</t>
        </is>
      </c>
      <c r="D2454" t="n">
        <v>3.8274</v>
      </c>
      <c r="E2454" t="n">
        <v>26.13</v>
      </c>
      <c r="F2454" t="n">
        <v>23.55</v>
      </c>
      <c r="G2454" t="n">
        <v>141.27</v>
      </c>
      <c r="H2454" t="n">
        <v>1.93</v>
      </c>
      <c r="I2454" t="n">
        <v>10</v>
      </c>
      <c r="J2454" t="n">
        <v>176.59</v>
      </c>
      <c r="K2454" t="n">
        <v>49.1</v>
      </c>
      <c r="L2454" t="n">
        <v>19.25</v>
      </c>
      <c r="M2454" t="n">
        <v>8</v>
      </c>
      <c r="N2454" t="n">
        <v>33.24</v>
      </c>
      <c r="O2454" t="n">
        <v>22013.39</v>
      </c>
      <c r="P2454" t="n">
        <v>236.7</v>
      </c>
      <c r="Q2454" t="n">
        <v>608.78</v>
      </c>
      <c r="R2454" t="n">
        <v>52.87</v>
      </c>
      <c r="S2454" t="n">
        <v>46.36</v>
      </c>
      <c r="T2454" t="n">
        <v>2934.26</v>
      </c>
      <c r="U2454" t="n">
        <v>0.88</v>
      </c>
      <c r="V2454" t="n">
        <v>0.9</v>
      </c>
      <c r="W2454" t="n">
        <v>9.19</v>
      </c>
      <c r="X2454" t="n">
        <v>0.17</v>
      </c>
      <c r="Y2454" t="n">
        <v>1</v>
      </c>
      <c r="Z2454" t="n">
        <v>10</v>
      </c>
    </row>
    <row r="2455">
      <c r="A2455" t="n">
        <v>74</v>
      </c>
      <c r="B2455" t="n">
        <v>75</v>
      </c>
      <c r="C2455" t="inlineStr">
        <is>
          <t xml:space="preserve">CONCLUIDO	</t>
        </is>
      </c>
      <c r="D2455" t="n">
        <v>3.8271</v>
      </c>
      <c r="E2455" t="n">
        <v>26.13</v>
      </c>
      <c r="F2455" t="n">
        <v>23.55</v>
      </c>
      <c r="G2455" t="n">
        <v>141.29</v>
      </c>
      <c r="H2455" t="n">
        <v>1.95</v>
      </c>
      <c r="I2455" t="n">
        <v>10</v>
      </c>
      <c r="J2455" t="n">
        <v>176.96</v>
      </c>
      <c r="K2455" t="n">
        <v>49.1</v>
      </c>
      <c r="L2455" t="n">
        <v>19.5</v>
      </c>
      <c r="M2455" t="n">
        <v>8</v>
      </c>
      <c r="N2455" t="n">
        <v>33.36</v>
      </c>
      <c r="O2455" t="n">
        <v>22058.99</v>
      </c>
      <c r="P2455" t="n">
        <v>236.88</v>
      </c>
      <c r="Q2455" t="n">
        <v>608.79</v>
      </c>
      <c r="R2455" t="n">
        <v>52.82</v>
      </c>
      <c r="S2455" t="n">
        <v>46.36</v>
      </c>
      <c r="T2455" t="n">
        <v>2905.78</v>
      </c>
      <c r="U2455" t="n">
        <v>0.88</v>
      </c>
      <c r="V2455" t="n">
        <v>0.9</v>
      </c>
      <c r="W2455" t="n">
        <v>9.199999999999999</v>
      </c>
      <c r="X2455" t="n">
        <v>0.18</v>
      </c>
      <c r="Y2455" t="n">
        <v>1</v>
      </c>
      <c r="Z2455" t="n">
        <v>10</v>
      </c>
    </row>
    <row r="2456">
      <c r="A2456" t="n">
        <v>75</v>
      </c>
      <c r="B2456" t="n">
        <v>75</v>
      </c>
      <c r="C2456" t="inlineStr">
        <is>
          <t xml:space="preserve">CONCLUIDO	</t>
        </is>
      </c>
      <c r="D2456" t="n">
        <v>3.8278</v>
      </c>
      <c r="E2456" t="n">
        <v>26.12</v>
      </c>
      <c r="F2456" t="n">
        <v>23.54</v>
      </c>
      <c r="G2456" t="n">
        <v>141.26</v>
      </c>
      <c r="H2456" t="n">
        <v>1.98</v>
      </c>
      <c r="I2456" t="n">
        <v>10</v>
      </c>
      <c r="J2456" t="n">
        <v>177.33</v>
      </c>
      <c r="K2456" t="n">
        <v>49.1</v>
      </c>
      <c r="L2456" t="n">
        <v>19.75</v>
      </c>
      <c r="M2456" t="n">
        <v>8</v>
      </c>
      <c r="N2456" t="n">
        <v>33.48</v>
      </c>
      <c r="O2456" t="n">
        <v>22104.63</v>
      </c>
      <c r="P2456" t="n">
        <v>236.81</v>
      </c>
      <c r="Q2456" t="n">
        <v>608.78</v>
      </c>
      <c r="R2456" t="n">
        <v>52.77</v>
      </c>
      <c r="S2456" t="n">
        <v>46.36</v>
      </c>
      <c r="T2456" t="n">
        <v>2881.24</v>
      </c>
      <c r="U2456" t="n">
        <v>0.88</v>
      </c>
      <c r="V2456" t="n">
        <v>0.91</v>
      </c>
      <c r="W2456" t="n">
        <v>9.19</v>
      </c>
      <c r="X2456" t="n">
        <v>0.17</v>
      </c>
      <c r="Y2456" t="n">
        <v>1</v>
      </c>
      <c r="Z2456" t="n">
        <v>10</v>
      </c>
    </row>
    <row r="2457">
      <c r="A2457" t="n">
        <v>76</v>
      </c>
      <c r="B2457" t="n">
        <v>75</v>
      </c>
      <c r="C2457" t="inlineStr">
        <is>
          <t xml:space="preserve">CONCLUIDO	</t>
        </is>
      </c>
      <c r="D2457" t="n">
        <v>3.8271</v>
      </c>
      <c r="E2457" t="n">
        <v>26.13</v>
      </c>
      <c r="F2457" t="n">
        <v>23.55</v>
      </c>
      <c r="G2457" t="n">
        <v>141.28</v>
      </c>
      <c r="H2457" t="n">
        <v>2</v>
      </c>
      <c r="I2457" t="n">
        <v>10</v>
      </c>
      <c r="J2457" t="n">
        <v>177.7</v>
      </c>
      <c r="K2457" t="n">
        <v>49.1</v>
      </c>
      <c r="L2457" t="n">
        <v>20</v>
      </c>
      <c r="M2457" t="n">
        <v>6</v>
      </c>
      <c r="N2457" t="n">
        <v>33.61</v>
      </c>
      <c r="O2457" t="n">
        <v>22150.3</v>
      </c>
      <c r="P2457" t="n">
        <v>236.91</v>
      </c>
      <c r="Q2457" t="n">
        <v>608.8</v>
      </c>
      <c r="R2457" t="n">
        <v>52.77</v>
      </c>
      <c r="S2457" t="n">
        <v>46.36</v>
      </c>
      <c r="T2457" t="n">
        <v>2882.08</v>
      </c>
      <c r="U2457" t="n">
        <v>0.88</v>
      </c>
      <c r="V2457" t="n">
        <v>0.9</v>
      </c>
      <c r="W2457" t="n">
        <v>9.199999999999999</v>
      </c>
      <c r="X2457" t="n">
        <v>0.18</v>
      </c>
      <c r="Y2457" t="n">
        <v>1</v>
      </c>
      <c r="Z2457" t="n">
        <v>10</v>
      </c>
    </row>
    <row r="2458">
      <c r="A2458" t="n">
        <v>77</v>
      </c>
      <c r="B2458" t="n">
        <v>75</v>
      </c>
      <c r="C2458" t="inlineStr">
        <is>
          <t xml:space="preserve">CONCLUIDO	</t>
        </is>
      </c>
      <c r="D2458" t="n">
        <v>3.8271</v>
      </c>
      <c r="E2458" t="n">
        <v>26.13</v>
      </c>
      <c r="F2458" t="n">
        <v>23.55</v>
      </c>
      <c r="G2458" t="n">
        <v>141.28</v>
      </c>
      <c r="H2458" t="n">
        <v>2.02</v>
      </c>
      <c r="I2458" t="n">
        <v>10</v>
      </c>
      <c r="J2458" t="n">
        <v>178.07</v>
      </c>
      <c r="K2458" t="n">
        <v>49.1</v>
      </c>
      <c r="L2458" t="n">
        <v>20.25</v>
      </c>
      <c r="M2458" t="n">
        <v>4</v>
      </c>
      <c r="N2458" t="n">
        <v>33.73</v>
      </c>
      <c r="O2458" t="n">
        <v>22196.02</v>
      </c>
      <c r="P2458" t="n">
        <v>236.22</v>
      </c>
      <c r="Q2458" t="n">
        <v>608.76</v>
      </c>
      <c r="R2458" t="n">
        <v>52.68</v>
      </c>
      <c r="S2458" t="n">
        <v>46.36</v>
      </c>
      <c r="T2458" t="n">
        <v>2837.89</v>
      </c>
      <c r="U2458" t="n">
        <v>0.88</v>
      </c>
      <c r="V2458" t="n">
        <v>0.9</v>
      </c>
      <c r="W2458" t="n">
        <v>9.199999999999999</v>
      </c>
      <c r="X2458" t="n">
        <v>0.18</v>
      </c>
      <c r="Y2458" t="n">
        <v>1</v>
      </c>
      <c r="Z2458" t="n">
        <v>10</v>
      </c>
    </row>
    <row r="2459">
      <c r="A2459" t="n">
        <v>78</v>
      </c>
      <c r="B2459" t="n">
        <v>75</v>
      </c>
      <c r="C2459" t="inlineStr">
        <is>
          <t xml:space="preserve">CONCLUIDO	</t>
        </is>
      </c>
      <c r="D2459" t="n">
        <v>3.8273</v>
      </c>
      <c r="E2459" t="n">
        <v>26.13</v>
      </c>
      <c r="F2459" t="n">
        <v>23.55</v>
      </c>
      <c r="G2459" t="n">
        <v>141.28</v>
      </c>
      <c r="H2459" t="n">
        <v>2.04</v>
      </c>
      <c r="I2459" t="n">
        <v>10</v>
      </c>
      <c r="J2459" t="n">
        <v>178.44</v>
      </c>
      <c r="K2459" t="n">
        <v>49.1</v>
      </c>
      <c r="L2459" t="n">
        <v>20.5</v>
      </c>
      <c r="M2459" t="n">
        <v>4</v>
      </c>
      <c r="N2459" t="n">
        <v>33.85</v>
      </c>
      <c r="O2459" t="n">
        <v>22241.78</v>
      </c>
      <c r="P2459" t="n">
        <v>235.86</v>
      </c>
      <c r="Q2459" t="n">
        <v>608.79</v>
      </c>
      <c r="R2459" t="n">
        <v>52.73</v>
      </c>
      <c r="S2459" t="n">
        <v>46.36</v>
      </c>
      <c r="T2459" t="n">
        <v>2864.45</v>
      </c>
      <c r="U2459" t="n">
        <v>0.88</v>
      </c>
      <c r="V2459" t="n">
        <v>0.9</v>
      </c>
      <c r="W2459" t="n">
        <v>9.199999999999999</v>
      </c>
      <c r="X2459" t="n">
        <v>0.18</v>
      </c>
      <c r="Y2459" t="n">
        <v>1</v>
      </c>
      <c r="Z2459" t="n">
        <v>10</v>
      </c>
    </row>
    <row r="2460">
      <c r="A2460" t="n">
        <v>79</v>
      </c>
      <c r="B2460" t="n">
        <v>75</v>
      </c>
      <c r="C2460" t="inlineStr">
        <is>
          <t xml:space="preserve">CONCLUIDO	</t>
        </is>
      </c>
      <c r="D2460" t="n">
        <v>3.8265</v>
      </c>
      <c r="E2460" t="n">
        <v>26.13</v>
      </c>
      <c r="F2460" t="n">
        <v>23.55</v>
      </c>
      <c r="G2460" t="n">
        <v>141.31</v>
      </c>
      <c r="H2460" t="n">
        <v>2.06</v>
      </c>
      <c r="I2460" t="n">
        <v>10</v>
      </c>
      <c r="J2460" t="n">
        <v>178.81</v>
      </c>
      <c r="K2460" t="n">
        <v>49.1</v>
      </c>
      <c r="L2460" t="n">
        <v>20.75</v>
      </c>
      <c r="M2460" t="n">
        <v>3</v>
      </c>
      <c r="N2460" t="n">
        <v>33.97</v>
      </c>
      <c r="O2460" t="n">
        <v>22287.58</v>
      </c>
      <c r="P2460" t="n">
        <v>235.47</v>
      </c>
      <c r="Q2460" t="n">
        <v>608.76</v>
      </c>
      <c r="R2460" t="n">
        <v>52.73</v>
      </c>
      <c r="S2460" t="n">
        <v>46.36</v>
      </c>
      <c r="T2460" t="n">
        <v>2861.91</v>
      </c>
      <c r="U2460" t="n">
        <v>0.88</v>
      </c>
      <c r="V2460" t="n">
        <v>0.9</v>
      </c>
      <c r="W2460" t="n">
        <v>9.199999999999999</v>
      </c>
      <c r="X2460" t="n">
        <v>0.18</v>
      </c>
      <c r="Y2460" t="n">
        <v>1</v>
      </c>
      <c r="Z2460" t="n">
        <v>10</v>
      </c>
    </row>
    <row r="2461">
      <c r="A2461" t="n">
        <v>80</v>
      </c>
      <c r="B2461" t="n">
        <v>75</v>
      </c>
      <c r="C2461" t="inlineStr">
        <is>
          <t xml:space="preserve">CONCLUIDO	</t>
        </is>
      </c>
      <c r="D2461" t="n">
        <v>3.8264</v>
      </c>
      <c r="E2461" t="n">
        <v>26.13</v>
      </c>
      <c r="F2461" t="n">
        <v>23.55</v>
      </c>
      <c r="G2461" t="n">
        <v>141.31</v>
      </c>
      <c r="H2461" t="n">
        <v>2.08</v>
      </c>
      <c r="I2461" t="n">
        <v>10</v>
      </c>
      <c r="J2461" t="n">
        <v>179.18</v>
      </c>
      <c r="K2461" t="n">
        <v>49.1</v>
      </c>
      <c r="L2461" t="n">
        <v>21</v>
      </c>
      <c r="M2461" t="n">
        <v>3</v>
      </c>
      <c r="N2461" t="n">
        <v>34.09</v>
      </c>
      <c r="O2461" t="n">
        <v>22333.43</v>
      </c>
      <c r="P2461" t="n">
        <v>235.18</v>
      </c>
      <c r="Q2461" t="n">
        <v>608.8099999999999</v>
      </c>
      <c r="R2461" t="n">
        <v>52.83</v>
      </c>
      <c r="S2461" t="n">
        <v>46.36</v>
      </c>
      <c r="T2461" t="n">
        <v>2912.84</v>
      </c>
      <c r="U2461" t="n">
        <v>0.88</v>
      </c>
      <c r="V2461" t="n">
        <v>0.9</v>
      </c>
      <c r="W2461" t="n">
        <v>9.199999999999999</v>
      </c>
      <c r="X2461" t="n">
        <v>0.18</v>
      </c>
      <c r="Y2461" t="n">
        <v>1</v>
      </c>
      <c r="Z2461" t="n">
        <v>10</v>
      </c>
    </row>
    <row r="2462">
      <c r="A2462" t="n">
        <v>81</v>
      </c>
      <c r="B2462" t="n">
        <v>75</v>
      </c>
      <c r="C2462" t="inlineStr">
        <is>
          <t xml:space="preserve">CONCLUIDO	</t>
        </is>
      </c>
      <c r="D2462" t="n">
        <v>3.8257</v>
      </c>
      <c r="E2462" t="n">
        <v>26.14</v>
      </c>
      <c r="F2462" t="n">
        <v>23.56</v>
      </c>
      <c r="G2462" t="n">
        <v>141.34</v>
      </c>
      <c r="H2462" t="n">
        <v>2.1</v>
      </c>
      <c r="I2462" t="n">
        <v>10</v>
      </c>
      <c r="J2462" t="n">
        <v>179.56</v>
      </c>
      <c r="K2462" t="n">
        <v>49.1</v>
      </c>
      <c r="L2462" t="n">
        <v>21.25</v>
      </c>
      <c r="M2462" t="n">
        <v>1</v>
      </c>
      <c r="N2462" t="n">
        <v>34.21</v>
      </c>
      <c r="O2462" t="n">
        <v>22379.31</v>
      </c>
      <c r="P2462" t="n">
        <v>235.34</v>
      </c>
      <c r="Q2462" t="n">
        <v>608.79</v>
      </c>
      <c r="R2462" t="n">
        <v>52.81</v>
      </c>
      <c r="S2462" t="n">
        <v>46.36</v>
      </c>
      <c r="T2462" t="n">
        <v>2900.52</v>
      </c>
      <c r="U2462" t="n">
        <v>0.88</v>
      </c>
      <c r="V2462" t="n">
        <v>0.9</v>
      </c>
      <c r="W2462" t="n">
        <v>9.210000000000001</v>
      </c>
      <c r="X2462" t="n">
        <v>0.19</v>
      </c>
      <c r="Y2462" t="n">
        <v>1</v>
      </c>
      <c r="Z2462" t="n">
        <v>10</v>
      </c>
    </row>
    <row r="2463">
      <c r="A2463" t="n">
        <v>82</v>
      </c>
      <c r="B2463" t="n">
        <v>75</v>
      </c>
      <c r="C2463" t="inlineStr">
        <is>
          <t xml:space="preserve">CONCLUIDO	</t>
        </is>
      </c>
      <c r="D2463" t="n">
        <v>3.8253</v>
      </c>
      <c r="E2463" t="n">
        <v>26.14</v>
      </c>
      <c r="F2463" t="n">
        <v>23.56</v>
      </c>
      <c r="G2463" t="n">
        <v>141.36</v>
      </c>
      <c r="H2463" t="n">
        <v>2.12</v>
      </c>
      <c r="I2463" t="n">
        <v>10</v>
      </c>
      <c r="J2463" t="n">
        <v>179.93</v>
      </c>
      <c r="K2463" t="n">
        <v>49.1</v>
      </c>
      <c r="L2463" t="n">
        <v>21.5</v>
      </c>
      <c r="M2463" t="n">
        <v>0</v>
      </c>
      <c r="N2463" t="n">
        <v>34.33</v>
      </c>
      <c r="O2463" t="n">
        <v>22425.23</v>
      </c>
      <c r="P2463" t="n">
        <v>235.77</v>
      </c>
      <c r="Q2463" t="n">
        <v>608.8099999999999</v>
      </c>
      <c r="R2463" t="n">
        <v>52.8</v>
      </c>
      <c r="S2463" t="n">
        <v>46.36</v>
      </c>
      <c r="T2463" t="n">
        <v>2895.48</v>
      </c>
      <c r="U2463" t="n">
        <v>0.88</v>
      </c>
      <c r="V2463" t="n">
        <v>0.9</v>
      </c>
      <c r="W2463" t="n">
        <v>9.210000000000001</v>
      </c>
      <c r="X2463" t="n">
        <v>0.19</v>
      </c>
      <c r="Y2463" t="n">
        <v>1</v>
      </c>
      <c r="Z2463" t="n">
        <v>10</v>
      </c>
    </row>
    <row r="2464">
      <c r="A2464" t="n">
        <v>0</v>
      </c>
      <c r="B2464" t="n">
        <v>95</v>
      </c>
      <c r="C2464" t="inlineStr">
        <is>
          <t xml:space="preserve">CONCLUIDO	</t>
        </is>
      </c>
      <c r="D2464" t="n">
        <v>2.3513</v>
      </c>
      <c r="E2464" t="n">
        <v>42.53</v>
      </c>
      <c r="F2464" t="n">
        <v>29.3</v>
      </c>
      <c r="G2464" t="n">
        <v>6.08</v>
      </c>
      <c r="H2464" t="n">
        <v>0.1</v>
      </c>
      <c r="I2464" t="n">
        <v>289</v>
      </c>
      <c r="J2464" t="n">
        <v>185.69</v>
      </c>
      <c r="K2464" t="n">
        <v>53.44</v>
      </c>
      <c r="L2464" t="n">
        <v>1</v>
      </c>
      <c r="M2464" t="n">
        <v>287</v>
      </c>
      <c r="N2464" t="n">
        <v>36.26</v>
      </c>
      <c r="O2464" t="n">
        <v>23136.14</v>
      </c>
      <c r="P2464" t="n">
        <v>402.3</v>
      </c>
      <c r="Q2464" t="n">
        <v>609.85</v>
      </c>
      <c r="R2464" t="n">
        <v>231.13</v>
      </c>
      <c r="S2464" t="n">
        <v>46.36</v>
      </c>
      <c r="T2464" t="n">
        <v>90669.48</v>
      </c>
      <c r="U2464" t="n">
        <v>0.2</v>
      </c>
      <c r="V2464" t="n">
        <v>0.73</v>
      </c>
      <c r="W2464" t="n">
        <v>9.66</v>
      </c>
      <c r="X2464" t="n">
        <v>5.91</v>
      </c>
      <c r="Y2464" t="n">
        <v>1</v>
      </c>
      <c r="Z2464" t="n">
        <v>10</v>
      </c>
    </row>
    <row r="2465">
      <c r="A2465" t="n">
        <v>1</v>
      </c>
      <c r="B2465" t="n">
        <v>95</v>
      </c>
      <c r="C2465" t="inlineStr">
        <is>
          <t xml:space="preserve">CONCLUIDO	</t>
        </is>
      </c>
      <c r="D2465" t="n">
        <v>2.595</v>
      </c>
      <c r="E2465" t="n">
        <v>38.54</v>
      </c>
      <c r="F2465" t="n">
        <v>27.88</v>
      </c>
      <c r="G2465" t="n">
        <v>7.6</v>
      </c>
      <c r="H2465" t="n">
        <v>0.12</v>
      </c>
      <c r="I2465" t="n">
        <v>220</v>
      </c>
      <c r="J2465" t="n">
        <v>186.07</v>
      </c>
      <c r="K2465" t="n">
        <v>53.44</v>
      </c>
      <c r="L2465" t="n">
        <v>1.25</v>
      </c>
      <c r="M2465" t="n">
        <v>218</v>
      </c>
      <c r="N2465" t="n">
        <v>36.39</v>
      </c>
      <c r="O2465" t="n">
        <v>23182.76</v>
      </c>
      <c r="P2465" t="n">
        <v>382.49</v>
      </c>
      <c r="Q2465" t="n">
        <v>609.92</v>
      </c>
      <c r="R2465" t="n">
        <v>186.61</v>
      </c>
      <c r="S2465" t="n">
        <v>46.36</v>
      </c>
      <c r="T2465" t="n">
        <v>68754.35000000001</v>
      </c>
      <c r="U2465" t="n">
        <v>0.25</v>
      </c>
      <c r="V2465" t="n">
        <v>0.77</v>
      </c>
      <c r="W2465" t="n">
        <v>9.550000000000001</v>
      </c>
      <c r="X2465" t="n">
        <v>4.49</v>
      </c>
      <c r="Y2465" t="n">
        <v>1</v>
      </c>
      <c r="Z2465" t="n">
        <v>10</v>
      </c>
    </row>
    <row r="2466">
      <c r="A2466" t="n">
        <v>2</v>
      </c>
      <c r="B2466" t="n">
        <v>95</v>
      </c>
      <c r="C2466" t="inlineStr">
        <is>
          <t xml:space="preserve">CONCLUIDO	</t>
        </is>
      </c>
      <c r="D2466" t="n">
        <v>2.771</v>
      </c>
      <c r="E2466" t="n">
        <v>36.09</v>
      </c>
      <c r="F2466" t="n">
        <v>26.99</v>
      </c>
      <c r="G2466" t="n">
        <v>9.1</v>
      </c>
      <c r="H2466" t="n">
        <v>0.14</v>
      </c>
      <c r="I2466" t="n">
        <v>178</v>
      </c>
      <c r="J2466" t="n">
        <v>186.45</v>
      </c>
      <c r="K2466" t="n">
        <v>53.44</v>
      </c>
      <c r="L2466" t="n">
        <v>1.5</v>
      </c>
      <c r="M2466" t="n">
        <v>176</v>
      </c>
      <c r="N2466" t="n">
        <v>36.51</v>
      </c>
      <c r="O2466" t="n">
        <v>23229.42</v>
      </c>
      <c r="P2466" t="n">
        <v>369.99</v>
      </c>
      <c r="Q2466" t="n">
        <v>609.6900000000001</v>
      </c>
      <c r="R2466" t="n">
        <v>159.52</v>
      </c>
      <c r="S2466" t="n">
        <v>46.36</v>
      </c>
      <c r="T2466" t="n">
        <v>55419.59</v>
      </c>
      <c r="U2466" t="n">
        <v>0.29</v>
      </c>
      <c r="V2466" t="n">
        <v>0.79</v>
      </c>
      <c r="W2466" t="n">
        <v>9.470000000000001</v>
      </c>
      <c r="X2466" t="n">
        <v>3.6</v>
      </c>
      <c r="Y2466" t="n">
        <v>1</v>
      </c>
      <c r="Z2466" t="n">
        <v>10</v>
      </c>
    </row>
    <row r="2467">
      <c r="A2467" t="n">
        <v>3</v>
      </c>
      <c r="B2467" t="n">
        <v>95</v>
      </c>
      <c r="C2467" t="inlineStr">
        <is>
          <t xml:space="preserve">CONCLUIDO	</t>
        </is>
      </c>
      <c r="D2467" t="n">
        <v>2.9082</v>
      </c>
      <c r="E2467" t="n">
        <v>34.38</v>
      </c>
      <c r="F2467" t="n">
        <v>26.37</v>
      </c>
      <c r="G2467" t="n">
        <v>10.62</v>
      </c>
      <c r="H2467" t="n">
        <v>0.17</v>
      </c>
      <c r="I2467" t="n">
        <v>149</v>
      </c>
      <c r="J2467" t="n">
        <v>186.83</v>
      </c>
      <c r="K2467" t="n">
        <v>53.44</v>
      </c>
      <c r="L2467" t="n">
        <v>1.75</v>
      </c>
      <c r="M2467" t="n">
        <v>147</v>
      </c>
      <c r="N2467" t="n">
        <v>36.64</v>
      </c>
      <c r="O2467" t="n">
        <v>23276.13</v>
      </c>
      <c r="P2467" t="n">
        <v>361.11</v>
      </c>
      <c r="Q2467" t="n">
        <v>609.61</v>
      </c>
      <c r="R2467" t="n">
        <v>140.42</v>
      </c>
      <c r="S2467" t="n">
        <v>46.36</v>
      </c>
      <c r="T2467" t="n">
        <v>46014.43</v>
      </c>
      <c r="U2467" t="n">
        <v>0.33</v>
      </c>
      <c r="V2467" t="n">
        <v>0.8100000000000001</v>
      </c>
      <c r="W2467" t="n">
        <v>9.42</v>
      </c>
      <c r="X2467" t="n">
        <v>2.98</v>
      </c>
      <c r="Y2467" t="n">
        <v>1</v>
      </c>
      <c r="Z2467" t="n">
        <v>10</v>
      </c>
    </row>
    <row r="2468">
      <c r="A2468" t="n">
        <v>4</v>
      </c>
      <c r="B2468" t="n">
        <v>95</v>
      </c>
      <c r="C2468" t="inlineStr">
        <is>
          <t xml:space="preserve">CONCLUIDO	</t>
        </is>
      </c>
      <c r="D2468" t="n">
        <v>3.0139</v>
      </c>
      <c r="E2468" t="n">
        <v>33.18</v>
      </c>
      <c r="F2468" t="n">
        <v>25.95</v>
      </c>
      <c r="G2468" t="n">
        <v>12.16</v>
      </c>
      <c r="H2468" t="n">
        <v>0.19</v>
      </c>
      <c r="I2468" t="n">
        <v>128</v>
      </c>
      <c r="J2468" t="n">
        <v>187.21</v>
      </c>
      <c r="K2468" t="n">
        <v>53.44</v>
      </c>
      <c r="L2468" t="n">
        <v>2</v>
      </c>
      <c r="M2468" t="n">
        <v>126</v>
      </c>
      <c r="N2468" t="n">
        <v>36.77</v>
      </c>
      <c r="O2468" t="n">
        <v>23322.88</v>
      </c>
      <c r="P2468" t="n">
        <v>354.91</v>
      </c>
      <c r="Q2468" t="n">
        <v>609.23</v>
      </c>
      <c r="R2468" t="n">
        <v>127.02</v>
      </c>
      <c r="S2468" t="n">
        <v>46.36</v>
      </c>
      <c r="T2468" t="n">
        <v>39415.86</v>
      </c>
      <c r="U2468" t="n">
        <v>0.36</v>
      </c>
      <c r="V2468" t="n">
        <v>0.82</v>
      </c>
      <c r="W2468" t="n">
        <v>9.4</v>
      </c>
      <c r="X2468" t="n">
        <v>2.57</v>
      </c>
      <c r="Y2468" t="n">
        <v>1</v>
      </c>
      <c r="Z2468" t="n">
        <v>10</v>
      </c>
    </row>
    <row r="2469">
      <c r="A2469" t="n">
        <v>5</v>
      </c>
      <c r="B2469" t="n">
        <v>95</v>
      </c>
      <c r="C2469" t="inlineStr">
        <is>
          <t xml:space="preserve">CONCLUIDO	</t>
        </is>
      </c>
      <c r="D2469" t="n">
        <v>3.0938</v>
      </c>
      <c r="E2469" t="n">
        <v>32.32</v>
      </c>
      <c r="F2469" t="n">
        <v>25.65</v>
      </c>
      <c r="G2469" t="n">
        <v>13.62</v>
      </c>
      <c r="H2469" t="n">
        <v>0.21</v>
      </c>
      <c r="I2469" t="n">
        <v>113</v>
      </c>
      <c r="J2469" t="n">
        <v>187.59</v>
      </c>
      <c r="K2469" t="n">
        <v>53.44</v>
      </c>
      <c r="L2469" t="n">
        <v>2.25</v>
      </c>
      <c r="M2469" t="n">
        <v>111</v>
      </c>
      <c r="N2469" t="n">
        <v>36.9</v>
      </c>
      <c r="O2469" t="n">
        <v>23369.68</v>
      </c>
      <c r="P2469" t="n">
        <v>350.4</v>
      </c>
      <c r="Q2469" t="n">
        <v>609.08</v>
      </c>
      <c r="R2469" t="n">
        <v>117.71</v>
      </c>
      <c r="S2469" t="n">
        <v>46.36</v>
      </c>
      <c r="T2469" t="n">
        <v>34835.24</v>
      </c>
      <c r="U2469" t="n">
        <v>0.39</v>
      </c>
      <c r="V2469" t="n">
        <v>0.83</v>
      </c>
      <c r="W2469" t="n">
        <v>9.369999999999999</v>
      </c>
      <c r="X2469" t="n">
        <v>2.27</v>
      </c>
      <c r="Y2469" t="n">
        <v>1</v>
      </c>
      <c r="Z2469" t="n">
        <v>10</v>
      </c>
    </row>
    <row r="2470">
      <c r="A2470" t="n">
        <v>6</v>
      </c>
      <c r="B2470" t="n">
        <v>95</v>
      </c>
      <c r="C2470" t="inlineStr">
        <is>
          <t xml:space="preserve">CONCLUIDO	</t>
        </is>
      </c>
      <c r="D2470" t="n">
        <v>3.1609</v>
      </c>
      <c r="E2470" t="n">
        <v>31.64</v>
      </c>
      <c r="F2470" t="n">
        <v>25.41</v>
      </c>
      <c r="G2470" t="n">
        <v>15.09</v>
      </c>
      <c r="H2470" t="n">
        <v>0.24</v>
      </c>
      <c r="I2470" t="n">
        <v>101</v>
      </c>
      <c r="J2470" t="n">
        <v>187.97</v>
      </c>
      <c r="K2470" t="n">
        <v>53.44</v>
      </c>
      <c r="L2470" t="n">
        <v>2.5</v>
      </c>
      <c r="M2470" t="n">
        <v>99</v>
      </c>
      <c r="N2470" t="n">
        <v>37.03</v>
      </c>
      <c r="O2470" t="n">
        <v>23416.52</v>
      </c>
      <c r="P2470" t="n">
        <v>346.65</v>
      </c>
      <c r="Q2470" t="n">
        <v>609.03</v>
      </c>
      <c r="R2470" t="n">
        <v>110.11</v>
      </c>
      <c r="S2470" t="n">
        <v>46.36</v>
      </c>
      <c r="T2470" t="n">
        <v>31096.9</v>
      </c>
      <c r="U2470" t="n">
        <v>0.42</v>
      </c>
      <c r="V2470" t="n">
        <v>0.84</v>
      </c>
      <c r="W2470" t="n">
        <v>9.359999999999999</v>
      </c>
      <c r="X2470" t="n">
        <v>2.03</v>
      </c>
      <c r="Y2470" t="n">
        <v>1</v>
      </c>
      <c r="Z2470" t="n">
        <v>10</v>
      </c>
    </row>
    <row r="2471">
      <c r="A2471" t="n">
        <v>7</v>
      </c>
      <c r="B2471" t="n">
        <v>95</v>
      </c>
      <c r="C2471" t="inlineStr">
        <is>
          <t xml:space="preserve">CONCLUIDO	</t>
        </is>
      </c>
      <c r="D2471" t="n">
        <v>3.221</v>
      </c>
      <c r="E2471" t="n">
        <v>31.05</v>
      </c>
      <c r="F2471" t="n">
        <v>25.19</v>
      </c>
      <c r="G2471" t="n">
        <v>16.61</v>
      </c>
      <c r="H2471" t="n">
        <v>0.26</v>
      </c>
      <c r="I2471" t="n">
        <v>91</v>
      </c>
      <c r="J2471" t="n">
        <v>188.35</v>
      </c>
      <c r="K2471" t="n">
        <v>53.44</v>
      </c>
      <c r="L2471" t="n">
        <v>2.75</v>
      </c>
      <c r="M2471" t="n">
        <v>89</v>
      </c>
      <c r="N2471" t="n">
        <v>37.16</v>
      </c>
      <c r="O2471" t="n">
        <v>23463.4</v>
      </c>
      <c r="P2471" t="n">
        <v>343.32</v>
      </c>
      <c r="Q2471" t="n">
        <v>609.05</v>
      </c>
      <c r="R2471" t="n">
        <v>103.97</v>
      </c>
      <c r="S2471" t="n">
        <v>46.36</v>
      </c>
      <c r="T2471" t="n">
        <v>28078.9</v>
      </c>
      <c r="U2471" t="n">
        <v>0.45</v>
      </c>
      <c r="V2471" t="n">
        <v>0.85</v>
      </c>
      <c r="W2471" t="n">
        <v>9.32</v>
      </c>
      <c r="X2471" t="n">
        <v>1.81</v>
      </c>
      <c r="Y2471" t="n">
        <v>1</v>
      </c>
      <c r="Z2471" t="n">
        <v>10</v>
      </c>
    </row>
    <row r="2472">
      <c r="A2472" t="n">
        <v>8</v>
      </c>
      <c r="B2472" t="n">
        <v>95</v>
      </c>
      <c r="C2472" t="inlineStr">
        <is>
          <t xml:space="preserve">CONCLUIDO	</t>
        </is>
      </c>
      <c r="D2472" t="n">
        <v>3.2686</v>
      </c>
      <c r="E2472" t="n">
        <v>30.59</v>
      </c>
      <c r="F2472" t="n">
        <v>25.04</v>
      </c>
      <c r="G2472" t="n">
        <v>18.1</v>
      </c>
      <c r="H2472" t="n">
        <v>0.28</v>
      </c>
      <c r="I2472" t="n">
        <v>83</v>
      </c>
      <c r="J2472" t="n">
        <v>188.73</v>
      </c>
      <c r="K2472" t="n">
        <v>53.44</v>
      </c>
      <c r="L2472" t="n">
        <v>3</v>
      </c>
      <c r="M2472" t="n">
        <v>81</v>
      </c>
      <c r="N2472" t="n">
        <v>37.29</v>
      </c>
      <c r="O2472" t="n">
        <v>23510.33</v>
      </c>
      <c r="P2472" t="n">
        <v>340.85</v>
      </c>
      <c r="Q2472" t="n">
        <v>609.08</v>
      </c>
      <c r="R2472" t="n">
        <v>98.94</v>
      </c>
      <c r="S2472" t="n">
        <v>46.36</v>
      </c>
      <c r="T2472" t="n">
        <v>25601.26</v>
      </c>
      <c r="U2472" t="n">
        <v>0.47</v>
      </c>
      <c r="V2472" t="n">
        <v>0.85</v>
      </c>
      <c r="W2472" t="n">
        <v>9.31</v>
      </c>
      <c r="X2472" t="n">
        <v>1.66</v>
      </c>
      <c r="Y2472" t="n">
        <v>1</v>
      </c>
      <c r="Z2472" t="n">
        <v>10</v>
      </c>
    </row>
    <row r="2473">
      <c r="A2473" t="n">
        <v>9</v>
      </c>
      <c r="B2473" t="n">
        <v>95</v>
      </c>
      <c r="C2473" t="inlineStr">
        <is>
          <t xml:space="preserve">CONCLUIDO	</t>
        </is>
      </c>
      <c r="D2473" t="n">
        <v>3.3119</v>
      </c>
      <c r="E2473" t="n">
        <v>30.19</v>
      </c>
      <c r="F2473" t="n">
        <v>24.9</v>
      </c>
      <c r="G2473" t="n">
        <v>19.66</v>
      </c>
      <c r="H2473" t="n">
        <v>0.3</v>
      </c>
      <c r="I2473" t="n">
        <v>76</v>
      </c>
      <c r="J2473" t="n">
        <v>189.11</v>
      </c>
      <c r="K2473" t="n">
        <v>53.44</v>
      </c>
      <c r="L2473" t="n">
        <v>3.25</v>
      </c>
      <c r="M2473" t="n">
        <v>74</v>
      </c>
      <c r="N2473" t="n">
        <v>37.42</v>
      </c>
      <c r="O2473" t="n">
        <v>23557.3</v>
      </c>
      <c r="P2473" t="n">
        <v>338.56</v>
      </c>
      <c r="Q2473" t="n">
        <v>609</v>
      </c>
      <c r="R2473" t="n">
        <v>94.27</v>
      </c>
      <c r="S2473" t="n">
        <v>46.36</v>
      </c>
      <c r="T2473" t="n">
        <v>23301.94</v>
      </c>
      <c r="U2473" t="n">
        <v>0.49</v>
      </c>
      <c r="V2473" t="n">
        <v>0.86</v>
      </c>
      <c r="W2473" t="n">
        <v>9.31</v>
      </c>
      <c r="X2473" t="n">
        <v>1.52</v>
      </c>
      <c r="Y2473" t="n">
        <v>1</v>
      </c>
      <c r="Z2473" t="n">
        <v>10</v>
      </c>
    </row>
    <row r="2474">
      <c r="A2474" t="n">
        <v>10</v>
      </c>
      <c r="B2474" t="n">
        <v>95</v>
      </c>
      <c r="C2474" t="inlineStr">
        <is>
          <t xml:space="preserve">CONCLUIDO	</t>
        </is>
      </c>
      <c r="D2474" t="n">
        <v>3.3509</v>
      </c>
      <c r="E2474" t="n">
        <v>29.84</v>
      </c>
      <c r="F2474" t="n">
        <v>24.77</v>
      </c>
      <c r="G2474" t="n">
        <v>21.23</v>
      </c>
      <c r="H2474" t="n">
        <v>0.33</v>
      </c>
      <c r="I2474" t="n">
        <v>70</v>
      </c>
      <c r="J2474" t="n">
        <v>189.49</v>
      </c>
      <c r="K2474" t="n">
        <v>53.44</v>
      </c>
      <c r="L2474" t="n">
        <v>3.5</v>
      </c>
      <c r="M2474" t="n">
        <v>68</v>
      </c>
      <c r="N2474" t="n">
        <v>37.55</v>
      </c>
      <c r="O2474" t="n">
        <v>23604.32</v>
      </c>
      <c r="P2474" t="n">
        <v>336.38</v>
      </c>
      <c r="Q2474" t="n">
        <v>608.95</v>
      </c>
      <c r="R2474" t="n">
        <v>90.47</v>
      </c>
      <c r="S2474" t="n">
        <v>46.36</v>
      </c>
      <c r="T2474" t="n">
        <v>21430.12</v>
      </c>
      <c r="U2474" t="n">
        <v>0.51</v>
      </c>
      <c r="V2474" t="n">
        <v>0.86</v>
      </c>
      <c r="W2474" t="n">
        <v>9.300000000000001</v>
      </c>
      <c r="X2474" t="n">
        <v>1.39</v>
      </c>
      <c r="Y2474" t="n">
        <v>1</v>
      </c>
      <c r="Z2474" t="n">
        <v>10</v>
      </c>
    </row>
    <row r="2475">
      <c r="A2475" t="n">
        <v>11</v>
      </c>
      <c r="B2475" t="n">
        <v>95</v>
      </c>
      <c r="C2475" t="inlineStr">
        <is>
          <t xml:space="preserve">CONCLUIDO	</t>
        </is>
      </c>
      <c r="D2475" t="n">
        <v>3.3847</v>
      </c>
      <c r="E2475" t="n">
        <v>29.54</v>
      </c>
      <c r="F2475" t="n">
        <v>24.66</v>
      </c>
      <c r="G2475" t="n">
        <v>22.76</v>
      </c>
      <c r="H2475" t="n">
        <v>0.35</v>
      </c>
      <c r="I2475" t="n">
        <v>65</v>
      </c>
      <c r="J2475" t="n">
        <v>189.87</v>
      </c>
      <c r="K2475" t="n">
        <v>53.44</v>
      </c>
      <c r="L2475" t="n">
        <v>3.75</v>
      </c>
      <c r="M2475" t="n">
        <v>63</v>
      </c>
      <c r="N2475" t="n">
        <v>37.69</v>
      </c>
      <c r="O2475" t="n">
        <v>23651.38</v>
      </c>
      <c r="P2475" t="n">
        <v>334.44</v>
      </c>
      <c r="Q2475" t="n">
        <v>609.05</v>
      </c>
      <c r="R2475" t="n">
        <v>87.51000000000001</v>
      </c>
      <c r="S2475" t="n">
        <v>46.36</v>
      </c>
      <c r="T2475" t="n">
        <v>19978.76</v>
      </c>
      <c r="U2475" t="n">
        <v>0.53</v>
      </c>
      <c r="V2475" t="n">
        <v>0.86</v>
      </c>
      <c r="W2475" t="n">
        <v>9.27</v>
      </c>
      <c r="X2475" t="n">
        <v>1.28</v>
      </c>
      <c r="Y2475" t="n">
        <v>1</v>
      </c>
      <c r="Z2475" t="n">
        <v>10</v>
      </c>
    </row>
    <row r="2476">
      <c r="A2476" t="n">
        <v>12</v>
      </c>
      <c r="B2476" t="n">
        <v>95</v>
      </c>
      <c r="C2476" t="inlineStr">
        <is>
          <t xml:space="preserve">CONCLUIDO	</t>
        </is>
      </c>
      <c r="D2476" t="n">
        <v>3.4102</v>
      </c>
      <c r="E2476" t="n">
        <v>29.32</v>
      </c>
      <c r="F2476" t="n">
        <v>24.58</v>
      </c>
      <c r="G2476" t="n">
        <v>24.18</v>
      </c>
      <c r="H2476" t="n">
        <v>0.37</v>
      </c>
      <c r="I2476" t="n">
        <v>61</v>
      </c>
      <c r="J2476" t="n">
        <v>190.25</v>
      </c>
      <c r="K2476" t="n">
        <v>53.44</v>
      </c>
      <c r="L2476" t="n">
        <v>4</v>
      </c>
      <c r="M2476" t="n">
        <v>59</v>
      </c>
      <c r="N2476" t="n">
        <v>37.82</v>
      </c>
      <c r="O2476" t="n">
        <v>23698.48</v>
      </c>
      <c r="P2476" t="n">
        <v>333.1</v>
      </c>
      <c r="Q2476" t="n">
        <v>609.15</v>
      </c>
      <c r="R2476" t="n">
        <v>84.88</v>
      </c>
      <c r="S2476" t="n">
        <v>46.36</v>
      </c>
      <c r="T2476" t="n">
        <v>18683.12</v>
      </c>
      <c r="U2476" t="n">
        <v>0.55</v>
      </c>
      <c r="V2476" t="n">
        <v>0.87</v>
      </c>
      <c r="W2476" t="n">
        <v>9.279999999999999</v>
      </c>
      <c r="X2476" t="n">
        <v>1.21</v>
      </c>
      <c r="Y2476" t="n">
        <v>1</v>
      </c>
      <c r="Z2476" t="n">
        <v>10</v>
      </c>
    </row>
    <row r="2477">
      <c r="A2477" t="n">
        <v>13</v>
      </c>
      <c r="B2477" t="n">
        <v>95</v>
      </c>
      <c r="C2477" t="inlineStr">
        <is>
          <t xml:space="preserve">CONCLUIDO	</t>
        </is>
      </c>
      <c r="D2477" t="n">
        <v>3.4368</v>
      </c>
      <c r="E2477" t="n">
        <v>29.1</v>
      </c>
      <c r="F2477" t="n">
        <v>24.51</v>
      </c>
      <c r="G2477" t="n">
        <v>25.8</v>
      </c>
      <c r="H2477" t="n">
        <v>0.4</v>
      </c>
      <c r="I2477" t="n">
        <v>57</v>
      </c>
      <c r="J2477" t="n">
        <v>190.63</v>
      </c>
      <c r="K2477" t="n">
        <v>53.44</v>
      </c>
      <c r="L2477" t="n">
        <v>4.25</v>
      </c>
      <c r="M2477" t="n">
        <v>55</v>
      </c>
      <c r="N2477" t="n">
        <v>37.95</v>
      </c>
      <c r="O2477" t="n">
        <v>23745.63</v>
      </c>
      <c r="P2477" t="n">
        <v>331.62</v>
      </c>
      <c r="Q2477" t="n">
        <v>608.99</v>
      </c>
      <c r="R2477" t="n">
        <v>82.18000000000001</v>
      </c>
      <c r="S2477" t="n">
        <v>46.36</v>
      </c>
      <c r="T2477" t="n">
        <v>17350.55</v>
      </c>
      <c r="U2477" t="n">
        <v>0.5600000000000001</v>
      </c>
      <c r="V2477" t="n">
        <v>0.87</v>
      </c>
      <c r="W2477" t="n">
        <v>9.279999999999999</v>
      </c>
      <c r="X2477" t="n">
        <v>1.13</v>
      </c>
      <c r="Y2477" t="n">
        <v>1</v>
      </c>
      <c r="Z2477" t="n">
        <v>10</v>
      </c>
    </row>
    <row r="2478">
      <c r="A2478" t="n">
        <v>14</v>
      </c>
      <c r="B2478" t="n">
        <v>95</v>
      </c>
      <c r="C2478" t="inlineStr">
        <is>
          <t xml:space="preserve">CONCLUIDO	</t>
        </is>
      </c>
      <c r="D2478" t="n">
        <v>3.4581</v>
      </c>
      <c r="E2478" t="n">
        <v>28.92</v>
      </c>
      <c r="F2478" t="n">
        <v>24.44</v>
      </c>
      <c r="G2478" t="n">
        <v>27.15</v>
      </c>
      <c r="H2478" t="n">
        <v>0.42</v>
      </c>
      <c r="I2478" t="n">
        <v>54</v>
      </c>
      <c r="J2478" t="n">
        <v>191.02</v>
      </c>
      <c r="K2478" t="n">
        <v>53.44</v>
      </c>
      <c r="L2478" t="n">
        <v>4.5</v>
      </c>
      <c r="M2478" t="n">
        <v>52</v>
      </c>
      <c r="N2478" t="n">
        <v>38.08</v>
      </c>
      <c r="O2478" t="n">
        <v>23792.83</v>
      </c>
      <c r="P2478" t="n">
        <v>330.24</v>
      </c>
      <c r="Q2478" t="n">
        <v>608.92</v>
      </c>
      <c r="R2478" t="n">
        <v>80.45</v>
      </c>
      <c r="S2478" t="n">
        <v>46.36</v>
      </c>
      <c r="T2478" t="n">
        <v>16501.11</v>
      </c>
      <c r="U2478" t="n">
        <v>0.58</v>
      </c>
      <c r="V2478" t="n">
        <v>0.87</v>
      </c>
      <c r="W2478" t="n">
        <v>9.27</v>
      </c>
      <c r="X2478" t="n">
        <v>1.06</v>
      </c>
      <c r="Y2478" t="n">
        <v>1</v>
      </c>
      <c r="Z2478" t="n">
        <v>10</v>
      </c>
    </row>
    <row r="2479">
      <c r="A2479" t="n">
        <v>15</v>
      </c>
      <c r="B2479" t="n">
        <v>95</v>
      </c>
      <c r="C2479" t="inlineStr">
        <is>
          <t xml:space="preserve">CONCLUIDO	</t>
        </is>
      </c>
      <c r="D2479" t="n">
        <v>3.479</v>
      </c>
      <c r="E2479" t="n">
        <v>28.74</v>
      </c>
      <c r="F2479" t="n">
        <v>24.38</v>
      </c>
      <c r="G2479" t="n">
        <v>28.68</v>
      </c>
      <c r="H2479" t="n">
        <v>0.44</v>
      </c>
      <c r="I2479" t="n">
        <v>51</v>
      </c>
      <c r="J2479" t="n">
        <v>191.4</v>
      </c>
      <c r="K2479" t="n">
        <v>53.44</v>
      </c>
      <c r="L2479" t="n">
        <v>4.75</v>
      </c>
      <c r="M2479" t="n">
        <v>49</v>
      </c>
      <c r="N2479" t="n">
        <v>38.22</v>
      </c>
      <c r="O2479" t="n">
        <v>23840.07</v>
      </c>
      <c r="P2479" t="n">
        <v>328.97</v>
      </c>
      <c r="Q2479" t="n">
        <v>608.84</v>
      </c>
      <c r="R2479" t="n">
        <v>78.41</v>
      </c>
      <c r="S2479" t="n">
        <v>46.36</v>
      </c>
      <c r="T2479" t="n">
        <v>15496.78</v>
      </c>
      <c r="U2479" t="n">
        <v>0.59</v>
      </c>
      <c r="V2479" t="n">
        <v>0.87</v>
      </c>
      <c r="W2479" t="n">
        <v>9.26</v>
      </c>
      <c r="X2479" t="n">
        <v>1</v>
      </c>
      <c r="Y2479" t="n">
        <v>1</v>
      </c>
      <c r="Z2479" t="n">
        <v>10</v>
      </c>
    </row>
    <row r="2480">
      <c r="A2480" t="n">
        <v>16</v>
      </c>
      <c r="B2480" t="n">
        <v>95</v>
      </c>
      <c r="C2480" t="inlineStr">
        <is>
          <t xml:space="preserve">CONCLUIDO	</t>
        </is>
      </c>
      <c r="D2480" t="n">
        <v>3.5015</v>
      </c>
      <c r="E2480" t="n">
        <v>28.56</v>
      </c>
      <c r="F2480" t="n">
        <v>24.3</v>
      </c>
      <c r="G2480" t="n">
        <v>30.38</v>
      </c>
      <c r="H2480" t="n">
        <v>0.46</v>
      </c>
      <c r="I2480" t="n">
        <v>48</v>
      </c>
      <c r="J2480" t="n">
        <v>191.78</v>
      </c>
      <c r="K2480" t="n">
        <v>53.44</v>
      </c>
      <c r="L2480" t="n">
        <v>5</v>
      </c>
      <c r="M2480" t="n">
        <v>46</v>
      </c>
      <c r="N2480" t="n">
        <v>38.35</v>
      </c>
      <c r="O2480" t="n">
        <v>23887.36</v>
      </c>
      <c r="P2480" t="n">
        <v>327.56</v>
      </c>
      <c r="Q2480" t="n">
        <v>608.97</v>
      </c>
      <c r="R2480" t="n">
        <v>76.26000000000001</v>
      </c>
      <c r="S2480" t="n">
        <v>46.36</v>
      </c>
      <c r="T2480" t="n">
        <v>14438.11</v>
      </c>
      <c r="U2480" t="n">
        <v>0.61</v>
      </c>
      <c r="V2480" t="n">
        <v>0.88</v>
      </c>
      <c r="W2480" t="n">
        <v>9.26</v>
      </c>
      <c r="X2480" t="n">
        <v>0.93</v>
      </c>
      <c r="Y2480" t="n">
        <v>1</v>
      </c>
      <c r="Z2480" t="n">
        <v>10</v>
      </c>
    </row>
    <row r="2481">
      <c r="A2481" t="n">
        <v>17</v>
      </c>
      <c r="B2481" t="n">
        <v>95</v>
      </c>
      <c r="C2481" t="inlineStr">
        <is>
          <t xml:space="preserve">CONCLUIDO	</t>
        </is>
      </c>
      <c r="D2481" t="n">
        <v>3.5149</v>
      </c>
      <c r="E2481" t="n">
        <v>28.45</v>
      </c>
      <c r="F2481" t="n">
        <v>24.27</v>
      </c>
      <c r="G2481" t="n">
        <v>31.66</v>
      </c>
      <c r="H2481" t="n">
        <v>0.48</v>
      </c>
      <c r="I2481" t="n">
        <v>46</v>
      </c>
      <c r="J2481" t="n">
        <v>192.17</v>
      </c>
      <c r="K2481" t="n">
        <v>53.44</v>
      </c>
      <c r="L2481" t="n">
        <v>5.25</v>
      </c>
      <c r="M2481" t="n">
        <v>44</v>
      </c>
      <c r="N2481" t="n">
        <v>38.48</v>
      </c>
      <c r="O2481" t="n">
        <v>23934.69</v>
      </c>
      <c r="P2481" t="n">
        <v>326.66</v>
      </c>
      <c r="Q2481" t="n">
        <v>608.92</v>
      </c>
      <c r="R2481" t="n">
        <v>75.31</v>
      </c>
      <c r="S2481" t="n">
        <v>46.36</v>
      </c>
      <c r="T2481" t="n">
        <v>13972.95</v>
      </c>
      <c r="U2481" t="n">
        <v>0.62</v>
      </c>
      <c r="V2481" t="n">
        <v>0.88</v>
      </c>
      <c r="W2481" t="n">
        <v>9.25</v>
      </c>
      <c r="X2481" t="n">
        <v>0.9</v>
      </c>
      <c r="Y2481" t="n">
        <v>1</v>
      </c>
      <c r="Z2481" t="n">
        <v>10</v>
      </c>
    </row>
    <row r="2482">
      <c r="A2482" t="n">
        <v>18</v>
      </c>
      <c r="B2482" t="n">
        <v>95</v>
      </c>
      <c r="C2482" t="inlineStr">
        <is>
          <t xml:space="preserve">CONCLUIDO	</t>
        </is>
      </c>
      <c r="D2482" t="n">
        <v>3.5273</v>
      </c>
      <c r="E2482" t="n">
        <v>28.35</v>
      </c>
      <c r="F2482" t="n">
        <v>24.24</v>
      </c>
      <c r="G2482" t="n">
        <v>33.06</v>
      </c>
      <c r="H2482" t="n">
        <v>0.51</v>
      </c>
      <c r="I2482" t="n">
        <v>44</v>
      </c>
      <c r="J2482" t="n">
        <v>192.55</v>
      </c>
      <c r="K2482" t="n">
        <v>53.44</v>
      </c>
      <c r="L2482" t="n">
        <v>5.5</v>
      </c>
      <c r="M2482" t="n">
        <v>42</v>
      </c>
      <c r="N2482" t="n">
        <v>38.62</v>
      </c>
      <c r="O2482" t="n">
        <v>23982.06</v>
      </c>
      <c r="P2482" t="n">
        <v>325.94</v>
      </c>
      <c r="Q2482" t="n">
        <v>608.99</v>
      </c>
      <c r="R2482" t="n">
        <v>74.26000000000001</v>
      </c>
      <c r="S2482" t="n">
        <v>46.36</v>
      </c>
      <c r="T2482" t="n">
        <v>13459.68</v>
      </c>
      <c r="U2482" t="n">
        <v>0.62</v>
      </c>
      <c r="V2482" t="n">
        <v>0.88</v>
      </c>
      <c r="W2482" t="n">
        <v>9.25</v>
      </c>
      <c r="X2482" t="n">
        <v>0.87</v>
      </c>
      <c r="Y2482" t="n">
        <v>1</v>
      </c>
      <c r="Z2482" t="n">
        <v>10</v>
      </c>
    </row>
    <row r="2483">
      <c r="A2483" t="n">
        <v>19</v>
      </c>
      <c r="B2483" t="n">
        <v>95</v>
      </c>
      <c r="C2483" t="inlineStr">
        <is>
          <t xml:space="preserve">CONCLUIDO	</t>
        </is>
      </c>
      <c r="D2483" t="n">
        <v>3.5416</v>
      </c>
      <c r="E2483" t="n">
        <v>28.24</v>
      </c>
      <c r="F2483" t="n">
        <v>24.2</v>
      </c>
      <c r="G2483" t="n">
        <v>34.58</v>
      </c>
      <c r="H2483" t="n">
        <v>0.53</v>
      </c>
      <c r="I2483" t="n">
        <v>42</v>
      </c>
      <c r="J2483" t="n">
        <v>192.94</v>
      </c>
      <c r="K2483" t="n">
        <v>53.44</v>
      </c>
      <c r="L2483" t="n">
        <v>5.75</v>
      </c>
      <c r="M2483" t="n">
        <v>40</v>
      </c>
      <c r="N2483" t="n">
        <v>38.75</v>
      </c>
      <c r="O2483" t="n">
        <v>24029.48</v>
      </c>
      <c r="P2483" t="n">
        <v>324.96</v>
      </c>
      <c r="Q2483" t="n">
        <v>608.9</v>
      </c>
      <c r="R2483" t="n">
        <v>73.14</v>
      </c>
      <c r="S2483" t="n">
        <v>46.36</v>
      </c>
      <c r="T2483" t="n">
        <v>12907.2</v>
      </c>
      <c r="U2483" t="n">
        <v>0.63</v>
      </c>
      <c r="V2483" t="n">
        <v>0.88</v>
      </c>
      <c r="W2483" t="n">
        <v>9.25</v>
      </c>
      <c r="X2483" t="n">
        <v>0.83</v>
      </c>
      <c r="Y2483" t="n">
        <v>1</v>
      </c>
      <c r="Z2483" t="n">
        <v>10</v>
      </c>
    </row>
    <row r="2484">
      <c r="A2484" t="n">
        <v>20</v>
      </c>
      <c r="B2484" t="n">
        <v>95</v>
      </c>
      <c r="C2484" t="inlineStr">
        <is>
          <t xml:space="preserve">CONCLUIDO	</t>
        </is>
      </c>
      <c r="D2484" t="n">
        <v>3.5551</v>
      </c>
      <c r="E2484" t="n">
        <v>28.13</v>
      </c>
      <c r="F2484" t="n">
        <v>24.17</v>
      </c>
      <c r="G2484" t="n">
        <v>36.26</v>
      </c>
      <c r="H2484" t="n">
        <v>0.55</v>
      </c>
      <c r="I2484" t="n">
        <v>40</v>
      </c>
      <c r="J2484" t="n">
        <v>193.32</v>
      </c>
      <c r="K2484" t="n">
        <v>53.44</v>
      </c>
      <c r="L2484" t="n">
        <v>6</v>
      </c>
      <c r="M2484" t="n">
        <v>38</v>
      </c>
      <c r="N2484" t="n">
        <v>38.89</v>
      </c>
      <c r="O2484" t="n">
        <v>24076.95</v>
      </c>
      <c r="P2484" t="n">
        <v>324.19</v>
      </c>
      <c r="Q2484" t="n">
        <v>608.9299999999999</v>
      </c>
      <c r="R2484" t="n">
        <v>71.94</v>
      </c>
      <c r="S2484" t="n">
        <v>46.36</v>
      </c>
      <c r="T2484" t="n">
        <v>12318.51</v>
      </c>
      <c r="U2484" t="n">
        <v>0.64</v>
      </c>
      <c r="V2484" t="n">
        <v>0.88</v>
      </c>
      <c r="W2484" t="n">
        <v>9.25</v>
      </c>
      <c r="X2484" t="n">
        <v>0.8</v>
      </c>
      <c r="Y2484" t="n">
        <v>1</v>
      </c>
      <c r="Z2484" t="n">
        <v>10</v>
      </c>
    </row>
    <row r="2485">
      <c r="A2485" t="n">
        <v>21</v>
      </c>
      <c r="B2485" t="n">
        <v>95</v>
      </c>
      <c r="C2485" t="inlineStr">
        <is>
          <t xml:space="preserve">CONCLUIDO	</t>
        </is>
      </c>
      <c r="D2485" t="n">
        <v>3.5727</v>
      </c>
      <c r="E2485" t="n">
        <v>27.99</v>
      </c>
      <c r="F2485" t="n">
        <v>24.11</v>
      </c>
      <c r="G2485" t="n">
        <v>38.06</v>
      </c>
      <c r="H2485" t="n">
        <v>0.57</v>
      </c>
      <c r="I2485" t="n">
        <v>38</v>
      </c>
      <c r="J2485" t="n">
        <v>193.71</v>
      </c>
      <c r="K2485" t="n">
        <v>53.44</v>
      </c>
      <c r="L2485" t="n">
        <v>6.25</v>
      </c>
      <c r="M2485" t="n">
        <v>36</v>
      </c>
      <c r="N2485" t="n">
        <v>39.02</v>
      </c>
      <c r="O2485" t="n">
        <v>24124.47</v>
      </c>
      <c r="P2485" t="n">
        <v>322.63</v>
      </c>
      <c r="Q2485" t="n">
        <v>608.92</v>
      </c>
      <c r="R2485" t="n">
        <v>70.34</v>
      </c>
      <c r="S2485" t="n">
        <v>46.36</v>
      </c>
      <c r="T2485" t="n">
        <v>11529.05</v>
      </c>
      <c r="U2485" t="n">
        <v>0.66</v>
      </c>
      <c r="V2485" t="n">
        <v>0.88</v>
      </c>
      <c r="W2485" t="n">
        <v>9.23</v>
      </c>
      <c r="X2485" t="n">
        <v>0.73</v>
      </c>
      <c r="Y2485" t="n">
        <v>1</v>
      </c>
      <c r="Z2485" t="n">
        <v>10</v>
      </c>
    </row>
    <row r="2486">
      <c r="A2486" t="n">
        <v>22</v>
      </c>
      <c r="B2486" t="n">
        <v>95</v>
      </c>
      <c r="C2486" t="inlineStr">
        <is>
          <t xml:space="preserve">CONCLUIDO	</t>
        </is>
      </c>
      <c r="D2486" t="n">
        <v>3.5784</v>
      </c>
      <c r="E2486" t="n">
        <v>27.95</v>
      </c>
      <c r="F2486" t="n">
        <v>24.1</v>
      </c>
      <c r="G2486" t="n">
        <v>39.08</v>
      </c>
      <c r="H2486" t="n">
        <v>0.59</v>
      </c>
      <c r="I2486" t="n">
        <v>37</v>
      </c>
      <c r="J2486" t="n">
        <v>194.09</v>
      </c>
      <c r="K2486" t="n">
        <v>53.44</v>
      </c>
      <c r="L2486" t="n">
        <v>6.5</v>
      </c>
      <c r="M2486" t="n">
        <v>35</v>
      </c>
      <c r="N2486" t="n">
        <v>39.16</v>
      </c>
      <c r="O2486" t="n">
        <v>24172.03</v>
      </c>
      <c r="P2486" t="n">
        <v>322.3</v>
      </c>
      <c r="Q2486" t="n">
        <v>608.92</v>
      </c>
      <c r="R2486" t="n">
        <v>69.84999999999999</v>
      </c>
      <c r="S2486" t="n">
        <v>46.36</v>
      </c>
      <c r="T2486" t="n">
        <v>11285.33</v>
      </c>
      <c r="U2486" t="n">
        <v>0.66</v>
      </c>
      <c r="V2486" t="n">
        <v>0.88</v>
      </c>
      <c r="W2486" t="n">
        <v>9.24</v>
      </c>
      <c r="X2486" t="n">
        <v>0.72</v>
      </c>
      <c r="Y2486" t="n">
        <v>1</v>
      </c>
      <c r="Z2486" t="n">
        <v>10</v>
      </c>
    </row>
    <row r="2487">
      <c r="A2487" t="n">
        <v>23</v>
      </c>
      <c r="B2487" t="n">
        <v>95</v>
      </c>
      <c r="C2487" t="inlineStr">
        <is>
          <t xml:space="preserve">CONCLUIDO	</t>
        </is>
      </c>
      <c r="D2487" t="n">
        <v>3.5849</v>
      </c>
      <c r="E2487" t="n">
        <v>27.89</v>
      </c>
      <c r="F2487" t="n">
        <v>24.09</v>
      </c>
      <c r="G2487" t="n">
        <v>40.14</v>
      </c>
      <c r="H2487" t="n">
        <v>0.62</v>
      </c>
      <c r="I2487" t="n">
        <v>36</v>
      </c>
      <c r="J2487" t="n">
        <v>194.48</v>
      </c>
      <c r="K2487" t="n">
        <v>53.44</v>
      </c>
      <c r="L2487" t="n">
        <v>6.75</v>
      </c>
      <c r="M2487" t="n">
        <v>34</v>
      </c>
      <c r="N2487" t="n">
        <v>39.29</v>
      </c>
      <c r="O2487" t="n">
        <v>24219.63</v>
      </c>
      <c r="P2487" t="n">
        <v>321.65</v>
      </c>
      <c r="Q2487" t="n">
        <v>608.83</v>
      </c>
      <c r="R2487" t="n">
        <v>69.45999999999999</v>
      </c>
      <c r="S2487" t="n">
        <v>46.36</v>
      </c>
      <c r="T2487" t="n">
        <v>11096.78</v>
      </c>
      <c r="U2487" t="n">
        <v>0.67</v>
      </c>
      <c r="V2487" t="n">
        <v>0.88</v>
      </c>
      <c r="W2487" t="n">
        <v>9.24</v>
      </c>
      <c r="X2487" t="n">
        <v>0.71</v>
      </c>
      <c r="Y2487" t="n">
        <v>1</v>
      </c>
      <c r="Z2487" t="n">
        <v>10</v>
      </c>
    </row>
    <row r="2488">
      <c r="A2488" t="n">
        <v>24</v>
      </c>
      <c r="B2488" t="n">
        <v>95</v>
      </c>
      <c r="C2488" t="inlineStr">
        <is>
          <t xml:space="preserve">CONCLUIDO	</t>
        </is>
      </c>
      <c r="D2488" t="n">
        <v>3.6024</v>
      </c>
      <c r="E2488" t="n">
        <v>27.76</v>
      </c>
      <c r="F2488" t="n">
        <v>24.02</v>
      </c>
      <c r="G2488" t="n">
        <v>42.4</v>
      </c>
      <c r="H2488" t="n">
        <v>0.64</v>
      </c>
      <c r="I2488" t="n">
        <v>34</v>
      </c>
      <c r="J2488" t="n">
        <v>194.86</v>
      </c>
      <c r="K2488" t="n">
        <v>53.44</v>
      </c>
      <c r="L2488" t="n">
        <v>7</v>
      </c>
      <c r="M2488" t="n">
        <v>32</v>
      </c>
      <c r="N2488" t="n">
        <v>39.43</v>
      </c>
      <c r="O2488" t="n">
        <v>24267.28</v>
      </c>
      <c r="P2488" t="n">
        <v>320.32</v>
      </c>
      <c r="Q2488" t="n">
        <v>609.03</v>
      </c>
      <c r="R2488" t="n">
        <v>67.42</v>
      </c>
      <c r="S2488" t="n">
        <v>46.36</v>
      </c>
      <c r="T2488" t="n">
        <v>10088.38</v>
      </c>
      <c r="U2488" t="n">
        <v>0.6899999999999999</v>
      </c>
      <c r="V2488" t="n">
        <v>0.89</v>
      </c>
      <c r="W2488" t="n">
        <v>9.23</v>
      </c>
      <c r="X2488" t="n">
        <v>0.65</v>
      </c>
      <c r="Y2488" t="n">
        <v>1</v>
      </c>
      <c r="Z2488" t="n">
        <v>10</v>
      </c>
    </row>
    <row r="2489">
      <c r="A2489" t="n">
        <v>25</v>
      </c>
      <c r="B2489" t="n">
        <v>95</v>
      </c>
      <c r="C2489" t="inlineStr">
        <is>
          <t xml:space="preserve">CONCLUIDO	</t>
        </is>
      </c>
      <c r="D2489" t="n">
        <v>3.6089</v>
      </c>
      <c r="E2489" t="n">
        <v>27.71</v>
      </c>
      <c r="F2489" t="n">
        <v>24.01</v>
      </c>
      <c r="G2489" t="n">
        <v>43.66</v>
      </c>
      <c r="H2489" t="n">
        <v>0.66</v>
      </c>
      <c r="I2489" t="n">
        <v>33</v>
      </c>
      <c r="J2489" t="n">
        <v>195.25</v>
      </c>
      <c r="K2489" t="n">
        <v>53.44</v>
      </c>
      <c r="L2489" t="n">
        <v>7.25</v>
      </c>
      <c r="M2489" t="n">
        <v>31</v>
      </c>
      <c r="N2489" t="n">
        <v>39.57</v>
      </c>
      <c r="O2489" t="n">
        <v>24314.98</v>
      </c>
      <c r="P2489" t="n">
        <v>319.78</v>
      </c>
      <c r="Q2489" t="n">
        <v>608.88</v>
      </c>
      <c r="R2489" t="n">
        <v>66.97</v>
      </c>
      <c r="S2489" t="n">
        <v>46.36</v>
      </c>
      <c r="T2489" t="n">
        <v>9865.709999999999</v>
      </c>
      <c r="U2489" t="n">
        <v>0.6899999999999999</v>
      </c>
      <c r="V2489" t="n">
        <v>0.89</v>
      </c>
      <c r="W2489" t="n">
        <v>9.24</v>
      </c>
      <c r="X2489" t="n">
        <v>0.64</v>
      </c>
      <c r="Y2489" t="n">
        <v>1</v>
      </c>
      <c r="Z2489" t="n">
        <v>10</v>
      </c>
    </row>
    <row r="2490">
      <c r="A2490" t="n">
        <v>26</v>
      </c>
      <c r="B2490" t="n">
        <v>95</v>
      </c>
      <c r="C2490" t="inlineStr">
        <is>
          <t xml:space="preserve">CONCLUIDO	</t>
        </is>
      </c>
      <c r="D2490" t="n">
        <v>3.6145</v>
      </c>
      <c r="E2490" t="n">
        <v>27.67</v>
      </c>
      <c r="F2490" t="n">
        <v>24.01</v>
      </c>
      <c r="G2490" t="n">
        <v>45.01</v>
      </c>
      <c r="H2490" t="n">
        <v>0.68</v>
      </c>
      <c r="I2490" t="n">
        <v>32</v>
      </c>
      <c r="J2490" t="n">
        <v>195.64</v>
      </c>
      <c r="K2490" t="n">
        <v>53.44</v>
      </c>
      <c r="L2490" t="n">
        <v>7.5</v>
      </c>
      <c r="M2490" t="n">
        <v>30</v>
      </c>
      <c r="N2490" t="n">
        <v>39.7</v>
      </c>
      <c r="O2490" t="n">
        <v>24362.73</v>
      </c>
      <c r="P2490" t="n">
        <v>319.34</v>
      </c>
      <c r="Q2490" t="n">
        <v>608.86</v>
      </c>
      <c r="R2490" t="n">
        <v>66.92</v>
      </c>
      <c r="S2490" t="n">
        <v>46.36</v>
      </c>
      <c r="T2490" t="n">
        <v>9849.58</v>
      </c>
      <c r="U2490" t="n">
        <v>0.6899999999999999</v>
      </c>
      <c r="V2490" t="n">
        <v>0.89</v>
      </c>
      <c r="W2490" t="n">
        <v>9.24</v>
      </c>
      <c r="X2490" t="n">
        <v>0.63</v>
      </c>
      <c r="Y2490" t="n">
        <v>1</v>
      </c>
      <c r="Z2490" t="n">
        <v>10</v>
      </c>
    </row>
    <row r="2491">
      <c r="A2491" t="n">
        <v>27</v>
      </c>
      <c r="B2491" t="n">
        <v>95</v>
      </c>
      <c r="C2491" t="inlineStr">
        <is>
          <t xml:space="preserve">CONCLUIDO	</t>
        </is>
      </c>
      <c r="D2491" t="n">
        <v>3.6235</v>
      </c>
      <c r="E2491" t="n">
        <v>27.6</v>
      </c>
      <c r="F2491" t="n">
        <v>23.98</v>
      </c>
      <c r="G2491" t="n">
        <v>46.4</v>
      </c>
      <c r="H2491" t="n">
        <v>0.7</v>
      </c>
      <c r="I2491" t="n">
        <v>31</v>
      </c>
      <c r="J2491" t="n">
        <v>196.03</v>
      </c>
      <c r="K2491" t="n">
        <v>53.44</v>
      </c>
      <c r="L2491" t="n">
        <v>7.75</v>
      </c>
      <c r="M2491" t="n">
        <v>29</v>
      </c>
      <c r="N2491" t="n">
        <v>39.84</v>
      </c>
      <c r="O2491" t="n">
        <v>24410.52</v>
      </c>
      <c r="P2491" t="n">
        <v>318.65</v>
      </c>
      <c r="Q2491" t="n">
        <v>608.87</v>
      </c>
      <c r="R2491" t="n">
        <v>66.05</v>
      </c>
      <c r="S2491" t="n">
        <v>46.36</v>
      </c>
      <c r="T2491" t="n">
        <v>9417.16</v>
      </c>
      <c r="U2491" t="n">
        <v>0.7</v>
      </c>
      <c r="V2491" t="n">
        <v>0.89</v>
      </c>
      <c r="W2491" t="n">
        <v>9.23</v>
      </c>
      <c r="X2491" t="n">
        <v>0.6</v>
      </c>
      <c r="Y2491" t="n">
        <v>1</v>
      </c>
      <c r="Z2491" t="n">
        <v>10</v>
      </c>
    </row>
    <row r="2492">
      <c r="A2492" t="n">
        <v>28</v>
      </c>
      <c r="B2492" t="n">
        <v>95</v>
      </c>
      <c r="C2492" t="inlineStr">
        <is>
          <t xml:space="preserve">CONCLUIDO	</t>
        </is>
      </c>
      <c r="D2492" t="n">
        <v>3.6306</v>
      </c>
      <c r="E2492" t="n">
        <v>27.54</v>
      </c>
      <c r="F2492" t="n">
        <v>23.96</v>
      </c>
      <c r="G2492" t="n">
        <v>47.92</v>
      </c>
      <c r="H2492" t="n">
        <v>0.72</v>
      </c>
      <c r="I2492" t="n">
        <v>30</v>
      </c>
      <c r="J2492" t="n">
        <v>196.41</v>
      </c>
      <c r="K2492" t="n">
        <v>53.44</v>
      </c>
      <c r="L2492" t="n">
        <v>8</v>
      </c>
      <c r="M2492" t="n">
        <v>28</v>
      </c>
      <c r="N2492" t="n">
        <v>39.98</v>
      </c>
      <c r="O2492" t="n">
        <v>24458.36</v>
      </c>
      <c r="P2492" t="n">
        <v>317.71</v>
      </c>
      <c r="Q2492" t="n">
        <v>608.8099999999999</v>
      </c>
      <c r="R2492" t="n">
        <v>65.76000000000001</v>
      </c>
      <c r="S2492" t="n">
        <v>46.36</v>
      </c>
      <c r="T2492" t="n">
        <v>9278.24</v>
      </c>
      <c r="U2492" t="n">
        <v>0.7</v>
      </c>
      <c r="V2492" t="n">
        <v>0.89</v>
      </c>
      <c r="W2492" t="n">
        <v>9.220000000000001</v>
      </c>
      <c r="X2492" t="n">
        <v>0.59</v>
      </c>
      <c r="Y2492" t="n">
        <v>1</v>
      </c>
      <c r="Z2492" t="n">
        <v>10</v>
      </c>
    </row>
    <row r="2493">
      <c r="A2493" t="n">
        <v>29</v>
      </c>
      <c r="B2493" t="n">
        <v>95</v>
      </c>
      <c r="C2493" t="inlineStr">
        <is>
          <t xml:space="preserve">CONCLUIDO	</t>
        </is>
      </c>
      <c r="D2493" t="n">
        <v>3.6411</v>
      </c>
      <c r="E2493" t="n">
        <v>27.46</v>
      </c>
      <c r="F2493" t="n">
        <v>23.92</v>
      </c>
      <c r="G2493" t="n">
        <v>49.48</v>
      </c>
      <c r="H2493" t="n">
        <v>0.74</v>
      </c>
      <c r="I2493" t="n">
        <v>29</v>
      </c>
      <c r="J2493" t="n">
        <v>196.8</v>
      </c>
      <c r="K2493" t="n">
        <v>53.44</v>
      </c>
      <c r="L2493" t="n">
        <v>8.25</v>
      </c>
      <c r="M2493" t="n">
        <v>27</v>
      </c>
      <c r="N2493" t="n">
        <v>40.12</v>
      </c>
      <c r="O2493" t="n">
        <v>24506.24</v>
      </c>
      <c r="P2493" t="n">
        <v>316.98</v>
      </c>
      <c r="Q2493" t="n">
        <v>608.85</v>
      </c>
      <c r="R2493" t="n">
        <v>64.04000000000001</v>
      </c>
      <c r="S2493" t="n">
        <v>46.36</v>
      </c>
      <c r="T2493" t="n">
        <v>8423.940000000001</v>
      </c>
      <c r="U2493" t="n">
        <v>0.72</v>
      </c>
      <c r="V2493" t="n">
        <v>0.89</v>
      </c>
      <c r="W2493" t="n">
        <v>9.23</v>
      </c>
      <c r="X2493" t="n">
        <v>0.54</v>
      </c>
      <c r="Y2493" t="n">
        <v>1</v>
      </c>
      <c r="Z2493" t="n">
        <v>10</v>
      </c>
    </row>
    <row r="2494">
      <c r="A2494" t="n">
        <v>30</v>
      </c>
      <c r="B2494" t="n">
        <v>95</v>
      </c>
      <c r="C2494" t="inlineStr">
        <is>
          <t xml:space="preserve">CONCLUIDO	</t>
        </is>
      </c>
      <c r="D2494" t="n">
        <v>3.6445</v>
      </c>
      <c r="E2494" t="n">
        <v>27.44</v>
      </c>
      <c r="F2494" t="n">
        <v>23.93</v>
      </c>
      <c r="G2494" t="n">
        <v>51.27</v>
      </c>
      <c r="H2494" t="n">
        <v>0.77</v>
      </c>
      <c r="I2494" t="n">
        <v>28</v>
      </c>
      <c r="J2494" t="n">
        <v>197.19</v>
      </c>
      <c r="K2494" t="n">
        <v>53.44</v>
      </c>
      <c r="L2494" t="n">
        <v>8.5</v>
      </c>
      <c r="M2494" t="n">
        <v>26</v>
      </c>
      <c r="N2494" t="n">
        <v>40.26</v>
      </c>
      <c r="O2494" t="n">
        <v>24554.18</v>
      </c>
      <c r="P2494" t="n">
        <v>316.68</v>
      </c>
      <c r="Q2494" t="n">
        <v>608.95</v>
      </c>
      <c r="R2494" t="n">
        <v>64.65000000000001</v>
      </c>
      <c r="S2494" t="n">
        <v>46.36</v>
      </c>
      <c r="T2494" t="n">
        <v>8733.75</v>
      </c>
      <c r="U2494" t="n">
        <v>0.72</v>
      </c>
      <c r="V2494" t="n">
        <v>0.89</v>
      </c>
      <c r="W2494" t="n">
        <v>9.220000000000001</v>
      </c>
      <c r="X2494" t="n">
        <v>0.55</v>
      </c>
      <c r="Y2494" t="n">
        <v>1</v>
      </c>
      <c r="Z2494" t="n">
        <v>10</v>
      </c>
    </row>
    <row r="2495">
      <c r="A2495" t="n">
        <v>31</v>
      </c>
      <c r="B2495" t="n">
        <v>95</v>
      </c>
      <c r="C2495" t="inlineStr">
        <is>
          <t xml:space="preserve">CONCLUIDO	</t>
        </is>
      </c>
      <c r="D2495" t="n">
        <v>3.6549</v>
      </c>
      <c r="E2495" t="n">
        <v>27.36</v>
      </c>
      <c r="F2495" t="n">
        <v>23.89</v>
      </c>
      <c r="G2495" t="n">
        <v>53.08</v>
      </c>
      <c r="H2495" t="n">
        <v>0.79</v>
      </c>
      <c r="I2495" t="n">
        <v>27</v>
      </c>
      <c r="J2495" t="n">
        <v>197.58</v>
      </c>
      <c r="K2495" t="n">
        <v>53.44</v>
      </c>
      <c r="L2495" t="n">
        <v>8.75</v>
      </c>
      <c r="M2495" t="n">
        <v>25</v>
      </c>
      <c r="N2495" t="n">
        <v>40.39</v>
      </c>
      <c r="O2495" t="n">
        <v>24602.15</v>
      </c>
      <c r="P2495" t="n">
        <v>315.74</v>
      </c>
      <c r="Q2495" t="n">
        <v>608.86</v>
      </c>
      <c r="R2495" t="n">
        <v>63.36</v>
      </c>
      <c r="S2495" t="n">
        <v>46.36</v>
      </c>
      <c r="T2495" t="n">
        <v>8092.56</v>
      </c>
      <c r="U2495" t="n">
        <v>0.73</v>
      </c>
      <c r="V2495" t="n">
        <v>0.89</v>
      </c>
      <c r="W2495" t="n">
        <v>9.220000000000001</v>
      </c>
      <c r="X2495" t="n">
        <v>0.51</v>
      </c>
      <c r="Y2495" t="n">
        <v>1</v>
      </c>
      <c r="Z2495" t="n">
        <v>10</v>
      </c>
    </row>
    <row r="2496">
      <c r="A2496" t="n">
        <v>32</v>
      </c>
      <c r="B2496" t="n">
        <v>95</v>
      </c>
      <c r="C2496" t="inlineStr">
        <is>
          <t xml:space="preserve">CONCLUIDO	</t>
        </is>
      </c>
      <c r="D2496" t="n">
        <v>3.6564</v>
      </c>
      <c r="E2496" t="n">
        <v>27.35</v>
      </c>
      <c r="F2496" t="n">
        <v>23.88</v>
      </c>
      <c r="G2496" t="n">
        <v>53.06</v>
      </c>
      <c r="H2496" t="n">
        <v>0.8100000000000001</v>
      </c>
      <c r="I2496" t="n">
        <v>27</v>
      </c>
      <c r="J2496" t="n">
        <v>197.97</v>
      </c>
      <c r="K2496" t="n">
        <v>53.44</v>
      </c>
      <c r="L2496" t="n">
        <v>9</v>
      </c>
      <c r="M2496" t="n">
        <v>25</v>
      </c>
      <c r="N2496" t="n">
        <v>40.53</v>
      </c>
      <c r="O2496" t="n">
        <v>24650.18</v>
      </c>
      <c r="P2496" t="n">
        <v>315.16</v>
      </c>
      <c r="Q2496" t="n">
        <v>608.86</v>
      </c>
      <c r="R2496" t="n">
        <v>62.89</v>
      </c>
      <c r="S2496" t="n">
        <v>46.36</v>
      </c>
      <c r="T2496" t="n">
        <v>7859.72</v>
      </c>
      <c r="U2496" t="n">
        <v>0.74</v>
      </c>
      <c r="V2496" t="n">
        <v>0.89</v>
      </c>
      <c r="W2496" t="n">
        <v>9.220000000000001</v>
      </c>
      <c r="X2496" t="n">
        <v>0.5</v>
      </c>
      <c r="Y2496" t="n">
        <v>1</v>
      </c>
      <c r="Z2496" t="n">
        <v>10</v>
      </c>
    </row>
    <row r="2497">
      <c r="A2497" t="n">
        <v>33</v>
      </c>
      <c r="B2497" t="n">
        <v>95</v>
      </c>
      <c r="C2497" t="inlineStr">
        <is>
          <t xml:space="preserve">CONCLUIDO	</t>
        </is>
      </c>
      <c r="D2497" t="n">
        <v>3.6596</v>
      </c>
      <c r="E2497" t="n">
        <v>27.33</v>
      </c>
      <c r="F2497" t="n">
        <v>23.89</v>
      </c>
      <c r="G2497" t="n">
        <v>55.13</v>
      </c>
      <c r="H2497" t="n">
        <v>0.83</v>
      </c>
      <c r="I2497" t="n">
        <v>26</v>
      </c>
      <c r="J2497" t="n">
        <v>198.36</v>
      </c>
      <c r="K2497" t="n">
        <v>53.44</v>
      </c>
      <c r="L2497" t="n">
        <v>9.25</v>
      </c>
      <c r="M2497" t="n">
        <v>24</v>
      </c>
      <c r="N2497" t="n">
        <v>40.67</v>
      </c>
      <c r="O2497" t="n">
        <v>24698.26</v>
      </c>
      <c r="P2497" t="n">
        <v>314.77</v>
      </c>
      <c r="Q2497" t="n">
        <v>608.95</v>
      </c>
      <c r="R2497" t="n">
        <v>63.25</v>
      </c>
      <c r="S2497" t="n">
        <v>46.36</v>
      </c>
      <c r="T2497" t="n">
        <v>8043.5</v>
      </c>
      <c r="U2497" t="n">
        <v>0.73</v>
      </c>
      <c r="V2497" t="n">
        <v>0.89</v>
      </c>
      <c r="W2497" t="n">
        <v>9.23</v>
      </c>
      <c r="X2497" t="n">
        <v>0.52</v>
      </c>
      <c r="Y2497" t="n">
        <v>1</v>
      </c>
      <c r="Z2497" t="n">
        <v>10</v>
      </c>
    </row>
    <row r="2498">
      <c r="A2498" t="n">
        <v>34</v>
      </c>
      <c r="B2498" t="n">
        <v>95</v>
      </c>
      <c r="C2498" t="inlineStr">
        <is>
          <t xml:space="preserve">CONCLUIDO	</t>
        </is>
      </c>
      <c r="D2498" t="n">
        <v>3.6704</v>
      </c>
      <c r="E2498" t="n">
        <v>27.24</v>
      </c>
      <c r="F2498" t="n">
        <v>23.85</v>
      </c>
      <c r="G2498" t="n">
        <v>57.23</v>
      </c>
      <c r="H2498" t="n">
        <v>0.85</v>
      </c>
      <c r="I2498" t="n">
        <v>25</v>
      </c>
      <c r="J2498" t="n">
        <v>198.75</v>
      </c>
      <c r="K2498" t="n">
        <v>53.44</v>
      </c>
      <c r="L2498" t="n">
        <v>9.5</v>
      </c>
      <c r="M2498" t="n">
        <v>23</v>
      </c>
      <c r="N2498" t="n">
        <v>40.81</v>
      </c>
      <c r="O2498" t="n">
        <v>24746.38</v>
      </c>
      <c r="P2498" t="n">
        <v>314.14</v>
      </c>
      <c r="Q2498" t="n">
        <v>608.8099999999999</v>
      </c>
      <c r="R2498" t="n">
        <v>62.22</v>
      </c>
      <c r="S2498" t="n">
        <v>46.36</v>
      </c>
      <c r="T2498" t="n">
        <v>7535.03</v>
      </c>
      <c r="U2498" t="n">
        <v>0.74</v>
      </c>
      <c r="V2498" t="n">
        <v>0.89</v>
      </c>
      <c r="W2498" t="n">
        <v>9.220000000000001</v>
      </c>
      <c r="X2498" t="n">
        <v>0.47</v>
      </c>
      <c r="Y2498" t="n">
        <v>1</v>
      </c>
      <c r="Z2498" t="n">
        <v>10</v>
      </c>
    </row>
    <row r="2499">
      <c r="A2499" t="n">
        <v>35</v>
      </c>
      <c r="B2499" t="n">
        <v>95</v>
      </c>
      <c r="C2499" t="inlineStr">
        <is>
          <t xml:space="preserve">CONCLUIDO	</t>
        </is>
      </c>
      <c r="D2499" t="n">
        <v>3.6778</v>
      </c>
      <c r="E2499" t="n">
        <v>27.19</v>
      </c>
      <c r="F2499" t="n">
        <v>23.83</v>
      </c>
      <c r="G2499" t="n">
        <v>59.57</v>
      </c>
      <c r="H2499" t="n">
        <v>0.87</v>
      </c>
      <c r="I2499" t="n">
        <v>24</v>
      </c>
      <c r="J2499" t="n">
        <v>199.14</v>
      </c>
      <c r="K2499" t="n">
        <v>53.44</v>
      </c>
      <c r="L2499" t="n">
        <v>9.75</v>
      </c>
      <c r="M2499" t="n">
        <v>22</v>
      </c>
      <c r="N2499" t="n">
        <v>40.95</v>
      </c>
      <c r="O2499" t="n">
        <v>24794.55</v>
      </c>
      <c r="P2499" t="n">
        <v>312.95</v>
      </c>
      <c r="Q2499" t="n">
        <v>608.8099999999999</v>
      </c>
      <c r="R2499" t="n">
        <v>61.3</v>
      </c>
      <c r="S2499" t="n">
        <v>46.36</v>
      </c>
      <c r="T2499" t="n">
        <v>7076.53</v>
      </c>
      <c r="U2499" t="n">
        <v>0.76</v>
      </c>
      <c r="V2499" t="n">
        <v>0.89</v>
      </c>
      <c r="W2499" t="n">
        <v>9.220000000000001</v>
      </c>
      <c r="X2499" t="n">
        <v>0.45</v>
      </c>
      <c r="Y2499" t="n">
        <v>1</v>
      </c>
      <c r="Z2499" t="n">
        <v>10</v>
      </c>
    </row>
    <row r="2500">
      <c r="A2500" t="n">
        <v>36</v>
      </c>
      <c r="B2500" t="n">
        <v>95</v>
      </c>
      <c r="C2500" t="inlineStr">
        <is>
          <t xml:space="preserve">CONCLUIDO	</t>
        </is>
      </c>
      <c r="D2500" t="n">
        <v>3.6766</v>
      </c>
      <c r="E2500" t="n">
        <v>27.2</v>
      </c>
      <c r="F2500" t="n">
        <v>23.84</v>
      </c>
      <c r="G2500" t="n">
        <v>59.59</v>
      </c>
      <c r="H2500" t="n">
        <v>0.89</v>
      </c>
      <c r="I2500" t="n">
        <v>24</v>
      </c>
      <c r="J2500" t="n">
        <v>199.53</v>
      </c>
      <c r="K2500" t="n">
        <v>53.44</v>
      </c>
      <c r="L2500" t="n">
        <v>10</v>
      </c>
      <c r="M2500" t="n">
        <v>22</v>
      </c>
      <c r="N2500" t="n">
        <v>41.1</v>
      </c>
      <c r="O2500" t="n">
        <v>24842.77</v>
      </c>
      <c r="P2500" t="n">
        <v>313.02</v>
      </c>
      <c r="Q2500" t="n">
        <v>608.83</v>
      </c>
      <c r="R2500" t="n">
        <v>61.77</v>
      </c>
      <c r="S2500" t="n">
        <v>46.36</v>
      </c>
      <c r="T2500" t="n">
        <v>7310.49</v>
      </c>
      <c r="U2500" t="n">
        <v>0.75</v>
      </c>
      <c r="V2500" t="n">
        <v>0.89</v>
      </c>
      <c r="W2500" t="n">
        <v>9.220000000000001</v>
      </c>
      <c r="X2500" t="n">
        <v>0.46</v>
      </c>
      <c r="Y2500" t="n">
        <v>1</v>
      </c>
      <c r="Z2500" t="n">
        <v>10</v>
      </c>
    </row>
    <row r="2501">
      <c r="A2501" t="n">
        <v>37</v>
      </c>
      <c r="B2501" t="n">
        <v>95</v>
      </c>
      <c r="C2501" t="inlineStr">
        <is>
          <t xml:space="preserve">CONCLUIDO	</t>
        </is>
      </c>
      <c r="D2501" t="n">
        <v>3.6848</v>
      </c>
      <c r="E2501" t="n">
        <v>27.14</v>
      </c>
      <c r="F2501" t="n">
        <v>23.81</v>
      </c>
      <c r="G2501" t="n">
        <v>62.12</v>
      </c>
      <c r="H2501" t="n">
        <v>0.91</v>
      </c>
      <c r="I2501" t="n">
        <v>23</v>
      </c>
      <c r="J2501" t="n">
        <v>199.92</v>
      </c>
      <c r="K2501" t="n">
        <v>53.44</v>
      </c>
      <c r="L2501" t="n">
        <v>10.25</v>
      </c>
      <c r="M2501" t="n">
        <v>21</v>
      </c>
      <c r="N2501" t="n">
        <v>41.24</v>
      </c>
      <c r="O2501" t="n">
        <v>24891.03</v>
      </c>
      <c r="P2501" t="n">
        <v>311.91</v>
      </c>
      <c r="Q2501" t="n">
        <v>608.83</v>
      </c>
      <c r="R2501" t="n">
        <v>61.18</v>
      </c>
      <c r="S2501" t="n">
        <v>46.36</v>
      </c>
      <c r="T2501" t="n">
        <v>7020.83</v>
      </c>
      <c r="U2501" t="n">
        <v>0.76</v>
      </c>
      <c r="V2501" t="n">
        <v>0.89</v>
      </c>
      <c r="W2501" t="n">
        <v>9.210000000000001</v>
      </c>
      <c r="X2501" t="n">
        <v>0.44</v>
      </c>
      <c r="Y2501" t="n">
        <v>1</v>
      </c>
      <c r="Z2501" t="n">
        <v>10</v>
      </c>
    </row>
    <row r="2502">
      <c r="A2502" t="n">
        <v>38</v>
      </c>
      <c r="B2502" t="n">
        <v>95</v>
      </c>
      <c r="C2502" t="inlineStr">
        <is>
          <t xml:space="preserve">CONCLUIDO	</t>
        </is>
      </c>
      <c r="D2502" t="n">
        <v>3.6849</v>
      </c>
      <c r="E2502" t="n">
        <v>27.14</v>
      </c>
      <c r="F2502" t="n">
        <v>23.81</v>
      </c>
      <c r="G2502" t="n">
        <v>62.12</v>
      </c>
      <c r="H2502" t="n">
        <v>0.93</v>
      </c>
      <c r="I2502" t="n">
        <v>23</v>
      </c>
      <c r="J2502" t="n">
        <v>200.31</v>
      </c>
      <c r="K2502" t="n">
        <v>53.44</v>
      </c>
      <c r="L2502" t="n">
        <v>10.5</v>
      </c>
      <c r="M2502" t="n">
        <v>21</v>
      </c>
      <c r="N2502" t="n">
        <v>41.38</v>
      </c>
      <c r="O2502" t="n">
        <v>24939.35</v>
      </c>
      <c r="P2502" t="n">
        <v>311.71</v>
      </c>
      <c r="Q2502" t="n">
        <v>608.87</v>
      </c>
      <c r="R2502" t="n">
        <v>61.26</v>
      </c>
      <c r="S2502" t="n">
        <v>46.36</v>
      </c>
      <c r="T2502" t="n">
        <v>7060.62</v>
      </c>
      <c r="U2502" t="n">
        <v>0.76</v>
      </c>
      <c r="V2502" t="n">
        <v>0.89</v>
      </c>
      <c r="W2502" t="n">
        <v>9.210000000000001</v>
      </c>
      <c r="X2502" t="n">
        <v>0.44</v>
      </c>
      <c r="Y2502" t="n">
        <v>1</v>
      </c>
      <c r="Z2502" t="n">
        <v>10</v>
      </c>
    </row>
    <row r="2503">
      <c r="A2503" t="n">
        <v>39</v>
      </c>
      <c r="B2503" t="n">
        <v>95</v>
      </c>
      <c r="C2503" t="inlineStr">
        <is>
          <t xml:space="preserve">CONCLUIDO	</t>
        </is>
      </c>
      <c r="D2503" t="n">
        <v>3.6926</v>
      </c>
      <c r="E2503" t="n">
        <v>27.08</v>
      </c>
      <c r="F2503" t="n">
        <v>23.79</v>
      </c>
      <c r="G2503" t="n">
        <v>64.89</v>
      </c>
      <c r="H2503" t="n">
        <v>0.95</v>
      </c>
      <c r="I2503" t="n">
        <v>22</v>
      </c>
      <c r="J2503" t="n">
        <v>200.71</v>
      </c>
      <c r="K2503" t="n">
        <v>53.44</v>
      </c>
      <c r="L2503" t="n">
        <v>10.75</v>
      </c>
      <c r="M2503" t="n">
        <v>20</v>
      </c>
      <c r="N2503" t="n">
        <v>41.52</v>
      </c>
      <c r="O2503" t="n">
        <v>24987.71</v>
      </c>
      <c r="P2503" t="n">
        <v>311.02</v>
      </c>
      <c r="Q2503" t="n">
        <v>608.79</v>
      </c>
      <c r="R2503" t="n">
        <v>60.49</v>
      </c>
      <c r="S2503" t="n">
        <v>46.36</v>
      </c>
      <c r="T2503" t="n">
        <v>6680.9</v>
      </c>
      <c r="U2503" t="n">
        <v>0.77</v>
      </c>
      <c r="V2503" t="n">
        <v>0.9</v>
      </c>
      <c r="W2503" t="n">
        <v>9.210000000000001</v>
      </c>
      <c r="X2503" t="n">
        <v>0.42</v>
      </c>
      <c r="Y2503" t="n">
        <v>1</v>
      </c>
      <c r="Z2503" t="n">
        <v>10</v>
      </c>
    </row>
    <row r="2504">
      <c r="A2504" t="n">
        <v>40</v>
      </c>
      <c r="B2504" t="n">
        <v>95</v>
      </c>
      <c r="C2504" t="inlineStr">
        <is>
          <t xml:space="preserve">CONCLUIDO	</t>
        </is>
      </c>
      <c r="D2504" t="n">
        <v>3.6925</v>
      </c>
      <c r="E2504" t="n">
        <v>27.08</v>
      </c>
      <c r="F2504" t="n">
        <v>23.79</v>
      </c>
      <c r="G2504" t="n">
        <v>64.89</v>
      </c>
      <c r="H2504" t="n">
        <v>0.97</v>
      </c>
      <c r="I2504" t="n">
        <v>22</v>
      </c>
      <c r="J2504" t="n">
        <v>201.1</v>
      </c>
      <c r="K2504" t="n">
        <v>53.44</v>
      </c>
      <c r="L2504" t="n">
        <v>11</v>
      </c>
      <c r="M2504" t="n">
        <v>20</v>
      </c>
      <c r="N2504" t="n">
        <v>41.66</v>
      </c>
      <c r="O2504" t="n">
        <v>25036.12</v>
      </c>
      <c r="P2504" t="n">
        <v>310.42</v>
      </c>
      <c r="Q2504" t="n">
        <v>608.87</v>
      </c>
      <c r="R2504" t="n">
        <v>60.75</v>
      </c>
      <c r="S2504" t="n">
        <v>46.36</v>
      </c>
      <c r="T2504" t="n">
        <v>6811.13</v>
      </c>
      <c r="U2504" t="n">
        <v>0.76</v>
      </c>
      <c r="V2504" t="n">
        <v>0.9</v>
      </c>
      <c r="W2504" t="n">
        <v>9.210000000000001</v>
      </c>
      <c r="X2504" t="n">
        <v>0.42</v>
      </c>
      <c r="Y2504" t="n">
        <v>1</v>
      </c>
      <c r="Z2504" t="n">
        <v>10</v>
      </c>
    </row>
    <row r="2505">
      <c r="A2505" t="n">
        <v>41</v>
      </c>
      <c r="B2505" t="n">
        <v>95</v>
      </c>
      <c r="C2505" t="inlineStr">
        <is>
          <t xml:space="preserve">CONCLUIDO	</t>
        </is>
      </c>
      <c r="D2505" t="n">
        <v>3.6991</v>
      </c>
      <c r="E2505" t="n">
        <v>27.03</v>
      </c>
      <c r="F2505" t="n">
        <v>23.78</v>
      </c>
      <c r="G2505" t="n">
        <v>67.95</v>
      </c>
      <c r="H2505" t="n">
        <v>0.99</v>
      </c>
      <c r="I2505" t="n">
        <v>21</v>
      </c>
      <c r="J2505" t="n">
        <v>201.49</v>
      </c>
      <c r="K2505" t="n">
        <v>53.44</v>
      </c>
      <c r="L2505" t="n">
        <v>11.25</v>
      </c>
      <c r="M2505" t="n">
        <v>19</v>
      </c>
      <c r="N2505" t="n">
        <v>41.81</v>
      </c>
      <c r="O2505" t="n">
        <v>25084.58</v>
      </c>
      <c r="P2505" t="n">
        <v>309.99</v>
      </c>
      <c r="Q2505" t="n">
        <v>608.83</v>
      </c>
      <c r="R2505" t="n">
        <v>60.2</v>
      </c>
      <c r="S2505" t="n">
        <v>46.36</v>
      </c>
      <c r="T2505" t="n">
        <v>6541.45</v>
      </c>
      <c r="U2505" t="n">
        <v>0.77</v>
      </c>
      <c r="V2505" t="n">
        <v>0.9</v>
      </c>
      <c r="W2505" t="n">
        <v>9.210000000000001</v>
      </c>
      <c r="X2505" t="n">
        <v>0.41</v>
      </c>
      <c r="Y2505" t="n">
        <v>1</v>
      </c>
      <c r="Z2505" t="n">
        <v>10</v>
      </c>
    </row>
    <row r="2506">
      <c r="A2506" t="n">
        <v>42</v>
      </c>
      <c r="B2506" t="n">
        <v>95</v>
      </c>
      <c r="C2506" t="inlineStr">
        <is>
          <t xml:space="preserve">CONCLUIDO	</t>
        </is>
      </c>
      <c r="D2506" t="n">
        <v>3.7026</v>
      </c>
      <c r="E2506" t="n">
        <v>27.01</v>
      </c>
      <c r="F2506" t="n">
        <v>23.76</v>
      </c>
      <c r="G2506" t="n">
        <v>67.88</v>
      </c>
      <c r="H2506" t="n">
        <v>1.01</v>
      </c>
      <c r="I2506" t="n">
        <v>21</v>
      </c>
      <c r="J2506" t="n">
        <v>201.88</v>
      </c>
      <c r="K2506" t="n">
        <v>53.44</v>
      </c>
      <c r="L2506" t="n">
        <v>11.5</v>
      </c>
      <c r="M2506" t="n">
        <v>19</v>
      </c>
      <c r="N2506" t="n">
        <v>41.95</v>
      </c>
      <c r="O2506" t="n">
        <v>25133.09</v>
      </c>
      <c r="P2506" t="n">
        <v>309.24</v>
      </c>
      <c r="Q2506" t="n">
        <v>608.8099999999999</v>
      </c>
      <c r="R2506" t="n">
        <v>59.34</v>
      </c>
      <c r="S2506" t="n">
        <v>46.36</v>
      </c>
      <c r="T2506" t="n">
        <v>6110.34</v>
      </c>
      <c r="U2506" t="n">
        <v>0.78</v>
      </c>
      <c r="V2506" t="n">
        <v>0.9</v>
      </c>
      <c r="W2506" t="n">
        <v>9.210000000000001</v>
      </c>
      <c r="X2506" t="n">
        <v>0.39</v>
      </c>
      <c r="Y2506" t="n">
        <v>1</v>
      </c>
      <c r="Z2506" t="n">
        <v>10</v>
      </c>
    </row>
    <row r="2507">
      <c r="A2507" t="n">
        <v>43</v>
      </c>
      <c r="B2507" t="n">
        <v>95</v>
      </c>
      <c r="C2507" t="inlineStr">
        <is>
          <t xml:space="preserve">CONCLUIDO	</t>
        </is>
      </c>
      <c r="D2507" t="n">
        <v>3.7078</v>
      </c>
      <c r="E2507" t="n">
        <v>26.97</v>
      </c>
      <c r="F2507" t="n">
        <v>23.76</v>
      </c>
      <c r="G2507" t="n">
        <v>71.27</v>
      </c>
      <c r="H2507" t="n">
        <v>1.03</v>
      </c>
      <c r="I2507" t="n">
        <v>20</v>
      </c>
      <c r="J2507" t="n">
        <v>202.28</v>
      </c>
      <c r="K2507" t="n">
        <v>53.44</v>
      </c>
      <c r="L2507" t="n">
        <v>11.75</v>
      </c>
      <c r="M2507" t="n">
        <v>18</v>
      </c>
      <c r="N2507" t="n">
        <v>42.09</v>
      </c>
      <c r="O2507" t="n">
        <v>25181.64</v>
      </c>
      <c r="P2507" t="n">
        <v>308.81</v>
      </c>
      <c r="Q2507" t="n">
        <v>608.8099999999999</v>
      </c>
      <c r="R2507" t="n">
        <v>59.23</v>
      </c>
      <c r="S2507" t="n">
        <v>46.36</v>
      </c>
      <c r="T2507" t="n">
        <v>6062.25</v>
      </c>
      <c r="U2507" t="n">
        <v>0.78</v>
      </c>
      <c r="V2507" t="n">
        <v>0.9</v>
      </c>
      <c r="W2507" t="n">
        <v>9.210000000000001</v>
      </c>
      <c r="X2507" t="n">
        <v>0.39</v>
      </c>
      <c r="Y2507" t="n">
        <v>1</v>
      </c>
      <c r="Z2507" t="n">
        <v>10</v>
      </c>
    </row>
    <row r="2508">
      <c r="A2508" t="n">
        <v>44</v>
      </c>
      <c r="B2508" t="n">
        <v>95</v>
      </c>
      <c r="C2508" t="inlineStr">
        <is>
          <t xml:space="preserve">CONCLUIDO	</t>
        </is>
      </c>
      <c r="D2508" t="n">
        <v>3.7087</v>
      </c>
      <c r="E2508" t="n">
        <v>26.96</v>
      </c>
      <c r="F2508" t="n">
        <v>23.75</v>
      </c>
      <c r="G2508" t="n">
        <v>71.25</v>
      </c>
      <c r="H2508" t="n">
        <v>1.05</v>
      </c>
      <c r="I2508" t="n">
        <v>20</v>
      </c>
      <c r="J2508" t="n">
        <v>202.67</v>
      </c>
      <c r="K2508" t="n">
        <v>53.44</v>
      </c>
      <c r="L2508" t="n">
        <v>12</v>
      </c>
      <c r="M2508" t="n">
        <v>18</v>
      </c>
      <c r="N2508" t="n">
        <v>42.24</v>
      </c>
      <c r="O2508" t="n">
        <v>25230.25</v>
      </c>
      <c r="P2508" t="n">
        <v>308.31</v>
      </c>
      <c r="Q2508" t="n">
        <v>608.79</v>
      </c>
      <c r="R2508" t="n">
        <v>58.91</v>
      </c>
      <c r="S2508" t="n">
        <v>46.36</v>
      </c>
      <c r="T2508" t="n">
        <v>5904.68</v>
      </c>
      <c r="U2508" t="n">
        <v>0.79</v>
      </c>
      <c r="V2508" t="n">
        <v>0.9</v>
      </c>
      <c r="W2508" t="n">
        <v>9.220000000000001</v>
      </c>
      <c r="X2508" t="n">
        <v>0.38</v>
      </c>
      <c r="Y2508" t="n">
        <v>1</v>
      </c>
      <c r="Z2508" t="n">
        <v>10</v>
      </c>
    </row>
    <row r="2509">
      <c r="A2509" t="n">
        <v>45</v>
      </c>
      <c r="B2509" t="n">
        <v>95</v>
      </c>
      <c r="C2509" t="inlineStr">
        <is>
          <t xml:space="preserve">CONCLUIDO	</t>
        </is>
      </c>
      <c r="D2509" t="n">
        <v>3.7172</v>
      </c>
      <c r="E2509" t="n">
        <v>26.9</v>
      </c>
      <c r="F2509" t="n">
        <v>23.73</v>
      </c>
      <c r="G2509" t="n">
        <v>74.92</v>
      </c>
      <c r="H2509" t="n">
        <v>1.07</v>
      </c>
      <c r="I2509" t="n">
        <v>19</v>
      </c>
      <c r="J2509" t="n">
        <v>203.07</v>
      </c>
      <c r="K2509" t="n">
        <v>53.44</v>
      </c>
      <c r="L2509" t="n">
        <v>12.25</v>
      </c>
      <c r="M2509" t="n">
        <v>17</v>
      </c>
      <c r="N2509" t="n">
        <v>42.38</v>
      </c>
      <c r="O2509" t="n">
        <v>25279.03</v>
      </c>
      <c r="P2509" t="n">
        <v>307.6</v>
      </c>
      <c r="Q2509" t="n">
        <v>608.79</v>
      </c>
      <c r="R2509" t="n">
        <v>58.31</v>
      </c>
      <c r="S2509" t="n">
        <v>46.36</v>
      </c>
      <c r="T2509" t="n">
        <v>5605.99</v>
      </c>
      <c r="U2509" t="n">
        <v>0.8</v>
      </c>
      <c r="V2509" t="n">
        <v>0.9</v>
      </c>
      <c r="W2509" t="n">
        <v>9.210000000000001</v>
      </c>
      <c r="X2509" t="n">
        <v>0.35</v>
      </c>
      <c r="Y2509" t="n">
        <v>1</v>
      </c>
      <c r="Z2509" t="n">
        <v>10</v>
      </c>
    </row>
    <row r="2510">
      <c r="A2510" t="n">
        <v>46</v>
      </c>
      <c r="B2510" t="n">
        <v>95</v>
      </c>
      <c r="C2510" t="inlineStr">
        <is>
          <t xml:space="preserve">CONCLUIDO	</t>
        </is>
      </c>
      <c r="D2510" t="n">
        <v>3.7166</v>
      </c>
      <c r="E2510" t="n">
        <v>26.91</v>
      </c>
      <c r="F2510" t="n">
        <v>23.73</v>
      </c>
      <c r="G2510" t="n">
        <v>74.94</v>
      </c>
      <c r="H2510" t="n">
        <v>1.09</v>
      </c>
      <c r="I2510" t="n">
        <v>19</v>
      </c>
      <c r="J2510" t="n">
        <v>203.46</v>
      </c>
      <c r="K2510" t="n">
        <v>53.44</v>
      </c>
      <c r="L2510" t="n">
        <v>12.5</v>
      </c>
      <c r="M2510" t="n">
        <v>17</v>
      </c>
      <c r="N2510" t="n">
        <v>42.53</v>
      </c>
      <c r="O2510" t="n">
        <v>25327.74</v>
      </c>
      <c r="P2510" t="n">
        <v>307.58</v>
      </c>
      <c r="Q2510" t="n">
        <v>608.83</v>
      </c>
      <c r="R2510" t="n">
        <v>58.63</v>
      </c>
      <c r="S2510" t="n">
        <v>46.36</v>
      </c>
      <c r="T2510" t="n">
        <v>5767.68</v>
      </c>
      <c r="U2510" t="n">
        <v>0.79</v>
      </c>
      <c r="V2510" t="n">
        <v>0.9</v>
      </c>
      <c r="W2510" t="n">
        <v>9.210000000000001</v>
      </c>
      <c r="X2510" t="n">
        <v>0.36</v>
      </c>
      <c r="Y2510" t="n">
        <v>1</v>
      </c>
      <c r="Z2510" t="n">
        <v>10</v>
      </c>
    </row>
    <row r="2511">
      <c r="A2511" t="n">
        <v>47</v>
      </c>
      <c r="B2511" t="n">
        <v>95</v>
      </c>
      <c r="C2511" t="inlineStr">
        <is>
          <t xml:space="preserve">CONCLUIDO	</t>
        </is>
      </c>
      <c r="D2511" t="n">
        <v>3.7168</v>
      </c>
      <c r="E2511" t="n">
        <v>26.9</v>
      </c>
      <c r="F2511" t="n">
        <v>23.73</v>
      </c>
      <c r="G2511" t="n">
        <v>74.93000000000001</v>
      </c>
      <c r="H2511" t="n">
        <v>1.11</v>
      </c>
      <c r="I2511" t="n">
        <v>19</v>
      </c>
      <c r="J2511" t="n">
        <v>203.86</v>
      </c>
      <c r="K2511" t="n">
        <v>53.44</v>
      </c>
      <c r="L2511" t="n">
        <v>12.75</v>
      </c>
      <c r="M2511" t="n">
        <v>17</v>
      </c>
      <c r="N2511" t="n">
        <v>42.67</v>
      </c>
      <c r="O2511" t="n">
        <v>25376.49</v>
      </c>
      <c r="P2511" t="n">
        <v>306.69</v>
      </c>
      <c r="Q2511" t="n">
        <v>608.85</v>
      </c>
      <c r="R2511" t="n">
        <v>58.32</v>
      </c>
      <c r="S2511" t="n">
        <v>46.36</v>
      </c>
      <c r="T2511" t="n">
        <v>5610.41</v>
      </c>
      <c r="U2511" t="n">
        <v>0.79</v>
      </c>
      <c r="V2511" t="n">
        <v>0.9</v>
      </c>
      <c r="W2511" t="n">
        <v>9.210000000000001</v>
      </c>
      <c r="X2511" t="n">
        <v>0.36</v>
      </c>
      <c r="Y2511" t="n">
        <v>1</v>
      </c>
      <c r="Z2511" t="n">
        <v>10</v>
      </c>
    </row>
    <row r="2512">
      <c r="A2512" t="n">
        <v>48</v>
      </c>
      <c r="B2512" t="n">
        <v>95</v>
      </c>
      <c r="C2512" t="inlineStr">
        <is>
          <t xml:space="preserve">CONCLUIDO	</t>
        </is>
      </c>
      <c r="D2512" t="n">
        <v>3.7239</v>
      </c>
      <c r="E2512" t="n">
        <v>26.85</v>
      </c>
      <c r="F2512" t="n">
        <v>23.72</v>
      </c>
      <c r="G2512" t="n">
        <v>79.05</v>
      </c>
      <c r="H2512" t="n">
        <v>1.13</v>
      </c>
      <c r="I2512" t="n">
        <v>18</v>
      </c>
      <c r="J2512" t="n">
        <v>204.25</v>
      </c>
      <c r="K2512" t="n">
        <v>53.44</v>
      </c>
      <c r="L2512" t="n">
        <v>13</v>
      </c>
      <c r="M2512" t="n">
        <v>16</v>
      </c>
      <c r="N2512" t="n">
        <v>42.82</v>
      </c>
      <c r="O2512" t="n">
        <v>25425.3</v>
      </c>
      <c r="P2512" t="n">
        <v>306.19</v>
      </c>
      <c r="Q2512" t="n">
        <v>608.8200000000001</v>
      </c>
      <c r="R2512" t="n">
        <v>57.92</v>
      </c>
      <c r="S2512" t="n">
        <v>46.36</v>
      </c>
      <c r="T2512" t="n">
        <v>5416.56</v>
      </c>
      <c r="U2512" t="n">
        <v>0.8</v>
      </c>
      <c r="V2512" t="n">
        <v>0.9</v>
      </c>
      <c r="W2512" t="n">
        <v>9.210000000000001</v>
      </c>
      <c r="X2512" t="n">
        <v>0.34</v>
      </c>
      <c r="Y2512" t="n">
        <v>1</v>
      </c>
      <c r="Z2512" t="n">
        <v>10</v>
      </c>
    </row>
    <row r="2513">
      <c r="A2513" t="n">
        <v>49</v>
      </c>
      <c r="B2513" t="n">
        <v>95</v>
      </c>
      <c r="C2513" t="inlineStr">
        <is>
          <t xml:space="preserve">CONCLUIDO	</t>
        </is>
      </c>
      <c r="D2513" t="n">
        <v>3.7264</v>
      </c>
      <c r="E2513" t="n">
        <v>26.84</v>
      </c>
      <c r="F2513" t="n">
        <v>23.7</v>
      </c>
      <c r="G2513" t="n">
        <v>78.98999999999999</v>
      </c>
      <c r="H2513" t="n">
        <v>1.15</v>
      </c>
      <c r="I2513" t="n">
        <v>18</v>
      </c>
      <c r="J2513" t="n">
        <v>204.65</v>
      </c>
      <c r="K2513" t="n">
        <v>53.44</v>
      </c>
      <c r="L2513" t="n">
        <v>13.25</v>
      </c>
      <c r="M2513" t="n">
        <v>16</v>
      </c>
      <c r="N2513" t="n">
        <v>42.96</v>
      </c>
      <c r="O2513" t="n">
        <v>25474.16</v>
      </c>
      <c r="P2513" t="n">
        <v>305.99</v>
      </c>
      <c r="Q2513" t="n">
        <v>608.85</v>
      </c>
      <c r="R2513" t="n">
        <v>57.37</v>
      </c>
      <c r="S2513" t="n">
        <v>46.36</v>
      </c>
      <c r="T2513" t="n">
        <v>5142.53</v>
      </c>
      <c r="U2513" t="n">
        <v>0.8100000000000001</v>
      </c>
      <c r="V2513" t="n">
        <v>0.9</v>
      </c>
      <c r="W2513" t="n">
        <v>9.210000000000001</v>
      </c>
      <c r="X2513" t="n">
        <v>0.33</v>
      </c>
      <c r="Y2513" t="n">
        <v>1</v>
      </c>
      <c r="Z2513" t="n">
        <v>10</v>
      </c>
    </row>
    <row r="2514">
      <c r="A2514" t="n">
        <v>50</v>
      </c>
      <c r="B2514" t="n">
        <v>95</v>
      </c>
      <c r="C2514" t="inlineStr">
        <is>
          <t xml:space="preserve">CONCLUIDO	</t>
        </is>
      </c>
      <c r="D2514" t="n">
        <v>3.7247</v>
      </c>
      <c r="E2514" t="n">
        <v>26.85</v>
      </c>
      <c r="F2514" t="n">
        <v>23.71</v>
      </c>
      <c r="G2514" t="n">
        <v>79.03</v>
      </c>
      <c r="H2514" t="n">
        <v>1.17</v>
      </c>
      <c r="I2514" t="n">
        <v>18</v>
      </c>
      <c r="J2514" t="n">
        <v>205.05</v>
      </c>
      <c r="K2514" t="n">
        <v>53.44</v>
      </c>
      <c r="L2514" t="n">
        <v>13.5</v>
      </c>
      <c r="M2514" t="n">
        <v>16</v>
      </c>
      <c r="N2514" t="n">
        <v>43.11</v>
      </c>
      <c r="O2514" t="n">
        <v>25523.06</v>
      </c>
      <c r="P2514" t="n">
        <v>304.85</v>
      </c>
      <c r="Q2514" t="n">
        <v>608.83</v>
      </c>
      <c r="R2514" t="n">
        <v>57.8</v>
      </c>
      <c r="S2514" t="n">
        <v>46.36</v>
      </c>
      <c r="T2514" t="n">
        <v>5355.53</v>
      </c>
      <c r="U2514" t="n">
        <v>0.8</v>
      </c>
      <c r="V2514" t="n">
        <v>0.9</v>
      </c>
      <c r="W2514" t="n">
        <v>9.210000000000001</v>
      </c>
      <c r="X2514" t="n">
        <v>0.34</v>
      </c>
      <c r="Y2514" t="n">
        <v>1</v>
      </c>
      <c r="Z2514" t="n">
        <v>10</v>
      </c>
    </row>
    <row r="2515">
      <c r="A2515" t="n">
        <v>51</v>
      </c>
      <c r="B2515" t="n">
        <v>95</v>
      </c>
      <c r="C2515" t="inlineStr">
        <is>
          <t xml:space="preserve">CONCLUIDO	</t>
        </is>
      </c>
      <c r="D2515" t="n">
        <v>3.7335</v>
      </c>
      <c r="E2515" t="n">
        <v>26.78</v>
      </c>
      <c r="F2515" t="n">
        <v>23.68</v>
      </c>
      <c r="G2515" t="n">
        <v>83.59</v>
      </c>
      <c r="H2515" t="n">
        <v>1.19</v>
      </c>
      <c r="I2515" t="n">
        <v>17</v>
      </c>
      <c r="J2515" t="n">
        <v>205.44</v>
      </c>
      <c r="K2515" t="n">
        <v>53.44</v>
      </c>
      <c r="L2515" t="n">
        <v>13.75</v>
      </c>
      <c r="M2515" t="n">
        <v>15</v>
      </c>
      <c r="N2515" t="n">
        <v>43.26</v>
      </c>
      <c r="O2515" t="n">
        <v>25572.02</v>
      </c>
      <c r="P2515" t="n">
        <v>304.08</v>
      </c>
      <c r="Q2515" t="n">
        <v>608.8099999999999</v>
      </c>
      <c r="R2515" t="n">
        <v>57.03</v>
      </c>
      <c r="S2515" t="n">
        <v>46.36</v>
      </c>
      <c r="T2515" t="n">
        <v>4976.21</v>
      </c>
      <c r="U2515" t="n">
        <v>0.8100000000000001</v>
      </c>
      <c r="V2515" t="n">
        <v>0.9</v>
      </c>
      <c r="W2515" t="n">
        <v>9.210000000000001</v>
      </c>
      <c r="X2515" t="n">
        <v>0.31</v>
      </c>
      <c r="Y2515" t="n">
        <v>1</v>
      </c>
      <c r="Z2515" t="n">
        <v>10</v>
      </c>
    </row>
    <row r="2516">
      <c r="A2516" t="n">
        <v>52</v>
      </c>
      <c r="B2516" t="n">
        <v>95</v>
      </c>
      <c r="C2516" t="inlineStr">
        <is>
          <t xml:space="preserve">CONCLUIDO	</t>
        </is>
      </c>
      <c r="D2516" t="n">
        <v>3.7325</v>
      </c>
      <c r="E2516" t="n">
        <v>26.79</v>
      </c>
      <c r="F2516" t="n">
        <v>23.69</v>
      </c>
      <c r="G2516" t="n">
        <v>83.61</v>
      </c>
      <c r="H2516" t="n">
        <v>1.21</v>
      </c>
      <c r="I2516" t="n">
        <v>17</v>
      </c>
      <c r="J2516" t="n">
        <v>205.84</v>
      </c>
      <c r="K2516" t="n">
        <v>53.44</v>
      </c>
      <c r="L2516" t="n">
        <v>14</v>
      </c>
      <c r="M2516" t="n">
        <v>15</v>
      </c>
      <c r="N2516" t="n">
        <v>43.4</v>
      </c>
      <c r="O2516" t="n">
        <v>25621.03</v>
      </c>
      <c r="P2516" t="n">
        <v>304.32</v>
      </c>
      <c r="Q2516" t="n">
        <v>608.75</v>
      </c>
      <c r="R2516" t="n">
        <v>57.37</v>
      </c>
      <c r="S2516" t="n">
        <v>46.36</v>
      </c>
      <c r="T2516" t="n">
        <v>5146.95</v>
      </c>
      <c r="U2516" t="n">
        <v>0.8100000000000001</v>
      </c>
      <c r="V2516" t="n">
        <v>0.9</v>
      </c>
      <c r="W2516" t="n">
        <v>9.199999999999999</v>
      </c>
      <c r="X2516" t="n">
        <v>0.32</v>
      </c>
      <c r="Y2516" t="n">
        <v>1</v>
      </c>
      <c r="Z2516" t="n">
        <v>10</v>
      </c>
    </row>
    <row r="2517">
      <c r="A2517" t="n">
        <v>53</v>
      </c>
      <c r="B2517" t="n">
        <v>95</v>
      </c>
      <c r="C2517" t="inlineStr">
        <is>
          <t xml:space="preserve">CONCLUIDO	</t>
        </is>
      </c>
      <c r="D2517" t="n">
        <v>3.7311</v>
      </c>
      <c r="E2517" t="n">
        <v>26.8</v>
      </c>
      <c r="F2517" t="n">
        <v>23.7</v>
      </c>
      <c r="G2517" t="n">
        <v>83.65000000000001</v>
      </c>
      <c r="H2517" t="n">
        <v>1.23</v>
      </c>
      <c r="I2517" t="n">
        <v>17</v>
      </c>
      <c r="J2517" t="n">
        <v>206.24</v>
      </c>
      <c r="K2517" t="n">
        <v>53.44</v>
      </c>
      <c r="L2517" t="n">
        <v>14.25</v>
      </c>
      <c r="M2517" t="n">
        <v>15</v>
      </c>
      <c r="N2517" t="n">
        <v>43.55</v>
      </c>
      <c r="O2517" t="n">
        <v>25670.09</v>
      </c>
      <c r="P2517" t="n">
        <v>303.79</v>
      </c>
      <c r="Q2517" t="n">
        <v>608.86</v>
      </c>
      <c r="R2517" t="n">
        <v>57.57</v>
      </c>
      <c r="S2517" t="n">
        <v>46.36</v>
      </c>
      <c r="T2517" t="n">
        <v>5245.28</v>
      </c>
      <c r="U2517" t="n">
        <v>0.8100000000000001</v>
      </c>
      <c r="V2517" t="n">
        <v>0.9</v>
      </c>
      <c r="W2517" t="n">
        <v>9.210000000000001</v>
      </c>
      <c r="X2517" t="n">
        <v>0.33</v>
      </c>
      <c r="Y2517" t="n">
        <v>1</v>
      </c>
      <c r="Z2517" t="n">
        <v>10</v>
      </c>
    </row>
    <row r="2518">
      <c r="A2518" t="n">
        <v>54</v>
      </c>
      <c r="B2518" t="n">
        <v>95</v>
      </c>
      <c r="C2518" t="inlineStr">
        <is>
          <t xml:space="preserve">CONCLUIDO	</t>
        </is>
      </c>
      <c r="D2518" t="n">
        <v>3.7396</v>
      </c>
      <c r="E2518" t="n">
        <v>26.74</v>
      </c>
      <c r="F2518" t="n">
        <v>23.68</v>
      </c>
      <c r="G2518" t="n">
        <v>88.79000000000001</v>
      </c>
      <c r="H2518" t="n">
        <v>1.25</v>
      </c>
      <c r="I2518" t="n">
        <v>16</v>
      </c>
      <c r="J2518" t="n">
        <v>206.64</v>
      </c>
      <c r="K2518" t="n">
        <v>53.44</v>
      </c>
      <c r="L2518" t="n">
        <v>14.5</v>
      </c>
      <c r="M2518" t="n">
        <v>14</v>
      </c>
      <c r="N2518" t="n">
        <v>43.7</v>
      </c>
      <c r="O2518" t="n">
        <v>25719.19</v>
      </c>
      <c r="P2518" t="n">
        <v>302.88</v>
      </c>
      <c r="Q2518" t="n">
        <v>608.83</v>
      </c>
      <c r="R2518" t="n">
        <v>56.55</v>
      </c>
      <c r="S2518" t="n">
        <v>46.36</v>
      </c>
      <c r="T2518" t="n">
        <v>4743.61</v>
      </c>
      <c r="U2518" t="n">
        <v>0.82</v>
      </c>
      <c r="V2518" t="n">
        <v>0.9</v>
      </c>
      <c r="W2518" t="n">
        <v>9.210000000000001</v>
      </c>
      <c r="X2518" t="n">
        <v>0.3</v>
      </c>
      <c r="Y2518" t="n">
        <v>1</v>
      </c>
      <c r="Z2518" t="n">
        <v>10</v>
      </c>
    </row>
    <row r="2519">
      <c r="A2519" t="n">
        <v>55</v>
      </c>
      <c r="B2519" t="n">
        <v>95</v>
      </c>
      <c r="C2519" t="inlineStr">
        <is>
          <t xml:space="preserve">CONCLUIDO	</t>
        </is>
      </c>
      <c r="D2519" t="n">
        <v>3.7398</v>
      </c>
      <c r="E2519" t="n">
        <v>26.74</v>
      </c>
      <c r="F2519" t="n">
        <v>23.68</v>
      </c>
      <c r="G2519" t="n">
        <v>88.78</v>
      </c>
      <c r="H2519" t="n">
        <v>1.27</v>
      </c>
      <c r="I2519" t="n">
        <v>16</v>
      </c>
      <c r="J2519" t="n">
        <v>207.03</v>
      </c>
      <c r="K2519" t="n">
        <v>53.44</v>
      </c>
      <c r="L2519" t="n">
        <v>14.75</v>
      </c>
      <c r="M2519" t="n">
        <v>14</v>
      </c>
      <c r="N2519" t="n">
        <v>43.85</v>
      </c>
      <c r="O2519" t="n">
        <v>25768.35</v>
      </c>
      <c r="P2519" t="n">
        <v>302.97</v>
      </c>
      <c r="Q2519" t="n">
        <v>608.83</v>
      </c>
      <c r="R2519" t="n">
        <v>56.75</v>
      </c>
      <c r="S2519" t="n">
        <v>46.36</v>
      </c>
      <c r="T2519" t="n">
        <v>4843.16</v>
      </c>
      <c r="U2519" t="n">
        <v>0.82</v>
      </c>
      <c r="V2519" t="n">
        <v>0.9</v>
      </c>
      <c r="W2519" t="n">
        <v>9.210000000000001</v>
      </c>
      <c r="X2519" t="n">
        <v>0.3</v>
      </c>
      <c r="Y2519" t="n">
        <v>1</v>
      </c>
      <c r="Z2519" t="n">
        <v>10</v>
      </c>
    </row>
    <row r="2520">
      <c r="A2520" t="n">
        <v>56</v>
      </c>
      <c r="B2520" t="n">
        <v>95</v>
      </c>
      <c r="C2520" t="inlineStr">
        <is>
          <t xml:space="preserve">CONCLUIDO	</t>
        </is>
      </c>
      <c r="D2520" t="n">
        <v>3.7377</v>
      </c>
      <c r="E2520" t="n">
        <v>26.75</v>
      </c>
      <c r="F2520" t="n">
        <v>23.69</v>
      </c>
      <c r="G2520" t="n">
        <v>88.84</v>
      </c>
      <c r="H2520" t="n">
        <v>1.28</v>
      </c>
      <c r="I2520" t="n">
        <v>16</v>
      </c>
      <c r="J2520" t="n">
        <v>207.43</v>
      </c>
      <c r="K2520" t="n">
        <v>53.44</v>
      </c>
      <c r="L2520" t="n">
        <v>15</v>
      </c>
      <c r="M2520" t="n">
        <v>14</v>
      </c>
      <c r="N2520" t="n">
        <v>44</v>
      </c>
      <c r="O2520" t="n">
        <v>25817.56</v>
      </c>
      <c r="P2520" t="n">
        <v>302.57</v>
      </c>
      <c r="Q2520" t="n">
        <v>608.83</v>
      </c>
      <c r="R2520" t="n">
        <v>57.3</v>
      </c>
      <c r="S2520" t="n">
        <v>46.36</v>
      </c>
      <c r="T2520" t="n">
        <v>5119.32</v>
      </c>
      <c r="U2520" t="n">
        <v>0.8100000000000001</v>
      </c>
      <c r="V2520" t="n">
        <v>0.9</v>
      </c>
      <c r="W2520" t="n">
        <v>9.210000000000001</v>
      </c>
      <c r="X2520" t="n">
        <v>0.32</v>
      </c>
      <c r="Y2520" t="n">
        <v>1</v>
      </c>
      <c r="Z2520" t="n">
        <v>10</v>
      </c>
    </row>
    <row r="2521">
      <c r="A2521" t="n">
        <v>57</v>
      </c>
      <c r="B2521" t="n">
        <v>95</v>
      </c>
      <c r="C2521" t="inlineStr">
        <is>
          <t xml:space="preserve">CONCLUIDO	</t>
        </is>
      </c>
      <c r="D2521" t="n">
        <v>3.7375</v>
      </c>
      <c r="E2521" t="n">
        <v>26.76</v>
      </c>
      <c r="F2521" t="n">
        <v>23.69</v>
      </c>
      <c r="G2521" t="n">
        <v>88.84</v>
      </c>
      <c r="H2521" t="n">
        <v>1.3</v>
      </c>
      <c r="I2521" t="n">
        <v>16</v>
      </c>
      <c r="J2521" t="n">
        <v>207.83</v>
      </c>
      <c r="K2521" t="n">
        <v>53.44</v>
      </c>
      <c r="L2521" t="n">
        <v>15.25</v>
      </c>
      <c r="M2521" t="n">
        <v>14</v>
      </c>
      <c r="N2521" t="n">
        <v>44.15</v>
      </c>
      <c r="O2521" t="n">
        <v>25866.82</v>
      </c>
      <c r="P2521" t="n">
        <v>301.45</v>
      </c>
      <c r="Q2521" t="n">
        <v>608.9</v>
      </c>
      <c r="R2521" t="n">
        <v>57.45</v>
      </c>
      <c r="S2521" t="n">
        <v>46.36</v>
      </c>
      <c r="T2521" t="n">
        <v>5192.84</v>
      </c>
      <c r="U2521" t="n">
        <v>0.8100000000000001</v>
      </c>
      <c r="V2521" t="n">
        <v>0.9</v>
      </c>
      <c r="W2521" t="n">
        <v>9.199999999999999</v>
      </c>
      <c r="X2521" t="n">
        <v>0.32</v>
      </c>
      <c r="Y2521" t="n">
        <v>1</v>
      </c>
      <c r="Z2521" t="n">
        <v>10</v>
      </c>
    </row>
    <row r="2522">
      <c r="A2522" t="n">
        <v>58</v>
      </c>
      <c r="B2522" t="n">
        <v>95</v>
      </c>
      <c r="C2522" t="inlineStr">
        <is>
          <t xml:space="preserve">CONCLUIDO	</t>
        </is>
      </c>
      <c r="D2522" t="n">
        <v>3.7482</v>
      </c>
      <c r="E2522" t="n">
        <v>26.68</v>
      </c>
      <c r="F2522" t="n">
        <v>23.65</v>
      </c>
      <c r="G2522" t="n">
        <v>94.61</v>
      </c>
      <c r="H2522" t="n">
        <v>1.32</v>
      </c>
      <c r="I2522" t="n">
        <v>15</v>
      </c>
      <c r="J2522" t="n">
        <v>208.23</v>
      </c>
      <c r="K2522" t="n">
        <v>53.44</v>
      </c>
      <c r="L2522" t="n">
        <v>15.5</v>
      </c>
      <c r="M2522" t="n">
        <v>13</v>
      </c>
      <c r="N2522" t="n">
        <v>44.3</v>
      </c>
      <c r="O2522" t="n">
        <v>25916.13</v>
      </c>
      <c r="P2522" t="n">
        <v>300.93</v>
      </c>
      <c r="Q2522" t="n">
        <v>608.78</v>
      </c>
      <c r="R2522" t="n">
        <v>56.12</v>
      </c>
      <c r="S2522" t="n">
        <v>46.36</v>
      </c>
      <c r="T2522" t="n">
        <v>4532.08</v>
      </c>
      <c r="U2522" t="n">
        <v>0.83</v>
      </c>
      <c r="V2522" t="n">
        <v>0.9</v>
      </c>
      <c r="W2522" t="n">
        <v>9.199999999999999</v>
      </c>
      <c r="X2522" t="n">
        <v>0.28</v>
      </c>
      <c r="Y2522" t="n">
        <v>1</v>
      </c>
      <c r="Z2522" t="n">
        <v>10</v>
      </c>
    </row>
    <row r="2523">
      <c r="A2523" t="n">
        <v>59</v>
      </c>
      <c r="B2523" t="n">
        <v>95</v>
      </c>
      <c r="C2523" t="inlineStr">
        <is>
          <t xml:space="preserve">CONCLUIDO	</t>
        </is>
      </c>
      <c r="D2523" t="n">
        <v>3.75</v>
      </c>
      <c r="E2523" t="n">
        <v>26.67</v>
      </c>
      <c r="F2523" t="n">
        <v>23.64</v>
      </c>
      <c r="G2523" t="n">
        <v>94.56</v>
      </c>
      <c r="H2523" t="n">
        <v>1.34</v>
      </c>
      <c r="I2523" t="n">
        <v>15</v>
      </c>
      <c r="J2523" t="n">
        <v>208.63</v>
      </c>
      <c r="K2523" t="n">
        <v>53.44</v>
      </c>
      <c r="L2523" t="n">
        <v>15.75</v>
      </c>
      <c r="M2523" t="n">
        <v>13</v>
      </c>
      <c r="N2523" t="n">
        <v>44.45</v>
      </c>
      <c r="O2523" t="n">
        <v>25965.5</v>
      </c>
      <c r="P2523" t="n">
        <v>300.66</v>
      </c>
      <c r="Q2523" t="n">
        <v>608.79</v>
      </c>
      <c r="R2523" t="n">
        <v>55.64</v>
      </c>
      <c r="S2523" t="n">
        <v>46.36</v>
      </c>
      <c r="T2523" t="n">
        <v>4292.65</v>
      </c>
      <c r="U2523" t="n">
        <v>0.83</v>
      </c>
      <c r="V2523" t="n">
        <v>0.9</v>
      </c>
      <c r="W2523" t="n">
        <v>9.199999999999999</v>
      </c>
      <c r="X2523" t="n">
        <v>0.27</v>
      </c>
      <c r="Y2523" t="n">
        <v>1</v>
      </c>
      <c r="Z2523" t="n">
        <v>10</v>
      </c>
    </row>
    <row r="2524">
      <c r="A2524" t="n">
        <v>60</v>
      </c>
      <c r="B2524" t="n">
        <v>95</v>
      </c>
      <c r="C2524" t="inlineStr">
        <is>
          <t xml:space="preserve">CONCLUIDO	</t>
        </is>
      </c>
      <c r="D2524" t="n">
        <v>3.747</v>
      </c>
      <c r="E2524" t="n">
        <v>26.69</v>
      </c>
      <c r="F2524" t="n">
        <v>23.66</v>
      </c>
      <c r="G2524" t="n">
        <v>94.64</v>
      </c>
      <c r="H2524" t="n">
        <v>1.36</v>
      </c>
      <c r="I2524" t="n">
        <v>15</v>
      </c>
      <c r="J2524" t="n">
        <v>209.03</v>
      </c>
      <c r="K2524" t="n">
        <v>53.44</v>
      </c>
      <c r="L2524" t="n">
        <v>16</v>
      </c>
      <c r="M2524" t="n">
        <v>13</v>
      </c>
      <c r="N2524" t="n">
        <v>44.6</v>
      </c>
      <c r="O2524" t="n">
        <v>26014.91</v>
      </c>
      <c r="P2524" t="n">
        <v>300.69</v>
      </c>
      <c r="Q2524" t="n">
        <v>608.78</v>
      </c>
      <c r="R2524" t="n">
        <v>56.53</v>
      </c>
      <c r="S2524" t="n">
        <v>46.36</v>
      </c>
      <c r="T2524" t="n">
        <v>4739.13</v>
      </c>
      <c r="U2524" t="n">
        <v>0.82</v>
      </c>
      <c r="V2524" t="n">
        <v>0.9</v>
      </c>
      <c r="W2524" t="n">
        <v>9.199999999999999</v>
      </c>
      <c r="X2524" t="n">
        <v>0.29</v>
      </c>
      <c r="Y2524" t="n">
        <v>1</v>
      </c>
      <c r="Z2524" t="n">
        <v>10</v>
      </c>
    </row>
    <row r="2525">
      <c r="A2525" t="n">
        <v>61</v>
      </c>
      <c r="B2525" t="n">
        <v>95</v>
      </c>
      <c r="C2525" t="inlineStr">
        <is>
          <t xml:space="preserve">CONCLUIDO	</t>
        </is>
      </c>
      <c r="D2525" t="n">
        <v>3.7483</v>
      </c>
      <c r="E2525" t="n">
        <v>26.68</v>
      </c>
      <c r="F2525" t="n">
        <v>23.65</v>
      </c>
      <c r="G2525" t="n">
        <v>94.61</v>
      </c>
      <c r="H2525" t="n">
        <v>1.38</v>
      </c>
      <c r="I2525" t="n">
        <v>15</v>
      </c>
      <c r="J2525" t="n">
        <v>209.43</v>
      </c>
      <c r="K2525" t="n">
        <v>53.44</v>
      </c>
      <c r="L2525" t="n">
        <v>16.25</v>
      </c>
      <c r="M2525" t="n">
        <v>13</v>
      </c>
      <c r="N2525" t="n">
        <v>44.75</v>
      </c>
      <c r="O2525" t="n">
        <v>26064.38</v>
      </c>
      <c r="P2525" t="n">
        <v>299.5</v>
      </c>
      <c r="Q2525" t="n">
        <v>608.83</v>
      </c>
      <c r="R2525" t="n">
        <v>56.01</v>
      </c>
      <c r="S2525" t="n">
        <v>46.36</v>
      </c>
      <c r="T2525" t="n">
        <v>4477.96</v>
      </c>
      <c r="U2525" t="n">
        <v>0.83</v>
      </c>
      <c r="V2525" t="n">
        <v>0.9</v>
      </c>
      <c r="W2525" t="n">
        <v>9.210000000000001</v>
      </c>
      <c r="X2525" t="n">
        <v>0.28</v>
      </c>
      <c r="Y2525" t="n">
        <v>1</v>
      </c>
      <c r="Z2525" t="n">
        <v>10</v>
      </c>
    </row>
    <row r="2526">
      <c r="A2526" t="n">
        <v>62</v>
      </c>
      <c r="B2526" t="n">
        <v>95</v>
      </c>
      <c r="C2526" t="inlineStr">
        <is>
          <t xml:space="preserve">CONCLUIDO	</t>
        </is>
      </c>
      <c r="D2526" t="n">
        <v>3.7573</v>
      </c>
      <c r="E2526" t="n">
        <v>26.61</v>
      </c>
      <c r="F2526" t="n">
        <v>23.62</v>
      </c>
      <c r="G2526" t="n">
        <v>101.25</v>
      </c>
      <c r="H2526" t="n">
        <v>1.4</v>
      </c>
      <c r="I2526" t="n">
        <v>14</v>
      </c>
      <c r="J2526" t="n">
        <v>209.84</v>
      </c>
      <c r="K2526" t="n">
        <v>53.44</v>
      </c>
      <c r="L2526" t="n">
        <v>16.5</v>
      </c>
      <c r="M2526" t="n">
        <v>12</v>
      </c>
      <c r="N2526" t="n">
        <v>44.9</v>
      </c>
      <c r="O2526" t="n">
        <v>26113.9</v>
      </c>
      <c r="P2526" t="n">
        <v>298.53</v>
      </c>
      <c r="Q2526" t="n">
        <v>608.78</v>
      </c>
      <c r="R2526" t="n">
        <v>55.32</v>
      </c>
      <c r="S2526" t="n">
        <v>46.36</v>
      </c>
      <c r="T2526" t="n">
        <v>4139.55</v>
      </c>
      <c r="U2526" t="n">
        <v>0.84</v>
      </c>
      <c r="V2526" t="n">
        <v>0.9</v>
      </c>
      <c r="W2526" t="n">
        <v>9.199999999999999</v>
      </c>
      <c r="X2526" t="n">
        <v>0.25</v>
      </c>
      <c r="Y2526" t="n">
        <v>1</v>
      </c>
      <c r="Z2526" t="n">
        <v>10</v>
      </c>
    </row>
    <row r="2527">
      <c r="A2527" t="n">
        <v>63</v>
      </c>
      <c r="B2527" t="n">
        <v>95</v>
      </c>
      <c r="C2527" t="inlineStr">
        <is>
          <t xml:space="preserve">CONCLUIDO	</t>
        </is>
      </c>
      <c r="D2527" t="n">
        <v>3.7565</v>
      </c>
      <c r="E2527" t="n">
        <v>26.62</v>
      </c>
      <c r="F2527" t="n">
        <v>23.63</v>
      </c>
      <c r="G2527" t="n">
        <v>101.28</v>
      </c>
      <c r="H2527" t="n">
        <v>1.42</v>
      </c>
      <c r="I2527" t="n">
        <v>14</v>
      </c>
      <c r="J2527" t="n">
        <v>210.24</v>
      </c>
      <c r="K2527" t="n">
        <v>53.44</v>
      </c>
      <c r="L2527" t="n">
        <v>16.75</v>
      </c>
      <c r="M2527" t="n">
        <v>12</v>
      </c>
      <c r="N2527" t="n">
        <v>45.05</v>
      </c>
      <c r="O2527" t="n">
        <v>26163.47</v>
      </c>
      <c r="P2527" t="n">
        <v>298.96</v>
      </c>
      <c r="Q2527" t="n">
        <v>608.8200000000001</v>
      </c>
      <c r="R2527" t="n">
        <v>55.2</v>
      </c>
      <c r="S2527" t="n">
        <v>46.36</v>
      </c>
      <c r="T2527" t="n">
        <v>4076.16</v>
      </c>
      <c r="U2527" t="n">
        <v>0.84</v>
      </c>
      <c r="V2527" t="n">
        <v>0.9</v>
      </c>
      <c r="W2527" t="n">
        <v>9.210000000000001</v>
      </c>
      <c r="X2527" t="n">
        <v>0.26</v>
      </c>
      <c r="Y2527" t="n">
        <v>1</v>
      </c>
      <c r="Z2527" t="n">
        <v>10</v>
      </c>
    </row>
    <row r="2528">
      <c r="A2528" t="n">
        <v>64</v>
      </c>
      <c r="B2528" t="n">
        <v>95</v>
      </c>
      <c r="C2528" t="inlineStr">
        <is>
          <t xml:space="preserve">CONCLUIDO	</t>
        </is>
      </c>
      <c r="D2528" t="n">
        <v>3.7587</v>
      </c>
      <c r="E2528" t="n">
        <v>26.6</v>
      </c>
      <c r="F2528" t="n">
        <v>23.61</v>
      </c>
      <c r="G2528" t="n">
        <v>101.21</v>
      </c>
      <c r="H2528" t="n">
        <v>1.43</v>
      </c>
      <c r="I2528" t="n">
        <v>14</v>
      </c>
      <c r="J2528" t="n">
        <v>210.64</v>
      </c>
      <c r="K2528" t="n">
        <v>53.44</v>
      </c>
      <c r="L2528" t="n">
        <v>17</v>
      </c>
      <c r="M2528" t="n">
        <v>12</v>
      </c>
      <c r="N2528" t="n">
        <v>45.21</v>
      </c>
      <c r="O2528" t="n">
        <v>26213.09</v>
      </c>
      <c r="P2528" t="n">
        <v>298.34</v>
      </c>
      <c r="Q2528" t="n">
        <v>608.86</v>
      </c>
      <c r="R2528" t="n">
        <v>54.87</v>
      </c>
      <c r="S2528" t="n">
        <v>46.36</v>
      </c>
      <c r="T2528" t="n">
        <v>3913.07</v>
      </c>
      <c r="U2528" t="n">
        <v>0.84</v>
      </c>
      <c r="V2528" t="n">
        <v>0.9</v>
      </c>
      <c r="W2528" t="n">
        <v>9.199999999999999</v>
      </c>
      <c r="X2528" t="n">
        <v>0.24</v>
      </c>
      <c r="Y2528" t="n">
        <v>1</v>
      </c>
      <c r="Z2528" t="n">
        <v>10</v>
      </c>
    </row>
    <row r="2529">
      <c r="A2529" t="n">
        <v>65</v>
      </c>
      <c r="B2529" t="n">
        <v>95</v>
      </c>
      <c r="C2529" t="inlineStr">
        <is>
          <t xml:space="preserve">CONCLUIDO	</t>
        </is>
      </c>
      <c r="D2529" t="n">
        <v>3.7585</v>
      </c>
      <c r="E2529" t="n">
        <v>26.61</v>
      </c>
      <c r="F2529" t="n">
        <v>23.62</v>
      </c>
      <c r="G2529" t="n">
        <v>101.21</v>
      </c>
      <c r="H2529" t="n">
        <v>1.45</v>
      </c>
      <c r="I2529" t="n">
        <v>14</v>
      </c>
      <c r="J2529" t="n">
        <v>211.04</v>
      </c>
      <c r="K2529" t="n">
        <v>53.44</v>
      </c>
      <c r="L2529" t="n">
        <v>17.25</v>
      </c>
      <c r="M2529" t="n">
        <v>12</v>
      </c>
      <c r="N2529" t="n">
        <v>45.36</v>
      </c>
      <c r="O2529" t="n">
        <v>26262.77</v>
      </c>
      <c r="P2529" t="n">
        <v>297.66</v>
      </c>
      <c r="Q2529" t="n">
        <v>608.79</v>
      </c>
      <c r="R2529" t="n">
        <v>55.1</v>
      </c>
      <c r="S2529" t="n">
        <v>46.36</v>
      </c>
      <c r="T2529" t="n">
        <v>4027.9</v>
      </c>
      <c r="U2529" t="n">
        <v>0.84</v>
      </c>
      <c r="V2529" t="n">
        <v>0.9</v>
      </c>
      <c r="W2529" t="n">
        <v>9.199999999999999</v>
      </c>
      <c r="X2529" t="n">
        <v>0.24</v>
      </c>
      <c r="Y2529" t="n">
        <v>1</v>
      </c>
      <c r="Z2529" t="n">
        <v>10</v>
      </c>
    </row>
    <row r="2530">
      <c r="A2530" t="n">
        <v>66</v>
      </c>
      <c r="B2530" t="n">
        <v>95</v>
      </c>
      <c r="C2530" t="inlineStr">
        <is>
          <t xml:space="preserve">CONCLUIDO	</t>
        </is>
      </c>
      <c r="D2530" t="n">
        <v>3.7558</v>
      </c>
      <c r="E2530" t="n">
        <v>26.63</v>
      </c>
      <c r="F2530" t="n">
        <v>23.64</v>
      </c>
      <c r="G2530" t="n">
        <v>101.3</v>
      </c>
      <c r="H2530" t="n">
        <v>1.47</v>
      </c>
      <c r="I2530" t="n">
        <v>14</v>
      </c>
      <c r="J2530" t="n">
        <v>211.45</v>
      </c>
      <c r="K2530" t="n">
        <v>53.44</v>
      </c>
      <c r="L2530" t="n">
        <v>17.5</v>
      </c>
      <c r="M2530" t="n">
        <v>12</v>
      </c>
      <c r="N2530" t="n">
        <v>45.51</v>
      </c>
      <c r="O2530" t="n">
        <v>26312.5</v>
      </c>
      <c r="P2530" t="n">
        <v>296.93</v>
      </c>
      <c r="Q2530" t="n">
        <v>608.84</v>
      </c>
      <c r="R2530" t="n">
        <v>55.54</v>
      </c>
      <c r="S2530" t="n">
        <v>46.36</v>
      </c>
      <c r="T2530" t="n">
        <v>4246.52</v>
      </c>
      <c r="U2530" t="n">
        <v>0.83</v>
      </c>
      <c r="V2530" t="n">
        <v>0.9</v>
      </c>
      <c r="W2530" t="n">
        <v>9.199999999999999</v>
      </c>
      <c r="X2530" t="n">
        <v>0.26</v>
      </c>
      <c r="Y2530" t="n">
        <v>1</v>
      </c>
      <c r="Z2530" t="n">
        <v>10</v>
      </c>
    </row>
    <row r="2531">
      <c r="A2531" t="n">
        <v>67</v>
      </c>
      <c r="B2531" t="n">
        <v>95</v>
      </c>
      <c r="C2531" t="inlineStr">
        <is>
          <t xml:space="preserve">CONCLUIDO	</t>
        </is>
      </c>
      <c r="D2531" t="n">
        <v>3.7645</v>
      </c>
      <c r="E2531" t="n">
        <v>26.56</v>
      </c>
      <c r="F2531" t="n">
        <v>23.61</v>
      </c>
      <c r="G2531" t="n">
        <v>108.98</v>
      </c>
      <c r="H2531" t="n">
        <v>1.49</v>
      </c>
      <c r="I2531" t="n">
        <v>13</v>
      </c>
      <c r="J2531" t="n">
        <v>211.85</v>
      </c>
      <c r="K2531" t="n">
        <v>53.44</v>
      </c>
      <c r="L2531" t="n">
        <v>17.75</v>
      </c>
      <c r="M2531" t="n">
        <v>11</v>
      </c>
      <c r="N2531" t="n">
        <v>45.67</v>
      </c>
      <c r="O2531" t="n">
        <v>26362.28</v>
      </c>
      <c r="P2531" t="n">
        <v>296.39</v>
      </c>
      <c r="Q2531" t="n">
        <v>608.8</v>
      </c>
      <c r="R2531" t="n">
        <v>54.75</v>
      </c>
      <c r="S2531" t="n">
        <v>46.36</v>
      </c>
      <c r="T2531" t="n">
        <v>3856.36</v>
      </c>
      <c r="U2531" t="n">
        <v>0.85</v>
      </c>
      <c r="V2531" t="n">
        <v>0.9</v>
      </c>
      <c r="W2531" t="n">
        <v>9.199999999999999</v>
      </c>
      <c r="X2531" t="n">
        <v>0.24</v>
      </c>
      <c r="Y2531" t="n">
        <v>1</v>
      </c>
      <c r="Z2531" t="n">
        <v>10</v>
      </c>
    </row>
    <row r="2532">
      <c r="A2532" t="n">
        <v>68</v>
      </c>
      <c r="B2532" t="n">
        <v>95</v>
      </c>
      <c r="C2532" t="inlineStr">
        <is>
          <t xml:space="preserve">CONCLUIDO	</t>
        </is>
      </c>
      <c r="D2532" t="n">
        <v>3.7648</v>
      </c>
      <c r="E2532" t="n">
        <v>26.56</v>
      </c>
      <c r="F2532" t="n">
        <v>23.61</v>
      </c>
      <c r="G2532" t="n">
        <v>108.97</v>
      </c>
      <c r="H2532" t="n">
        <v>1.51</v>
      </c>
      <c r="I2532" t="n">
        <v>13</v>
      </c>
      <c r="J2532" t="n">
        <v>212.25</v>
      </c>
      <c r="K2532" t="n">
        <v>53.44</v>
      </c>
      <c r="L2532" t="n">
        <v>18</v>
      </c>
      <c r="M2532" t="n">
        <v>11</v>
      </c>
      <c r="N2532" t="n">
        <v>45.82</v>
      </c>
      <c r="O2532" t="n">
        <v>26412.11</v>
      </c>
      <c r="P2532" t="n">
        <v>296.6</v>
      </c>
      <c r="Q2532" t="n">
        <v>608.76</v>
      </c>
      <c r="R2532" t="n">
        <v>54.9</v>
      </c>
      <c r="S2532" t="n">
        <v>46.36</v>
      </c>
      <c r="T2532" t="n">
        <v>3931.17</v>
      </c>
      <c r="U2532" t="n">
        <v>0.84</v>
      </c>
      <c r="V2532" t="n">
        <v>0.9</v>
      </c>
      <c r="W2532" t="n">
        <v>9.199999999999999</v>
      </c>
      <c r="X2532" t="n">
        <v>0.24</v>
      </c>
      <c r="Y2532" t="n">
        <v>1</v>
      </c>
      <c r="Z2532" t="n">
        <v>10</v>
      </c>
    </row>
    <row r="2533">
      <c r="A2533" t="n">
        <v>69</v>
      </c>
      <c r="B2533" t="n">
        <v>95</v>
      </c>
      <c r="C2533" t="inlineStr">
        <is>
          <t xml:space="preserve">CONCLUIDO	</t>
        </is>
      </c>
      <c r="D2533" t="n">
        <v>3.7639</v>
      </c>
      <c r="E2533" t="n">
        <v>26.57</v>
      </c>
      <c r="F2533" t="n">
        <v>23.62</v>
      </c>
      <c r="G2533" t="n">
        <v>108.99</v>
      </c>
      <c r="H2533" t="n">
        <v>1.52</v>
      </c>
      <c r="I2533" t="n">
        <v>13</v>
      </c>
      <c r="J2533" t="n">
        <v>212.66</v>
      </c>
      <c r="K2533" t="n">
        <v>53.44</v>
      </c>
      <c r="L2533" t="n">
        <v>18.25</v>
      </c>
      <c r="M2533" t="n">
        <v>11</v>
      </c>
      <c r="N2533" t="n">
        <v>45.97</v>
      </c>
      <c r="O2533" t="n">
        <v>26462</v>
      </c>
      <c r="P2533" t="n">
        <v>296.13</v>
      </c>
      <c r="Q2533" t="n">
        <v>608.79</v>
      </c>
      <c r="R2533" t="n">
        <v>55.02</v>
      </c>
      <c r="S2533" t="n">
        <v>46.36</v>
      </c>
      <c r="T2533" t="n">
        <v>3990.45</v>
      </c>
      <c r="U2533" t="n">
        <v>0.84</v>
      </c>
      <c r="V2533" t="n">
        <v>0.9</v>
      </c>
      <c r="W2533" t="n">
        <v>9.199999999999999</v>
      </c>
      <c r="X2533" t="n">
        <v>0.24</v>
      </c>
      <c r="Y2533" t="n">
        <v>1</v>
      </c>
      <c r="Z2533" t="n">
        <v>10</v>
      </c>
    </row>
    <row r="2534">
      <c r="A2534" t="n">
        <v>70</v>
      </c>
      <c r="B2534" t="n">
        <v>95</v>
      </c>
      <c r="C2534" t="inlineStr">
        <is>
          <t xml:space="preserve">CONCLUIDO	</t>
        </is>
      </c>
      <c r="D2534" t="n">
        <v>3.7656</v>
      </c>
      <c r="E2534" t="n">
        <v>26.56</v>
      </c>
      <c r="F2534" t="n">
        <v>23.6</v>
      </c>
      <c r="G2534" t="n">
        <v>108.94</v>
      </c>
      <c r="H2534" t="n">
        <v>1.54</v>
      </c>
      <c r="I2534" t="n">
        <v>13</v>
      </c>
      <c r="J2534" t="n">
        <v>213.06</v>
      </c>
      <c r="K2534" t="n">
        <v>53.44</v>
      </c>
      <c r="L2534" t="n">
        <v>18.5</v>
      </c>
      <c r="M2534" t="n">
        <v>11</v>
      </c>
      <c r="N2534" t="n">
        <v>46.13</v>
      </c>
      <c r="O2534" t="n">
        <v>26511.94</v>
      </c>
      <c r="P2534" t="n">
        <v>295.67</v>
      </c>
      <c r="Q2534" t="n">
        <v>608.77</v>
      </c>
      <c r="R2534" t="n">
        <v>54.6</v>
      </c>
      <c r="S2534" t="n">
        <v>46.36</v>
      </c>
      <c r="T2534" t="n">
        <v>3780.73</v>
      </c>
      <c r="U2534" t="n">
        <v>0.85</v>
      </c>
      <c r="V2534" t="n">
        <v>0.9</v>
      </c>
      <c r="W2534" t="n">
        <v>9.199999999999999</v>
      </c>
      <c r="X2534" t="n">
        <v>0.23</v>
      </c>
      <c r="Y2534" t="n">
        <v>1</v>
      </c>
      <c r="Z2534" t="n">
        <v>10</v>
      </c>
    </row>
    <row r="2535">
      <c r="A2535" t="n">
        <v>71</v>
      </c>
      <c r="B2535" t="n">
        <v>95</v>
      </c>
      <c r="C2535" t="inlineStr">
        <is>
          <t xml:space="preserve">CONCLUIDO	</t>
        </is>
      </c>
      <c r="D2535" t="n">
        <v>3.7642</v>
      </c>
      <c r="E2535" t="n">
        <v>26.57</v>
      </c>
      <c r="F2535" t="n">
        <v>23.61</v>
      </c>
      <c r="G2535" t="n">
        <v>108.99</v>
      </c>
      <c r="H2535" t="n">
        <v>1.56</v>
      </c>
      <c r="I2535" t="n">
        <v>13</v>
      </c>
      <c r="J2535" t="n">
        <v>213.47</v>
      </c>
      <c r="K2535" t="n">
        <v>53.44</v>
      </c>
      <c r="L2535" t="n">
        <v>18.75</v>
      </c>
      <c r="M2535" t="n">
        <v>11</v>
      </c>
      <c r="N2535" t="n">
        <v>46.28</v>
      </c>
      <c r="O2535" t="n">
        <v>26561.93</v>
      </c>
      <c r="P2535" t="n">
        <v>294.61</v>
      </c>
      <c r="Q2535" t="n">
        <v>608.78</v>
      </c>
      <c r="R2535" t="n">
        <v>54.99</v>
      </c>
      <c r="S2535" t="n">
        <v>46.36</v>
      </c>
      <c r="T2535" t="n">
        <v>3978.73</v>
      </c>
      <c r="U2535" t="n">
        <v>0.84</v>
      </c>
      <c r="V2535" t="n">
        <v>0.9</v>
      </c>
      <c r="W2535" t="n">
        <v>9.199999999999999</v>
      </c>
      <c r="X2535" t="n">
        <v>0.24</v>
      </c>
      <c r="Y2535" t="n">
        <v>1</v>
      </c>
      <c r="Z2535" t="n">
        <v>10</v>
      </c>
    </row>
    <row r="2536">
      <c r="A2536" t="n">
        <v>72</v>
      </c>
      <c r="B2536" t="n">
        <v>95</v>
      </c>
      <c r="C2536" t="inlineStr">
        <is>
          <t xml:space="preserve">CONCLUIDO	</t>
        </is>
      </c>
      <c r="D2536" t="n">
        <v>3.7644</v>
      </c>
      <c r="E2536" t="n">
        <v>26.56</v>
      </c>
      <c r="F2536" t="n">
        <v>23.61</v>
      </c>
      <c r="G2536" t="n">
        <v>108.98</v>
      </c>
      <c r="H2536" t="n">
        <v>1.58</v>
      </c>
      <c r="I2536" t="n">
        <v>13</v>
      </c>
      <c r="J2536" t="n">
        <v>213.87</v>
      </c>
      <c r="K2536" t="n">
        <v>53.44</v>
      </c>
      <c r="L2536" t="n">
        <v>19</v>
      </c>
      <c r="M2536" t="n">
        <v>11</v>
      </c>
      <c r="N2536" t="n">
        <v>46.44</v>
      </c>
      <c r="O2536" t="n">
        <v>26611.98</v>
      </c>
      <c r="P2536" t="n">
        <v>293.85</v>
      </c>
      <c r="Q2536" t="n">
        <v>608.79</v>
      </c>
      <c r="R2536" t="n">
        <v>54.66</v>
      </c>
      <c r="S2536" t="n">
        <v>46.36</v>
      </c>
      <c r="T2536" t="n">
        <v>3814.37</v>
      </c>
      <c r="U2536" t="n">
        <v>0.85</v>
      </c>
      <c r="V2536" t="n">
        <v>0.9</v>
      </c>
      <c r="W2536" t="n">
        <v>9.199999999999999</v>
      </c>
      <c r="X2536" t="n">
        <v>0.24</v>
      </c>
      <c r="Y2536" t="n">
        <v>1</v>
      </c>
      <c r="Z2536" t="n">
        <v>10</v>
      </c>
    </row>
    <row r="2537">
      <c r="A2537" t="n">
        <v>73</v>
      </c>
      <c r="B2537" t="n">
        <v>95</v>
      </c>
      <c r="C2537" t="inlineStr">
        <is>
          <t xml:space="preserve">CONCLUIDO	</t>
        </is>
      </c>
      <c r="D2537" t="n">
        <v>3.7729</v>
      </c>
      <c r="E2537" t="n">
        <v>26.5</v>
      </c>
      <c r="F2537" t="n">
        <v>23.59</v>
      </c>
      <c r="G2537" t="n">
        <v>117.95</v>
      </c>
      <c r="H2537" t="n">
        <v>1.6</v>
      </c>
      <c r="I2537" t="n">
        <v>12</v>
      </c>
      <c r="J2537" t="n">
        <v>214.28</v>
      </c>
      <c r="K2537" t="n">
        <v>53.44</v>
      </c>
      <c r="L2537" t="n">
        <v>19.25</v>
      </c>
      <c r="M2537" t="n">
        <v>10</v>
      </c>
      <c r="N2537" t="n">
        <v>46.6</v>
      </c>
      <c r="O2537" t="n">
        <v>26662.08</v>
      </c>
      <c r="P2537" t="n">
        <v>293.06</v>
      </c>
      <c r="Q2537" t="n">
        <v>608.8200000000001</v>
      </c>
      <c r="R2537" t="n">
        <v>54.06</v>
      </c>
      <c r="S2537" t="n">
        <v>46.36</v>
      </c>
      <c r="T2537" t="n">
        <v>3517.98</v>
      </c>
      <c r="U2537" t="n">
        <v>0.86</v>
      </c>
      <c r="V2537" t="n">
        <v>0.9</v>
      </c>
      <c r="W2537" t="n">
        <v>9.199999999999999</v>
      </c>
      <c r="X2537" t="n">
        <v>0.22</v>
      </c>
      <c r="Y2537" t="n">
        <v>1</v>
      </c>
      <c r="Z2537" t="n">
        <v>10</v>
      </c>
    </row>
    <row r="2538">
      <c r="A2538" t="n">
        <v>74</v>
      </c>
      <c r="B2538" t="n">
        <v>95</v>
      </c>
      <c r="C2538" t="inlineStr">
        <is>
          <t xml:space="preserve">CONCLUIDO	</t>
        </is>
      </c>
      <c r="D2538" t="n">
        <v>3.7717</v>
      </c>
      <c r="E2538" t="n">
        <v>26.51</v>
      </c>
      <c r="F2538" t="n">
        <v>23.6</v>
      </c>
      <c r="G2538" t="n">
        <v>117.99</v>
      </c>
      <c r="H2538" t="n">
        <v>1.61</v>
      </c>
      <c r="I2538" t="n">
        <v>12</v>
      </c>
      <c r="J2538" t="n">
        <v>214.69</v>
      </c>
      <c r="K2538" t="n">
        <v>53.44</v>
      </c>
      <c r="L2538" t="n">
        <v>19.5</v>
      </c>
      <c r="M2538" t="n">
        <v>10</v>
      </c>
      <c r="N2538" t="n">
        <v>46.75</v>
      </c>
      <c r="O2538" t="n">
        <v>26712.23</v>
      </c>
      <c r="P2538" t="n">
        <v>293.13</v>
      </c>
      <c r="Q2538" t="n">
        <v>608.8200000000001</v>
      </c>
      <c r="R2538" t="n">
        <v>54.47</v>
      </c>
      <c r="S2538" t="n">
        <v>46.36</v>
      </c>
      <c r="T2538" t="n">
        <v>3723.6</v>
      </c>
      <c r="U2538" t="n">
        <v>0.85</v>
      </c>
      <c r="V2538" t="n">
        <v>0.9</v>
      </c>
      <c r="W2538" t="n">
        <v>9.199999999999999</v>
      </c>
      <c r="X2538" t="n">
        <v>0.23</v>
      </c>
      <c r="Y2538" t="n">
        <v>1</v>
      </c>
      <c r="Z2538" t="n">
        <v>10</v>
      </c>
    </row>
    <row r="2539">
      <c r="A2539" t="n">
        <v>75</v>
      </c>
      <c r="B2539" t="n">
        <v>95</v>
      </c>
      <c r="C2539" t="inlineStr">
        <is>
          <t xml:space="preserve">CONCLUIDO	</t>
        </is>
      </c>
      <c r="D2539" t="n">
        <v>3.7729</v>
      </c>
      <c r="E2539" t="n">
        <v>26.5</v>
      </c>
      <c r="F2539" t="n">
        <v>23.59</v>
      </c>
      <c r="G2539" t="n">
        <v>117.95</v>
      </c>
      <c r="H2539" t="n">
        <v>1.63</v>
      </c>
      <c r="I2539" t="n">
        <v>12</v>
      </c>
      <c r="J2539" t="n">
        <v>215.09</v>
      </c>
      <c r="K2539" t="n">
        <v>53.44</v>
      </c>
      <c r="L2539" t="n">
        <v>19.75</v>
      </c>
      <c r="M2539" t="n">
        <v>10</v>
      </c>
      <c r="N2539" t="n">
        <v>46.91</v>
      </c>
      <c r="O2539" t="n">
        <v>26762.44</v>
      </c>
      <c r="P2539" t="n">
        <v>292.86</v>
      </c>
      <c r="Q2539" t="n">
        <v>608.85</v>
      </c>
      <c r="R2539" t="n">
        <v>54.16</v>
      </c>
      <c r="S2539" t="n">
        <v>46.36</v>
      </c>
      <c r="T2539" t="n">
        <v>3568.19</v>
      </c>
      <c r="U2539" t="n">
        <v>0.86</v>
      </c>
      <c r="V2539" t="n">
        <v>0.9</v>
      </c>
      <c r="W2539" t="n">
        <v>9.199999999999999</v>
      </c>
      <c r="X2539" t="n">
        <v>0.22</v>
      </c>
      <c r="Y2539" t="n">
        <v>1</v>
      </c>
      <c r="Z2539" t="n">
        <v>10</v>
      </c>
    </row>
    <row r="2540">
      <c r="A2540" t="n">
        <v>76</v>
      </c>
      <c r="B2540" t="n">
        <v>95</v>
      </c>
      <c r="C2540" t="inlineStr">
        <is>
          <t xml:space="preserve">CONCLUIDO	</t>
        </is>
      </c>
      <c r="D2540" t="n">
        <v>3.7717</v>
      </c>
      <c r="E2540" t="n">
        <v>26.51</v>
      </c>
      <c r="F2540" t="n">
        <v>23.6</v>
      </c>
      <c r="G2540" t="n">
        <v>117.99</v>
      </c>
      <c r="H2540" t="n">
        <v>1.65</v>
      </c>
      <c r="I2540" t="n">
        <v>12</v>
      </c>
      <c r="J2540" t="n">
        <v>215.5</v>
      </c>
      <c r="K2540" t="n">
        <v>53.44</v>
      </c>
      <c r="L2540" t="n">
        <v>20</v>
      </c>
      <c r="M2540" t="n">
        <v>10</v>
      </c>
      <c r="N2540" t="n">
        <v>47.07</v>
      </c>
      <c r="O2540" t="n">
        <v>26812.71</v>
      </c>
      <c r="P2540" t="n">
        <v>292.87</v>
      </c>
      <c r="Q2540" t="n">
        <v>608.78</v>
      </c>
      <c r="R2540" t="n">
        <v>54.37</v>
      </c>
      <c r="S2540" t="n">
        <v>46.36</v>
      </c>
      <c r="T2540" t="n">
        <v>3671.81</v>
      </c>
      <c r="U2540" t="n">
        <v>0.85</v>
      </c>
      <c r="V2540" t="n">
        <v>0.9</v>
      </c>
      <c r="W2540" t="n">
        <v>9.199999999999999</v>
      </c>
      <c r="X2540" t="n">
        <v>0.23</v>
      </c>
      <c r="Y2540" t="n">
        <v>1</v>
      </c>
      <c r="Z2540" t="n">
        <v>10</v>
      </c>
    </row>
    <row r="2541">
      <c r="A2541" t="n">
        <v>77</v>
      </c>
      <c r="B2541" t="n">
        <v>95</v>
      </c>
      <c r="C2541" t="inlineStr">
        <is>
          <t xml:space="preserve">CONCLUIDO	</t>
        </is>
      </c>
      <c r="D2541" t="n">
        <v>3.7718</v>
      </c>
      <c r="E2541" t="n">
        <v>26.51</v>
      </c>
      <c r="F2541" t="n">
        <v>23.6</v>
      </c>
      <c r="G2541" t="n">
        <v>117.99</v>
      </c>
      <c r="H2541" t="n">
        <v>1.67</v>
      </c>
      <c r="I2541" t="n">
        <v>12</v>
      </c>
      <c r="J2541" t="n">
        <v>215.91</v>
      </c>
      <c r="K2541" t="n">
        <v>53.44</v>
      </c>
      <c r="L2541" t="n">
        <v>20.25</v>
      </c>
      <c r="M2541" t="n">
        <v>10</v>
      </c>
      <c r="N2541" t="n">
        <v>47.23</v>
      </c>
      <c r="O2541" t="n">
        <v>26863.02</v>
      </c>
      <c r="P2541" t="n">
        <v>292.18</v>
      </c>
      <c r="Q2541" t="n">
        <v>608.85</v>
      </c>
      <c r="R2541" t="n">
        <v>54.45</v>
      </c>
      <c r="S2541" t="n">
        <v>46.36</v>
      </c>
      <c r="T2541" t="n">
        <v>3711.41</v>
      </c>
      <c r="U2541" t="n">
        <v>0.85</v>
      </c>
      <c r="V2541" t="n">
        <v>0.9</v>
      </c>
      <c r="W2541" t="n">
        <v>9.199999999999999</v>
      </c>
      <c r="X2541" t="n">
        <v>0.23</v>
      </c>
      <c r="Y2541" t="n">
        <v>1</v>
      </c>
      <c r="Z2541" t="n">
        <v>10</v>
      </c>
    </row>
    <row r="2542">
      <c r="A2542" t="n">
        <v>78</v>
      </c>
      <c r="B2542" t="n">
        <v>95</v>
      </c>
      <c r="C2542" t="inlineStr">
        <is>
          <t xml:space="preserve">CONCLUIDO	</t>
        </is>
      </c>
      <c r="D2542" t="n">
        <v>3.771</v>
      </c>
      <c r="E2542" t="n">
        <v>26.52</v>
      </c>
      <c r="F2542" t="n">
        <v>23.6</v>
      </c>
      <c r="G2542" t="n">
        <v>118.02</v>
      </c>
      <c r="H2542" t="n">
        <v>1.68</v>
      </c>
      <c r="I2542" t="n">
        <v>12</v>
      </c>
      <c r="J2542" t="n">
        <v>216.32</v>
      </c>
      <c r="K2542" t="n">
        <v>53.44</v>
      </c>
      <c r="L2542" t="n">
        <v>20.5</v>
      </c>
      <c r="M2542" t="n">
        <v>10</v>
      </c>
      <c r="N2542" t="n">
        <v>47.38</v>
      </c>
      <c r="O2542" t="n">
        <v>26913.4</v>
      </c>
      <c r="P2542" t="n">
        <v>291.43</v>
      </c>
      <c r="Q2542" t="n">
        <v>608.79</v>
      </c>
      <c r="R2542" t="n">
        <v>54.66</v>
      </c>
      <c r="S2542" t="n">
        <v>46.36</v>
      </c>
      <c r="T2542" t="n">
        <v>3818.62</v>
      </c>
      <c r="U2542" t="n">
        <v>0.85</v>
      </c>
      <c r="V2542" t="n">
        <v>0.9</v>
      </c>
      <c r="W2542" t="n">
        <v>9.199999999999999</v>
      </c>
      <c r="X2542" t="n">
        <v>0.23</v>
      </c>
      <c r="Y2542" t="n">
        <v>1</v>
      </c>
      <c r="Z2542" t="n">
        <v>10</v>
      </c>
    </row>
    <row r="2543">
      <c r="A2543" t="n">
        <v>79</v>
      </c>
      <c r="B2543" t="n">
        <v>95</v>
      </c>
      <c r="C2543" t="inlineStr">
        <is>
          <t xml:space="preserve">CONCLUIDO	</t>
        </is>
      </c>
      <c r="D2543" t="n">
        <v>3.7798</v>
      </c>
      <c r="E2543" t="n">
        <v>26.46</v>
      </c>
      <c r="F2543" t="n">
        <v>23.58</v>
      </c>
      <c r="G2543" t="n">
        <v>128.61</v>
      </c>
      <c r="H2543" t="n">
        <v>1.7</v>
      </c>
      <c r="I2543" t="n">
        <v>11</v>
      </c>
      <c r="J2543" t="n">
        <v>216.73</v>
      </c>
      <c r="K2543" t="n">
        <v>53.44</v>
      </c>
      <c r="L2543" t="n">
        <v>20.75</v>
      </c>
      <c r="M2543" t="n">
        <v>9</v>
      </c>
      <c r="N2543" t="n">
        <v>47.54</v>
      </c>
      <c r="O2543" t="n">
        <v>26963.82</v>
      </c>
      <c r="P2543" t="n">
        <v>289.91</v>
      </c>
      <c r="Q2543" t="n">
        <v>608.76</v>
      </c>
      <c r="R2543" t="n">
        <v>53.79</v>
      </c>
      <c r="S2543" t="n">
        <v>46.36</v>
      </c>
      <c r="T2543" t="n">
        <v>3387.06</v>
      </c>
      <c r="U2543" t="n">
        <v>0.86</v>
      </c>
      <c r="V2543" t="n">
        <v>0.9</v>
      </c>
      <c r="W2543" t="n">
        <v>9.199999999999999</v>
      </c>
      <c r="X2543" t="n">
        <v>0.21</v>
      </c>
      <c r="Y2543" t="n">
        <v>1</v>
      </c>
      <c r="Z2543" t="n">
        <v>10</v>
      </c>
    </row>
    <row r="2544">
      <c r="A2544" t="n">
        <v>80</v>
      </c>
      <c r="B2544" t="n">
        <v>95</v>
      </c>
      <c r="C2544" t="inlineStr">
        <is>
          <t xml:space="preserve">CONCLUIDO	</t>
        </is>
      </c>
      <c r="D2544" t="n">
        <v>3.7801</v>
      </c>
      <c r="E2544" t="n">
        <v>26.45</v>
      </c>
      <c r="F2544" t="n">
        <v>23.58</v>
      </c>
      <c r="G2544" t="n">
        <v>128.6</v>
      </c>
      <c r="H2544" t="n">
        <v>1.72</v>
      </c>
      <c r="I2544" t="n">
        <v>11</v>
      </c>
      <c r="J2544" t="n">
        <v>217.14</v>
      </c>
      <c r="K2544" t="n">
        <v>53.44</v>
      </c>
      <c r="L2544" t="n">
        <v>21</v>
      </c>
      <c r="M2544" t="n">
        <v>9</v>
      </c>
      <c r="N2544" t="n">
        <v>47.7</v>
      </c>
      <c r="O2544" t="n">
        <v>27014.3</v>
      </c>
      <c r="P2544" t="n">
        <v>290.13</v>
      </c>
      <c r="Q2544" t="n">
        <v>608.78</v>
      </c>
      <c r="R2544" t="n">
        <v>53.59</v>
      </c>
      <c r="S2544" t="n">
        <v>46.36</v>
      </c>
      <c r="T2544" t="n">
        <v>3287.63</v>
      </c>
      <c r="U2544" t="n">
        <v>0.87</v>
      </c>
      <c r="V2544" t="n">
        <v>0.9</v>
      </c>
      <c r="W2544" t="n">
        <v>9.199999999999999</v>
      </c>
      <c r="X2544" t="n">
        <v>0.2</v>
      </c>
      <c r="Y2544" t="n">
        <v>1</v>
      </c>
      <c r="Z2544" t="n">
        <v>10</v>
      </c>
    </row>
    <row r="2545">
      <c r="A2545" t="n">
        <v>81</v>
      </c>
      <c r="B2545" t="n">
        <v>95</v>
      </c>
      <c r="C2545" t="inlineStr">
        <is>
          <t xml:space="preserve">CONCLUIDO	</t>
        </is>
      </c>
      <c r="D2545" t="n">
        <v>3.7808</v>
      </c>
      <c r="E2545" t="n">
        <v>26.45</v>
      </c>
      <c r="F2545" t="n">
        <v>23.57</v>
      </c>
      <c r="G2545" t="n">
        <v>128.57</v>
      </c>
      <c r="H2545" t="n">
        <v>1.74</v>
      </c>
      <c r="I2545" t="n">
        <v>11</v>
      </c>
      <c r="J2545" t="n">
        <v>217.55</v>
      </c>
      <c r="K2545" t="n">
        <v>53.44</v>
      </c>
      <c r="L2545" t="n">
        <v>21.25</v>
      </c>
      <c r="M2545" t="n">
        <v>9</v>
      </c>
      <c r="N2545" t="n">
        <v>47.86</v>
      </c>
      <c r="O2545" t="n">
        <v>27064.84</v>
      </c>
      <c r="P2545" t="n">
        <v>290.21</v>
      </c>
      <c r="Q2545" t="n">
        <v>608.8</v>
      </c>
      <c r="R2545" t="n">
        <v>53.65</v>
      </c>
      <c r="S2545" t="n">
        <v>46.36</v>
      </c>
      <c r="T2545" t="n">
        <v>3319.52</v>
      </c>
      <c r="U2545" t="n">
        <v>0.86</v>
      </c>
      <c r="V2545" t="n">
        <v>0.9</v>
      </c>
      <c r="W2545" t="n">
        <v>9.19</v>
      </c>
      <c r="X2545" t="n">
        <v>0.2</v>
      </c>
      <c r="Y2545" t="n">
        <v>1</v>
      </c>
      <c r="Z2545" t="n">
        <v>10</v>
      </c>
    </row>
    <row r="2546">
      <c r="A2546" t="n">
        <v>82</v>
      </c>
      <c r="B2546" t="n">
        <v>95</v>
      </c>
      <c r="C2546" t="inlineStr">
        <is>
          <t xml:space="preserve">CONCLUIDO	</t>
        </is>
      </c>
      <c r="D2546" t="n">
        <v>3.7818</v>
      </c>
      <c r="E2546" t="n">
        <v>26.44</v>
      </c>
      <c r="F2546" t="n">
        <v>23.56</v>
      </c>
      <c r="G2546" t="n">
        <v>128.53</v>
      </c>
      <c r="H2546" t="n">
        <v>1.75</v>
      </c>
      <c r="I2546" t="n">
        <v>11</v>
      </c>
      <c r="J2546" t="n">
        <v>217.96</v>
      </c>
      <c r="K2546" t="n">
        <v>53.44</v>
      </c>
      <c r="L2546" t="n">
        <v>21.5</v>
      </c>
      <c r="M2546" t="n">
        <v>9</v>
      </c>
      <c r="N2546" t="n">
        <v>48.02</v>
      </c>
      <c r="O2546" t="n">
        <v>27115.43</v>
      </c>
      <c r="P2546" t="n">
        <v>289.89</v>
      </c>
      <c r="Q2546" t="n">
        <v>608.77</v>
      </c>
      <c r="R2546" t="n">
        <v>53.41</v>
      </c>
      <c r="S2546" t="n">
        <v>46.36</v>
      </c>
      <c r="T2546" t="n">
        <v>3196.75</v>
      </c>
      <c r="U2546" t="n">
        <v>0.87</v>
      </c>
      <c r="V2546" t="n">
        <v>0.9</v>
      </c>
      <c r="W2546" t="n">
        <v>9.19</v>
      </c>
      <c r="X2546" t="n">
        <v>0.19</v>
      </c>
      <c r="Y2546" t="n">
        <v>1</v>
      </c>
      <c r="Z2546" t="n">
        <v>10</v>
      </c>
    </row>
    <row r="2547">
      <c r="A2547" t="n">
        <v>83</v>
      </c>
      <c r="B2547" t="n">
        <v>95</v>
      </c>
      <c r="C2547" t="inlineStr">
        <is>
          <t xml:space="preserve">CONCLUIDO	</t>
        </is>
      </c>
      <c r="D2547" t="n">
        <v>3.7814</v>
      </c>
      <c r="E2547" t="n">
        <v>26.44</v>
      </c>
      <c r="F2547" t="n">
        <v>23.57</v>
      </c>
      <c r="G2547" t="n">
        <v>128.55</v>
      </c>
      <c r="H2547" t="n">
        <v>1.77</v>
      </c>
      <c r="I2547" t="n">
        <v>11</v>
      </c>
      <c r="J2547" t="n">
        <v>218.37</v>
      </c>
      <c r="K2547" t="n">
        <v>53.44</v>
      </c>
      <c r="L2547" t="n">
        <v>21.75</v>
      </c>
      <c r="M2547" t="n">
        <v>9</v>
      </c>
      <c r="N2547" t="n">
        <v>48.18</v>
      </c>
      <c r="O2547" t="n">
        <v>27166.08</v>
      </c>
      <c r="P2547" t="n">
        <v>289.36</v>
      </c>
      <c r="Q2547" t="n">
        <v>608.75</v>
      </c>
      <c r="R2547" t="n">
        <v>53.45</v>
      </c>
      <c r="S2547" t="n">
        <v>46.36</v>
      </c>
      <c r="T2547" t="n">
        <v>3219.1</v>
      </c>
      <c r="U2547" t="n">
        <v>0.87</v>
      </c>
      <c r="V2547" t="n">
        <v>0.9</v>
      </c>
      <c r="W2547" t="n">
        <v>9.199999999999999</v>
      </c>
      <c r="X2547" t="n">
        <v>0.2</v>
      </c>
      <c r="Y2547" t="n">
        <v>1</v>
      </c>
      <c r="Z2547" t="n">
        <v>10</v>
      </c>
    </row>
    <row r="2548">
      <c r="A2548" t="n">
        <v>84</v>
      </c>
      <c r="B2548" t="n">
        <v>95</v>
      </c>
      <c r="C2548" t="inlineStr">
        <is>
          <t xml:space="preserve">CONCLUIDO	</t>
        </is>
      </c>
      <c r="D2548" t="n">
        <v>3.781</v>
      </c>
      <c r="E2548" t="n">
        <v>26.45</v>
      </c>
      <c r="F2548" t="n">
        <v>23.57</v>
      </c>
      <c r="G2548" t="n">
        <v>128.56</v>
      </c>
      <c r="H2548" t="n">
        <v>1.79</v>
      </c>
      <c r="I2548" t="n">
        <v>11</v>
      </c>
      <c r="J2548" t="n">
        <v>218.78</v>
      </c>
      <c r="K2548" t="n">
        <v>53.44</v>
      </c>
      <c r="L2548" t="n">
        <v>22</v>
      </c>
      <c r="M2548" t="n">
        <v>9</v>
      </c>
      <c r="N2548" t="n">
        <v>48.34</v>
      </c>
      <c r="O2548" t="n">
        <v>27216.79</v>
      </c>
      <c r="P2548" t="n">
        <v>288.3</v>
      </c>
      <c r="Q2548" t="n">
        <v>608.84</v>
      </c>
      <c r="R2548" t="n">
        <v>53.5</v>
      </c>
      <c r="S2548" t="n">
        <v>46.36</v>
      </c>
      <c r="T2548" t="n">
        <v>3241.74</v>
      </c>
      <c r="U2548" t="n">
        <v>0.87</v>
      </c>
      <c r="V2548" t="n">
        <v>0.9</v>
      </c>
      <c r="W2548" t="n">
        <v>9.199999999999999</v>
      </c>
      <c r="X2548" t="n">
        <v>0.2</v>
      </c>
      <c r="Y2548" t="n">
        <v>1</v>
      </c>
      <c r="Z2548" t="n">
        <v>10</v>
      </c>
    </row>
    <row r="2549">
      <c r="A2549" t="n">
        <v>85</v>
      </c>
      <c r="B2549" t="n">
        <v>95</v>
      </c>
      <c r="C2549" t="inlineStr">
        <is>
          <t xml:space="preserve">CONCLUIDO	</t>
        </is>
      </c>
      <c r="D2549" t="n">
        <v>3.7819</v>
      </c>
      <c r="E2549" t="n">
        <v>26.44</v>
      </c>
      <c r="F2549" t="n">
        <v>23.56</v>
      </c>
      <c r="G2549" t="n">
        <v>128.53</v>
      </c>
      <c r="H2549" t="n">
        <v>1.8</v>
      </c>
      <c r="I2549" t="n">
        <v>11</v>
      </c>
      <c r="J2549" t="n">
        <v>219.19</v>
      </c>
      <c r="K2549" t="n">
        <v>53.44</v>
      </c>
      <c r="L2549" t="n">
        <v>22.25</v>
      </c>
      <c r="M2549" t="n">
        <v>9</v>
      </c>
      <c r="N2549" t="n">
        <v>48.51</v>
      </c>
      <c r="O2549" t="n">
        <v>27267.55</v>
      </c>
      <c r="P2549" t="n">
        <v>287.38</v>
      </c>
      <c r="Q2549" t="n">
        <v>608.78</v>
      </c>
      <c r="R2549" t="n">
        <v>53.33</v>
      </c>
      <c r="S2549" t="n">
        <v>46.36</v>
      </c>
      <c r="T2549" t="n">
        <v>3155.55</v>
      </c>
      <c r="U2549" t="n">
        <v>0.87</v>
      </c>
      <c r="V2549" t="n">
        <v>0.9</v>
      </c>
      <c r="W2549" t="n">
        <v>9.199999999999999</v>
      </c>
      <c r="X2549" t="n">
        <v>0.19</v>
      </c>
      <c r="Y2549" t="n">
        <v>1</v>
      </c>
      <c r="Z2549" t="n">
        <v>10</v>
      </c>
    </row>
    <row r="2550">
      <c r="A2550" t="n">
        <v>86</v>
      </c>
      <c r="B2550" t="n">
        <v>95</v>
      </c>
      <c r="C2550" t="inlineStr">
        <is>
          <t xml:space="preserve">CONCLUIDO	</t>
        </is>
      </c>
      <c r="D2550" t="n">
        <v>3.782</v>
      </c>
      <c r="E2550" t="n">
        <v>26.44</v>
      </c>
      <c r="F2550" t="n">
        <v>23.56</v>
      </c>
      <c r="G2550" t="n">
        <v>128.53</v>
      </c>
      <c r="H2550" t="n">
        <v>1.82</v>
      </c>
      <c r="I2550" t="n">
        <v>11</v>
      </c>
      <c r="J2550" t="n">
        <v>219.6</v>
      </c>
      <c r="K2550" t="n">
        <v>53.44</v>
      </c>
      <c r="L2550" t="n">
        <v>22.5</v>
      </c>
      <c r="M2550" t="n">
        <v>9</v>
      </c>
      <c r="N2550" t="n">
        <v>48.67</v>
      </c>
      <c r="O2550" t="n">
        <v>27318.36</v>
      </c>
      <c r="P2550" t="n">
        <v>286.48</v>
      </c>
      <c r="Q2550" t="n">
        <v>608.77</v>
      </c>
      <c r="R2550" t="n">
        <v>53.3</v>
      </c>
      <c r="S2550" t="n">
        <v>46.36</v>
      </c>
      <c r="T2550" t="n">
        <v>3142.87</v>
      </c>
      <c r="U2550" t="n">
        <v>0.87</v>
      </c>
      <c r="V2550" t="n">
        <v>0.9</v>
      </c>
      <c r="W2550" t="n">
        <v>9.199999999999999</v>
      </c>
      <c r="X2550" t="n">
        <v>0.19</v>
      </c>
      <c r="Y2550" t="n">
        <v>1</v>
      </c>
      <c r="Z2550" t="n">
        <v>10</v>
      </c>
    </row>
    <row r="2551">
      <c r="A2551" t="n">
        <v>87</v>
      </c>
      <c r="B2551" t="n">
        <v>95</v>
      </c>
      <c r="C2551" t="inlineStr">
        <is>
          <t xml:space="preserve">CONCLUIDO	</t>
        </is>
      </c>
      <c r="D2551" t="n">
        <v>3.789</v>
      </c>
      <c r="E2551" t="n">
        <v>26.39</v>
      </c>
      <c r="F2551" t="n">
        <v>23.55</v>
      </c>
      <c r="G2551" t="n">
        <v>141.31</v>
      </c>
      <c r="H2551" t="n">
        <v>1.84</v>
      </c>
      <c r="I2551" t="n">
        <v>10</v>
      </c>
      <c r="J2551" t="n">
        <v>220.01</v>
      </c>
      <c r="K2551" t="n">
        <v>53.44</v>
      </c>
      <c r="L2551" t="n">
        <v>22.75</v>
      </c>
      <c r="M2551" t="n">
        <v>8</v>
      </c>
      <c r="N2551" t="n">
        <v>48.83</v>
      </c>
      <c r="O2551" t="n">
        <v>27369.23</v>
      </c>
      <c r="P2551" t="n">
        <v>285.74</v>
      </c>
      <c r="Q2551" t="n">
        <v>608.79</v>
      </c>
      <c r="R2551" t="n">
        <v>52.98</v>
      </c>
      <c r="S2551" t="n">
        <v>46.36</v>
      </c>
      <c r="T2551" t="n">
        <v>2986.43</v>
      </c>
      <c r="U2551" t="n">
        <v>0.88</v>
      </c>
      <c r="V2551" t="n">
        <v>0.9</v>
      </c>
      <c r="W2551" t="n">
        <v>9.19</v>
      </c>
      <c r="X2551" t="n">
        <v>0.18</v>
      </c>
      <c r="Y2551" t="n">
        <v>1</v>
      </c>
      <c r="Z2551" t="n">
        <v>10</v>
      </c>
    </row>
    <row r="2552">
      <c r="A2552" t="n">
        <v>88</v>
      </c>
      <c r="B2552" t="n">
        <v>95</v>
      </c>
      <c r="C2552" t="inlineStr">
        <is>
          <t xml:space="preserve">CONCLUIDO	</t>
        </is>
      </c>
      <c r="D2552" t="n">
        <v>3.7892</v>
      </c>
      <c r="E2552" t="n">
        <v>26.39</v>
      </c>
      <c r="F2552" t="n">
        <v>23.55</v>
      </c>
      <c r="G2552" t="n">
        <v>141.3</v>
      </c>
      <c r="H2552" t="n">
        <v>1.85</v>
      </c>
      <c r="I2552" t="n">
        <v>10</v>
      </c>
      <c r="J2552" t="n">
        <v>220.43</v>
      </c>
      <c r="K2552" t="n">
        <v>53.44</v>
      </c>
      <c r="L2552" t="n">
        <v>23</v>
      </c>
      <c r="M2552" t="n">
        <v>8</v>
      </c>
      <c r="N2552" t="n">
        <v>48.99</v>
      </c>
      <c r="O2552" t="n">
        <v>27420.16</v>
      </c>
      <c r="P2552" t="n">
        <v>286.29</v>
      </c>
      <c r="Q2552" t="n">
        <v>608.8099999999999</v>
      </c>
      <c r="R2552" t="n">
        <v>52.97</v>
      </c>
      <c r="S2552" t="n">
        <v>46.36</v>
      </c>
      <c r="T2552" t="n">
        <v>2983.88</v>
      </c>
      <c r="U2552" t="n">
        <v>0.88</v>
      </c>
      <c r="V2552" t="n">
        <v>0.9</v>
      </c>
      <c r="W2552" t="n">
        <v>9.19</v>
      </c>
      <c r="X2552" t="n">
        <v>0.18</v>
      </c>
      <c r="Y2552" t="n">
        <v>1</v>
      </c>
      <c r="Z2552" t="n">
        <v>10</v>
      </c>
    </row>
    <row r="2553">
      <c r="A2553" t="n">
        <v>89</v>
      </c>
      <c r="B2553" t="n">
        <v>95</v>
      </c>
      <c r="C2553" t="inlineStr">
        <is>
          <t xml:space="preserve">CONCLUIDO	</t>
        </is>
      </c>
      <c r="D2553" t="n">
        <v>3.7891</v>
      </c>
      <c r="E2553" t="n">
        <v>26.39</v>
      </c>
      <c r="F2553" t="n">
        <v>23.55</v>
      </c>
      <c r="G2553" t="n">
        <v>141.3</v>
      </c>
      <c r="H2553" t="n">
        <v>1.87</v>
      </c>
      <c r="I2553" t="n">
        <v>10</v>
      </c>
      <c r="J2553" t="n">
        <v>220.84</v>
      </c>
      <c r="K2553" t="n">
        <v>53.44</v>
      </c>
      <c r="L2553" t="n">
        <v>23.25</v>
      </c>
      <c r="M2553" t="n">
        <v>8</v>
      </c>
      <c r="N2553" t="n">
        <v>49.16</v>
      </c>
      <c r="O2553" t="n">
        <v>27471.15</v>
      </c>
      <c r="P2553" t="n">
        <v>286.4</v>
      </c>
      <c r="Q2553" t="n">
        <v>608.75</v>
      </c>
      <c r="R2553" t="n">
        <v>52.85</v>
      </c>
      <c r="S2553" t="n">
        <v>46.36</v>
      </c>
      <c r="T2553" t="n">
        <v>2920.36</v>
      </c>
      <c r="U2553" t="n">
        <v>0.88</v>
      </c>
      <c r="V2553" t="n">
        <v>0.9</v>
      </c>
      <c r="W2553" t="n">
        <v>9.199999999999999</v>
      </c>
      <c r="X2553" t="n">
        <v>0.18</v>
      </c>
      <c r="Y2553" t="n">
        <v>1</v>
      </c>
      <c r="Z2553" t="n">
        <v>10</v>
      </c>
    </row>
    <row r="2554">
      <c r="A2554" t="n">
        <v>90</v>
      </c>
      <c r="B2554" t="n">
        <v>95</v>
      </c>
      <c r="C2554" t="inlineStr">
        <is>
          <t xml:space="preserve">CONCLUIDO	</t>
        </is>
      </c>
      <c r="D2554" t="n">
        <v>3.7895</v>
      </c>
      <c r="E2554" t="n">
        <v>26.39</v>
      </c>
      <c r="F2554" t="n">
        <v>23.55</v>
      </c>
      <c r="G2554" t="n">
        <v>141.29</v>
      </c>
      <c r="H2554" t="n">
        <v>1.89</v>
      </c>
      <c r="I2554" t="n">
        <v>10</v>
      </c>
      <c r="J2554" t="n">
        <v>221.25</v>
      </c>
      <c r="K2554" t="n">
        <v>53.44</v>
      </c>
      <c r="L2554" t="n">
        <v>23.5</v>
      </c>
      <c r="M2554" t="n">
        <v>8</v>
      </c>
      <c r="N2554" t="n">
        <v>49.32</v>
      </c>
      <c r="O2554" t="n">
        <v>27522.19</v>
      </c>
      <c r="P2554" t="n">
        <v>286.26</v>
      </c>
      <c r="Q2554" t="n">
        <v>608.83</v>
      </c>
      <c r="R2554" t="n">
        <v>52.94</v>
      </c>
      <c r="S2554" t="n">
        <v>46.36</v>
      </c>
      <c r="T2554" t="n">
        <v>2969.47</v>
      </c>
      <c r="U2554" t="n">
        <v>0.88</v>
      </c>
      <c r="V2554" t="n">
        <v>0.9</v>
      </c>
      <c r="W2554" t="n">
        <v>9.19</v>
      </c>
      <c r="X2554" t="n">
        <v>0.18</v>
      </c>
      <c r="Y2554" t="n">
        <v>1</v>
      </c>
      <c r="Z2554" t="n">
        <v>10</v>
      </c>
    </row>
    <row r="2555">
      <c r="A2555" t="n">
        <v>91</v>
      </c>
      <c r="B2555" t="n">
        <v>95</v>
      </c>
      <c r="C2555" t="inlineStr">
        <is>
          <t xml:space="preserve">CONCLUIDO	</t>
        </is>
      </c>
      <c r="D2555" t="n">
        <v>3.7902</v>
      </c>
      <c r="E2555" t="n">
        <v>26.38</v>
      </c>
      <c r="F2555" t="n">
        <v>23.54</v>
      </c>
      <c r="G2555" t="n">
        <v>141.26</v>
      </c>
      <c r="H2555" t="n">
        <v>1.9</v>
      </c>
      <c r="I2555" t="n">
        <v>10</v>
      </c>
      <c r="J2555" t="n">
        <v>221.67</v>
      </c>
      <c r="K2555" t="n">
        <v>53.44</v>
      </c>
      <c r="L2555" t="n">
        <v>23.75</v>
      </c>
      <c r="M2555" t="n">
        <v>8</v>
      </c>
      <c r="N2555" t="n">
        <v>49.48</v>
      </c>
      <c r="O2555" t="n">
        <v>27573.29</v>
      </c>
      <c r="P2555" t="n">
        <v>286.29</v>
      </c>
      <c r="Q2555" t="n">
        <v>608.77</v>
      </c>
      <c r="R2555" t="n">
        <v>52.73</v>
      </c>
      <c r="S2555" t="n">
        <v>46.36</v>
      </c>
      <c r="T2555" t="n">
        <v>2860.72</v>
      </c>
      <c r="U2555" t="n">
        <v>0.88</v>
      </c>
      <c r="V2555" t="n">
        <v>0.91</v>
      </c>
      <c r="W2555" t="n">
        <v>9.19</v>
      </c>
      <c r="X2555" t="n">
        <v>0.17</v>
      </c>
      <c r="Y2555" t="n">
        <v>1</v>
      </c>
      <c r="Z2555" t="n">
        <v>10</v>
      </c>
    </row>
    <row r="2556">
      <c r="A2556" t="n">
        <v>92</v>
      </c>
      <c r="B2556" t="n">
        <v>95</v>
      </c>
      <c r="C2556" t="inlineStr">
        <is>
          <t xml:space="preserve">CONCLUIDO	</t>
        </is>
      </c>
      <c r="D2556" t="n">
        <v>3.7899</v>
      </c>
      <c r="E2556" t="n">
        <v>26.39</v>
      </c>
      <c r="F2556" t="n">
        <v>23.55</v>
      </c>
      <c r="G2556" t="n">
        <v>141.27</v>
      </c>
      <c r="H2556" t="n">
        <v>1.92</v>
      </c>
      <c r="I2556" t="n">
        <v>10</v>
      </c>
      <c r="J2556" t="n">
        <v>222.08</v>
      </c>
      <c r="K2556" t="n">
        <v>53.44</v>
      </c>
      <c r="L2556" t="n">
        <v>24</v>
      </c>
      <c r="M2556" t="n">
        <v>8</v>
      </c>
      <c r="N2556" t="n">
        <v>49.65</v>
      </c>
      <c r="O2556" t="n">
        <v>27624.44</v>
      </c>
      <c r="P2556" t="n">
        <v>286.31</v>
      </c>
      <c r="Q2556" t="n">
        <v>608.78</v>
      </c>
      <c r="R2556" t="n">
        <v>52.77</v>
      </c>
      <c r="S2556" t="n">
        <v>46.36</v>
      </c>
      <c r="T2556" t="n">
        <v>2884.27</v>
      </c>
      <c r="U2556" t="n">
        <v>0.88</v>
      </c>
      <c r="V2556" t="n">
        <v>0.9</v>
      </c>
      <c r="W2556" t="n">
        <v>9.19</v>
      </c>
      <c r="X2556" t="n">
        <v>0.17</v>
      </c>
      <c r="Y2556" t="n">
        <v>1</v>
      </c>
      <c r="Z2556" t="n">
        <v>10</v>
      </c>
    </row>
    <row r="2557">
      <c r="A2557" t="n">
        <v>93</v>
      </c>
      <c r="B2557" t="n">
        <v>95</v>
      </c>
      <c r="C2557" t="inlineStr">
        <is>
          <t xml:space="preserve">CONCLUIDO	</t>
        </is>
      </c>
      <c r="D2557" t="n">
        <v>3.7898</v>
      </c>
      <c r="E2557" t="n">
        <v>26.39</v>
      </c>
      <c r="F2557" t="n">
        <v>23.55</v>
      </c>
      <c r="G2557" t="n">
        <v>141.28</v>
      </c>
      <c r="H2557" t="n">
        <v>1.94</v>
      </c>
      <c r="I2557" t="n">
        <v>10</v>
      </c>
      <c r="J2557" t="n">
        <v>222.5</v>
      </c>
      <c r="K2557" t="n">
        <v>53.44</v>
      </c>
      <c r="L2557" t="n">
        <v>24.25</v>
      </c>
      <c r="M2557" t="n">
        <v>8</v>
      </c>
      <c r="N2557" t="n">
        <v>49.81</v>
      </c>
      <c r="O2557" t="n">
        <v>27675.78</v>
      </c>
      <c r="P2557" t="n">
        <v>286.32</v>
      </c>
      <c r="Q2557" t="n">
        <v>608.77</v>
      </c>
      <c r="R2557" t="n">
        <v>52.7</v>
      </c>
      <c r="S2557" t="n">
        <v>46.36</v>
      </c>
      <c r="T2557" t="n">
        <v>2845.74</v>
      </c>
      <c r="U2557" t="n">
        <v>0.88</v>
      </c>
      <c r="V2557" t="n">
        <v>0.9</v>
      </c>
      <c r="W2557" t="n">
        <v>9.199999999999999</v>
      </c>
      <c r="X2557" t="n">
        <v>0.17</v>
      </c>
      <c r="Y2557" t="n">
        <v>1</v>
      </c>
      <c r="Z2557" t="n">
        <v>10</v>
      </c>
    </row>
    <row r="2558">
      <c r="A2558" t="n">
        <v>94</v>
      </c>
      <c r="B2558" t="n">
        <v>95</v>
      </c>
      <c r="C2558" t="inlineStr">
        <is>
          <t xml:space="preserve">CONCLUIDO	</t>
        </is>
      </c>
      <c r="D2558" t="n">
        <v>3.7906</v>
      </c>
      <c r="E2558" t="n">
        <v>26.38</v>
      </c>
      <c r="F2558" t="n">
        <v>23.54</v>
      </c>
      <c r="G2558" t="n">
        <v>141.24</v>
      </c>
      <c r="H2558" t="n">
        <v>1.95</v>
      </c>
      <c r="I2558" t="n">
        <v>10</v>
      </c>
      <c r="J2558" t="n">
        <v>222.92</v>
      </c>
      <c r="K2558" t="n">
        <v>53.44</v>
      </c>
      <c r="L2558" t="n">
        <v>24.5</v>
      </c>
      <c r="M2558" t="n">
        <v>8</v>
      </c>
      <c r="N2558" t="n">
        <v>49.98</v>
      </c>
      <c r="O2558" t="n">
        <v>27727.05</v>
      </c>
      <c r="P2558" t="n">
        <v>285.13</v>
      </c>
      <c r="Q2558" t="n">
        <v>608.75</v>
      </c>
      <c r="R2558" t="n">
        <v>52.61</v>
      </c>
      <c r="S2558" t="n">
        <v>46.36</v>
      </c>
      <c r="T2558" t="n">
        <v>2804.15</v>
      </c>
      <c r="U2558" t="n">
        <v>0.88</v>
      </c>
      <c r="V2558" t="n">
        <v>0.91</v>
      </c>
      <c r="W2558" t="n">
        <v>9.19</v>
      </c>
      <c r="X2558" t="n">
        <v>0.17</v>
      </c>
      <c r="Y2558" t="n">
        <v>1</v>
      </c>
      <c r="Z2558" t="n">
        <v>10</v>
      </c>
    </row>
    <row r="2559">
      <c r="A2559" t="n">
        <v>95</v>
      </c>
      <c r="B2559" t="n">
        <v>95</v>
      </c>
      <c r="C2559" t="inlineStr">
        <is>
          <t xml:space="preserve">CONCLUIDO	</t>
        </is>
      </c>
      <c r="D2559" t="n">
        <v>3.7898</v>
      </c>
      <c r="E2559" t="n">
        <v>26.39</v>
      </c>
      <c r="F2559" t="n">
        <v>23.55</v>
      </c>
      <c r="G2559" t="n">
        <v>141.28</v>
      </c>
      <c r="H2559" t="n">
        <v>1.97</v>
      </c>
      <c r="I2559" t="n">
        <v>10</v>
      </c>
      <c r="J2559" t="n">
        <v>223.33</v>
      </c>
      <c r="K2559" t="n">
        <v>53.44</v>
      </c>
      <c r="L2559" t="n">
        <v>24.75</v>
      </c>
      <c r="M2559" t="n">
        <v>8</v>
      </c>
      <c r="N2559" t="n">
        <v>50.15</v>
      </c>
      <c r="O2559" t="n">
        <v>27778.39</v>
      </c>
      <c r="P2559" t="n">
        <v>283.46</v>
      </c>
      <c r="Q2559" t="n">
        <v>608.79</v>
      </c>
      <c r="R2559" t="n">
        <v>52.85</v>
      </c>
      <c r="S2559" t="n">
        <v>46.36</v>
      </c>
      <c r="T2559" t="n">
        <v>2922.07</v>
      </c>
      <c r="U2559" t="n">
        <v>0.88</v>
      </c>
      <c r="V2559" t="n">
        <v>0.9</v>
      </c>
      <c r="W2559" t="n">
        <v>9.19</v>
      </c>
      <c r="X2559" t="n">
        <v>0.17</v>
      </c>
      <c r="Y2559" t="n">
        <v>1</v>
      </c>
      <c r="Z2559" t="n">
        <v>10</v>
      </c>
    </row>
    <row r="2560">
      <c r="A2560" t="n">
        <v>96</v>
      </c>
      <c r="B2560" t="n">
        <v>95</v>
      </c>
      <c r="C2560" t="inlineStr">
        <is>
          <t xml:space="preserve">CONCLUIDO	</t>
        </is>
      </c>
      <c r="D2560" t="n">
        <v>3.7885</v>
      </c>
      <c r="E2560" t="n">
        <v>26.4</v>
      </c>
      <c r="F2560" t="n">
        <v>23.55</v>
      </c>
      <c r="G2560" t="n">
        <v>141.33</v>
      </c>
      <c r="H2560" t="n">
        <v>1.99</v>
      </c>
      <c r="I2560" t="n">
        <v>10</v>
      </c>
      <c r="J2560" t="n">
        <v>223.75</v>
      </c>
      <c r="K2560" t="n">
        <v>53.44</v>
      </c>
      <c r="L2560" t="n">
        <v>25</v>
      </c>
      <c r="M2560" t="n">
        <v>8</v>
      </c>
      <c r="N2560" t="n">
        <v>50.31</v>
      </c>
      <c r="O2560" t="n">
        <v>27829.77</v>
      </c>
      <c r="P2560" t="n">
        <v>281.61</v>
      </c>
      <c r="Q2560" t="n">
        <v>608.77</v>
      </c>
      <c r="R2560" t="n">
        <v>53.03</v>
      </c>
      <c r="S2560" t="n">
        <v>46.36</v>
      </c>
      <c r="T2560" t="n">
        <v>3014.55</v>
      </c>
      <c r="U2560" t="n">
        <v>0.87</v>
      </c>
      <c r="V2560" t="n">
        <v>0.9</v>
      </c>
      <c r="W2560" t="n">
        <v>9.199999999999999</v>
      </c>
      <c r="X2560" t="n">
        <v>0.18</v>
      </c>
      <c r="Y2560" t="n">
        <v>1</v>
      </c>
      <c r="Z2560" t="n">
        <v>10</v>
      </c>
    </row>
    <row r="2561">
      <c r="A2561" t="n">
        <v>97</v>
      </c>
      <c r="B2561" t="n">
        <v>95</v>
      </c>
      <c r="C2561" t="inlineStr">
        <is>
          <t xml:space="preserve">CONCLUIDO	</t>
        </is>
      </c>
      <c r="D2561" t="n">
        <v>3.7965</v>
      </c>
      <c r="E2561" t="n">
        <v>26.34</v>
      </c>
      <c r="F2561" t="n">
        <v>23.54</v>
      </c>
      <c r="G2561" t="n">
        <v>156.91</v>
      </c>
      <c r="H2561" t="n">
        <v>2</v>
      </c>
      <c r="I2561" t="n">
        <v>9</v>
      </c>
      <c r="J2561" t="n">
        <v>224.17</v>
      </c>
      <c r="K2561" t="n">
        <v>53.44</v>
      </c>
      <c r="L2561" t="n">
        <v>25.25</v>
      </c>
      <c r="M2561" t="n">
        <v>7</v>
      </c>
      <c r="N2561" t="n">
        <v>50.48</v>
      </c>
      <c r="O2561" t="n">
        <v>27881.22</v>
      </c>
      <c r="P2561" t="n">
        <v>280.86</v>
      </c>
      <c r="Q2561" t="n">
        <v>608.79</v>
      </c>
      <c r="R2561" t="n">
        <v>52.48</v>
      </c>
      <c r="S2561" t="n">
        <v>46.36</v>
      </c>
      <c r="T2561" t="n">
        <v>2740.94</v>
      </c>
      <c r="U2561" t="n">
        <v>0.88</v>
      </c>
      <c r="V2561" t="n">
        <v>0.91</v>
      </c>
      <c r="W2561" t="n">
        <v>9.199999999999999</v>
      </c>
      <c r="X2561" t="n">
        <v>0.17</v>
      </c>
      <c r="Y2561" t="n">
        <v>1</v>
      </c>
      <c r="Z2561" t="n">
        <v>10</v>
      </c>
    </row>
    <row r="2562">
      <c r="A2562" t="n">
        <v>98</v>
      </c>
      <c r="B2562" t="n">
        <v>95</v>
      </c>
      <c r="C2562" t="inlineStr">
        <is>
          <t xml:space="preserve">CONCLUIDO	</t>
        </is>
      </c>
      <c r="D2562" t="n">
        <v>3.7976</v>
      </c>
      <c r="E2562" t="n">
        <v>26.33</v>
      </c>
      <c r="F2562" t="n">
        <v>23.53</v>
      </c>
      <c r="G2562" t="n">
        <v>156.86</v>
      </c>
      <c r="H2562" t="n">
        <v>2.02</v>
      </c>
      <c r="I2562" t="n">
        <v>9</v>
      </c>
      <c r="J2562" t="n">
        <v>224.58</v>
      </c>
      <c r="K2562" t="n">
        <v>53.44</v>
      </c>
      <c r="L2562" t="n">
        <v>25.5</v>
      </c>
      <c r="M2562" t="n">
        <v>7</v>
      </c>
      <c r="N2562" t="n">
        <v>50.65</v>
      </c>
      <c r="O2562" t="n">
        <v>27932.73</v>
      </c>
      <c r="P2562" t="n">
        <v>281.01</v>
      </c>
      <c r="Q2562" t="n">
        <v>608.75</v>
      </c>
      <c r="R2562" t="n">
        <v>52.31</v>
      </c>
      <c r="S2562" t="n">
        <v>46.36</v>
      </c>
      <c r="T2562" t="n">
        <v>2655.22</v>
      </c>
      <c r="U2562" t="n">
        <v>0.89</v>
      </c>
      <c r="V2562" t="n">
        <v>0.91</v>
      </c>
      <c r="W2562" t="n">
        <v>9.19</v>
      </c>
      <c r="X2562" t="n">
        <v>0.16</v>
      </c>
      <c r="Y2562" t="n">
        <v>1</v>
      </c>
      <c r="Z2562" t="n">
        <v>10</v>
      </c>
    </row>
    <row r="2563">
      <c r="A2563" t="n">
        <v>99</v>
      </c>
      <c r="B2563" t="n">
        <v>95</v>
      </c>
      <c r="C2563" t="inlineStr">
        <is>
          <t xml:space="preserve">CONCLUIDO	</t>
        </is>
      </c>
      <c r="D2563" t="n">
        <v>3.7963</v>
      </c>
      <c r="E2563" t="n">
        <v>26.34</v>
      </c>
      <c r="F2563" t="n">
        <v>23.54</v>
      </c>
      <c r="G2563" t="n">
        <v>156.92</v>
      </c>
      <c r="H2563" t="n">
        <v>2.03</v>
      </c>
      <c r="I2563" t="n">
        <v>9</v>
      </c>
      <c r="J2563" t="n">
        <v>225</v>
      </c>
      <c r="K2563" t="n">
        <v>53.44</v>
      </c>
      <c r="L2563" t="n">
        <v>25.75</v>
      </c>
      <c r="M2563" t="n">
        <v>7</v>
      </c>
      <c r="N2563" t="n">
        <v>50.82</v>
      </c>
      <c r="O2563" t="n">
        <v>27984.29</v>
      </c>
      <c r="P2563" t="n">
        <v>281.23</v>
      </c>
      <c r="Q2563" t="n">
        <v>608.79</v>
      </c>
      <c r="R2563" t="n">
        <v>52.54</v>
      </c>
      <c r="S2563" t="n">
        <v>46.36</v>
      </c>
      <c r="T2563" t="n">
        <v>2774.62</v>
      </c>
      <c r="U2563" t="n">
        <v>0.88</v>
      </c>
      <c r="V2563" t="n">
        <v>0.91</v>
      </c>
      <c r="W2563" t="n">
        <v>9.19</v>
      </c>
      <c r="X2563" t="n">
        <v>0.17</v>
      </c>
      <c r="Y2563" t="n">
        <v>1</v>
      </c>
      <c r="Z2563" t="n">
        <v>10</v>
      </c>
    </row>
    <row r="2564">
      <c r="A2564" t="n">
        <v>100</v>
      </c>
      <c r="B2564" t="n">
        <v>95</v>
      </c>
      <c r="C2564" t="inlineStr">
        <is>
          <t xml:space="preserve">CONCLUIDO	</t>
        </is>
      </c>
      <c r="D2564" t="n">
        <v>3.7966</v>
      </c>
      <c r="E2564" t="n">
        <v>26.34</v>
      </c>
      <c r="F2564" t="n">
        <v>23.54</v>
      </c>
      <c r="G2564" t="n">
        <v>156.9</v>
      </c>
      <c r="H2564" t="n">
        <v>2.05</v>
      </c>
      <c r="I2564" t="n">
        <v>9</v>
      </c>
      <c r="J2564" t="n">
        <v>225.42</v>
      </c>
      <c r="K2564" t="n">
        <v>53.44</v>
      </c>
      <c r="L2564" t="n">
        <v>26</v>
      </c>
      <c r="M2564" t="n">
        <v>7</v>
      </c>
      <c r="N2564" t="n">
        <v>50.98</v>
      </c>
      <c r="O2564" t="n">
        <v>28035.92</v>
      </c>
      <c r="P2564" t="n">
        <v>281.13</v>
      </c>
      <c r="Q2564" t="n">
        <v>608.79</v>
      </c>
      <c r="R2564" t="n">
        <v>52.57</v>
      </c>
      <c r="S2564" t="n">
        <v>46.36</v>
      </c>
      <c r="T2564" t="n">
        <v>2785.05</v>
      </c>
      <c r="U2564" t="n">
        <v>0.88</v>
      </c>
      <c r="V2564" t="n">
        <v>0.91</v>
      </c>
      <c r="W2564" t="n">
        <v>9.19</v>
      </c>
      <c r="X2564" t="n">
        <v>0.16</v>
      </c>
      <c r="Y2564" t="n">
        <v>1</v>
      </c>
      <c r="Z2564" t="n">
        <v>10</v>
      </c>
    </row>
    <row r="2565">
      <c r="A2565" t="n">
        <v>101</v>
      </c>
      <c r="B2565" t="n">
        <v>95</v>
      </c>
      <c r="C2565" t="inlineStr">
        <is>
          <t xml:space="preserve">CONCLUIDO	</t>
        </is>
      </c>
      <c r="D2565" t="n">
        <v>3.7969</v>
      </c>
      <c r="E2565" t="n">
        <v>26.34</v>
      </c>
      <c r="F2565" t="n">
        <v>23.53</v>
      </c>
      <c r="G2565" t="n">
        <v>156.89</v>
      </c>
      <c r="H2565" t="n">
        <v>2.07</v>
      </c>
      <c r="I2565" t="n">
        <v>9</v>
      </c>
      <c r="J2565" t="n">
        <v>225.84</v>
      </c>
      <c r="K2565" t="n">
        <v>53.44</v>
      </c>
      <c r="L2565" t="n">
        <v>26.25</v>
      </c>
      <c r="M2565" t="n">
        <v>7</v>
      </c>
      <c r="N2565" t="n">
        <v>51.15</v>
      </c>
      <c r="O2565" t="n">
        <v>28087.6</v>
      </c>
      <c r="P2565" t="n">
        <v>281.04</v>
      </c>
      <c r="Q2565" t="n">
        <v>608.75</v>
      </c>
      <c r="R2565" t="n">
        <v>52.47</v>
      </c>
      <c r="S2565" t="n">
        <v>46.36</v>
      </c>
      <c r="T2565" t="n">
        <v>2736.98</v>
      </c>
      <c r="U2565" t="n">
        <v>0.88</v>
      </c>
      <c r="V2565" t="n">
        <v>0.91</v>
      </c>
      <c r="W2565" t="n">
        <v>9.19</v>
      </c>
      <c r="X2565" t="n">
        <v>0.16</v>
      </c>
      <c r="Y2565" t="n">
        <v>1</v>
      </c>
      <c r="Z2565" t="n">
        <v>10</v>
      </c>
    </row>
    <row r="2566">
      <c r="A2566" t="n">
        <v>102</v>
      </c>
      <c r="B2566" t="n">
        <v>95</v>
      </c>
      <c r="C2566" t="inlineStr">
        <is>
          <t xml:space="preserve">CONCLUIDO	</t>
        </is>
      </c>
      <c r="D2566" t="n">
        <v>3.7972</v>
      </c>
      <c r="E2566" t="n">
        <v>26.34</v>
      </c>
      <c r="F2566" t="n">
        <v>23.53</v>
      </c>
      <c r="G2566" t="n">
        <v>156.88</v>
      </c>
      <c r="H2566" t="n">
        <v>2.08</v>
      </c>
      <c r="I2566" t="n">
        <v>9</v>
      </c>
      <c r="J2566" t="n">
        <v>226.26</v>
      </c>
      <c r="K2566" t="n">
        <v>53.44</v>
      </c>
      <c r="L2566" t="n">
        <v>26.5</v>
      </c>
      <c r="M2566" t="n">
        <v>7</v>
      </c>
      <c r="N2566" t="n">
        <v>51.32</v>
      </c>
      <c r="O2566" t="n">
        <v>28139.34</v>
      </c>
      <c r="P2566" t="n">
        <v>280.51</v>
      </c>
      <c r="Q2566" t="n">
        <v>608.8</v>
      </c>
      <c r="R2566" t="n">
        <v>52.46</v>
      </c>
      <c r="S2566" t="n">
        <v>46.36</v>
      </c>
      <c r="T2566" t="n">
        <v>2731.86</v>
      </c>
      <c r="U2566" t="n">
        <v>0.88</v>
      </c>
      <c r="V2566" t="n">
        <v>0.91</v>
      </c>
      <c r="W2566" t="n">
        <v>9.19</v>
      </c>
      <c r="X2566" t="n">
        <v>0.16</v>
      </c>
      <c r="Y2566" t="n">
        <v>1</v>
      </c>
      <c r="Z2566" t="n">
        <v>10</v>
      </c>
    </row>
    <row r="2567">
      <c r="A2567" t="n">
        <v>103</v>
      </c>
      <c r="B2567" t="n">
        <v>95</v>
      </c>
      <c r="C2567" t="inlineStr">
        <is>
          <t xml:space="preserve">CONCLUIDO	</t>
        </is>
      </c>
      <c r="D2567" t="n">
        <v>3.7973</v>
      </c>
      <c r="E2567" t="n">
        <v>26.33</v>
      </c>
      <c r="F2567" t="n">
        <v>23.53</v>
      </c>
      <c r="G2567" t="n">
        <v>156.87</v>
      </c>
      <c r="H2567" t="n">
        <v>2.1</v>
      </c>
      <c r="I2567" t="n">
        <v>9</v>
      </c>
      <c r="J2567" t="n">
        <v>226.68</v>
      </c>
      <c r="K2567" t="n">
        <v>53.44</v>
      </c>
      <c r="L2567" t="n">
        <v>26.75</v>
      </c>
      <c r="M2567" t="n">
        <v>7</v>
      </c>
      <c r="N2567" t="n">
        <v>51.49</v>
      </c>
      <c r="O2567" t="n">
        <v>28191.14</v>
      </c>
      <c r="P2567" t="n">
        <v>280.27</v>
      </c>
      <c r="Q2567" t="n">
        <v>608.78</v>
      </c>
      <c r="R2567" t="n">
        <v>52.3</v>
      </c>
      <c r="S2567" t="n">
        <v>46.36</v>
      </c>
      <c r="T2567" t="n">
        <v>2651.87</v>
      </c>
      <c r="U2567" t="n">
        <v>0.89</v>
      </c>
      <c r="V2567" t="n">
        <v>0.91</v>
      </c>
      <c r="W2567" t="n">
        <v>9.19</v>
      </c>
      <c r="X2567" t="n">
        <v>0.16</v>
      </c>
      <c r="Y2567" t="n">
        <v>1</v>
      </c>
      <c r="Z2567" t="n">
        <v>10</v>
      </c>
    </row>
    <row r="2568">
      <c r="A2568" t="n">
        <v>104</v>
      </c>
      <c r="B2568" t="n">
        <v>95</v>
      </c>
      <c r="C2568" t="inlineStr">
        <is>
          <t xml:space="preserve">CONCLUIDO	</t>
        </is>
      </c>
      <c r="D2568" t="n">
        <v>3.7978</v>
      </c>
      <c r="E2568" t="n">
        <v>26.33</v>
      </c>
      <c r="F2568" t="n">
        <v>23.53</v>
      </c>
      <c r="G2568" t="n">
        <v>156.85</v>
      </c>
      <c r="H2568" t="n">
        <v>2.11</v>
      </c>
      <c r="I2568" t="n">
        <v>9</v>
      </c>
      <c r="J2568" t="n">
        <v>227.1</v>
      </c>
      <c r="K2568" t="n">
        <v>53.44</v>
      </c>
      <c r="L2568" t="n">
        <v>27</v>
      </c>
      <c r="M2568" t="n">
        <v>7</v>
      </c>
      <c r="N2568" t="n">
        <v>51.66</v>
      </c>
      <c r="O2568" t="n">
        <v>28243</v>
      </c>
      <c r="P2568" t="n">
        <v>280.07</v>
      </c>
      <c r="Q2568" t="n">
        <v>608.8200000000001</v>
      </c>
      <c r="R2568" t="n">
        <v>52.26</v>
      </c>
      <c r="S2568" t="n">
        <v>46.36</v>
      </c>
      <c r="T2568" t="n">
        <v>2633.46</v>
      </c>
      <c r="U2568" t="n">
        <v>0.89</v>
      </c>
      <c r="V2568" t="n">
        <v>0.91</v>
      </c>
      <c r="W2568" t="n">
        <v>9.19</v>
      </c>
      <c r="X2568" t="n">
        <v>0.16</v>
      </c>
      <c r="Y2568" t="n">
        <v>1</v>
      </c>
      <c r="Z2568" t="n">
        <v>10</v>
      </c>
    </row>
    <row r="2569">
      <c r="A2569" t="n">
        <v>105</v>
      </c>
      <c r="B2569" t="n">
        <v>95</v>
      </c>
      <c r="C2569" t="inlineStr">
        <is>
          <t xml:space="preserve">CONCLUIDO	</t>
        </is>
      </c>
      <c r="D2569" t="n">
        <v>3.797</v>
      </c>
      <c r="E2569" t="n">
        <v>26.34</v>
      </c>
      <c r="F2569" t="n">
        <v>23.53</v>
      </c>
      <c r="G2569" t="n">
        <v>156.89</v>
      </c>
      <c r="H2569" t="n">
        <v>2.13</v>
      </c>
      <c r="I2569" t="n">
        <v>9</v>
      </c>
      <c r="J2569" t="n">
        <v>227.52</v>
      </c>
      <c r="K2569" t="n">
        <v>53.44</v>
      </c>
      <c r="L2569" t="n">
        <v>27.25</v>
      </c>
      <c r="M2569" t="n">
        <v>7</v>
      </c>
      <c r="N2569" t="n">
        <v>51.83</v>
      </c>
      <c r="O2569" t="n">
        <v>28294.92</v>
      </c>
      <c r="P2569" t="n">
        <v>279.27</v>
      </c>
      <c r="Q2569" t="n">
        <v>608.76</v>
      </c>
      <c r="R2569" t="n">
        <v>52.53</v>
      </c>
      <c r="S2569" t="n">
        <v>46.36</v>
      </c>
      <c r="T2569" t="n">
        <v>2765.9</v>
      </c>
      <c r="U2569" t="n">
        <v>0.88</v>
      </c>
      <c r="V2569" t="n">
        <v>0.91</v>
      </c>
      <c r="W2569" t="n">
        <v>9.19</v>
      </c>
      <c r="X2569" t="n">
        <v>0.16</v>
      </c>
      <c r="Y2569" t="n">
        <v>1</v>
      </c>
      <c r="Z2569" t="n">
        <v>10</v>
      </c>
    </row>
    <row r="2570">
      <c r="A2570" t="n">
        <v>106</v>
      </c>
      <c r="B2570" t="n">
        <v>95</v>
      </c>
      <c r="C2570" t="inlineStr">
        <is>
          <t xml:space="preserve">CONCLUIDO	</t>
        </is>
      </c>
      <c r="D2570" t="n">
        <v>3.7963</v>
      </c>
      <c r="E2570" t="n">
        <v>26.34</v>
      </c>
      <c r="F2570" t="n">
        <v>23.54</v>
      </c>
      <c r="G2570" t="n">
        <v>156.92</v>
      </c>
      <c r="H2570" t="n">
        <v>2.14</v>
      </c>
      <c r="I2570" t="n">
        <v>9</v>
      </c>
      <c r="J2570" t="n">
        <v>227.94</v>
      </c>
      <c r="K2570" t="n">
        <v>53.44</v>
      </c>
      <c r="L2570" t="n">
        <v>27.5</v>
      </c>
      <c r="M2570" t="n">
        <v>7</v>
      </c>
      <c r="N2570" t="n">
        <v>52.01</v>
      </c>
      <c r="O2570" t="n">
        <v>28346.9</v>
      </c>
      <c r="P2570" t="n">
        <v>278.44</v>
      </c>
      <c r="Q2570" t="n">
        <v>608.77</v>
      </c>
      <c r="R2570" t="n">
        <v>52.61</v>
      </c>
      <c r="S2570" t="n">
        <v>46.36</v>
      </c>
      <c r="T2570" t="n">
        <v>2809.17</v>
      </c>
      <c r="U2570" t="n">
        <v>0.88</v>
      </c>
      <c r="V2570" t="n">
        <v>0.91</v>
      </c>
      <c r="W2570" t="n">
        <v>9.19</v>
      </c>
      <c r="X2570" t="n">
        <v>0.17</v>
      </c>
      <c r="Y2570" t="n">
        <v>1</v>
      </c>
      <c r="Z2570" t="n">
        <v>10</v>
      </c>
    </row>
    <row r="2571">
      <c r="A2571" t="n">
        <v>107</v>
      </c>
      <c r="B2571" t="n">
        <v>95</v>
      </c>
      <c r="C2571" t="inlineStr">
        <is>
          <t xml:space="preserve">CONCLUIDO	</t>
        </is>
      </c>
      <c r="D2571" t="n">
        <v>3.7965</v>
      </c>
      <c r="E2571" t="n">
        <v>26.34</v>
      </c>
      <c r="F2571" t="n">
        <v>23.54</v>
      </c>
      <c r="G2571" t="n">
        <v>156.91</v>
      </c>
      <c r="H2571" t="n">
        <v>2.16</v>
      </c>
      <c r="I2571" t="n">
        <v>9</v>
      </c>
      <c r="J2571" t="n">
        <v>228.36</v>
      </c>
      <c r="K2571" t="n">
        <v>53.44</v>
      </c>
      <c r="L2571" t="n">
        <v>27.75</v>
      </c>
      <c r="M2571" t="n">
        <v>7</v>
      </c>
      <c r="N2571" t="n">
        <v>52.18</v>
      </c>
      <c r="O2571" t="n">
        <v>28398.94</v>
      </c>
      <c r="P2571" t="n">
        <v>277.53</v>
      </c>
      <c r="Q2571" t="n">
        <v>608.75</v>
      </c>
      <c r="R2571" t="n">
        <v>52.58</v>
      </c>
      <c r="S2571" t="n">
        <v>46.36</v>
      </c>
      <c r="T2571" t="n">
        <v>2791.47</v>
      </c>
      <c r="U2571" t="n">
        <v>0.88</v>
      </c>
      <c r="V2571" t="n">
        <v>0.91</v>
      </c>
      <c r="W2571" t="n">
        <v>9.19</v>
      </c>
      <c r="X2571" t="n">
        <v>0.17</v>
      </c>
      <c r="Y2571" t="n">
        <v>1</v>
      </c>
      <c r="Z2571" t="n">
        <v>10</v>
      </c>
    </row>
    <row r="2572">
      <c r="A2572" t="n">
        <v>108</v>
      </c>
      <c r="B2572" t="n">
        <v>95</v>
      </c>
      <c r="C2572" t="inlineStr">
        <is>
          <t xml:space="preserve">CONCLUIDO	</t>
        </is>
      </c>
      <c r="D2572" t="n">
        <v>3.7959</v>
      </c>
      <c r="E2572" t="n">
        <v>26.34</v>
      </c>
      <c r="F2572" t="n">
        <v>23.54</v>
      </c>
      <c r="G2572" t="n">
        <v>156.94</v>
      </c>
      <c r="H2572" t="n">
        <v>2.18</v>
      </c>
      <c r="I2572" t="n">
        <v>9</v>
      </c>
      <c r="J2572" t="n">
        <v>228.79</v>
      </c>
      <c r="K2572" t="n">
        <v>53.44</v>
      </c>
      <c r="L2572" t="n">
        <v>28</v>
      </c>
      <c r="M2572" t="n">
        <v>7</v>
      </c>
      <c r="N2572" t="n">
        <v>52.35</v>
      </c>
      <c r="O2572" t="n">
        <v>28451.04</v>
      </c>
      <c r="P2572" t="n">
        <v>276.26</v>
      </c>
      <c r="Q2572" t="n">
        <v>608.8</v>
      </c>
      <c r="R2572" t="n">
        <v>52.75</v>
      </c>
      <c r="S2572" t="n">
        <v>46.36</v>
      </c>
      <c r="T2572" t="n">
        <v>2879.96</v>
      </c>
      <c r="U2572" t="n">
        <v>0.88</v>
      </c>
      <c r="V2572" t="n">
        <v>0.91</v>
      </c>
      <c r="W2572" t="n">
        <v>9.19</v>
      </c>
      <c r="X2572" t="n">
        <v>0.17</v>
      </c>
      <c r="Y2572" t="n">
        <v>1</v>
      </c>
      <c r="Z2572" t="n">
        <v>10</v>
      </c>
    </row>
    <row r="2573">
      <c r="A2573" t="n">
        <v>109</v>
      </c>
      <c r="B2573" t="n">
        <v>95</v>
      </c>
      <c r="C2573" t="inlineStr">
        <is>
          <t xml:space="preserve">CONCLUIDO	</t>
        </is>
      </c>
      <c r="D2573" t="n">
        <v>3.806</v>
      </c>
      <c r="E2573" t="n">
        <v>26.27</v>
      </c>
      <c r="F2573" t="n">
        <v>23.51</v>
      </c>
      <c r="G2573" t="n">
        <v>176.31</v>
      </c>
      <c r="H2573" t="n">
        <v>2.19</v>
      </c>
      <c r="I2573" t="n">
        <v>8</v>
      </c>
      <c r="J2573" t="n">
        <v>229.21</v>
      </c>
      <c r="K2573" t="n">
        <v>53.44</v>
      </c>
      <c r="L2573" t="n">
        <v>28.25</v>
      </c>
      <c r="M2573" t="n">
        <v>6</v>
      </c>
      <c r="N2573" t="n">
        <v>52.52</v>
      </c>
      <c r="O2573" t="n">
        <v>28503.21</v>
      </c>
      <c r="P2573" t="n">
        <v>275.42</v>
      </c>
      <c r="Q2573" t="n">
        <v>608.8</v>
      </c>
      <c r="R2573" t="n">
        <v>51.74</v>
      </c>
      <c r="S2573" t="n">
        <v>46.36</v>
      </c>
      <c r="T2573" t="n">
        <v>2376.83</v>
      </c>
      <c r="U2573" t="n">
        <v>0.9</v>
      </c>
      <c r="V2573" t="n">
        <v>0.91</v>
      </c>
      <c r="W2573" t="n">
        <v>9.19</v>
      </c>
      <c r="X2573" t="n">
        <v>0.14</v>
      </c>
      <c r="Y2573" t="n">
        <v>1</v>
      </c>
      <c r="Z2573" t="n">
        <v>10</v>
      </c>
    </row>
    <row r="2574">
      <c r="A2574" t="n">
        <v>110</v>
      </c>
      <c r="B2574" t="n">
        <v>95</v>
      </c>
      <c r="C2574" t="inlineStr">
        <is>
          <t xml:space="preserve">CONCLUIDO	</t>
        </is>
      </c>
      <c r="D2574" t="n">
        <v>3.8069</v>
      </c>
      <c r="E2574" t="n">
        <v>26.27</v>
      </c>
      <c r="F2574" t="n">
        <v>23.5</v>
      </c>
      <c r="G2574" t="n">
        <v>176.26</v>
      </c>
      <c r="H2574" t="n">
        <v>2.21</v>
      </c>
      <c r="I2574" t="n">
        <v>8</v>
      </c>
      <c r="J2574" t="n">
        <v>229.63</v>
      </c>
      <c r="K2574" t="n">
        <v>53.44</v>
      </c>
      <c r="L2574" t="n">
        <v>28.5</v>
      </c>
      <c r="M2574" t="n">
        <v>6</v>
      </c>
      <c r="N2574" t="n">
        <v>52.7</v>
      </c>
      <c r="O2574" t="n">
        <v>28555.43</v>
      </c>
      <c r="P2574" t="n">
        <v>275.89</v>
      </c>
      <c r="Q2574" t="n">
        <v>608.77</v>
      </c>
      <c r="R2574" t="n">
        <v>51.49</v>
      </c>
      <c r="S2574" t="n">
        <v>46.36</v>
      </c>
      <c r="T2574" t="n">
        <v>2250.52</v>
      </c>
      <c r="U2574" t="n">
        <v>0.9</v>
      </c>
      <c r="V2574" t="n">
        <v>0.91</v>
      </c>
      <c r="W2574" t="n">
        <v>9.19</v>
      </c>
      <c r="X2574" t="n">
        <v>0.13</v>
      </c>
      <c r="Y2574" t="n">
        <v>1</v>
      </c>
      <c r="Z2574" t="n">
        <v>10</v>
      </c>
    </row>
    <row r="2575">
      <c r="A2575" t="n">
        <v>111</v>
      </c>
      <c r="B2575" t="n">
        <v>95</v>
      </c>
      <c r="C2575" t="inlineStr">
        <is>
          <t xml:space="preserve">CONCLUIDO	</t>
        </is>
      </c>
      <c r="D2575" t="n">
        <v>3.8066</v>
      </c>
      <c r="E2575" t="n">
        <v>26.27</v>
      </c>
      <c r="F2575" t="n">
        <v>23.5</v>
      </c>
      <c r="G2575" t="n">
        <v>176.28</v>
      </c>
      <c r="H2575" t="n">
        <v>2.22</v>
      </c>
      <c r="I2575" t="n">
        <v>8</v>
      </c>
      <c r="J2575" t="n">
        <v>230.06</v>
      </c>
      <c r="K2575" t="n">
        <v>53.44</v>
      </c>
      <c r="L2575" t="n">
        <v>28.75</v>
      </c>
      <c r="M2575" t="n">
        <v>6</v>
      </c>
      <c r="N2575" t="n">
        <v>52.87</v>
      </c>
      <c r="O2575" t="n">
        <v>28607.71</v>
      </c>
      <c r="P2575" t="n">
        <v>276.05</v>
      </c>
      <c r="Q2575" t="n">
        <v>608.79</v>
      </c>
      <c r="R2575" t="n">
        <v>51.51</v>
      </c>
      <c r="S2575" t="n">
        <v>46.36</v>
      </c>
      <c r="T2575" t="n">
        <v>2262.71</v>
      </c>
      <c r="U2575" t="n">
        <v>0.9</v>
      </c>
      <c r="V2575" t="n">
        <v>0.91</v>
      </c>
      <c r="W2575" t="n">
        <v>9.19</v>
      </c>
      <c r="X2575" t="n">
        <v>0.13</v>
      </c>
      <c r="Y2575" t="n">
        <v>1</v>
      </c>
      <c r="Z2575" t="n">
        <v>10</v>
      </c>
    </row>
    <row r="2576">
      <c r="A2576" t="n">
        <v>112</v>
      </c>
      <c r="B2576" t="n">
        <v>95</v>
      </c>
      <c r="C2576" t="inlineStr">
        <is>
          <t xml:space="preserve">CONCLUIDO	</t>
        </is>
      </c>
      <c r="D2576" t="n">
        <v>3.8052</v>
      </c>
      <c r="E2576" t="n">
        <v>26.28</v>
      </c>
      <c r="F2576" t="n">
        <v>23.51</v>
      </c>
      <c r="G2576" t="n">
        <v>176.35</v>
      </c>
      <c r="H2576" t="n">
        <v>2.24</v>
      </c>
      <c r="I2576" t="n">
        <v>8</v>
      </c>
      <c r="J2576" t="n">
        <v>230.48</v>
      </c>
      <c r="K2576" t="n">
        <v>53.44</v>
      </c>
      <c r="L2576" t="n">
        <v>29</v>
      </c>
      <c r="M2576" t="n">
        <v>6</v>
      </c>
      <c r="N2576" t="n">
        <v>53.05</v>
      </c>
      <c r="O2576" t="n">
        <v>28660.06</v>
      </c>
      <c r="P2576" t="n">
        <v>276.23</v>
      </c>
      <c r="Q2576" t="n">
        <v>608.8</v>
      </c>
      <c r="R2576" t="n">
        <v>51.81</v>
      </c>
      <c r="S2576" t="n">
        <v>46.36</v>
      </c>
      <c r="T2576" t="n">
        <v>2412.61</v>
      </c>
      <c r="U2576" t="n">
        <v>0.89</v>
      </c>
      <c r="V2576" t="n">
        <v>0.91</v>
      </c>
      <c r="W2576" t="n">
        <v>9.19</v>
      </c>
      <c r="X2576" t="n">
        <v>0.14</v>
      </c>
      <c r="Y2576" t="n">
        <v>1</v>
      </c>
      <c r="Z2576" t="n">
        <v>10</v>
      </c>
    </row>
    <row r="2577">
      <c r="A2577" t="n">
        <v>113</v>
      </c>
      <c r="B2577" t="n">
        <v>95</v>
      </c>
      <c r="C2577" t="inlineStr">
        <is>
          <t xml:space="preserve">CONCLUIDO	</t>
        </is>
      </c>
      <c r="D2577" t="n">
        <v>3.8054</v>
      </c>
      <c r="E2577" t="n">
        <v>26.28</v>
      </c>
      <c r="F2577" t="n">
        <v>23.51</v>
      </c>
      <c r="G2577" t="n">
        <v>176.34</v>
      </c>
      <c r="H2577" t="n">
        <v>2.25</v>
      </c>
      <c r="I2577" t="n">
        <v>8</v>
      </c>
      <c r="J2577" t="n">
        <v>230.91</v>
      </c>
      <c r="K2577" t="n">
        <v>53.44</v>
      </c>
      <c r="L2577" t="n">
        <v>29.25</v>
      </c>
      <c r="M2577" t="n">
        <v>6</v>
      </c>
      <c r="N2577" t="n">
        <v>53.22</v>
      </c>
      <c r="O2577" t="n">
        <v>28712.46</v>
      </c>
      <c r="P2577" t="n">
        <v>275.53</v>
      </c>
      <c r="Q2577" t="n">
        <v>608.79</v>
      </c>
      <c r="R2577" t="n">
        <v>51.93</v>
      </c>
      <c r="S2577" t="n">
        <v>46.36</v>
      </c>
      <c r="T2577" t="n">
        <v>2470.58</v>
      </c>
      <c r="U2577" t="n">
        <v>0.89</v>
      </c>
      <c r="V2577" t="n">
        <v>0.91</v>
      </c>
      <c r="W2577" t="n">
        <v>9.19</v>
      </c>
      <c r="X2577" t="n">
        <v>0.14</v>
      </c>
      <c r="Y2577" t="n">
        <v>1</v>
      </c>
      <c r="Z2577" t="n">
        <v>10</v>
      </c>
    </row>
    <row r="2578">
      <c r="A2578" t="n">
        <v>114</v>
      </c>
      <c r="B2578" t="n">
        <v>95</v>
      </c>
      <c r="C2578" t="inlineStr">
        <is>
          <t xml:space="preserve">CONCLUIDO	</t>
        </is>
      </c>
      <c r="D2578" t="n">
        <v>3.8063</v>
      </c>
      <c r="E2578" t="n">
        <v>26.27</v>
      </c>
      <c r="F2578" t="n">
        <v>23.51</v>
      </c>
      <c r="G2578" t="n">
        <v>176.29</v>
      </c>
      <c r="H2578" t="n">
        <v>2.27</v>
      </c>
      <c r="I2578" t="n">
        <v>8</v>
      </c>
      <c r="J2578" t="n">
        <v>231.33</v>
      </c>
      <c r="K2578" t="n">
        <v>53.44</v>
      </c>
      <c r="L2578" t="n">
        <v>29.5</v>
      </c>
      <c r="M2578" t="n">
        <v>5</v>
      </c>
      <c r="N2578" t="n">
        <v>53.4</v>
      </c>
      <c r="O2578" t="n">
        <v>28764.93</v>
      </c>
      <c r="P2578" t="n">
        <v>275.08</v>
      </c>
      <c r="Q2578" t="n">
        <v>608.77</v>
      </c>
      <c r="R2578" t="n">
        <v>51.49</v>
      </c>
      <c r="S2578" t="n">
        <v>46.36</v>
      </c>
      <c r="T2578" t="n">
        <v>2254.12</v>
      </c>
      <c r="U2578" t="n">
        <v>0.9</v>
      </c>
      <c r="V2578" t="n">
        <v>0.91</v>
      </c>
      <c r="W2578" t="n">
        <v>9.19</v>
      </c>
      <c r="X2578" t="n">
        <v>0.13</v>
      </c>
      <c r="Y2578" t="n">
        <v>1</v>
      </c>
      <c r="Z2578" t="n">
        <v>10</v>
      </c>
    </row>
    <row r="2579">
      <c r="A2579" t="n">
        <v>115</v>
      </c>
      <c r="B2579" t="n">
        <v>95</v>
      </c>
      <c r="C2579" t="inlineStr">
        <is>
          <t xml:space="preserve">CONCLUIDO	</t>
        </is>
      </c>
      <c r="D2579" t="n">
        <v>3.806</v>
      </c>
      <c r="E2579" t="n">
        <v>26.27</v>
      </c>
      <c r="F2579" t="n">
        <v>23.51</v>
      </c>
      <c r="G2579" t="n">
        <v>176.31</v>
      </c>
      <c r="H2579" t="n">
        <v>2.28</v>
      </c>
      <c r="I2579" t="n">
        <v>8</v>
      </c>
      <c r="J2579" t="n">
        <v>231.76</v>
      </c>
      <c r="K2579" t="n">
        <v>53.44</v>
      </c>
      <c r="L2579" t="n">
        <v>29.75</v>
      </c>
      <c r="M2579" t="n">
        <v>4</v>
      </c>
      <c r="N2579" t="n">
        <v>53.57</v>
      </c>
      <c r="O2579" t="n">
        <v>28817.46</v>
      </c>
      <c r="P2579" t="n">
        <v>274.81</v>
      </c>
      <c r="Q2579" t="n">
        <v>608.79</v>
      </c>
      <c r="R2579" t="n">
        <v>51.56</v>
      </c>
      <c r="S2579" t="n">
        <v>46.36</v>
      </c>
      <c r="T2579" t="n">
        <v>2285.17</v>
      </c>
      <c r="U2579" t="n">
        <v>0.9</v>
      </c>
      <c r="V2579" t="n">
        <v>0.91</v>
      </c>
      <c r="W2579" t="n">
        <v>9.19</v>
      </c>
      <c r="X2579" t="n">
        <v>0.14</v>
      </c>
      <c r="Y2579" t="n">
        <v>1</v>
      </c>
      <c r="Z2579" t="n">
        <v>10</v>
      </c>
    </row>
    <row r="2580">
      <c r="A2580" t="n">
        <v>116</v>
      </c>
      <c r="B2580" t="n">
        <v>95</v>
      </c>
      <c r="C2580" t="inlineStr">
        <is>
          <t xml:space="preserve">CONCLUIDO	</t>
        </is>
      </c>
      <c r="D2580" t="n">
        <v>3.8055</v>
      </c>
      <c r="E2580" t="n">
        <v>26.28</v>
      </c>
      <c r="F2580" t="n">
        <v>23.51</v>
      </c>
      <c r="G2580" t="n">
        <v>176.34</v>
      </c>
      <c r="H2580" t="n">
        <v>2.3</v>
      </c>
      <c r="I2580" t="n">
        <v>8</v>
      </c>
      <c r="J2580" t="n">
        <v>232.18</v>
      </c>
      <c r="K2580" t="n">
        <v>53.44</v>
      </c>
      <c r="L2580" t="n">
        <v>30</v>
      </c>
      <c r="M2580" t="n">
        <v>3</v>
      </c>
      <c r="N2580" t="n">
        <v>53.75</v>
      </c>
      <c r="O2580" t="n">
        <v>28870.05</v>
      </c>
      <c r="P2580" t="n">
        <v>274.65</v>
      </c>
      <c r="Q2580" t="n">
        <v>608.76</v>
      </c>
      <c r="R2580" t="n">
        <v>51.64</v>
      </c>
      <c r="S2580" t="n">
        <v>46.36</v>
      </c>
      <c r="T2580" t="n">
        <v>2326.6</v>
      </c>
      <c r="U2580" t="n">
        <v>0.9</v>
      </c>
      <c r="V2580" t="n">
        <v>0.91</v>
      </c>
      <c r="W2580" t="n">
        <v>9.19</v>
      </c>
      <c r="X2580" t="n">
        <v>0.14</v>
      </c>
      <c r="Y2580" t="n">
        <v>1</v>
      </c>
      <c r="Z2580" t="n">
        <v>10</v>
      </c>
    </row>
    <row r="2581">
      <c r="A2581" t="n">
        <v>117</v>
      </c>
      <c r="B2581" t="n">
        <v>95</v>
      </c>
      <c r="C2581" t="inlineStr">
        <is>
          <t xml:space="preserve">CONCLUIDO	</t>
        </is>
      </c>
      <c r="D2581" t="n">
        <v>3.8052</v>
      </c>
      <c r="E2581" t="n">
        <v>26.28</v>
      </c>
      <c r="F2581" t="n">
        <v>23.51</v>
      </c>
      <c r="G2581" t="n">
        <v>176.35</v>
      </c>
      <c r="H2581" t="n">
        <v>2.31</v>
      </c>
      <c r="I2581" t="n">
        <v>8</v>
      </c>
      <c r="J2581" t="n">
        <v>232.61</v>
      </c>
      <c r="K2581" t="n">
        <v>53.44</v>
      </c>
      <c r="L2581" t="n">
        <v>30.25</v>
      </c>
      <c r="M2581" t="n">
        <v>2</v>
      </c>
      <c r="N2581" t="n">
        <v>53.93</v>
      </c>
      <c r="O2581" t="n">
        <v>28922.71</v>
      </c>
      <c r="P2581" t="n">
        <v>274.77</v>
      </c>
      <c r="Q2581" t="n">
        <v>608.79</v>
      </c>
      <c r="R2581" t="n">
        <v>51.62</v>
      </c>
      <c r="S2581" t="n">
        <v>46.36</v>
      </c>
      <c r="T2581" t="n">
        <v>2316.96</v>
      </c>
      <c r="U2581" t="n">
        <v>0.9</v>
      </c>
      <c r="V2581" t="n">
        <v>0.91</v>
      </c>
      <c r="W2581" t="n">
        <v>9.199999999999999</v>
      </c>
      <c r="X2581" t="n">
        <v>0.14</v>
      </c>
      <c r="Y2581" t="n">
        <v>1</v>
      </c>
      <c r="Z2581" t="n">
        <v>10</v>
      </c>
    </row>
    <row r="2582">
      <c r="A2582" t="n">
        <v>118</v>
      </c>
      <c r="B2582" t="n">
        <v>95</v>
      </c>
      <c r="C2582" t="inlineStr">
        <is>
          <t xml:space="preserve">CONCLUIDO	</t>
        </is>
      </c>
      <c r="D2582" t="n">
        <v>3.8055</v>
      </c>
      <c r="E2582" t="n">
        <v>26.28</v>
      </c>
      <c r="F2582" t="n">
        <v>23.51</v>
      </c>
      <c r="G2582" t="n">
        <v>176.33</v>
      </c>
      <c r="H2582" t="n">
        <v>2.33</v>
      </c>
      <c r="I2582" t="n">
        <v>8</v>
      </c>
      <c r="J2582" t="n">
        <v>233.04</v>
      </c>
      <c r="K2582" t="n">
        <v>53.44</v>
      </c>
      <c r="L2582" t="n">
        <v>30.5</v>
      </c>
      <c r="M2582" t="n">
        <v>1</v>
      </c>
      <c r="N2582" t="n">
        <v>54.1</v>
      </c>
      <c r="O2582" t="n">
        <v>28975.43</v>
      </c>
      <c r="P2582" t="n">
        <v>274.95</v>
      </c>
      <c r="Q2582" t="n">
        <v>608.79</v>
      </c>
      <c r="R2582" t="n">
        <v>51.58</v>
      </c>
      <c r="S2582" t="n">
        <v>46.36</v>
      </c>
      <c r="T2582" t="n">
        <v>2296.01</v>
      </c>
      <c r="U2582" t="n">
        <v>0.9</v>
      </c>
      <c r="V2582" t="n">
        <v>0.91</v>
      </c>
      <c r="W2582" t="n">
        <v>9.199999999999999</v>
      </c>
      <c r="X2582" t="n">
        <v>0.14</v>
      </c>
      <c r="Y2582" t="n">
        <v>1</v>
      </c>
      <c r="Z2582" t="n">
        <v>10</v>
      </c>
    </row>
    <row r="2583">
      <c r="A2583" t="n">
        <v>119</v>
      </c>
      <c r="B2583" t="n">
        <v>95</v>
      </c>
      <c r="C2583" t="inlineStr">
        <is>
          <t xml:space="preserve">CONCLUIDO	</t>
        </is>
      </c>
      <c r="D2583" t="n">
        <v>3.8055</v>
      </c>
      <c r="E2583" t="n">
        <v>26.28</v>
      </c>
      <c r="F2583" t="n">
        <v>23.51</v>
      </c>
      <c r="G2583" t="n">
        <v>176.34</v>
      </c>
      <c r="H2583" t="n">
        <v>2.34</v>
      </c>
      <c r="I2583" t="n">
        <v>8</v>
      </c>
      <c r="J2583" t="n">
        <v>233.47</v>
      </c>
      <c r="K2583" t="n">
        <v>53.44</v>
      </c>
      <c r="L2583" t="n">
        <v>30.75</v>
      </c>
      <c r="M2583" t="n">
        <v>1</v>
      </c>
      <c r="N2583" t="n">
        <v>54.28</v>
      </c>
      <c r="O2583" t="n">
        <v>29028.21</v>
      </c>
      <c r="P2583" t="n">
        <v>275.27</v>
      </c>
      <c r="Q2583" t="n">
        <v>608.79</v>
      </c>
      <c r="R2583" t="n">
        <v>51.57</v>
      </c>
      <c r="S2583" t="n">
        <v>46.36</v>
      </c>
      <c r="T2583" t="n">
        <v>2292.04</v>
      </c>
      <c r="U2583" t="n">
        <v>0.9</v>
      </c>
      <c r="V2583" t="n">
        <v>0.91</v>
      </c>
      <c r="W2583" t="n">
        <v>9.199999999999999</v>
      </c>
      <c r="X2583" t="n">
        <v>0.14</v>
      </c>
      <c r="Y2583" t="n">
        <v>1</v>
      </c>
      <c r="Z2583" t="n">
        <v>10</v>
      </c>
    </row>
    <row r="2584">
      <c r="A2584" t="n">
        <v>120</v>
      </c>
      <c r="B2584" t="n">
        <v>95</v>
      </c>
      <c r="C2584" t="inlineStr">
        <is>
          <t xml:space="preserve">CONCLUIDO	</t>
        </is>
      </c>
      <c r="D2584" t="n">
        <v>3.8054</v>
      </c>
      <c r="E2584" t="n">
        <v>26.28</v>
      </c>
      <c r="F2584" t="n">
        <v>23.51</v>
      </c>
      <c r="G2584" t="n">
        <v>176.34</v>
      </c>
      <c r="H2584" t="n">
        <v>2.36</v>
      </c>
      <c r="I2584" t="n">
        <v>8</v>
      </c>
      <c r="J2584" t="n">
        <v>233.89</v>
      </c>
      <c r="K2584" t="n">
        <v>53.44</v>
      </c>
      <c r="L2584" t="n">
        <v>31</v>
      </c>
      <c r="M2584" t="n">
        <v>1</v>
      </c>
      <c r="N2584" t="n">
        <v>54.46</v>
      </c>
      <c r="O2584" t="n">
        <v>29081.05</v>
      </c>
      <c r="P2584" t="n">
        <v>275.53</v>
      </c>
      <c r="Q2584" t="n">
        <v>608.79</v>
      </c>
      <c r="R2584" t="n">
        <v>51.61</v>
      </c>
      <c r="S2584" t="n">
        <v>46.36</v>
      </c>
      <c r="T2584" t="n">
        <v>2312.76</v>
      </c>
      <c r="U2584" t="n">
        <v>0.9</v>
      </c>
      <c r="V2584" t="n">
        <v>0.91</v>
      </c>
      <c r="W2584" t="n">
        <v>9.199999999999999</v>
      </c>
      <c r="X2584" t="n">
        <v>0.14</v>
      </c>
      <c r="Y2584" t="n">
        <v>1</v>
      </c>
      <c r="Z2584" t="n">
        <v>10</v>
      </c>
    </row>
    <row r="2585">
      <c r="A2585" t="n">
        <v>121</v>
      </c>
      <c r="B2585" t="n">
        <v>95</v>
      </c>
      <c r="C2585" t="inlineStr">
        <is>
          <t xml:space="preserve">CONCLUIDO	</t>
        </is>
      </c>
      <c r="D2585" t="n">
        <v>3.8054</v>
      </c>
      <c r="E2585" t="n">
        <v>26.28</v>
      </c>
      <c r="F2585" t="n">
        <v>23.51</v>
      </c>
      <c r="G2585" t="n">
        <v>176.34</v>
      </c>
      <c r="H2585" t="n">
        <v>2.37</v>
      </c>
      <c r="I2585" t="n">
        <v>8</v>
      </c>
      <c r="J2585" t="n">
        <v>234.32</v>
      </c>
      <c r="K2585" t="n">
        <v>53.44</v>
      </c>
      <c r="L2585" t="n">
        <v>31.25</v>
      </c>
      <c r="M2585" t="n">
        <v>0</v>
      </c>
      <c r="N2585" t="n">
        <v>54.64</v>
      </c>
      <c r="O2585" t="n">
        <v>29133.96</v>
      </c>
      <c r="P2585" t="n">
        <v>275.8</v>
      </c>
      <c r="Q2585" t="n">
        <v>608.79</v>
      </c>
      <c r="R2585" t="n">
        <v>51.54</v>
      </c>
      <c r="S2585" t="n">
        <v>46.36</v>
      </c>
      <c r="T2585" t="n">
        <v>2279.88</v>
      </c>
      <c r="U2585" t="n">
        <v>0.9</v>
      </c>
      <c r="V2585" t="n">
        <v>0.91</v>
      </c>
      <c r="W2585" t="n">
        <v>9.199999999999999</v>
      </c>
      <c r="X2585" t="n">
        <v>0.14</v>
      </c>
      <c r="Y2585" t="n">
        <v>1</v>
      </c>
      <c r="Z2585" t="n">
        <v>10</v>
      </c>
    </row>
    <row r="2586">
      <c r="A2586" t="n">
        <v>0</v>
      </c>
      <c r="B2586" t="n">
        <v>55</v>
      </c>
      <c r="C2586" t="inlineStr">
        <is>
          <t xml:space="preserve">CONCLUIDO	</t>
        </is>
      </c>
      <c r="D2586" t="n">
        <v>2.9145</v>
      </c>
      <c r="E2586" t="n">
        <v>34.31</v>
      </c>
      <c r="F2586" t="n">
        <v>27.45</v>
      </c>
      <c r="G2586" t="n">
        <v>8.23</v>
      </c>
      <c r="H2586" t="n">
        <v>0.15</v>
      </c>
      <c r="I2586" t="n">
        <v>200</v>
      </c>
      <c r="J2586" t="n">
        <v>116.05</v>
      </c>
      <c r="K2586" t="n">
        <v>43.4</v>
      </c>
      <c r="L2586" t="n">
        <v>1</v>
      </c>
      <c r="M2586" t="n">
        <v>198</v>
      </c>
      <c r="N2586" t="n">
        <v>16.65</v>
      </c>
      <c r="O2586" t="n">
        <v>14546.17</v>
      </c>
      <c r="P2586" t="n">
        <v>277.29</v>
      </c>
      <c r="Q2586" t="n">
        <v>609.6799999999999</v>
      </c>
      <c r="R2586" t="n">
        <v>173.26</v>
      </c>
      <c r="S2586" t="n">
        <v>46.36</v>
      </c>
      <c r="T2586" t="n">
        <v>62179.32</v>
      </c>
      <c r="U2586" t="n">
        <v>0.27</v>
      </c>
      <c r="V2586" t="n">
        <v>0.78</v>
      </c>
      <c r="W2586" t="n">
        <v>9.51</v>
      </c>
      <c r="X2586" t="n">
        <v>4.06</v>
      </c>
      <c r="Y2586" t="n">
        <v>1</v>
      </c>
      <c r="Z2586" t="n">
        <v>10</v>
      </c>
    </row>
    <row r="2587">
      <c r="A2587" t="n">
        <v>1</v>
      </c>
      <c r="B2587" t="n">
        <v>55</v>
      </c>
      <c r="C2587" t="inlineStr">
        <is>
          <t xml:space="preserve">CONCLUIDO	</t>
        </is>
      </c>
      <c r="D2587" t="n">
        <v>3.1004</v>
      </c>
      <c r="E2587" t="n">
        <v>32.25</v>
      </c>
      <c r="F2587" t="n">
        <v>26.49</v>
      </c>
      <c r="G2587" t="n">
        <v>10.32</v>
      </c>
      <c r="H2587" t="n">
        <v>0.19</v>
      </c>
      <c r="I2587" t="n">
        <v>154</v>
      </c>
      <c r="J2587" t="n">
        <v>116.37</v>
      </c>
      <c r="K2587" t="n">
        <v>43.4</v>
      </c>
      <c r="L2587" t="n">
        <v>1.25</v>
      </c>
      <c r="M2587" t="n">
        <v>152</v>
      </c>
      <c r="N2587" t="n">
        <v>16.72</v>
      </c>
      <c r="O2587" t="n">
        <v>14585.96</v>
      </c>
      <c r="P2587" t="n">
        <v>266.82</v>
      </c>
      <c r="Q2587" t="n">
        <v>609.38</v>
      </c>
      <c r="R2587" t="n">
        <v>143.86</v>
      </c>
      <c r="S2587" t="n">
        <v>46.36</v>
      </c>
      <c r="T2587" t="n">
        <v>47709.05</v>
      </c>
      <c r="U2587" t="n">
        <v>0.32</v>
      </c>
      <c r="V2587" t="n">
        <v>0.8</v>
      </c>
      <c r="W2587" t="n">
        <v>9.43</v>
      </c>
      <c r="X2587" t="n">
        <v>3.1</v>
      </c>
      <c r="Y2587" t="n">
        <v>1</v>
      </c>
      <c r="Z2587" t="n">
        <v>10</v>
      </c>
    </row>
    <row r="2588">
      <c r="A2588" t="n">
        <v>2</v>
      </c>
      <c r="B2588" t="n">
        <v>55</v>
      </c>
      <c r="C2588" t="inlineStr">
        <is>
          <t xml:space="preserve">CONCLUIDO	</t>
        </is>
      </c>
      <c r="D2588" t="n">
        <v>3.23</v>
      </c>
      <c r="E2588" t="n">
        <v>30.96</v>
      </c>
      <c r="F2588" t="n">
        <v>25.89</v>
      </c>
      <c r="G2588" t="n">
        <v>12.43</v>
      </c>
      <c r="H2588" t="n">
        <v>0.23</v>
      </c>
      <c r="I2588" t="n">
        <v>125</v>
      </c>
      <c r="J2588" t="n">
        <v>116.69</v>
      </c>
      <c r="K2588" t="n">
        <v>43.4</v>
      </c>
      <c r="L2588" t="n">
        <v>1.5</v>
      </c>
      <c r="M2588" t="n">
        <v>123</v>
      </c>
      <c r="N2588" t="n">
        <v>16.79</v>
      </c>
      <c r="O2588" t="n">
        <v>14625.77</v>
      </c>
      <c r="P2588" t="n">
        <v>260.03</v>
      </c>
      <c r="Q2588" t="n">
        <v>609.53</v>
      </c>
      <c r="R2588" t="n">
        <v>125.1</v>
      </c>
      <c r="S2588" t="n">
        <v>46.36</v>
      </c>
      <c r="T2588" t="n">
        <v>38472.5</v>
      </c>
      <c r="U2588" t="n">
        <v>0.37</v>
      </c>
      <c r="V2588" t="n">
        <v>0.82</v>
      </c>
      <c r="W2588" t="n">
        <v>9.390000000000001</v>
      </c>
      <c r="X2588" t="n">
        <v>2.5</v>
      </c>
      <c r="Y2588" t="n">
        <v>1</v>
      </c>
      <c r="Z2588" t="n">
        <v>10</v>
      </c>
    </row>
    <row r="2589">
      <c r="A2589" t="n">
        <v>3</v>
      </c>
      <c r="B2589" t="n">
        <v>55</v>
      </c>
      <c r="C2589" t="inlineStr">
        <is>
          <t xml:space="preserve">CONCLUIDO	</t>
        </is>
      </c>
      <c r="D2589" t="n">
        <v>3.322</v>
      </c>
      <c r="E2589" t="n">
        <v>30.1</v>
      </c>
      <c r="F2589" t="n">
        <v>25.49</v>
      </c>
      <c r="G2589" t="n">
        <v>14.43</v>
      </c>
      <c r="H2589" t="n">
        <v>0.26</v>
      </c>
      <c r="I2589" t="n">
        <v>106</v>
      </c>
      <c r="J2589" t="n">
        <v>117.01</v>
      </c>
      <c r="K2589" t="n">
        <v>43.4</v>
      </c>
      <c r="L2589" t="n">
        <v>1.75</v>
      </c>
      <c r="M2589" t="n">
        <v>104</v>
      </c>
      <c r="N2589" t="n">
        <v>16.86</v>
      </c>
      <c r="O2589" t="n">
        <v>14665.62</v>
      </c>
      <c r="P2589" t="n">
        <v>255.14</v>
      </c>
      <c r="Q2589" t="n">
        <v>609.2</v>
      </c>
      <c r="R2589" t="n">
        <v>113.03</v>
      </c>
      <c r="S2589" t="n">
        <v>46.36</v>
      </c>
      <c r="T2589" t="n">
        <v>32534.05</v>
      </c>
      <c r="U2589" t="n">
        <v>0.41</v>
      </c>
      <c r="V2589" t="n">
        <v>0.84</v>
      </c>
      <c r="W2589" t="n">
        <v>9.35</v>
      </c>
      <c r="X2589" t="n">
        <v>2.11</v>
      </c>
      <c r="Y2589" t="n">
        <v>1</v>
      </c>
      <c r="Z2589" t="n">
        <v>10</v>
      </c>
    </row>
    <row r="2590">
      <c r="A2590" t="n">
        <v>4</v>
      </c>
      <c r="B2590" t="n">
        <v>55</v>
      </c>
      <c r="C2590" t="inlineStr">
        <is>
          <t xml:space="preserve">CONCLUIDO	</t>
        </is>
      </c>
      <c r="D2590" t="n">
        <v>3.3954</v>
      </c>
      <c r="E2590" t="n">
        <v>29.45</v>
      </c>
      <c r="F2590" t="n">
        <v>25.19</v>
      </c>
      <c r="G2590" t="n">
        <v>16.61</v>
      </c>
      <c r="H2590" t="n">
        <v>0.3</v>
      </c>
      <c r="I2590" t="n">
        <v>91</v>
      </c>
      <c r="J2590" t="n">
        <v>117.34</v>
      </c>
      <c r="K2590" t="n">
        <v>43.4</v>
      </c>
      <c r="L2590" t="n">
        <v>2</v>
      </c>
      <c r="M2590" t="n">
        <v>89</v>
      </c>
      <c r="N2590" t="n">
        <v>16.94</v>
      </c>
      <c r="O2590" t="n">
        <v>14705.49</v>
      </c>
      <c r="P2590" t="n">
        <v>251.47</v>
      </c>
      <c r="Q2590" t="n">
        <v>609.03</v>
      </c>
      <c r="R2590" t="n">
        <v>104.07</v>
      </c>
      <c r="S2590" t="n">
        <v>46.36</v>
      </c>
      <c r="T2590" t="n">
        <v>28128.23</v>
      </c>
      <c r="U2590" t="n">
        <v>0.45</v>
      </c>
      <c r="V2590" t="n">
        <v>0.85</v>
      </c>
      <c r="W2590" t="n">
        <v>9.32</v>
      </c>
      <c r="X2590" t="n">
        <v>1.82</v>
      </c>
      <c r="Y2590" t="n">
        <v>1</v>
      </c>
      <c r="Z2590" t="n">
        <v>10</v>
      </c>
    </row>
    <row r="2591">
      <c r="A2591" t="n">
        <v>5</v>
      </c>
      <c r="B2591" t="n">
        <v>55</v>
      </c>
      <c r="C2591" t="inlineStr">
        <is>
          <t xml:space="preserve">CONCLUIDO	</t>
        </is>
      </c>
      <c r="D2591" t="n">
        <v>3.4522</v>
      </c>
      <c r="E2591" t="n">
        <v>28.97</v>
      </c>
      <c r="F2591" t="n">
        <v>24.97</v>
      </c>
      <c r="G2591" t="n">
        <v>18.73</v>
      </c>
      <c r="H2591" t="n">
        <v>0.34</v>
      </c>
      <c r="I2591" t="n">
        <v>80</v>
      </c>
      <c r="J2591" t="n">
        <v>117.66</v>
      </c>
      <c r="K2591" t="n">
        <v>43.4</v>
      </c>
      <c r="L2591" t="n">
        <v>2.25</v>
      </c>
      <c r="M2591" t="n">
        <v>78</v>
      </c>
      <c r="N2591" t="n">
        <v>17.01</v>
      </c>
      <c r="O2591" t="n">
        <v>14745.39</v>
      </c>
      <c r="P2591" t="n">
        <v>248.26</v>
      </c>
      <c r="Q2591" t="n">
        <v>609.1799999999999</v>
      </c>
      <c r="R2591" t="n">
        <v>96.91</v>
      </c>
      <c r="S2591" t="n">
        <v>46.36</v>
      </c>
      <c r="T2591" t="n">
        <v>24603.41</v>
      </c>
      <c r="U2591" t="n">
        <v>0.48</v>
      </c>
      <c r="V2591" t="n">
        <v>0.85</v>
      </c>
      <c r="W2591" t="n">
        <v>9.31</v>
      </c>
      <c r="X2591" t="n">
        <v>1.59</v>
      </c>
      <c r="Y2591" t="n">
        <v>1</v>
      </c>
      <c r="Z2591" t="n">
        <v>10</v>
      </c>
    </row>
    <row r="2592">
      <c r="A2592" t="n">
        <v>6</v>
      </c>
      <c r="B2592" t="n">
        <v>55</v>
      </c>
      <c r="C2592" t="inlineStr">
        <is>
          <t xml:space="preserve">CONCLUIDO	</t>
        </is>
      </c>
      <c r="D2592" t="n">
        <v>3.4942</v>
      </c>
      <c r="E2592" t="n">
        <v>28.62</v>
      </c>
      <c r="F2592" t="n">
        <v>24.82</v>
      </c>
      <c r="G2592" t="n">
        <v>20.68</v>
      </c>
      <c r="H2592" t="n">
        <v>0.37</v>
      </c>
      <c r="I2592" t="n">
        <v>72</v>
      </c>
      <c r="J2592" t="n">
        <v>117.98</v>
      </c>
      <c r="K2592" t="n">
        <v>43.4</v>
      </c>
      <c r="L2592" t="n">
        <v>2.5</v>
      </c>
      <c r="M2592" t="n">
        <v>70</v>
      </c>
      <c r="N2592" t="n">
        <v>17.08</v>
      </c>
      <c r="O2592" t="n">
        <v>14785.31</v>
      </c>
      <c r="P2592" t="n">
        <v>245.98</v>
      </c>
      <c r="Q2592" t="n">
        <v>609.08</v>
      </c>
      <c r="R2592" t="n">
        <v>91.95999999999999</v>
      </c>
      <c r="S2592" t="n">
        <v>46.36</v>
      </c>
      <c r="T2592" t="n">
        <v>22166.61</v>
      </c>
      <c r="U2592" t="n">
        <v>0.5</v>
      </c>
      <c r="V2592" t="n">
        <v>0.86</v>
      </c>
      <c r="W2592" t="n">
        <v>9.300000000000001</v>
      </c>
      <c r="X2592" t="n">
        <v>1.44</v>
      </c>
      <c r="Y2592" t="n">
        <v>1</v>
      </c>
      <c r="Z2592" t="n">
        <v>10</v>
      </c>
    </row>
    <row r="2593">
      <c r="A2593" t="n">
        <v>7</v>
      </c>
      <c r="B2593" t="n">
        <v>55</v>
      </c>
      <c r="C2593" t="inlineStr">
        <is>
          <t xml:space="preserve">CONCLUIDO	</t>
        </is>
      </c>
      <c r="D2593" t="n">
        <v>3.5345</v>
      </c>
      <c r="E2593" t="n">
        <v>28.29</v>
      </c>
      <c r="F2593" t="n">
        <v>24.66</v>
      </c>
      <c r="G2593" t="n">
        <v>22.76</v>
      </c>
      <c r="H2593" t="n">
        <v>0.41</v>
      </c>
      <c r="I2593" t="n">
        <v>65</v>
      </c>
      <c r="J2593" t="n">
        <v>118.31</v>
      </c>
      <c r="K2593" t="n">
        <v>43.4</v>
      </c>
      <c r="L2593" t="n">
        <v>2.75</v>
      </c>
      <c r="M2593" t="n">
        <v>63</v>
      </c>
      <c r="N2593" t="n">
        <v>17.16</v>
      </c>
      <c r="O2593" t="n">
        <v>14825.26</v>
      </c>
      <c r="P2593" t="n">
        <v>243.51</v>
      </c>
      <c r="Q2593" t="n">
        <v>609.0599999999999</v>
      </c>
      <c r="R2593" t="n">
        <v>87.16</v>
      </c>
      <c r="S2593" t="n">
        <v>46.36</v>
      </c>
      <c r="T2593" t="n">
        <v>19801.44</v>
      </c>
      <c r="U2593" t="n">
        <v>0.53</v>
      </c>
      <c r="V2593" t="n">
        <v>0.86</v>
      </c>
      <c r="W2593" t="n">
        <v>9.279999999999999</v>
      </c>
      <c r="X2593" t="n">
        <v>1.28</v>
      </c>
      <c r="Y2593" t="n">
        <v>1</v>
      </c>
      <c r="Z2593" t="n">
        <v>10</v>
      </c>
    </row>
    <row r="2594">
      <c r="A2594" t="n">
        <v>8</v>
      </c>
      <c r="B2594" t="n">
        <v>55</v>
      </c>
      <c r="C2594" t="inlineStr">
        <is>
          <t xml:space="preserve">CONCLUIDO	</t>
        </is>
      </c>
      <c r="D2594" t="n">
        <v>3.5686</v>
      </c>
      <c r="E2594" t="n">
        <v>28.02</v>
      </c>
      <c r="F2594" t="n">
        <v>24.53</v>
      </c>
      <c r="G2594" t="n">
        <v>24.94</v>
      </c>
      <c r="H2594" t="n">
        <v>0.45</v>
      </c>
      <c r="I2594" t="n">
        <v>59</v>
      </c>
      <c r="J2594" t="n">
        <v>118.63</v>
      </c>
      <c r="K2594" t="n">
        <v>43.4</v>
      </c>
      <c r="L2594" t="n">
        <v>3</v>
      </c>
      <c r="M2594" t="n">
        <v>57</v>
      </c>
      <c r="N2594" t="n">
        <v>17.23</v>
      </c>
      <c r="O2594" t="n">
        <v>14865.24</v>
      </c>
      <c r="P2594" t="n">
        <v>241.46</v>
      </c>
      <c r="Q2594" t="n">
        <v>609.02</v>
      </c>
      <c r="R2594" t="n">
        <v>83</v>
      </c>
      <c r="S2594" t="n">
        <v>46.36</v>
      </c>
      <c r="T2594" t="n">
        <v>17750.95</v>
      </c>
      <c r="U2594" t="n">
        <v>0.5600000000000001</v>
      </c>
      <c r="V2594" t="n">
        <v>0.87</v>
      </c>
      <c r="W2594" t="n">
        <v>9.279999999999999</v>
      </c>
      <c r="X2594" t="n">
        <v>1.15</v>
      </c>
      <c r="Y2594" t="n">
        <v>1</v>
      </c>
      <c r="Z2594" t="n">
        <v>10</v>
      </c>
    </row>
    <row r="2595">
      <c r="A2595" t="n">
        <v>9</v>
      </c>
      <c r="B2595" t="n">
        <v>55</v>
      </c>
      <c r="C2595" t="inlineStr">
        <is>
          <t xml:space="preserve">CONCLUIDO	</t>
        </is>
      </c>
      <c r="D2595" t="n">
        <v>3.5956</v>
      </c>
      <c r="E2595" t="n">
        <v>27.81</v>
      </c>
      <c r="F2595" t="n">
        <v>24.44</v>
      </c>
      <c r="G2595" t="n">
        <v>27.15</v>
      </c>
      <c r="H2595" t="n">
        <v>0.48</v>
      </c>
      <c r="I2595" t="n">
        <v>54</v>
      </c>
      <c r="J2595" t="n">
        <v>118.96</v>
      </c>
      <c r="K2595" t="n">
        <v>43.4</v>
      </c>
      <c r="L2595" t="n">
        <v>3.25</v>
      </c>
      <c r="M2595" t="n">
        <v>52</v>
      </c>
      <c r="N2595" t="n">
        <v>17.31</v>
      </c>
      <c r="O2595" t="n">
        <v>14905.25</v>
      </c>
      <c r="P2595" t="n">
        <v>239.74</v>
      </c>
      <c r="Q2595" t="n">
        <v>608.92</v>
      </c>
      <c r="R2595" t="n">
        <v>79.98</v>
      </c>
      <c r="S2595" t="n">
        <v>46.36</v>
      </c>
      <c r="T2595" t="n">
        <v>16265.63</v>
      </c>
      <c r="U2595" t="n">
        <v>0.58</v>
      </c>
      <c r="V2595" t="n">
        <v>0.87</v>
      </c>
      <c r="W2595" t="n">
        <v>9.279999999999999</v>
      </c>
      <c r="X2595" t="n">
        <v>1.06</v>
      </c>
      <c r="Y2595" t="n">
        <v>1</v>
      </c>
      <c r="Z2595" t="n">
        <v>10</v>
      </c>
    </row>
    <row r="2596">
      <c r="A2596" t="n">
        <v>10</v>
      </c>
      <c r="B2596" t="n">
        <v>55</v>
      </c>
      <c r="C2596" t="inlineStr">
        <is>
          <t xml:space="preserve">CONCLUIDO	</t>
        </is>
      </c>
      <c r="D2596" t="n">
        <v>3.6167</v>
      </c>
      <c r="E2596" t="n">
        <v>27.65</v>
      </c>
      <c r="F2596" t="n">
        <v>24.37</v>
      </c>
      <c r="G2596" t="n">
        <v>29.24</v>
      </c>
      <c r="H2596" t="n">
        <v>0.52</v>
      </c>
      <c r="I2596" t="n">
        <v>50</v>
      </c>
      <c r="J2596" t="n">
        <v>119.28</v>
      </c>
      <c r="K2596" t="n">
        <v>43.4</v>
      </c>
      <c r="L2596" t="n">
        <v>3.5</v>
      </c>
      <c r="M2596" t="n">
        <v>48</v>
      </c>
      <c r="N2596" t="n">
        <v>17.38</v>
      </c>
      <c r="O2596" t="n">
        <v>14945.29</v>
      </c>
      <c r="P2596" t="n">
        <v>238.24</v>
      </c>
      <c r="Q2596" t="n">
        <v>608.92</v>
      </c>
      <c r="R2596" t="n">
        <v>78.38</v>
      </c>
      <c r="S2596" t="n">
        <v>46.36</v>
      </c>
      <c r="T2596" t="n">
        <v>15488.01</v>
      </c>
      <c r="U2596" t="n">
        <v>0.59</v>
      </c>
      <c r="V2596" t="n">
        <v>0.87</v>
      </c>
      <c r="W2596" t="n">
        <v>9.26</v>
      </c>
      <c r="X2596" t="n">
        <v>1</v>
      </c>
      <c r="Y2596" t="n">
        <v>1</v>
      </c>
      <c r="Z2596" t="n">
        <v>10</v>
      </c>
    </row>
    <row r="2597">
      <c r="A2597" t="n">
        <v>11</v>
      </c>
      <c r="B2597" t="n">
        <v>55</v>
      </c>
      <c r="C2597" t="inlineStr">
        <is>
          <t xml:space="preserve">CONCLUIDO	</t>
        </is>
      </c>
      <c r="D2597" t="n">
        <v>3.6339</v>
      </c>
      <c r="E2597" t="n">
        <v>27.52</v>
      </c>
      <c r="F2597" t="n">
        <v>24.31</v>
      </c>
      <c r="G2597" t="n">
        <v>31.04</v>
      </c>
      <c r="H2597" t="n">
        <v>0.55</v>
      </c>
      <c r="I2597" t="n">
        <v>47</v>
      </c>
      <c r="J2597" t="n">
        <v>119.61</v>
      </c>
      <c r="K2597" t="n">
        <v>43.4</v>
      </c>
      <c r="L2597" t="n">
        <v>3.75</v>
      </c>
      <c r="M2597" t="n">
        <v>45</v>
      </c>
      <c r="N2597" t="n">
        <v>17.46</v>
      </c>
      <c r="O2597" t="n">
        <v>14985.35</v>
      </c>
      <c r="P2597" t="n">
        <v>236.69</v>
      </c>
      <c r="Q2597" t="n">
        <v>608.9299999999999</v>
      </c>
      <c r="R2597" t="n">
        <v>76.44</v>
      </c>
      <c r="S2597" t="n">
        <v>46.36</v>
      </c>
      <c r="T2597" t="n">
        <v>14531</v>
      </c>
      <c r="U2597" t="n">
        <v>0.61</v>
      </c>
      <c r="V2597" t="n">
        <v>0.88</v>
      </c>
      <c r="W2597" t="n">
        <v>9.26</v>
      </c>
      <c r="X2597" t="n">
        <v>0.9399999999999999</v>
      </c>
      <c r="Y2597" t="n">
        <v>1</v>
      </c>
      <c r="Z2597" t="n">
        <v>10</v>
      </c>
    </row>
    <row r="2598">
      <c r="A2598" t="n">
        <v>12</v>
      </c>
      <c r="B2598" t="n">
        <v>55</v>
      </c>
      <c r="C2598" t="inlineStr">
        <is>
          <t xml:space="preserve">CONCLUIDO	</t>
        </is>
      </c>
      <c r="D2598" t="n">
        <v>3.6521</v>
      </c>
      <c r="E2598" t="n">
        <v>27.38</v>
      </c>
      <c r="F2598" t="n">
        <v>24.25</v>
      </c>
      <c r="G2598" t="n">
        <v>33.06</v>
      </c>
      <c r="H2598" t="n">
        <v>0.59</v>
      </c>
      <c r="I2598" t="n">
        <v>44</v>
      </c>
      <c r="J2598" t="n">
        <v>119.93</v>
      </c>
      <c r="K2598" t="n">
        <v>43.4</v>
      </c>
      <c r="L2598" t="n">
        <v>4</v>
      </c>
      <c r="M2598" t="n">
        <v>42</v>
      </c>
      <c r="N2598" t="n">
        <v>17.53</v>
      </c>
      <c r="O2598" t="n">
        <v>15025.44</v>
      </c>
      <c r="P2598" t="n">
        <v>235.23</v>
      </c>
      <c r="Q2598" t="n">
        <v>608.91</v>
      </c>
      <c r="R2598" t="n">
        <v>74.40000000000001</v>
      </c>
      <c r="S2598" t="n">
        <v>46.36</v>
      </c>
      <c r="T2598" t="n">
        <v>13528.03</v>
      </c>
      <c r="U2598" t="n">
        <v>0.62</v>
      </c>
      <c r="V2598" t="n">
        <v>0.88</v>
      </c>
      <c r="W2598" t="n">
        <v>9.25</v>
      </c>
      <c r="X2598" t="n">
        <v>0.87</v>
      </c>
      <c r="Y2598" t="n">
        <v>1</v>
      </c>
      <c r="Z2598" t="n">
        <v>10</v>
      </c>
    </row>
    <row r="2599">
      <c r="A2599" t="n">
        <v>13</v>
      </c>
      <c r="B2599" t="n">
        <v>55</v>
      </c>
      <c r="C2599" t="inlineStr">
        <is>
          <t xml:space="preserve">CONCLUIDO	</t>
        </is>
      </c>
      <c r="D2599" t="n">
        <v>3.6699</v>
      </c>
      <c r="E2599" t="n">
        <v>27.25</v>
      </c>
      <c r="F2599" t="n">
        <v>24.18</v>
      </c>
      <c r="G2599" t="n">
        <v>35.39</v>
      </c>
      <c r="H2599" t="n">
        <v>0.62</v>
      </c>
      <c r="I2599" t="n">
        <v>41</v>
      </c>
      <c r="J2599" t="n">
        <v>120.26</v>
      </c>
      <c r="K2599" t="n">
        <v>43.4</v>
      </c>
      <c r="L2599" t="n">
        <v>4.25</v>
      </c>
      <c r="M2599" t="n">
        <v>39</v>
      </c>
      <c r="N2599" t="n">
        <v>17.61</v>
      </c>
      <c r="O2599" t="n">
        <v>15065.56</v>
      </c>
      <c r="P2599" t="n">
        <v>233.88</v>
      </c>
      <c r="Q2599" t="n">
        <v>608.84</v>
      </c>
      <c r="R2599" t="n">
        <v>72.56999999999999</v>
      </c>
      <c r="S2599" t="n">
        <v>46.36</v>
      </c>
      <c r="T2599" t="n">
        <v>12627.89</v>
      </c>
      <c r="U2599" t="n">
        <v>0.64</v>
      </c>
      <c r="V2599" t="n">
        <v>0.88</v>
      </c>
      <c r="W2599" t="n">
        <v>9.25</v>
      </c>
      <c r="X2599" t="n">
        <v>0.8100000000000001</v>
      </c>
      <c r="Y2599" t="n">
        <v>1</v>
      </c>
      <c r="Z2599" t="n">
        <v>10</v>
      </c>
    </row>
    <row r="2600">
      <c r="A2600" t="n">
        <v>14</v>
      </c>
      <c r="B2600" t="n">
        <v>55</v>
      </c>
      <c r="C2600" t="inlineStr">
        <is>
          <t xml:space="preserve">CONCLUIDO	</t>
        </is>
      </c>
      <c r="D2600" t="n">
        <v>3.6895</v>
      </c>
      <c r="E2600" t="n">
        <v>27.1</v>
      </c>
      <c r="F2600" t="n">
        <v>24.11</v>
      </c>
      <c r="G2600" t="n">
        <v>38.07</v>
      </c>
      <c r="H2600" t="n">
        <v>0.66</v>
      </c>
      <c r="I2600" t="n">
        <v>38</v>
      </c>
      <c r="J2600" t="n">
        <v>120.58</v>
      </c>
      <c r="K2600" t="n">
        <v>43.4</v>
      </c>
      <c r="L2600" t="n">
        <v>4.5</v>
      </c>
      <c r="M2600" t="n">
        <v>36</v>
      </c>
      <c r="N2600" t="n">
        <v>17.68</v>
      </c>
      <c r="O2600" t="n">
        <v>15105.7</v>
      </c>
      <c r="P2600" t="n">
        <v>232.09</v>
      </c>
      <c r="Q2600" t="n">
        <v>608.98</v>
      </c>
      <c r="R2600" t="n">
        <v>70.31</v>
      </c>
      <c r="S2600" t="n">
        <v>46.36</v>
      </c>
      <c r="T2600" t="n">
        <v>11512.41</v>
      </c>
      <c r="U2600" t="n">
        <v>0.66</v>
      </c>
      <c r="V2600" t="n">
        <v>0.88</v>
      </c>
      <c r="W2600" t="n">
        <v>9.24</v>
      </c>
      <c r="X2600" t="n">
        <v>0.74</v>
      </c>
      <c r="Y2600" t="n">
        <v>1</v>
      </c>
      <c r="Z2600" t="n">
        <v>10</v>
      </c>
    </row>
    <row r="2601">
      <c r="A2601" t="n">
        <v>15</v>
      </c>
      <c r="B2601" t="n">
        <v>55</v>
      </c>
      <c r="C2601" t="inlineStr">
        <is>
          <t xml:space="preserve">CONCLUIDO	</t>
        </is>
      </c>
      <c r="D2601" t="n">
        <v>3.7001</v>
      </c>
      <c r="E2601" t="n">
        <v>27.03</v>
      </c>
      <c r="F2601" t="n">
        <v>24.08</v>
      </c>
      <c r="G2601" t="n">
        <v>40.14</v>
      </c>
      <c r="H2601" t="n">
        <v>0.6899999999999999</v>
      </c>
      <c r="I2601" t="n">
        <v>36</v>
      </c>
      <c r="J2601" t="n">
        <v>120.91</v>
      </c>
      <c r="K2601" t="n">
        <v>43.4</v>
      </c>
      <c r="L2601" t="n">
        <v>4.75</v>
      </c>
      <c r="M2601" t="n">
        <v>34</v>
      </c>
      <c r="N2601" t="n">
        <v>17.76</v>
      </c>
      <c r="O2601" t="n">
        <v>15145.88</v>
      </c>
      <c r="P2601" t="n">
        <v>231.05</v>
      </c>
      <c r="Q2601" t="n">
        <v>608.9299999999999</v>
      </c>
      <c r="R2601" t="n">
        <v>69.36</v>
      </c>
      <c r="S2601" t="n">
        <v>46.36</v>
      </c>
      <c r="T2601" t="n">
        <v>11049.91</v>
      </c>
      <c r="U2601" t="n">
        <v>0.67</v>
      </c>
      <c r="V2601" t="n">
        <v>0.88</v>
      </c>
      <c r="W2601" t="n">
        <v>9.24</v>
      </c>
      <c r="X2601" t="n">
        <v>0.71</v>
      </c>
      <c r="Y2601" t="n">
        <v>1</v>
      </c>
      <c r="Z2601" t="n">
        <v>10</v>
      </c>
    </row>
    <row r="2602">
      <c r="A2602" t="n">
        <v>16</v>
      </c>
      <c r="B2602" t="n">
        <v>55</v>
      </c>
      <c r="C2602" t="inlineStr">
        <is>
          <t xml:space="preserve">CONCLUIDO	</t>
        </is>
      </c>
      <c r="D2602" t="n">
        <v>3.7152</v>
      </c>
      <c r="E2602" t="n">
        <v>26.92</v>
      </c>
      <c r="F2602" t="n">
        <v>24.02</v>
      </c>
      <c r="G2602" t="n">
        <v>42.39</v>
      </c>
      <c r="H2602" t="n">
        <v>0.73</v>
      </c>
      <c r="I2602" t="n">
        <v>34</v>
      </c>
      <c r="J2602" t="n">
        <v>121.23</v>
      </c>
      <c r="K2602" t="n">
        <v>43.4</v>
      </c>
      <c r="L2602" t="n">
        <v>5</v>
      </c>
      <c r="M2602" t="n">
        <v>32</v>
      </c>
      <c r="N2602" t="n">
        <v>17.83</v>
      </c>
      <c r="O2602" t="n">
        <v>15186.08</v>
      </c>
      <c r="P2602" t="n">
        <v>229.54</v>
      </c>
      <c r="Q2602" t="n">
        <v>608.98</v>
      </c>
      <c r="R2602" t="n">
        <v>67.34999999999999</v>
      </c>
      <c r="S2602" t="n">
        <v>46.36</v>
      </c>
      <c r="T2602" t="n">
        <v>10051.33</v>
      </c>
      <c r="U2602" t="n">
        <v>0.6899999999999999</v>
      </c>
      <c r="V2602" t="n">
        <v>0.89</v>
      </c>
      <c r="W2602" t="n">
        <v>9.23</v>
      </c>
      <c r="X2602" t="n">
        <v>0.65</v>
      </c>
      <c r="Y2602" t="n">
        <v>1</v>
      </c>
      <c r="Z2602" t="n">
        <v>10</v>
      </c>
    </row>
    <row r="2603">
      <c r="A2603" t="n">
        <v>17</v>
      </c>
      <c r="B2603" t="n">
        <v>55</v>
      </c>
      <c r="C2603" t="inlineStr">
        <is>
          <t xml:space="preserve">CONCLUIDO	</t>
        </is>
      </c>
      <c r="D2603" t="n">
        <v>3.7182</v>
      </c>
      <c r="E2603" t="n">
        <v>26.9</v>
      </c>
      <c r="F2603" t="n">
        <v>24.02</v>
      </c>
      <c r="G2603" t="n">
        <v>43.68</v>
      </c>
      <c r="H2603" t="n">
        <v>0.76</v>
      </c>
      <c r="I2603" t="n">
        <v>33</v>
      </c>
      <c r="J2603" t="n">
        <v>121.56</v>
      </c>
      <c r="K2603" t="n">
        <v>43.4</v>
      </c>
      <c r="L2603" t="n">
        <v>5.25</v>
      </c>
      <c r="M2603" t="n">
        <v>31</v>
      </c>
      <c r="N2603" t="n">
        <v>17.91</v>
      </c>
      <c r="O2603" t="n">
        <v>15226.31</v>
      </c>
      <c r="P2603" t="n">
        <v>228.84</v>
      </c>
      <c r="Q2603" t="n">
        <v>609.04</v>
      </c>
      <c r="R2603" t="n">
        <v>67.39</v>
      </c>
      <c r="S2603" t="n">
        <v>46.36</v>
      </c>
      <c r="T2603" t="n">
        <v>10079.52</v>
      </c>
      <c r="U2603" t="n">
        <v>0.6899999999999999</v>
      </c>
      <c r="V2603" t="n">
        <v>0.89</v>
      </c>
      <c r="W2603" t="n">
        <v>9.24</v>
      </c>
      <c r="X2603" t="n">
        <v>0.65</v>
      </c>
      <c r="Y2603" t="n">
        <v>1</v>
      </c>
      <c r="Z2603" t="n">
        <v>10</v>
      </c>
    </row>
    <row r="2604">
      <c r="A2604" t="n">
        <v>18</v>
      </c>
      <c r="B2604" t="n">
        <v>55</v>
      </c>
      <c r="C2604" t="inlineStr">
        <is>
          <t xml:space="preserve">CONCLUIDO	</t>
        </is>
      </c>
      <c r="D2604" t="n">
        <v>3.7316</v>
      </c>
      <c r="E2604" t="n">
        <v>26.8</v>
      </c>
      <c r="F2604" t="n">
        <v>23.97</v>
      </c>
      <c r="G2604" t="n">
        <v>46.4</v>
      </c>
      <c r="H2604" t="n">
        <v>0.8</v>
      </c>
      <c r="I2604" t="n">
        <v>31</v>
      </c>
      <c r="J2604" t="n">
        <v>121.89</v>
      </c>
      <c r="K2604" t="n">
        <v>43.4</v>
      </c>
      <c r="L2604" t="n">
        <v>5.5</v>
      </c>
      <c r="M2604" t="n">
        <v>29</v>
      </c>
      <c r="N2604" t="n">
        <v>17.99</v>
      </c>
      <c r="O2604" t="n">
        <v>15266.56</v>
      </c>
      <c r="P2604" t="n">
        <v>227.61</v>
      </c>
      <c r="Q2604" t="n">
        <v>608.9400000000001</v>
      </c>
      <c r="R2604" t="n">
        <v>65.84</v>
      </c>
      <c r="S2604" t="n">
        <v>46.36</v>
      </c>
      <c r="T2604" t="n">
        <v>9310.99</v>
      </c>
      <c r="U2604" t="n">
        <v>0.7</v>
      </c>
      <c r="V2604" t="n">
        <v>0.89</v>
      </c>
      <c r="W2604" t="n">
        <v>9.23</v>
      </c>
      <c r="X2604" t="n">
        <v>0.6</v>
      </c>
      <c r="Y2604" t="n">
        <v>1</v>
      </c>
      <c r="Z2604" t="n">
        <v>10</v>
      </c>
    </row>
    <row r="2605">
      <c r="A2605" t="n">
        <v>19</v>
      </c>
      <c r="B2605" t="n">
        <v>55</v>
      </c>
      <c r="C2605" t="inlineStr">
        <is>
          <t xml:space="preserve">CONCLUIDO	</t>
        </is>
      </c>
      <c r="D2605" t="n">
        <v>3.7373</v>
      </c>
      <c r="E2605" t="n">
        <v>26.76</v>
      </c>
      <c r="F2605" t="n">
        <v>23.96</v>
      </c>
      <c r="G2605" t="n">
        <v>47.91</v>
      </c>
      <c r="H2605" t="n">
        <v>0.83</v>
      </c>
      <c r="I2605" t="n">
        <v>30</v>
      </c>
      <c r="J2605" t="n">
        <v>122.21</v>
      </c>
      <c r="K2605" t="n">
        <v>43.4</v>
      </c>
      <c r="L2605" t="n">
        <v>5.75</v>
      </c>
      <c r="M2605" t="n">
        <v>28</v>
      </c>
      <c r="N2605" t="n">
        <v>18.06</v>
      </c>
      <c r="O2605" t="n">
        <v>15306.85</v>
      </c>
      <c r="P2605" t="n">
        <v>226.23</v>
      </c>
      <c r="Q2605" t="n">
        <v>608.8099999999999</v>
      </c>
      <c r="R2605" t="n">
        <v>65.47</v>
      </c>
      <c r="S2605" t="n">
        <v>46.36</v>
      </c>
      <c r="T2605" t="n">
        <v>9130.15</v>
      </c>
      <c r="U2605" t="n">
        <v>0.71</v>
      </c>
      <c r="V2605" t="n">
        <v>0.89</v>
      </c>
      <c r="W2605" t="n">
        <v>9.23</v>
      </c>
      <c r="X2605" t="n">
        <v>0.58</v>
      </c>
      <c r="Y2605" t="n">
        <v>1</v>
      </c>
      <c r="Z2605" t="n">
        <v>10</v>
      </c>
    </row>
    <row r="2606">
      <c r="A2606" t="n">
        <v>20</v>
      </c>
      <c r="B2606" t="n">
        <v>55</v>
      </c>
      <c r="C2606" t="inlineStr">
        <is>
          <t xml:space="preserve">CONCLUIDO	</t>
        </is>
      </c>
      <c r="D2606" t="n">
        <v>3.7486</v>
      </c>
      <c r="E2606" t="n">
        <v>26.68</v>
      </c>
      <c r="F2606" t="n">
        <v>23.92</v>
      </c>
      <c r="G2606" t="n">
        <v>51.26</v>
      </c>
      <c r="H2606" t="n">
        <v>0.86</v>
      </c>
      <c r="I2606" t="n">
        <v>28</v>
      </c>
      <c r="J2606" t="n">
        <v>122.54</v>
      </c>
      <c r="K2606" t="n">
        <v>43.4</v>
      </c>
      <c r="L2606" t="n">
        <v>6</v>
      </c>
      <c r="M2606" t="n">
        <v>26</v>
      </c>
      <c r="N2606" t="n">
        <v>18.14</v>
      </c>
      <c r="O2606" t="n">
        <v>15347.16</v>
      </c>
      <c r="P2606" t="n">
        <v>225.28</v>
      </c>
      <c r="Q2606" t="n">
        <v>608.87</v>
      </c>
      <c r="R2606" t="n">
        <v>64.63</v>
      </c>
      <c r="S2606" t="n">
        <v>46.36</v>
      </c>
      <c r="T2606" t="n">
        <v>8721.73</v>
      </c>
      <c r="U2606" t="n">
        <v>0.72</v>
      </c>
      <c r="V2606" t="n">
        <v>0.89</v>
      </c>
      <c r="W2606" t="n">
        <v>9.220000000000001</v>
      </c>
      <c r="X2606" t="n">
        <v>0.55</v>
      </c>
      <c r="Y2606" t="n">
        <v>1</v>
      </c>
      <c r="Z2606" t="n">
        <v>10</v>
      </c>
    </row>
    <row r="2607">
      <c r="A2607" t="n">
        <v>21</v>
      </c>
      <c r="B2607" t="n">
        <v>55</v>
      </c>
      <c r="C2607" t="inlineStr">
        <is>
          <t xml:space="preserve">CONCLUIDO	</t>
        </is>
      </c>
      <c r="D2607" t="n">
        <v>3.758</v>
      </c>
      <c r="E2607" t="n">
        <v>26.61</v>
      </c>
      <c r="F2607" t="n">
        <v>23.88</v>
      </c>
      <c r="G2607" t="n">
        <v>53.07</v>
      </c>
      <c r="H2607" t="n">
        <v>0.9</v>
      </c>
      <c r="I2607" t="n">
        <v>27</v>
      </c>
      <c r="J2607" t="n">
        <v>122.87</v>
      </c>
      <c r="K2607" t="n">
        <v>43.4</v>
      </c>
      <c r="L2607" t="n">
        <v>6.25</v>
      </c>
      <c r="M2607" t="n">
        <v>25</v>
      </c>
      <c r="N2607" t="n">
        <v>18.22</v>
      </c>
      <c r="O2607" t="n">
        <v>15387.5</v>
      </c>
      <c r="P2607" t="n">
        <v>224.01</v>
      </c>
      <c r="Q2607" t="n">
        <v>608.86</v>
      </c>
      <c r="R2607" t="n">
        <v>63.13</v>
      </c>
      <c r="S2607" t="n">
        <v>46.36</v>
      </c>
      <c r="T2607" t="n">
        <v>7979.26</v>
      </c>
      <c r="U2607" t="n">
        <v>0.73</v>
      </c>
      <c r="V2607" t="n">
        <v>0.89</v>
      </c>
      <c r="W2607" t="n">
        <v>9.220000000000001</v>
      </c>
      <c r="X2607" t="n">
        <v>0.51</v>
      </c>
      <c r="Y2607" t="n">
        <v>1</v>
      </c>
      <c r="Z2607" t="n">
        <v>10</v>
      </c>
    </row>
    <row r="2608">
      <c r="A2608" t="n">
        <v>22</v>
      </c>
      <c r="B2608" t="n">
        <v>55</v>
      </c>
      <c r="C2608" t="inlineStr">
        <is>
          <t xml:space="preserve">CONCLUIDO	</t>
        </is>
      </c>
      <c r="D2608" t="n">
        <v>3.762</v>
      </c>
      <c r="E2608" t="n">
        <v>26.58</v>
      </c>
      <c r="F2608" t="n">
        <v>23.88</v>
      </c>
      <c r="G2608" t="n">
        <v>55.1</v>
      </c>
      <c r="H2608" t="n">
        <v>0.93</v>
      </c>
      <c r="I2608" t="n">
        <v>26</v>
      </c>
      <c r="J2608" t="n">
        <v>123.19</v>
      </c>
      <c r="K2608" t="n">
        <v>43.4</v>
      </c>
      <c r="L2608" t="n">
        <v>6.5</v>
      </c>
      <c r="M2608" t="n">
        <v>24</v>
      </c>
      <c r="N2608" t="n">
        <v>18.29</v>
      </c>
      <c r="O2608" t="n">
        <v>15427.87</v>
      </c>
      <c r="P2608" t="n">
        <v>222.66</v>
      </c>
      <c r="Q2608" t="n">
        <v>608.87</v>
      </c>
      <c r="R2608" t="n">
        <v>63.02</v>
      </c>
      <c r="S2608" t="n">
        <v>46.36</v>
      </c>
      <c r="T2608" t="n">
        <v>7926.02</v>
      </c>
      <c r="U2608" t="n">
        <v>0.74</v>
      </c>
      <c r="V2608" t="n">
        <v>0.89</v>
      </c>
      <c r="W2608" t="n">
        <v>9.220000000000001</v>
      </c>
      <c r="X2608" t="n">
        <v>0.5</v>
      </c>
      <c r="Y2608" t="n">
        <v>1</v>
      </c>
      <c r="Z2608" t="n">
        <v>10</v>
      </c>
    </row>
    <row r="2609">
      <c r="A2609" t="n">
        <v>23</v>
      </c>
      <c r="B2609" t="n">
        <v>55</v>
      </c>
      <c r="C2609" t="inlineStr">
        <is>
          <t xml:space="preserve">CONCLUIDO	</t>
        </is>
      </c>
      <c r="D2609" t="n">
        <v>3.7701</v>
      </c>
      <c r="E2609" t="n">
        <v>26.52</v>
      </c>
      <c r="F2609" t="n">
        <v>23.84</v>
      </c>
      <c r="G2609" t="n">
        <v>57.22</v>
      </c>
      <c r="H2609" t="n">
        <v>0.96</v>
      </c>
      <c r="I2609" t="n">
        <v>25</v>
      </c>
      <c r="J2609" t="n">
        <v>123.52</v>
      </c>
      <c r="K2609" t="n">
        <v>43.4</v>
      </c>
      <c r="L2609" t="n">
        <v>6.75</v>
      </c>
      <c r="M2609" t="n">
        <v>23</v>
      </c>
      <c r="N2609" t="n">
        <v>18.37</v>
      </c>
      <c r="O2609" t="n">
        <v>15468.27</v>
      </c>
      <c r="P2609" t="n">
        <v>221.99</v>
      </c>
      <c r="Q2609" t="n">
        <v>608.84</v>
      </c>
      <c r="R2609" t="n">
        <v>62.13</v>
      </c>
      <c r="S2609" t="n">
        <v>46.36</v>
      </c>
      <c r="T2609" t="n">
        <v>7486</v>
      </c>
      <c r="U2609" t="n">
        <v>0.75</v>
      </c>
      <c r="V2609" t="n">
        <v>0.89</v>
      </c>
      <c r="W2609" t="n">
        <v>9.210000000000001</v>
      </c>
      <c r="X2609" t="n">
        <v>0.47</v>
      </c>
      <c r="Y2609" t="n">
        <v>1</v>
      </c>
      <c r="Z2609" t="n">
        <v>10</v>
      </c>
    </row>
    <row r="2610">
      <c r="A2610" t="n">
        <v>24</v>
      </c>
      <c r="B2610" t="n">
        <v>55</v>
      </c>
      <c r="C2610" t="inlineStr">
        <is>
          <t xml:space="preserve">CONCLUIDO	</t>
        </is>
      </c>
      <c r="D2610" t="n">
        <v>3.7755</v>
      </c>
      <c r="E2610" t="n">
        <v>26.49</v>
      </c>
      <c r="F2610" t="n">
        <v>23.83</v>
      </c>
      <c r="G2610" t="n">
        <v>59.57</v>
      </c>
      <c r="H2610" t="n">
        <v>1</v>
      </c>
      <c r="I2610" t="n">
        <v>24</v>
      </c>
      <c r="J2610" t="n">
        <v>123.85</v>
      </c>
      <c r="K2610" t="n">
        <v>43.4</v>
      </c>
      <c r="L2610" t="n">
        <v>7</v>
      </c>
      <c r="M2610" t="n">
        <v>22</v>
      </c>
      <c r="N2610" t="n">
        <v>18.45</v>
      </c>
      <c r="O2610" t="n">
        <v>15508.69</v>
      </c>
      <c r="P2610" t="n">
        <v>220.85</v>
      </c>
      <c r="Q2610" t="n">
        <v>608.83</v>
      </c>
      <c r="R2610" t="n">
        <v>61.68</v>
      </c>
      <c r="S2610" t="n">
        <v>46.36</v>
      </c>
      <c r="T2610" t="n">
        <v>7267.61</v>
      </c>
      <c r="U2610" t="n">
        <v>0.75</v>
      </c>
      <c r="V2610" t="n">
        <v>0.89</v>
      </c>
      <c r="W2610" t="n">
        <v>9.210000000000001</v>
      </c>
      <c r="X2610" t="n">
        <v>0.46</v>
      </c>
      <c r="Y2610" t="n">
        <v>1</v>
      </c>
      <c r="Z2610" t="n">
        <v>10</v>
      </c>
    </row>
    <row r="2611">
      <c r="A2611" t="n">
        <v>25</v>
      </c>
      <c r="B2611" t="n">
        <v>55</v>
      </c>
      <c r="C2611" t="inlineStr">
        <is>
          <t xml:space="preserve">CONCLUIDO	</t>
        </is>
      </c>
      <c r="D2611" t="n">
        <v>3.7816</v>
      </c>
      <c r="E2611" t="n">
        <v>26.44</v>
      </c>
      <c r="F2611" t="n">
        <v>23.81</v>
      </c>
      <c r="G2611" t="n">
        <v>62.11</v>
      </c>
      <c r="H2611" t="n">
        <v>1.03</v>
      </c>
      <c r="I2611" t="n">
        <v>23</v>
      </c>
      <c r="J2611" t="n">
        <v>124.18</v>
      </c>
      <c r="K2611" t="n">
        <v>43.4</v>
      </c>
      <c r="L2611" t="n">
        <v>7.25</v>
      </c>
      <c r="M2611" t="n">
        <v>21</v>
      </c>
      <c r="N2611" t="n">
        <v>18.53</v>
      </c>
      <c r="O2611" t="n">
        <v>15549.15</v>
      </c>
      <c r="P2611" t="n">
        <v>219.59</v>
      </c>
      <c r="Q2611" t="n">
        <v>608.9299999999999</v>
      </c>
      <c r="R2611" t="n">
        <v>61.06</v>
      </c>
      <c r="S2611" t="n">
        <v>46.36</v>
      </c>
      <c r="T2611" t="n">
        <v>6962.34</v>
      </c>
      <c r="U2611" t="n">
        <v>0.76</v>
      </c>
      <c r="V2611" t="n">
        <v>0.89</v>
      </c>
      <c r="W2611" t="n">
        <v>9.210000000000001</v>
      </c>
      <c r="X2611" t="n">
        <v>0.44</v>
      </c>
      <c r="Y2611" t="n">
        <v>1</v>
      </c>
      <c r="Z2611" t="n">
        <v>10</v>
      </c>
    </row>
    <row r="2612">
      <c r="A2612" t="n">
        <v>26</v>
      </c>
      <c r="B2612" t="n">
        <v>55</v>
      </c>
      <c r="C2612" t="inlineStr">
        <is>
          <t xml:space="preserve">CONCLUIDO	</t>
        </is>
      </c>
      <c r="D2612" t="n">
        <v>3.7866</v>
      </c>
      <c r="E2612" t="n">
        <v>26.41</v>
      </c>
      <c r="F2612" t="n">
        <v>23.8</v>
      </c>
      <c r="G2612" t="n">
        <v>64.91</v>
      </c>
      <c r="H2612" t="n">
        <v>1.06</v>
      </c>
      <c r="I2612" t="n">
        <v>22</v>
      </c>
      <c r="J2612" t="n">
        <v>124.51</v>
      </c>
      <c r="K2612" t="n">
        <v>43.4</v>
      </c>
      <c r="L2612" t="n">
        <v>7.5</v>
      </c>
      <c r="M2612" t="n">
        <v>20</v>
      </c>
      <c r="N2612" t="n">
        <v>18.61</v>
      </c>
      <c r="O2612" t="n">
        <v>15589.63</v>
      </c>
      <c r="P2612" t="n">
        <v>218.45</v>
      </c>
      <c r="Q2612" t="n">
        <v>608.84</v>
      </c>
      <c r="R2612" t="n">
        <v>60.55</v>
      </c>
      <c r="S2612" t="n">
        <v>46.36</v>
      </c>
      <c r="T2612" t="n">
        <v>6714.74</v>
      </c>
      <c r="U2612" t="n">
        <v>0.77</v>
      </c>
      <c r="V2612" t="n">
        <v>0.9</v>
      </c>
      <c r="W2612" t="n">
        <v>9.220000000000001</v>
      </c>
      <c r="X2612" t="n">
        <v>0.43</v>
      </c>
      <c r="Y2612" t="n">
        <v>1</v>
      </c>
      <c r="Z2612" t="n">
        <v>10</v>
      </c>
    </row>
    <row r="2613">
      <c r="A2613" t="n">
        <v>27</v>
      </c>
      <c r="B2613" t="n">
        <v>55</v>
      </c>
      <c r="C2613" t="inlineStr">
        <is>
          <t xml:space="preserve">CONCLUIDO	</t>
        </is>
      </c>
      <c r="D2613" t="n">
        <v>3.7856</v>
      </c>
      <c r="E2613" t="n">
        <v>26.42</v>
      </c>
      <c r="F2613" t="n">
        <v>23.81</v>
      </c>
      <c r="G2613" t="n">
        <v>64.93000000000001</v>
      </c>
      <c r="H2613" t="n">
        <v>1.1</v>
      </c>
      <c r="I2613" t="n">
        <v>22</v>
      </c>
      <c r="J2613" t="n">
        <v>124.83</v>
      </c>
      <c r="K2613" t="n">
        <v>43.4</v>
      </c>
      <c r="L2613" t="n">
        <v>7.75</v>
      </c>
      <c r="M2613" t="n">
        <v>20</v>
      </c>
      <c r="N2613" t="n">
        <v>18.68</v>
      </c>
      <c r="O2613" t="n">
        <v>15630.14</v>
      </c>
      <c r="P2613" t="n">
        <v>217.3</v>
      </c>
      <c r="Q2613" t="n">
        <v>608.83</v>
      </c>
      <c r="R2613" t="n">
        <v>60.75</v>
      </c>
      <c r="S2613" t="n">
        <v>46.36</v>
      </c>
      <c r="T2613" t="n">
        <v>6814.94</v>
      </c>
      <c r="U2613" t="n">
        <v>0.76</v>
      </c>
      <c r="V2613" t="n">
        <v>0.9</v>
      </c>
      <c r="W2613" t="n">
        <v>9.220000000000001</v>
      </c>
      <c r="X2613" t="n">
        <v>0.43</v>
      </c>
      <c r="Y2613" t="n">
        <v>1</v>
      </c>
      <c r="Z2613" t="n">
        <v>10</v>
      </c>
    </row>
    <row r="2614">
      <c r="A2614" t="n">
        <v>28</v>
      </c>
      <c r="B2614" t="n">
        <v>55</v>
      </c>
      <c r="C2614" t="inlineStr">
        <is>
          <t xml:space="preserve">CONCLUIDO	</t>
        </is>
      </c>
      <c r="D2614" t="n">
        <v>3.7943</v>
      </c>
      <c r="E2614" t="n">
        <v>26.36</v>
      </c>
      <c r="F2614" t="n">
        <v>23.77</v>
      </c>
      <c r="G2614" t="n">
        <v>67.91</v>
      </c>
      <c r="H2614" t="n">
        <v>1.13</v>
      </c>
      <c r="I2614" t="n">
        <v>21</v>
      </c>
      <c r="J2614" t="n">
        <v>125.16</v>
      </c>
      <c r="K2614" t="n">
        <v>43.4</v>
      </c>
      <c r="L2614" t="n">
        <v>8</v>
      </c>
      <c r="M2614" t="n">
        <v>19</v>
      </c>
      <c r="N2614" t="n">
        <v>18.76</v>
      </c>
      <c r="O2614" t="n">
        <v>15670.68</v>
      </c>
      <c r="P2614" t="n">
        <v>216.28</v>
      </c>
      <c r="Q2614" t="n">
        <v>608.86</v>
      </c>
      <c r="R2614" t="n">
        <v>59.77</v>
      </c>
      <c r="S2614" t="n">
        <v>46.36</v>
      </c>
      <c r="T2614" t="n">
        <v>6325.69</v>
      </c>
      <c r="U2614" t="n">
        <v>0.78</v>
      </c>
      <c r="V2614" t="n">
        <v>0.9</v>
      </c>
      <c r="W2614" t="n">
        <v>9.210000000000001</v>
      </c>
      <c r="X2614" t="n">
        <v>0.4</v>
      </c>
      <c r="Y2614" t="n">
        <v>1</v>
      </c>
      <c r="Z2614" t="n">
        <v>10</v>
      </c>
    </row>
    <row r="2615">
      <c r="A2615" t="n">
        <v>29</v>
      </c>
      <c r="B2615" t="n">
        <v>55</v>
      </c>
      <c r="C2615" t="inlineStr">
        <is>
          <t xml:space="preserve">CONCLUIDO	</t>
        </is>
      </c>
      <c r="D2615" t="n">
        <v>3.8008</v>
      </c>
      <c r="E2615" t="n">
        <v>26.31</v>
      </c>
      <c r="F2615" t="n">
        <v>23.75</v>
      </c>
      <c r="G2615" t="n">
        <v>71.23999999999999</v>
      </c>
      <c r="H2615" t="n">
        <v>1.16</v>
      </c>
      <c r="I2615" t="n">
        <v>20</v>
      </c>
      <c r="J2615" t="n">
        <v>125.49</v>
      </c>
      <c r="K2615" t="n">
        <v>43.4</v>
      </c>
      <c r="L2615" t="n">
        <v>8.25</v>
      </c>
      <c r="M2615" t="n">
        <v>18</v>
      </c>
      <c r="N2615" t="n">
        <v>18.84</v>
      </c>
      <c r="O2615" t="n">
        <v>15711.24</v>
      </c>
      <c r="P2615" t="n">
        <v>215.2</v>
      </c>
      <c r="Q2615" t="n">
        <v>608.8</v>
      </c>
      <c r="R2615" t="n">
        <v>59.06</v>
      </c>
      <c r="S2615" t="n">
        <v>46.36</v>
      </c>
      <c r="T2615" t="n">
        <v>5977.31</v>
      </c>
      <c r="U2615" t="n">
        <v>0.78</v>
      </c>
      <c r="V2615" t="n">
        <v>0.9</v>
      </c>
      <c r="W2615" t="n">
        <v>9.210000000000001</v>
      </c>
      <c r="X2615" t="n">
        <v>0.38</v>
      </c>
      <c r="Y2615" t="n">
        <v>1</v>
      </c>
      <c r="Z2615" t="n">
        <v>10</v>
      </c>
    </row>
    <row r="2616">
      <c r="A2616" t="n">
        <v>30</v>
      </c>
      <c r="B2616" t="n">
        <v>55</v>
      </c>
      <c r="C2616" t="inlineStr">
        <is>
          <t xml:space="preserve">CONCLUIDO	</t>
        </is>
      </c>
      <c r="D2616" t="n">
        <v>3.8074</v>
      </c>
      <c r="E2616" t="n">
        <v>26.26</v>
      </c>
      <c r="F2616" t="n">
        <v>23.73</v>
      </c>
      <c r="G2616" t="n">
        <v>74.93000000000001</v>
      </c>
      <c r="H2616" t="n">
        <v>1.19</v>
      </c>
      <c r="I2616" t="n">
        <v>19</v>
      </c>
      <c r="J2616" t="n">
        <v>125.82</v>
      </c>
      <c r="K2616" t="n">
        <v>43.4</v>
      </c>
      <c r="L2616" t="n">
        <v>8.5</v>
      </c>
      <c r="M2616" t="n">
        <v>17</v>
      </c>
      <c r="N2616" t="n">
        <v>18.92</v>
      </c>
      <c r="O2616" t="n">
        <v>15751.84</v>
      </c>
      <c r="P2616" t="n">
        <v>213.91</v>
      </c>
      <c r="Q2616" t="n">
        <v>608.83</v>
      </c>
      <c r="R2616" t="n">
        <v>58.49</v>
      </c>
      <c r="S2616" t="n">
        <v>46.36</v>
      </c>
      <c r="T2616" t="n">
        <v>5697.61</v>
      </c>
      <c r="U2616" t="n">
        <v>0.79</v>
      </c>
      <c r="V2616" t="n">
        <v>0.9</v>
      </c>
      <c r="W2616" t="n">
        <v>9.210000000000001</v>
      </c>
      <c r="X2616" t="n">
        <v>0.35</v>
      </c>
      <c r="Y2616" t="n">
        <v>1</v>
      </c>
      <c r="Z2616" t="n">
        <v>10</v>
      </c>
    </row>
    <row r="2617">
      <c r="A2617" t="n">
        <v>31</v>
      </c>
      <c r="B2617" t="n">
        <v>55</v>
      </c>
      <c r="C2617" t="inlineStr">
        <is>
          <t xml:space="preserve">CONCLUIDO	</t>
        </is>
      </c>
      <c r="D2617" t="n">
        <v>3.8054</v>
      </c>
      <c r="E2617" t="n">
        <v>26.28</v>
      </c>
      <c r="F2617" t="n">
        <v>23.74</v>
      </c>
      <c r="G2617" t="n">
        <v>74.97</v>
      </c>
      <c r="H2617" t="n">
        <v>1.22</v>
      </c>
      <c r="I2617" t="n">
        <v>19</v>
      </c>
      <c r="J2617" t="n">
        <v>126.15</v>
      </c>
      <c r="K2617" t="n">
        <v>43.4</v>
      </c>
      <c r="L2617" t="n">
        <v>8.75</v>
      </c>
      <c r="M2617" t="n">
        <v>17</v>
      </c>
      <c r="N2617" t="n">
        <v>19</v>
      </c>
      <c r="O2617" t="n">
        <v>15792.46</v>
      </c>
      <c r="P2617" t="n">
        <v>213.48</v>
      </c>
      <c r="Q2617" t="n">
        <v>608.8200000000001</v>
      </c>
      <c r="R2617" t="n">
        <v>58.67</v>
      </c>
      <c r="S2617" t="n">
        <v>46.36</v>
      </c>
      <c r="T2617" t="n">
        <v>5787.19</v>
      </c>
      <c r="U2617" t="n">
        <v>0.79</v>
      </c>
      <c r="V2617" t="n">
        <v>0.9</v>
      </c>
      <c r="W2617" t="n">
        <v>9.210000000000001</v>
      </c>
      <c r="X2617" t="n">
        <v>0.37</v>
      </c>
      <c r="Y2617" t="n">
        <v>1</v>
      </c>
      <c r="Z2617" t="n">
        <v>10</v>
      </c>
    </row>
    <row r="2618">
      <c r="A2618" t="n">
        <v>32</v>
      </c>
      <c r="B2618" t="n">
        <v>55</v>
      </c>
      <c r="C2618" t="inlineStr">
        <is>
          <t xml:space="preserve">CONCLUIDO	</t>
        </is>
      </c>
      <c r="D2618" t="n">
        <v>3.8135</v>
      </c>
      <c r="E2618" t="n">
        <v>26.22</v>
      </c>
      <c r="F2618" t="n">
        <v>23.71</v>
      </c>
      <c r="G2618" t="n">
        <v>79.03</v>
      </c>
      <c r="H2618" t="n">
        <v>1.26</v>
      </c>
      <c r="I2618" t="n">
        <v>18</v>
      </c>
      <c r="J2618" t="n">
        <v>126.48</v>
      </c>
      <c r="K2618" t="n">
        <v>43.4</v>
      </c>
      <c r="L2618" t="n">
        <v>9</v>
      </c>
      <c r="M2618" t="n">
        <v>16</v>
      </c>
      <c r="N2618" t="n">
        <v>19.08</v>
      </c>
      <c r="O2618" t="n">
        <v>15833.12</v>
      </c>
      <c r="P2618" t="n">
        <v>212.07</v>
      </c>
      <c r="Q2618" t="n">
        <v>608.83</v>
      </c>
      <c r="R2618" t="n">
        <v>57.98</v>
      </c>
      <c r="S2618" t="n">
        <v>46.36</v>
      </c>
      <c r="T2618" t="n">
        <v>5447.33</v>
      </c>
      <c r="U2618" t="n">
        <v>0.8</v>
      </c>
      <c r="V2618" t="n">
        <v>0.9</v>
      </c>
      <c r="W2618" t="n">
        <v>9.199999999999999</v>
      </c>
      <c r="X2618" t="n">
        <v>0.34</v>
      </c>
      <c r="Y2618" t="n">
        <v>1</v>
      </c>
      <c r="Z2618" t="n">
        <v>10</v>
      </c>
    </row>
    <row r="2619">
      <c r="A2619" t="n">
        <v>33</v>
      </c>
      <c r="B2619" t="n">
        <v>55</v>
      </c>
      <c r="C2619" t="inlineStr">
        <is>
          <t xml:space="preserve">CONCLUIDO	</t>
        </is>
      </c>
      <c r="D2619" t="n">
        <v>3.8142</v>
      </c>
      <c r="E2619" t="n">
        <v>26.22</v>
      </c>
      <c r="F2619" t="n">
        <v>23.7</v>
      </c>
      <c r="G2619" t="n">
        <v>79.01000000000001</v>
      </c>
      <c r="H2619" t="n">
        <v>1.29</v>
      </c>
      <c r="I2619" t="n">
        <v>18</v>
      </c>
      <c r="J2619" t="n">
        <v>126.81</v>
      </c>
      <c r="K2619" t="n">
        <v>43.4</v>
      </c>
      <c r="L2619" t="n">
        <v>9.25</v>
      </c>
      <c r="M2619" t="n">
        <v>16</v>
      </c>
      <c r="N2619" t="n">
        <v>19.16</v>
      </c>
      <c r="O2619" t="n">
        <v>15873.8</v>
      </c>
      <c r="P2619" t="n">
        <v>211.03</v>
      </c>
      <c r="Q2619" t="n">
        <v>608.86</v>
      </c>
      <c r="R2619" t="n">
        <v>57.61</v>
      </c>
      <c r="S2619" t="n">
        <v>46.36</v>
      </c>
      <c r="T2619" t="n">
        <v>5262.13</v>
      </c>
      <c r="U2619" t="n">
        <v>0.8</v>
      </c>
      <c r="V2619" t="n">
        <v>0.9</v>
      </c>
      <c r="W2619" t="n">
        <v>9.210000000000001</v>
      </c>
      <c r="X2619" t="n">
        <v>0.33</v>
      </c>
      <c r="Y2619" t="n">
        <v>1</v>
      </c>
      <c r="Z2619" t="n">
        <v>10</v>
      </c>
    </row>
    <row r="2620">
      <c r="A2620" t="n">
        <v>34</v>
      </c>
      <c r="B2620" t="n">
        <v>55</v>
      </c>
      <c r="C2620" t="inlineStr">
        <is>
          <t xml:space="preserve">CONCLUIDO	</t>
        </is>
      </c>
      <c r="D2620" t="n">
        <v>3.8203</v>
      </c>
      <c r="E2620" t="n">
        <v>26.18</v>
      </c>
      <c r="F2620" t="n">
        <v>23.69</v>
      </c>
      <c r="G2620" t="n">
        <v>83.59999999999999</v>
      </c>
      <c r="H2620" t="n">
        <v>1.32</v>
      </c>
      <c r="I2620" t="n">
        <v>17</v>
      </c>
      <c r="J2620" t="n">
        <v>127.14</v>
      </c>
      <c r="K2620" t="n">
        <v>43.4</v>
      </c>
      <c r="L2620" t="n">
        <v>9.5</v>
      </c>
      <c r="M2620" t="n">
        <v>15</v>
      </c>
      <c r="N2620" t="n">
        <v>19.24</v>
      </c>
      <c r="O2620" t="n">
        <v>15914.51</v>
      </c>
      <c r="P2620" t="n">
        <v>209.49</v>
      </c>
      <c r="Q2620" t="n">
        <v>608.85</v>
      </c>
      <c r="R2620" t="n">
        <v>57.03</v>
      </c>
      <c r="S2620" t="n">
        <v>46.36</v>
      </c>
      <c r="T2620" t="n">
        <v>4977.75</v>
      </c>
      <c r="U2620" t="n">
        <v>0.8100000000000001</v>
      </c>
      <c r="V2620" t="n">
        <v>0.9</v>
      </c>
      <c r="W2620" t="n">
        <v>9.210000000000001</v>
      </c>
      <c r="X2620" t="n">
        <v>0.31</v>
      </c>
      <c r="Y2620" t="n">
        <v>1</v>
      </c>
      <c r="Z2620" t="n">
        <v>10</v>
      </c>
    </row>
    <row r="2621">
      <c r="A2621" t="n">
        <v>35</v>
      </c>
      <c r="B2621" t="n">
        <v>55</v>
      </c>
      <c r="C2621" t="inlineStr">
        <is>
          <t xml:space="preserve">CONCLUIDO	</t>
        </is>
      </c>
      <c r="D2621" t="n">
        <v>3.819</v>
      </c>
      <c r="E2621" t="n">
        <v>26.18</v>
      </c>
      <c r="F2621" t="n">
        <v>23.69</v>
      </c>
      <c r="G2621" t="n">
        <v>83.63</v>
      </c>
      <c r="H2621" t="n">
        <v>1.35</v>
      </c>
      <c r="I2621" t="n">
        <v>17</v>
      </c>
      <c r="J2621" t="n">
        <v>127.47</v>
      </c>
      <c r="K2621" t="n">
        <v>43.4</v>
      </c>
      <c r="L2621" t="n">
        <v>9.75</v>
      </c>
      <c r="M2621" t="n">
        <v>15</v>
      </c>
      <c r="N2621" t="n">
        <v>19.32</v>
      </c>
      <c r="O2621" t="n">
        <v>15955.25</v>
      </c>
      <c r="P2621" t="n">
        <v>209</v>
      </c>
      <c r="Q2621" t="n">
        <v>608.8200000000001</v>
      </c>
      <c r="R2621" t="n">
        <v>57.4</v>
      </c>
      <c r="S2621" t="n">
        <v>46.36</v>
      </c>
      <c r="T2621" t="n">
        <v>5162.63</v>
      </c>
      <c r="U2621" t="n">
        <v>0.8100000000000001</v>
      </c>
      <c r="V2621" t="n">
        <v>0.9</v>
      </c>
      <c r="W2621" t="n">
        <v>9.210000000000001</v>
      </c>
      <c r="X2621" t="n">
        <v>0.32</v>
      </c>
      <c r="Y2621" t="n">
        <v>1</v>
      </c>
      <c r="Z2621" t="n">
        <v>10</v>
      </c>
    </row>
    <row r="2622">
      <c r="A2622" t="n">
        <v>36</v>
      </c>
      <c r="B2622" t="n">
        <v>55</v>
      </c>
      <c r="C2622" t="inlineStr">
        <is>
          <t xml:space="preserve">CONCLUIDO	</t>
        </is>
      </c>
      <c r="D2622" t="n">
        <v>3.827</v>
      </c>
      <c r="E2622" t="n">
        <v>26.13</v>
      </c>
      <c r="F2622" t="n">
        <v>23.66</v>
      </c>
      <c r="G2622" t="n">
        <v>88.73999999999999</v>
      </c>
      <c r="H2622" t="n">
        <v>1.38</v>
      </c>
      <c r="I2622" t="n">
        <v>16</v>
      </c>
      <c r="J2622" t="n">
        <v>127.8</v>
      </c>
      <c r="K2622" t="n">
        <v>43.4</v>
      </c>
      <c r="L2622" t="n">
        <v>10</v>
      </c>
      <c r="M2622" t="n">
        <v>14</v>
      </c>
      <c r="N2622" t="n">
        <v>19.4</v>
      </c>
      <c r="O2622" t="n">
        <v>15996.02</v>
      </c>
      <c r="P2622" t="n">
        <v>207.57</v>
      </c>
      <c r="Q2622" t="n">
        <v>608.83</v>
      </c>
      <c r="R2622" t="n">
        <v>56.66</v>
      </c>
      <c r="S2622" t="n">
        <v>46.36</v>
      </c>
      <c r="T2622" t="n">
        <v>4796.87</v>
      </c>
      <c r="U2622" t="n">
        <v>0.82</v>
      </c>
      <c r="V2622" t="n">
        <v>0.9</v>
      </c>
      <c r="W2622" t="n">
        <v>9.199999999999999</v>
      </c>
      <c r="X2622" t="n">
        <v>0.29</v>
      </c>
      <c r="Y2622" t="n">
        <v>1</v>
      </c>
      <c r="Z2622" t="n">
        <v>10</v>
      </c>
    </row>
    <row r="2623">
      <c r="A2623" t="n">
        <v>37</v>
      </c>
      <c r="B2623" t="n">
        <v>55</v>
      </c>
      <c r="C2623" t="inlineStr">
        <is>
          <t xml:space="preserve">CONCLUIDO	</t>
        </is>
      </c>
      <c r="D2623" t="n">
        <v>3.8236</v>
      </c>
      <c r="E2623" t="n">
        <v>26.15</v>
      </c>
      <c r="F2623" t="n">
        <v>23.69</v>
      </c>
      <c r="G2623" t="n">
        <v>88.83</v>
      </c>
      <c r="H2623" t="n">
        <v>1.41</v>
      </c>
      <c r="I2623" t="n">
        <v>16</v>
      </c>
      <c r="J2623" t="n">
        <v>128.13</v>
      </c>
      <c r="K2623" t="n">
        <v>43.4</v>
      </c>
      <c r="L2623" t="n">
        <v>10.25</v>
      </c>
      <c r="M2623" t="n">
        <v>14</v>
      </c>
      <c r="N2623" t="n">
        <v>19.48</v>
      </c>
      <c r="O2623" t="n">
        <v>16036.82</v>
      </c>
      <c r="P2623" t="n">
        <v>206.82</v>
      </c>
      <c r="Q2623" t="n">
        <v>608.77</v>
      </c>
      <c r="R2623" t="n">
        <v>57.24</v>
      </c>
      <c r="S2623" t="n">
        <v>46.36</v>
      </c>
      <c r="T2623" t="n">
        <v>5085.16</v>
      </c>
      <c r="U2623" t="n">
        <v>0.8100000000000001</v>
      </c>
      <c r="V2623" t="n">
        <v>0.9</v>
      </c>
      <c r="W2623" t="n">
        <v>9.199999999999999</v>
      </c>
      <c r="X2623" t="n">
        <v>0.32</v>
      </c>
      <c r="Y2623" t="n">
        <v>1</v>
      </c>
      <c r="Z2623" t="n">
        <v>10</v>
      </c>
    </row>
    <row r="2624">
      <c r="A2624" t="n">
        <v>38</v>
      </c>
      <c r="B2624" t="n">
        <v>55</v>
      </c>
      <c r="C2624" t="inlineStr">
        <is>
          <t xml:space="preserve">CONCLUIDO	</t>
        </is>
      </c>
      <c r="D2624" t="n">
        <v>3.8308</v>
      </c>
      <c r="E2624" t="n">
        <v>26.1</v>
      </c>
      <c r="F2624" t="n">
        <v>23.66</v>
      </c>
      <c r="G2624" t="n">
        <v>94.65000000000001</v>
      </c>
      <c r="H2624" t="n">
        <v>1.44</v>
      </c>
      <c r="I2624" t="n">
        <v>15</v>
      </c>
      <c r="J2624" t="n">
        <v>128.46</v>
      </c>
      <c r="K2624" t="n">
        <v>43.4</v>
      </c>
      <c r="L2624" t="n">
        <v>10.5</v>
      </c>
      <c r="M2624" t="n">
        <v>13</v>
      </c>
      <c r="N2624" t="n">
        <v>19.56</v>
      </c>
      <c r="O2624" t="n">
        <v>16077.65</v>
      </c>
      <c r="P2624" t="n">
        <v>205.01</v>
      </c>
      <c r="Q2624" t="n">
        <v>608.75</v>
      </c>
      <c r="R2624" t="n">
        <v>56.35</v>
      </c>
      <c r="S2624" t="n">
        <v>46.36</v>
      </c>
      <c r="T2624" t="n">
        <v>4648.62</v>
      </c>
      <c r="U2624" t="n">
        <v>0.82</v>
      </c>
      <c r="V2624" t="n">
        <v>0.9</v>
      </c>
      <c r="W2624" t="n">
        <v>9.199999999999999</v>
      </c>
      <c r="X2624" t="n">
        <v>0.29</v>
      </c>
      <c r="Y2624" t="n">
        <v>1</v>
      </c>
      <c r="Z2624" t="n">
        <v>10</v>
      </c>
    </row>
    <row r="2625">
      <c r="A2625" t="n">
        <v>39</v>
      </c>
      <c r="B2625" t="n">
        <v>55</v>
      </c>
      <c r="C2625" t="inlineStr">
        <is>
          <t xml:space="preserve">CONCLUIDO	</t>
        </is>
      </c>
      <c r="D2625" t="n">
        <v>3.8327</v>
      </c>
      <c r="E2625" t="n">
        <v>26.09</v>
      </c>
      <c r="F2625" t="n">
        <v>23.65</v>
      </c>
      <c r="G2625" t="n">
        <v>94.59999999999999</v>
      </c>
      <c r="H2625" t="n">
        <v>1.47</v>
      </c>
      <c r="I2625" t="n">
        <v>15</v>
      </c>
      <c r="J2625" t="n">
        <v>128.79</v>
      </c>
      <c r="K2625" t="n">
        <v>43.4</v>
      </c>
      <c r="L2625" t="n">
        <v>10.75</v>
      </c>
      <c r="M2625" t="n">
        <v>13</v>
      </c>
      <c r="N2625" t="n">
        <v>19.64</v>
      </c>
      <c r="O2625" t="n">
        <v>16118.5</v>
      </c>
      <c r="P2625" t="n">
        <v>204.78</v>
      </c>
      <c r="Q2625" t="n">
        <v>608.8</v>
      </c>
      <c r="R2625" t="n">
        <v>55.88</v>
      </c>
      <c r="S2625" t="n">
        <v>46.36</v>
      </c>
      <c r="T2625" t="n">
        <v>4410.25</v>
      </c>
      <c r="U2625" t="n">
        <v>0.83</v>
      </c>
      <c r="V2625" t="n">
        <v>0.9</v>
      </c>
      <c r="W2625" t="n">
        <v>9.210000000000001</v>
      </c>
      <c r="X2625" t="n">
        <v>0.28</v>
      </c>
      <c r="Y2625" t="n">
        <v>1</v>
      </c>
      <c r="Z2625" t="n">
        <v>10</v>
      </c>
    </row>
    <row r="2626">
      <c r="A2626" t="n">
        <v>40</v>
      </c>
      <c r="B2626" t="n">
        <v>55</v>
      </c>
      <c r="C2626" t="inlineStr">
        <is>
          <t xml:space="preserve">CONCLUIDO	</t>
        </is>
      </c>
      <c r="D2626" t="n">
        <v>3.8323</v>
      </c>
      <c r="E2626" t="n">
        <v>26.09</v>
      </c>
      <c r="F2626" t="n">
        <v>23.65</v>
      </c>
      <c r="G2626" t="n">
        <v>94.61</v>
      </c>
      <c r="H2626" t="n">
        <v>1.5</v>
      </c>
      <c r="I2626" t="n">
        <v>15</v>
      </c>
      <c r="J2626" t="n">
        <v>129.13</v>
      </c>
      <c r="K2626" t="n">
        <v>43.4</v>
      </c>
      <c r="L2626" t="n">
        <v>11</v>
      </c>
      <c r="M2626" t="n">
        <v>13</v>
      </c>
      <c r="N2626" t="n">
        <v>19.73</v>
      </c>
      <c r="O2626" t="n">
        <v>16159.39</v>
      </c>
      <c r="P2626" t="n">
        <v>203.04</v>
      </c>
      <c r="Q2626" t="n">
        <v>608.84</v>
      </c>
      <c r="R2626" t="n">
        <v>56.07</v>
      </c>
      <c r="S2626" t="n">
        <v>46.36</v>
      </c>
      <c r="T2626" t="n">
        <v>4506.8</v>
      </c>
      <c r="U2626" t="n">
        <v>0.83</v>
      </c>
      <c r="V2626" t="n">
        <v>0.9</v>
      </c>
      <c r="W2626" t="n">
        <v>9.199999999999999</v>
      </c>
      <c r="X2626" t="n">
        <v>0.28</v>
      </c>
      <c r="Y2626" t="n">
        <v>1</v>
      </c>
      <c r="Z2626" t="n">
        <v>10</v>
      </c>
    </row>
    <row r="2627">
      <c r="A2627" t="n">
        <v>41</v>
      </c>
      <c r="B2627" t="n">
        <v>55</v>
      </c>
      <c r="C2627" t="inlineStr">
        <is>
          <t xml:space="preserve">CONCLUIDO	</t>
        </is>
      </c>
      <c r="D2627" t="n">
        <v>3.8402</v>
      </c>
      <c r="E2627" t="n">
        <v>26.04</v>
      </c>
      <c r="F2627" t="n">
        <v>23.62</v>
      </c>
      <c r="G2627" t="n">
        <v>101.24</v>
      </c>
      <c r="H2627" t="n">
        <v>1.54</v>
      </c>
      <c r="I2627" t="n">
        <v>14</v>
      </c>
      <c r="J2627" t="n">
        <v>129.46</v>
      </c>
      <c r="K2627" t="n">
        <v>43.4</v>
      </c>
      <c r="L2627" t="n">
        <v>11.25</v>
      </c>
      <c r="M2627" t="n">
        <v>12</v>
      </c>
      <c r="N2627" t="n">
        <v>19.81</v>
      </c>
      <c r="O2627" t="n">
        <v>16200.3</v>
      </c>
      <c r="P2627" t="n">
        <v>201.94</v>
      </c>
      <c r="Q2627" t="n">
        <v>608.83</v>
      </c>
      <c r="R2627" t="n">
        <v>55.13</v>
      </c>
      <c r="S2627" t="n">
        <v>46.36</v>
      </c>
      <c r="T2627" t="n">
        <v>4040.67</v>
      </c>
      <c r="U2627" t="n">
        <v>0.84</v>
      </c>
      <c r="V2627" t="n">
        <v>0.9</v>
      </c>
      <c r="W2627" t="n">
        <v>9.199999999999999</v>
      </c>
      <c r="X2627" t="n">
        <v>0.25</v>
      </c>
      <c r="Y2627" t="n">
        <v>1</v>
      </c>
      <c r="Z2627" t="n">
        <v>10</v>
      </c>
    </row>
    <row r="2628">
      <c r="A2628" t="n">
        <v>42</v>
      </c>
      <c r="B2628" t="n">
        <v>55</v>
      </c>
      <c r="C2628" t="inlineStr">
        <is>
          <t xml:space="preserve">CONCLUIDO	</t>
        </is>
      </c>
      <c r="D2628" t="n">
        <v>3.8417</v>
      </c>
      <c r="E2628" t="n">
        <v>26.03</v>
      </c>
      <c r="F2628" t="n">
        <v>23.61</v>
      </c>
      <c r="G2628" t="n">
        <v>101.19</v>
      </c>
      <c r="H2628" t="n">
        <v>1.57</v>
      </c>
      <c r="I2628" t="n">
        <v>14</v>
      </c>
      <c r="J2628" t="n">
        <v>129.79</v>
      </c>
      <c r="K2628" t="n">
        <v>43.4</v>
      </c>
      <c r="L2628" t="n">
        <v>11.5</v>
      </c>
      <c r="M2628" t="n">
        <v>12</v>
      </c>
      <c r="N2628" t="n">
        <v>19.89</v>
      </c>
      <c r="O2628" t="n">
        <v>16241.25</v>
      </c>
      <c r="P2628" t="n">
        <v>201.42</v>
      </c>
      <c r="Q2628" t="n">
        <v>608.84</v>
      </c>
      <c r="R2628" t="n">
        <v>54.95</v>
      </c>
      <c r="S2628" t="n">
        <v>46.36</v>
      </c>
      <c r="T2628" t="n">
        <v>3951.17</v>
      </c>
      <c r="U2628" t="n">
        <v>0.84</v>
      </c>
      <c r="V2628" t="n">
        <v>0.9</v>
      </c>
      <c r="W2628" t="n">
        <v>9.19</v>
      </c>
      <c r="X2628" t="n">
        <v>0.24</v>
      </c>
      <c r="Y2628" t="n">
        <v>1</v>
      </c>
      <c r="Z2628" t="n">
        <v>10</v>
      </c>
    </row>
    <row r="2629">
      <c r="A2629" t="n">
        <v>43</v>
      </c>
      <c r="B2629" t="n">
        <v>55</v>
      </c>
      <c r="C2629" t="inlineStr">
        <is>
          <t xml:space="preserve">CONCLUIDO	</t>
        </is>
      </c>
      <c r="D2629" t="n">
        <v>3.8379</v>
      </c>
      <c r="E2629" t="n">
        <v>26.06</v>
      </c>
      <c r="F2629" t="n">
        <v>23.64</v>
      </c>
      <c r="G2629" t="n">
        <v>101.3</v>
      </c>
      <c r="H2629" t="n">
        <v>1.6</v>
      </c>
      <c r="I2629" t="n">
        <v>14</v>
      </c>
      <c r="J2629" t="n">
        <v>130.12</v>
      </c>
      <c r="K2629" t="n">
        <v>43.4</v>
      </c>
      <c r="L2629" t="n">
        <v>11.75</v>
      </c>
      <c r="M2629" t="n">
        <v>11</v>
      </c>
      <c r="N2629" t="n">
        <v>19.97</v>
      </c>
      <c r="O2629" t="n">
        <v>16282.22</v>
      </c>
      <c r="P2629" t="n">
        <v>199.84</v>
      </c>
      <c r="Q2629" t="n">
        <v>608.84</v>
      </c>
      <c r="R2629" t="n">
        <v>55.63</v>
      </c>
      <c r="S2629" t="n">
        <v>46.36</v>
      </c>
      <c r="T2629" t="n">
        <v>4291.5</v>
      </c>
      <c r="U2629" t="n">
        <v>0.83</v>
      </c>
      <c r="V2629" t="n">
        <v>0.9</v>
      </c>
      <c r="W2629" t="n">
        <v>9.199999999999999</v>
      </c>
      <c r="X2629" t="n">
        <v>0.27</v>
      </c>
      <c r="Y2629" t="n">
        <v>1</v>
      </c>
      <c r="Z2629" t="n">
        <v>10</v>
      </c>
    </row>
    <row r="2630">
      <c r="A2630" t="n">
        <v>44</v>
      </c>
      <c r="B2630" t="n">
        <v>55</v>
      </c>
      <c r="C2630" t="inlineStr">
        <is>
          <t xml:space="preserve">CONCLUIDO	</t>
        </is>
      </c>
      <c r="D2630" t="n">
        <v>3.8455</v>
      </c>
      <c r="E2630" t="n">
        <v>26</v>
      </c>
      <c r="F2630" t="n">
        <v>23.61</v>
      </c>
      <c r="G2630" t="n">
        <v>108.97</v>
      </c>
      <c r="H2630" t="n">
        <v>1.63</v>
      </c>
      <c r="I2630" t="n">
        <v>13</v>
      </c>
      <c r="J2630" t="n">
        <v>130.45</v>
      </c>
      <c r="K2630" t="n">
        <v>43.4</v>
      </c>
      <c r="L2630" t="n">
        <v>12</v>
      </c>
      <c r="M2630" t="n">
        <v>11</v>
      </c>
      <c r="N2630" t="n">
        <v>20.05</v>
      </c>
      <c r="O2630" t="n">
        <v>16323.22</v>
      </c>
      <c r="P2630" t="n">
        <v>199.09</v>
      </c>
      <c r="Q2630" t="n">
        <v>608.77</v>
      </c>
      <c r="R2630" t="n">
        <v>54.79</v>
      </c>
      <c r="S2630" t="n">
        <v>46.36</v>
      </c>
      <c r="T2630" t="n">
        <v>3877.06</v>
      </c>
      <c r="U2630" t="n">
        <v>0.85</v>
      </c>
      <c r="V2630" t="n">
        <v>0.9</v>
      </c>
      <c r="W2630" t="n">
        <v>9.199999999999999</v>
      </c>
      <c r="X2630" t="n">
        <v>0.24</v>
      </c>
      <c r="Y2630" t="n">
        <v>1</v>
      </c>
      <c r="Z2630" t="n">
        <v>10</v>
      </c>
    </row>
    <row r="2631">
      <c r="A2631" t="n">
        <v>45</v>
      </c>
      <c r="B2631" t="n">
        <v>55</v>
      </c>
      <c r="C2631" t="inlineStr">
        <is>
          <t xml:space="preserve">CONCLUIDO	</t>
        </is>
      </c>
      <c r="D2631" t="n">
        <v>3.8456</v>
      </c>
      <c r="E2631" t="n">
        <v>26</v>
      </c>
      <c r="F2631" t="n">
        <v>23.61</v>
      </c>
      <c r="G2631" t="n">
        <v>108.97</v>
      </c>
      <c r="H2631" t="n">
        <v>1.65</v>
      </c>
      <c r="I2631" t="n">
        <v>13</v>
      </c>
      <c r="J2631" t="n">
        <v>130.79</v>
      </c>
      <c r="K2631" t="n">
        <v>43.4</v>
      </c>
      <c r="L2631" t="n">
        <v>12.25</v>
      </c>
      <c r="M2631" t="n">
        <v>10</v>
      </c>
      <c r="N2631" t="n">
        <v>20.14</v>
      </c>
      <c r="O2631" t="n">
        <v>16364.25</v>
      </c>
      <c r="P2631" t="n">
        <v>197.91</v>
      </c>
      <c r="Q2631" t="n">
        <v>608.8099999999999</v>
      </c>
      <c r="R2631" t="n">
        <v>54.65</v>
      </c>
      <c r="S2631" t="n">
        <v>46.36</v>
      </c>
      <c r="T2631" t="n">
        <v>3809.21</v>
      </c>
      <c r="U2631" t="n">
        <v>0.85</v>
      </c>
      <c r="V2631" t="n">
        <v>0.9</v>
      </c>
      <c r="W2631" t="n">
        <v>9.199999999999999</v>
      </c>
      <c r="X2631" t="n">
        <v>0.24</v>
      </c>
      <c r="Y2631" t="n">
        <v>1</v>
      </c>
      <c r="Z2631" t="n">
        <v>10</v>
      </c>
    </row>
    <row r="2632">
      <c r="A2632" t="n">
        <v>46</v>
      </c>
      <c r="B2632" t="n">
        <v>55</v>
      </c>
      <c r="C2632" t="inlineStr">
        <is>
          <t xml:space="preserve">CONCLUIDO	</t>
        </is>
      </c>
      <c r="D2632" t="n">
        <v>3.8445</v>
      </c>
      <c r="E2632" t="n">
        <v>26.01</v>
      </c>
      <c r="F2632" t="n">
        <v>23.62</v>
      </c>
      <c r="G2632" t="n">
        <v>109</v>
      </c>
      <c r="H2632" t="n">
        <v>1.68</v>
      </c>
      <c r="I2632" t="n">
        <v>13</v>
      </c>
      <c r="J2632" t="n">
        <v>131.12</v>
      </c>
      <c r="K2632" t="n">
        <v>43.4</v>
      </c>
      <c r="L2632" t="n">
        <v>12.5</v>
      </c>
      <c r="M2632" t="n">
        <v>7</v>
      </c>
      <c r="N2632" t="n">
        <v>20.22</v>
      </c>
      <c r="O2632" t="n">
        <v>16405.32</v>
      </c>
      <c r="P2632" t="n">
        <v>197.48</v>
      </c>
      <c r="Q2632" t="n">
        <v>608.76</v>
      </c>
      <c r="R2632" t="n">
        <v>54.79</v>
      </c>
      <c r="S2632" t="n">
        <v>46.36</v>
      </c>
      <c r="T2632" t="n">
        <v>3875.19</v>
      </c>
      <c r="U2632" t="n">
        <v>0.85</v>
      </c>
      <c r="V2632" t="n">
        <v>0.9</v>
      </c>
      <c r="W2632" t="n">
        <v>9.210000000000001</v>
      </c>
      <c r="X2632" t="n">
        <v>0.25</v>
      </c>
      <c r="Y2632" t="n">
        <v>1</v>
      </c>
      <c r="Z2632" t="n">
        <v>10</v>
      </c>
    </row>
    <row r="2633">
      <c r="A2633" t="n">
        <v>47</v>
      </c>
      <c r="B2633" t="n">
        <v>55</v>
      </c>
      <c r="C2633" t="inlineStr">
        <is>
          <t xml:space="preserve">CONCLUIDO	</t>
        </is>
      </c>
      <c r="D2633" t="n">
        <v>3.8436</v>
      </c>
      <c r="E2633" t="n">
        <v>26.02</v>
      </c>
      <c r="F2633" t="n">
        <v>23.62</v>
      </c>
      <c r="G2633" t="n">
        <v>109.03</v>
      </c>
      <c r="H2633" t="n">
        <v>1.71</v>
      </c>
      <c r="I2633" t="n">
        <v>13</v>
      </c>
      <c r="J2633" t="n">
        <v>131.45</v>
      </c>
      <c r="K2633" t="n">
        <v>43.4</v>
      </c>
      <c r="L2633" t="n">
        <v>12.75</v>
      </c>
      <c r="M2633" t="n">
        <v>4</v>
      </c>
      <c r="N2633" t="n">
        <v>20.3</v>
      </c>
      <c r="O2633" t="n">
        <v>16446.41</v>
      </c>
      <c r="P2633" t="n">
        <v>196.71</v>
      </c>
      <c r="Q2633" t="n">
        <v>608.8099999999999</v>
      </c>
      <c r="R2633" t="n">
        <v>54.91</v>
      </c>
      <c r="S2633" t="n">
        <v>46.36</v>
      </c>
      <c r="T2633" t="n">
        <v>3935.76</v>
      </c>
      <c r="U2633" t="n">
        <v>0.84</v>
      </c>
      <c r="V2633" t="n">
        <v>0.9</v>
      </c>
      <c r="W2633" t="n">
        <v>9.210000000000001</v>
      </c>
      <c r="X2633" t="n">
        <v>0.25</v>
      </c>
      <c r="Y2633" t="n">
        <v>1</v>
      </c>
      <c r="Z2633" t="n">
        <v>10</v>
      </c>
    </row>
    <row r="2634">
      <c r="A2634" t="n">
        <v>48</v>
      </c>
      <c r="B2634" t="n">
        <v>55</v>
      </c>
      <c r="C2634" t="inlineStr">
        <is>
          <t xml:space="preserve">CONCLUIDO	</t>
        </is>
      </c>
      <c r="D2634" t="n">
        <v>3.8428</v>
      </c>
      <c r="E2634" t="n">
        <v>26.02</v>
      </c>
      <c r="F2634" t="n">
        <v>23.63</v>
      </c>
      <c r="G2634" t="n">
        <v>109.05</v>
      </c>
      <c r="H2634" t="n">
        <v>1.74</v>
      </c>
      <c r="I2634" t="n">
        <v>13</v>
      </c>
      <c r="J2634" t="n">
        <v>131.79</v>
      </c>
      <c r="K2634" t="n">
        <v>43.4</v>
      </c>
      <c r="L2634" t="n">
        <v>13</v>
      </c>
      <c r="M2634" t="n">
        <v>2</v>
      </c>
      <c r="N2634" t="n">
        <v>20.39</v>
      </c>
      <c r="O2634" t="n">
        <v>16487.53</v>
      </c>
      <c r="P2634" t="n">
        <v>196.64</v>
      </c>
      <c r="Q2634" t="n">
        <v>608.79</v>
      </c>
      <c r="R2634" t="n">
        <v>54.9</v>
      </c>
      <c r="S2634" t="n">
        <v>46.36</v>
      </c>
      <c r="T2634" t="n">
        <v>3932.45</v>
      </c>
      <c r="U2634" t="n">
        <v>0.84</v>
      </c>
      <c r="V2634" t="n">
        <v>0.9</v>
      </c>
      <c r="W2634" t="n">
        <v>9.210000000000001</v>
      </c>
      <c r="X2634" t="n">
        <v>0.26</v>
      </c>
      <c r="Y2634" t="n">
        <v>1</v>
      </c>
      <c r="Z2634" t="n">
        <v>10</v>
      </c>
    </row>
    <row r="2635">
      <c r="A2635" t="n">
        <v>49</v>
      </c>
      <c r="B2635" t="n">
        <v>55</v>
      </c>
      <c r="C2635" t="inlineStr">
        <is>
          <t xml:space="preserve">CONCLUIDO	</t>
        </is>
      </c>
      <c r="D2635" t="n">
        <v>3.8423</v>
      </c>
      <c r="E2635" t="n">
        <v>26.03</v>
      </c>
      <c r="F2635" t="n">
        <v>23.63</v>
      </c>
      <c r="G2635" t="n">
        <v>109.07</v>
      </c>
      <c r="H2635" t="n">
        <v>1.77</v>
      </c>
      <c r="I2635" t="n">
        <v>13</v>
      </c>
      <c r="J2635" t="n">
        <v>132.12</v>
      </c>
      <c r="K2635" t="n">
        <v>43.4</v>
      </c>
      <c r="L2635" t="n">
        <v>13.25</v>
      </c>
      <c r="M2635" t="n">
        <v>0</v>
      </c>
      <c r="N2635" t="n">
        <v>20.47</v>
      </c>
      <c r="O2635" t="n">
        <v>16528.68</v>
      </c>
      <c r="P2635" t="n">
        <v>196.97</v>
      </c>
      <c r="Q2635" t="n">
        <v>608.84</v>
      </c>
      <c r="R2635" t="n">
        <v>54.97</v>
      </c>
      <c r="S2635" t="n">
        <v>46.36</v>
      </c>
      <c r="T2635" t="n">
        <v>3966.85</v>
      </c>
      <c r="U2635" t="n">
        <v>0.84</v>
      </c>
      <c r="V2635" t="n">
        <v>0.9</v>
      </c>
      <c r="W2635" t="n">
        <v>9.220000000000001</v>
      </c>
      <c r="X2635" t="n">
        <v>0.26</v>
      </c>
      <c r="Y2635" t="n">
        <v>1</v>
      </c>
      <c r="Z263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INDEX(resultados!$A$2:$ZZ$2635, 1, MATCH($B$1, resultados!$A$1:$ZZ$1, 0))</f>
        <v/>
      </c>
      <c r="B7">
        <f>INDEX(resultados!$A$2:$ZZ$2635, 1, MATCH($B$2, resultados!$A$1:$ZZ$1, 0))</f>
        <v/>
      </c>
      <c r="C7">
        <f>INDEX(resultados!$A$2:$ZZ$2635, 1, MATCH($B$3, resultados!$A$1:$ZZ$1, 0))</f>
        <v/>
      </c>
    </row>
    <row r="8">
      <c r="A8">
        <f>INDEX(resultados!$A$2:$ZZ$2635, 2, MATCH($B$1, resultados!$A$1:$ZZ$1, 0))</f>
        <v/>
      </c>
      <c r="B8">
        <f>INDEX(resultados!$A$2:$ZZ$2635, 2, MATCH($B$2, resultados!$A$1:$ZZ$1, 0))</f>
        <v/>
      </c>
      <c r="C8">
        <f>INDEX(resultados!$A$2:$ZZ$2635, 2, MATCH($B$3, resultados!$A$1:$ZZ$1, 0))</f>
        <v/>
      </c>
    </row>
    <row r="9">
      <c r="A9">
        <f>INDEX(resultados!$A$2:$ZZ$2635, 3, MATCH($B$1, resultados!$A$1:$ZZ$1, 0))</f>
        <v/>
      </c>
      <c r="B9">
        <f>INDEX(resultados!$A$2:$ZZ$2635, 3, MATCH($B$2, resultados!$A$1:$ZZ$1, 0))</f>
        <v/>
      </c>
      <c r="C9">
        <f>INDEX(resultados!$A$2:$ZZ$2635, 3, MATCH($B$3, resultados!$A$1:$ZZ$1, 0))</f>
        <v/>
      </c>
    </row>
    <row r="10">
      <c r="A10">
        <f>INDEX(resultados!$A$2:$ZZ$2635, 4, MATCH($B$1, resultados!$A$1:$ZZ$1, 0))</f>
        <v/>
      </c>
      <c r="B10">
        <f>INDEX(resultados!$A$2:$ZZ$2635, 4, MATCH($B$2, resultados!$A$1:$ZZ$1, 0))</f>
        <v/>
      </c>
      <c r="C10">
        <f>INDEX(resultados!$A$2:$ZZ$2635, 4, MATCH($B$3, resultados!$A$1:$ZZ$1, 0))</f>
        <v/>
      </c>
    </row>
    <row r="11">
      <c r="A11">
        <f>INDEX(resultados!$A$2:$ZZ$2635, 5, MATCH($B$1, resultados!$A$1:$ZZ$1, 0))</f>
        <v/>
      </c>
      <c r="B11">
        <f>INDEX(resultados!$A$2:$ZZ$2635, 5, MATCH($B$2, resultados!$A$1:$ZZ$1, 0))</f>
        <v/>
      </c>
      <c r="C11">
        <f>INDEX(resultados!$A$2:$ZZ$2635, 5, MATCH($B$3, resultados!$A$1:$ZZ$1, 0))</f>
        <v/>
      </c>
    </row>
    <row r="12">
      <c r="A12">
        <f>INDEX(resultados!$A$2:$ZZ$2635, 6, MATCH($B$1, resultados!$A$1:$ZZ$1, 0))</f>
        <v/>
      </c>
      <c r="B12">
        <f>INDEX(resultados!$A$2:$ZZ$2635, 6, MATCH($B$2, resultados!$A$1:$ZZ$1, 0))</f>
        <v/>
      </c>
      <c r="C12">
        <f>INDEX(resultados!$A$2:$ZZ$2635, 6, MATCH($B$3, resultados!$A$1:$ZZ$1, 0))</f>
        <v/>
      </c>
    </row>
    <row r="13">
      <c r="A13">
        <f>INDEX(resultados!$A$2:$ZZ$2635, 7, MATCH($B$1, resultados!$A$1:$ZZ$1, 0))</f>
        <v/>
      </c>
      <c r="B13">
        <f>INDEX(resultados!$A$2:$ZZ$2635, 7, MATCH($B$2, resultados!$A$1:$ZZ$1, 0))</f>
        <v/>
      </c>
      <c r="C13">
        <f>INDEX(resultados!$A$2:$ZZ$2635, 7, MATCH($B$3, resultados!$A$1:$ZZ$1, 0))</f>
        <v/>
      </c>
    </row>
    <row r="14">
      <c r="A14">
        <f>INDEX(resultados!$A$2:$ZZ$2635, 8, MATCH($B$1, resultados!$A$1:$ZZ$1, 0))</f>
        <v/>
      </c>
      <c r="B14">
        <f>INDEX(resultados!$A$2:$ZZ$2635, 8, MATCH($B$2, resultados!$A$1:$ZZ$1, 0))</f>
        <v/>
      </c>
      <c r="C14">
        <f>INDEX(resultados!$A$2:$ZZ$2635, 8, MATCH($B$3, resultados!$A$1:$ZZ$1, 0))</f>
        <v/>
      </c>
    </row>
    <row r="15">
      <c r="A15">
        <f>INDEX(resultados!$A$2:$ZZ$2635, 9, MATCH($B$1, resultados!$A$1:$ZZ$1, 0))</f>
        <v/>
      </c>
      <c r="B15">
        <f>INDEX(resultados!$A$2:$ZZ$2635, 9, MATCH($B$2, resultados!$A$1:$ZZ$1, 0))</f>
        <v/>
      </c>
      <c r="C15">
        <f>INDEX(resultados!$A$2:$ZZ$2635, 9, MATCH($B$3, resultados!$A$1:$ZZ$1, 0))</f>
        <v/>
      </c>
    </row>
    <row r="16">
      <c r="A16">
        <f>INDEX(resultados!$A$2:$ZZ$2635, 10, MATCH($B$1, resultados!$A$1:$ZZ$1, 0))</f>
        <v/>
      </c>
      <c r="B16">
        <f>INDEX(resultados!$A$2:$ZZ$2635, 10, MATCH($B$2, resultados!$A$1:$ZZ$1, 0))</f>
        <v/>
      </c>
      <c r="C16">
        <f>INDEX(resultados!$A$2:$ZZ$2635, 10, MATCH($B$3, resultados!$A$1:$ZZ$1, 0))</f>
        <v/>
      </c>
    </row>
    <row r="17">
      <c r="A17">
        <f>INDEX(resultados!$A$2:$ZZ$2635, 11, MATCH($B$1, resultados!$A$1:$ZZ$1, 0))</f>
        <v/>
      </c>
      <c r="B17">
        <f>INDEX(resultados!$A$2:$ZZ$2635, 11, MATCH($B$2, resultados!$A$1:$ZZ$1, 0))</f>
        <v/>
      </c>
      <c r="C17">
        <f>INDEX(resultados!$A$2:$ZZ$2635, 11, MATCH($B$3, resultados!$A$1:$ZZ$1, 0))</f>
        <v/>
      </c>
    </row>
    <row r="18">
      <c r="A18">
        <f>INDEX(resultados!$A$2:$ZZ$2635, 12, MATCH($B$1, resultados!$A$1:$ZZ$1, 0))</f>
        <v/>
      </c>
      <c r="B18">
        <f>INDEX(resultados!$A$2:$ZZ$2635, 12, MATCH($B$2, resultados!$A$1:$ZZ$1, 0))</f>
        <v/>
      </c>
      <c r="C18">
        <f>INDEX(resultados!$A$2:$ZZ$2635, 12, MATCH($B$3, resultados!$A$1:$ZZ$1, 0))</f>
        <v/>
      </c>
    </row>
    <row r="19">
      <c r="A19">
        <f>INDEX(resultados!$A$2:$ZZ$2635, 13, MATCH($B$1, resultados!$A$1:$ZZ$1, 0))</f>
        <v/>
      </c>
      <c r="B19">
        <f>INDEX(resultados!$A$2:$ZZ$2635, 13, MATCH($B$2, resultados!$A$1:$ZZ$1, 0))</f>
        <v/>
      </c>
      <c r="C19">
        <f>INDEX(resultados!$A$2:$ZZ$2635, 13, MATCH($B$3, resultados!$A$1:$ZZ$1, 0))</f>
        <v/>
      </c>
    </row>
    <row r="20">
      <c r="A20">
        <f>INDEX(resultados!$A$2:$ZZ$2635, 14, MATCH($B$1, resultados!$A$1:$ZZ$1, 0))</f>
        <v/>
      </c>
      <c r="B20">
        <f>INDEX(resultados!$A$2:$ZZ$2635, 14, MATCH($B$2, resultados!$A$1:$ZZ$1, 0))</f>
        <v/>
      </c>
      <c r="C20">
        <f>INDEX(resultados!$A$2:$ZZ$2635, 14, MATCH($B$3, resultados!$A$1:$ZZ$1, 0))</f>
        <v/>
      </c>
    </row>
    <row r="21">
      <c r="A21">
        <f>INDEX(resultados!$A$2:$ZZ$2635, 15, MATCH($B$1, resultados!$A$1:$ZZ$1, 0))</f>
        <v/>
      </c>
      <c r="B21">
        <f>INDEX(resultados!$A$2:$ZZ$2635, 15, MATCH($B$2, resultados!$A$1:$ZZ$1, 0))</f>
        <v/>
      </c>
      <c r="C21">
        <f>INDEX(resultados!$A$2:$ZZ$2635, 15, MATCH($B$3, resultados!$A$1:$ZZ$1, 0))</f>
        <v/>
      </c>
    </row>
    <row r="22">
      <c r="A22">
        <f>INDEX(resultados!$A$2:$ZZ$2635, 16, MATCH($B$1, resultados!$A$1:$ZZ$1, 0))</f>
        <v/>
      </c>
      <c r="B22">
        <f>INDEX(resultados!$A$2:$ZZ$2635, 16, MATCH($B$2, resultados!$A$1:$ZZ$1, 0))</f>
        <v/>
      </c>
      <c r="C22">
        <f>INDEX(resultados!$A$2:$ZZ$2635, 16, MATCH($B$3, resultados!$A$1:$ZZ$1, 0))</f>
        <v/>
      </c>
    </row>
    <row r="23">
      <c r="A23">
        <f>INDEX(resultados!$A$2:$ZZ$2635, 17, MATCH($B$1, resultados!$A$1:$ZZ$1, 0))</f>
        <v/>
      </c>
      <c r="B23">
        <f>INDEX(resultados!$A$2:$ZZ$2635, 17, MATCH($B$2, resultados!$A$1:$ZZ$1, 0))</f>
        <v/>
      </c>
      <c r="C23">
        <f>INDEX(resultados!$A$2:$ZZ$2635, 17, MATCH($B$3, resultados!$A$1:$ZZ$1, 0))</f>
        <v/>
      </c>
    </row>
    <row r="24">
      <c r="A24">
        <f>INDEX(resultados!$A$2:$ZZ$2635, 18, MATCH($B$1, resultados!$A$1:$ZZ$1, 0))</f>
        <v/>
      </c>
      <c r="B24">
        <f>INDEX(resultados!$A$2:$ZZ$2635, 18, MATCH($B$2, resultados!$A$1:$ZZ$1, 0))</f>
        <v/>
      </c>
      <c r="C24">
        <f>INDEX(resultados!$A$2:$ZZ$2635, 18, MATCH($B$3, resultados!$A$1:$ZZ$1, 0))</f>
        <v/>
      </c>
    </row>
    <row r="25">
      <c r="A25">
        <f>INDEX(resultados!$A$2:$ZZ$2635, 19, MATCH($B$1, resultados!$A$1:$ZZ$1, 0))</f>
        <v/>
      </c>
      <c r="B25">
        <f>INDEX(resultados!$A$2:$ZZ$2635, 19, MATCH($B$2, resultados!$A$1:$ZZ$1, 0))</f>
        <v/>
      </c>
      <c r="C25">
        <f>INDEX(resultados!$A$2:$ZZ$2635, 19, MATCH($B$3, resultados!$A$1:$ZZ$1, 0))</f>
        <v/>
      </c>
    </row>
    <row r="26">
      <c r="A26">
        <f>INDEX(resultados!$A$2:$ZZ$2635, 20, MATCH($B$1, resultados!$A$1:$ZZ$1, 0))</f>
        <v/>
      </c>
      <c r="B26">
        <f>INDEX(resultados!$A$2:$ZZ$2635, 20, MATCH($B$2, resultados!$A$1:$ZZ$1, 0))</f>
        <v/>
      </c>
      <c r="C26">
        <f>INDEX(resultados!$A$2:$ZZ$2635, 20, MATCH($B$3, resultados!$A$1:$ZZ$1, 0))</f>
        <v/>
      </c>
    </row>
    <row r="27">
      <c r="A27">
        <f>INDEX(resultados!$A$2:$ZZ$2635, 21, MATCH($B$1, resultados!$A$1:$ZZ$1, 0))</f>
        <v/>
      </c>
      <c r="B27">
        <f>INDEX(resultados!$A$2:$ZZ$2635, 21, MATCH($B$2, resultados!$A$1:$ZZ$1, 0))</f>
        <v/>
      </c>
      <c r="C27">
        <f>INDEX(resultados!$A$2:$ZZ$2635, 21, MATCH($B$3, resultados!$A$1:$ZZ$1, 0))</f>
        <v/>
      </c>
    </row>
    <row r="28">
      <c r="A28">
        <f>INDEX(resultados!$A$2:$ZZ$2635, 22, MATCH($B$1, resultados!$A$1:$ZZ$1, 0))</f>
        <v/>
      </c>
      <c r="B28">
        <f>INDEX(resultados!$A$2:$ZZ$2635, 22, MATCH($B$2, resultados!$A$1:$ZZ$1, 0))</f>
        <v/>
      </c>
      <c r="C28">
        <f>INDEX(resultados!$A$2:$ZZ$2635, 22, MATCH($B$3, resultados!$A$1:$ZZ$1, 0))</f>
        <v/>
      </c>
    </row>
    <row r="29">
      <c r="A29">
        <f>INDEX(resultados!$A$2:$ZZ$2635, 23, MATCH($B$1, resultados!$A$1:$ZZ$1, 0))</f>
        <v/>
      </c>
      <c r="B29">
        <f>INDEX(resultados!$A$2:$ZZ$2635, 23, MATCH($B$2, resultados!$A$1:$ZZ$1, 0))</f>
        <v/>
      </c>
      <c r="C29">
        <f>INDEX(resultados!$A$2:$ZZ$2635, 23, MATCH($B$3, resultados!$A$1:$ZZ$1, 0))</f>
        <v/>
      </c>
    </row>
    <row r="30">
      <c r="A30">
        <f>INDEX(resultados!$A$2:$ZZ$2635, 24, MATCH($B$1, resultados!$A$1:$ZZ$1, 0))</f>
        <v/>
      </c>
      <c r="B30">
        <f>INDEX(resultados!$A$2:$ZZ$2635, 24, MATCH($B$2, resultados!$A$1:$ZZ$1, 0))</f>
        <v/>
      </c>
      <c r="C30">
        <f>INDEX(resultados!$A$2:$ZZ$2635, 24, MATCH($B$3, resultados!$A$1:$ZZ$1, 0))</f>
        <v/>
      </c>
    </row>
    <row r="31">
      <c r="A31">
        <f>INDEX(resultados!$A$2:$ZZ$2635, 25, MATCH($B$1, resultados!$A$1:$ZZ$1, 0))</f>
        <v/>
      </c>
      <c r="B31">
        <f>INDEX(resultados!$A$2:$ZZ$2635, 25, MATCH($B$2, resultados!$A$1:$ZZ$1, 0))</f>
        <v/>
      </c>
      <c r="C31">
        <f>INDEX(resultados!$A$2:$ZZ$2635, 25, MATCH($B$3, resultados!$A$1:$ZZ$1, 0))</f>
        <v/>
      </c>
    </row>
    <row r="32">
      <c r="A32">
        <f>INDEX(resultados!$A$2:$ZZ$2635, 26, MATCH($B$1, resultados!$A$1:$ZZ$1, 0))</f>
        <v/>
      </c>
      <c r="B32">
        <f>INDEX(resultados!$A$2:$ZZ$2635, 26, MATCH($B$2, resultados!$A$1:$ZZ$1, 0))</f>
        <v/>
      </c>
      <c r="C32">
        <f>INDEX(resultados!$A$2:$ZZ$2635, 26, MATCH($B$3, resultados!$A$1:$ZZ$1, 0))</f>
        <v/>
      </c>
    </row>
    <row r="33">
      <c r="A33">
        <f>INDEX(resultados!$A$2:$ZZ$2635, 27, MATCH($B$1, resultados!$A$1:$ZZ$1, 0))</f>
        <v/>
      </c>
      <c r="B33">
        <f>INDEX(resultados!$A$2:$ZZ$2635, 27, MATCH($B$2, resultados!$A$1:$ZZ$1, 0))</f>
        <v/>
      </c>
      <c r="C33">
        <f>INDEX(resultados!$A$2:$ZZ$2635, 27, MATCH($B$3, resultados!$A$1:$ZZ$1, 0))</f>
        <v/>
      </c>
    </row>
    <row r="34">
      <c r="A34">
        <f>INDEX(resultados!$A$2:$ZZ$2635, 28, MATCH($B$1, resultados!$A$1:$ZZ$1, 0))</f>
        <v/>
      </c>
      <c r="B34">
        <f>INDEX(resultados!$A$2:$ZZ$2635, 28, MATCH($B$2, resultados!$A$1:$ZZ$1, 0))</f>
        <v/>
      </c>
      <c r="C34">
        <f>INDEX(resultados!$A$2:$ZZ$2635, 28, MATCH($B$3, resultados!$A$1:$ZZ$1, 0))</f>
        <v/>
      </c>
    </row>
    <row r="35">
      <c r="A35">
        <f>INDEX(resultados!$A$2:$ZZ$2635, 29, MATCH($B$1, resultados!$A$1:$ZZ$1, 0))</f>
        <v/>
      </c>
      <c r="B35">
        <f>INDEX(resultados!$A$2:$ZZ$2635, 29, MATCH($B$2, resultados!$A$1:$ZZ$1, 0))</f>
        <v/>
      </c>
      <c r="C35">
        <f>INDEX(resultados!$A$2:$ZZ$2635, 29, MATCH($B$3, resultados!$A$1:$ZZ$1, 0))</f>
        <v/>
      </c>
    </row>
    <row r="36">
      <c r="A36">
        <f>INDEX(resultados!$A$2:$ZZ$2635, 30, MATCH($B$1, resultados!$A$1:$ZZ$1, 0))</f>
        <v/>
      </c>
      <c r="B36">
        <f>INDEX(resultados!$A$2:$ZZ$2635, 30, MATCH($B$2, resultados!$A$1:$ZZ$1, 0))</f>
        <v/>
      </c>
      <c r="C36">
        <f>INDEX(resultados!$A$2:$ZZ$2635, 30, MATCH($B$3, resultados!$A$1:$ZZ$1, 0))</f>
        <v/>
      </c>
    </row>
    <row r="37">
      <c r="A37">
        <f>INDEX(resultados!$A$2:$ZZ$2635, 31, MATCH($B$1, resultados!$A$1:$ZZ$1, 0))</f>
        <v/>
      </c>
      <c r="B37">
        <f>INDEX(resultados!$A$2:$ZZ$2635, 31, MATCH($B$2, resultados!$A$1:$ZZ$1, 0))</f>
        <v/>
      </c>
      <c r="C37">
        <f>INDEX(resultados!$A$2:$ZZ$2635, 31, MATCH($B$3, resultados!$A$1:$ZZ$1, 0))</f>
        <v/>
      </c>
    </row>
    <row r="38">
      <c r="A38">
        <f>INDEX(resultados!$A$2:$ZZ$2635, 32, MATCH($B$1, resultados!$A$1:$ZZ$1, 0))</f>
        <v/>
      </c>
      <c r="B38">
        <f>INDEX(resultados!$A$2:$ZZ$2635, 32, MATCH($B$2, resultados!$A$1:$ZZ$1, 0))</f>
        <v/>
      </c>
      <c r="C38">
        <f>INDEX(resultados!$A$2:$ZZ$2635, 32, MATCH($B$3, resultados!$A$1:$ZZ$1, 0))</f>
        <v/>
      </c>
    </row>
    <row r="39">
      <c r="A39">
        <f>INDEX(resultados!$A$2:$ZZ$2635, 33, MATCH($B$1, resultados!$A$1:$ZZ$1, 0))</f>
        <v/>
      </c>
      <c r="B39">
        <f>INDEX(resultados!$A$2:$ZZ$2635, 33, MATCH($B$2, resultados!$A$1:$ZZ$1, 0))</f>
        <v/>
      </c>
      <c r="C39">
        <f>INDEX(resultados!$A$2:$ZZ$2635, 33, MATCH($B$3, resultados!$A$1:$ZZ$1, 0))</f>
        <v/>
      </c>
    </row>
    <row r="40">
      <c r="A40">
        <f>INDEX(resultados!$A$2:$ZZ$2635, 34, MATCH($B$1, resultados!$A$1:$ZZ$1, 0))</f>
        <v/>
      </c>
      <c r="B40">
        <f>INDEX(resultados!$A$2:$ZZ$2635, 34, MATCH($B$2, resultados!$A$1:$ZZ$1, 0))</f>
        <v/>
      </c>
      <c r="C40">
        <f>INDEX(resultados!$A$2:$ZZ$2635, 34, MATCH($B$3, resultados!$A$1:$ZZ$1, 0))</f>
        <v/>
      </c>
    </row>
    <row r="41">
      <c r="A41">
        <f>INDEX(resultados!$A$2:$ZZ$2635, 35, MATCH($B$1, resultados!$A$1:$ZZ$1, 0))</f>
        <v/>
      </c>
      <c r="B41">
        <f>INDEX(resultados!$A$2:$ZZ$2635, 35, MATCH($B$2, resultados!$A$1:$ZZ$1, 0))</f>
        <v/>
      </c>
      <c r="C41">
        <f>INDEX(resultados!$A$2:$ZZ$2635, 35, MATCH($B$3, resultados!$A$1:$ZZ$1, 0))</f>
        <v/>
      </c>
    </row>
    <row r="42">
      <c r="A42">
        <f>INDEX(resultados!$A$2:$ZZ$2635, 36, MATCH($B$1, resultados!$A$1:$ZZ$1, 0))</f>
        <v/>
      </c>
      <c r="B42">
        <f>INDEX(resultados!$A$2:$ZZ$2635, 36, MATCH($B$2, resultados!$A$1:$ZZ$1, 0))</f>
        <v/>
      </c>
      <c r="C42">
        <f>INDEX(resultados!$A$2:$ZZ$2635, 36, MATCH($B$3, resultados!$A$1:$ZZ$1, 0))</f>
        <v/>
      </c>
    </row>
    <row r="43">
      <c r="A43">
        <f>INDEX(resultados!$A$2:$ZZ$2635, 37, MATCH($B$1, resultados!$A$1:$ZZ$1, 0))</f>
        <v/>
      </c>
      <c r="B43">
        <f>INDEX(resultados!$A$2:$ZZ$2635, 37, MATCH($B$2, resultados!$A$1:$ZZ$1, 0))</f>
        <v/>
      </c>
      <c r="C43">
        <f>INDEX(resultados!$A$2:$ZZ$2635, 37, MATCH($B$3, resultados!$A$1:$ZZ$1, 0))</f>
        <v/>
      </c>
    </row>
    <row r="44">
      <c r="A44">
        <f>INDEX(resultados!$A$2:$ZZ$2635, 38, MATCH($B$1, resultados!$A$1:$ZZ$1, 0))</f>
        <v/>
      </c>
      <c r="B44">
        <f>INDEX(resultados!$A$2:$ZZ$2635, 38, MATCH($B$2, resultados!$A$1:$ZZ$1, 0))</f>
        <v/>
      </c>
      <c r="C44">
        <f>INDEX(resultados!$A$2:$ZZ$2635, 38, MATCH($B$3, resultados!$A$1:$ZZ$1, 0))</f>
        <v/>
      </c>
    </row>
    <row r="45">
      <c r="A45">
        <f>INDEX(resultados!$A$2:$ZZ$2635, 39, MATCH($B$1, resultados!$A$1:$ZZ$1, 0))</f>
        <v/>
      </c>
      <c r="B45">
        <f>INDEX(resultados!$A$2:$ZZ$2635, 39, MATCH($B$2, resultados!$A$1:$ZZ$1, 0))</f>
        <v/>
      </c>
      <c r="C45">
        <f>INDEX(resultados!$A$2:$ZZ$2635, 39, MATCH($B$3, resultados!$A$1:$ZZ$1, 0))</f>
        <v/>
      </c>
    </row>
    <row r="46">
      <c r="A46">
        <f>INDEX(resultados!$A$2:$ZZ$2635, 40, MATCH($B$1, resultados!$A$1:$ZZ$1, 0))</f>
        <v/>
      </c>
      <c r="B46">
        <f>INDEX(resultados!$A$2:$ZZ$2635, 40, MATCH($B$2, resultados!$A$1:$ZZ$1, 0))</f>
        <v/>
      </c>
      <c r="C46">
        <f>INDEX(resultados!$A$2:$ZZ$2635, 40, MATCH($B$3, resultados!$A$1:$ZZ$1, 0))</f>
        <v/>
      </c>
    </row>
    <row r="47">
      <c r="A47">
        <f>INDEX(resultados!$A$2:$ZZ$2635, 41, MATCH($B$1, resultados!$A$1:$ZZ$1, 0))</f>
        <v/>
      </c>
      <c r="B47">
        <f>INDEX(resultados!$A$2:$ZZ$2635, 41, MATCH($B$2, resultados!$A$1:$ZZ$1, 0))</f>
        <v/>
      </c>
      <c r="C47">
        <f>INDEX(resultados!$A$2:$ZZ$2635, 41, MATCH($B$3, resultados!$A$1:$ZZ$1, 0))</f>
        <v/>
      </c>
    </row>
    <row r="48">
      <c r="A48">
        <f>INDEX(resultados!$A$2:$ZZ$2635, 42, MATCH($B$1, resultados!$A$1:$ZZ$1, 0))</f>
        <v/>
      </c>
      <c r="B48">
        <f>INDEX(resultados!$A$2:$ZZ$2635, 42, MATCH($B$2, resultados!$A$1:$ZZ$1, 0))</f>
        <v/>
      </c>
      <c r="C48">
        <f>INDEX(resultados!$A$2:$ZZ$2635, 42, MATCH($B$3, resultados!$A$1:$ZZ$1, 0))</f>
        <v/>
      </c>
    </row>
    <row r="49">
      <c r="A49">
        <f>INDEX(resultados!$A$2:$ZZ$2635, 43, MATCH($B$1, resultados!$A$1:$ZZ$1, 0))</f>
        <v/>
      </c>
      <c r="B49">
        <f>INDEX(resultados!$A$2:$ZZ$2635, 43, MATCH($B$2, resultados!$A$1:$ZZ$1, 0))</f>
        <v/>
      </c>
      <c r="C49">
        <f>INDEX(resultados!$A$2:$ZZ$2635, 43, MATCH($B$3, resultados!$A$1:$ZZ$1, 0))</f>
        <v/>
      </c>
    </row>
    <row r="50">
      <c r="A50">
        <f>INDEX(resultados!$A$2:$ZZ$2635, 44, MATCH($B$1, resultados!$A$1:$ZZ$1, 0))</f>
        <v/>
      </c>
      <c r="B50">
        <f>INDEX(resultados!$A$2:$ZZ$2635, 44, MATCH($B$2, resultados!$A$1:$ZZ$1, 0))</f>
        <v/>
      </c>
      <c r="C50">
        <f>INDEX(resultados!$A$2:$ZZ$2635, 44, MATCH($B$3, resultados!$A$1:$ZZ$1, 0))</f>
        <v/>
      </c>
    </row>
    <row r="51">
      <c r="A51">
        <f>INDEX(resultados!$A$2:$ZZ$2635, 45, MATCH($B$1, resultados!$A$1:$ZZ$1, 0))</f>
        <v/>
      </c>
      <c r="B51">
        <f>INDEX(resultados!$A$2:$ZZ$2635, 45, MATCH($B$2, resultados!$A$1:$ZZ$1, 0))</f>
        <v/>
      </c>
      <c r="C51">
        <f>INDEX(resultados!$A$2:$ZZ$2635, 45, MATCH($B$3, resultados!$A$1:$ZZ$1, 0))</f>
        <v/>
      </c>
    </row>
    <row r="52">
      <c r="A52">
        <f>INDEX(resultados!$A$2:$ZZ$2635, 46, MATCH($B$1, resultados!$A$1:$ZZ$1, 0))</f>
        <v/>
      </c>
      <c r="B52">
        <f>INDEX(resultados!$A$2:$ZZ$2635, 46, MATCH($B$2, resultados!$A$1:$ZZ$1, 0))</f>
        <v/>
      </c>
      <c r="C52">
        <f>INDEX(resultados!$A$2:$ZZ$2635, 46, MATCH($B$3, resultados!$A$1:$ZZ$1, 0))</f>
        <v/>
      </c>
    </row>
    <row r="53">
      <c r="A53">
        <f>INDEX(resultados!$A$2:$ZZ$2635, 47, MATCH($B$1, resultados!$A$1:$ZZ$1, 0))</f>
        <v/>
      </c>
      <c r="B53">
        <f>INDEX(resultados!$A$2:$ZZ$2635, 47, MATCH($B$2, resultados!$A$1:$ZZ$1, 0))</f>
        <v/>
      </c>
      <c r="C53">
        <f>INDEX(resultados!$A$2:$ZZ$2635, 47, MATCH($B$3, resultados!$A$1:$ZZ$1, 0))</f>
        <v/>
      </c>
    </row>
    <row r="54">
      <c r="A54">
        <f>INDEX(resultados!$A$2:$ZZ$2635, 48, MATCH($B$1, resultados!$A$1:$ZZ$1, 0))</f>
        <v/>
      </c>
      <c r="B54">
        <f>INDEX(resultados!$A$2:$ZZ$2635, 48, MATCH($B$2, resultados!$A$1:$ZZ$1, 0))</f>
        <v/>
      </c>
      <c r="C54">
        <f>INDEX(resultados!$A$2:$ZZ$2635, 48, MATCH($B$3, resultados!$A$1:$ZZ$1, 0))</f>
        <v/>
      </c>
    </row>
    <row r="55">
      <c r="A55">
        <f>INDEX(resultados!$A$2:$ZZ$2635, 49, MATCH($B$1, resultados!$A$1:$ZZ$1, 0))</f>
        <v/>
      </c>
      <c r="B55">
        <f>INDEX(resultados!$A$2:$ZZ$2635, 49, MATCH($B$2, resultados!$A$1:$ZZ$1, 0))</f>
        <v/>
      </c>
      <c r="C55">
        <f>INDEX(resultados!$A$2:$ZZ$2635, 49, MATCH($B$3, resultados!$A$1:$ZZ$1, 0))</f>
        <v/>
      </c>
    </row>
    <row r="56">
      <c r="A56">
        <f>INDEX(resultados!$A$2:$ZZ$2635, 50, MATCH($B$1, resultados!$A$1:$ZZ$1, 0))</f>
        <v/>
      </c>
      <c r="B56">
        <f>INDEX(resultados!$A$2:$ZZ$2635, 50, MATCH($B$2, resultados!$A$1:$ZZ$1, 0))</f>
        <v/>
      </c>
      <c r="C56">
        <f>INDEX(resultados!$A$2:$ZZ$2635, 50, MATCH($B$3, resultados!$A$1:$ZZ$1, 0))</f>
        <v/>
      </c>
    </row>
    <row r="57">
      <c r="A57">
        <f>INDEX(resultados!$A$2:$ZZ$2635, 51, MATCH($B$1, resultados!$A$1:$ZZ$1, 0))</f>
        <v/>
      </c>
      <c r="B57">
        <f>INDEX(resultados!$A$2:$ZZ$2635, 51, MATCH($B$2, resultados!$A$1:$ZZ$1, 0))</f>
        <v/>
      </c>
      <c r="C57">
        <f>INDEX(resultados!$A$2:$ZZ$2635, 51, MATCH($B$3, resultados!$A$1:$ZZ$1, 0))</f>
        <v/>
      </c>
    </row>
    <row r="58">
      <c r="A58">
        <f>INDEX(resultados!$A$2:$ZZ$2635, 52, MATCH($B$1, resultados!$A$1:$ZZ$1, 0))</f>
        <v/>
      </c>
      <c r="B58">
        <f>INDEX(resultados!$A$2:$ZZ$2635, 52, MATCH($B$2, resultados!$A$1:$ZZ$1, 0))</f>
        <v/>
      </c>
      <c r="C58">
        <f>INDEX(resultados!$A$2:$ZZ$2635, 52, MATCH($B$3, resultados!$A$1:$ZZ$1, 0))</f>
        <v/>
      </c>
    </row>
    <row r="59">
      <c r="A59">
        <f>INDEX(resultados!$A$2:$ZZ$2635, 53, MATCH($B$1, resultados!$A$1:$ZZ$1, 0))</f>
        <v/>
      </c>
      <c r="B59">
        <f>INDEX(resultados!$A$2:$ZZ$2635, 53, MATCH($B$2, resultados!$A$1:$ZZ$1, 0))</f>
        <v/>
      </c>
      <c r="C59">
        <f>INDEX(resultados!$A$2:$ZZ$2635, 53, MATCH($B$3, resultados!$A$1:$ZZ$1, 0))</f>
        <v/>
      </c>
    </row>
    <row r="60">
      <c r="A60">
        <f>INDEX(resultados!$A$2:$ZZ$2635, 54, MATCH($B$1, resultados!$A$1:$ZZ$1, 0))</f>
        <v/>
      </c>
      <c r="B60">
        <f>INDEX(resultados!$A$2:$ZZ$2635, 54, MATCH($B$2, resultados!$A$1:$ZZ$1, 0))</f>
        <v/>
      </c>
      <c r="C60">
        <f>INDEX(resultados!$A$2:$ZZ$2635, 54, MATCH($B$3, resultados!$A$1:$ZZ$1, 0))</f>
        <v/>
      </c>
    </row>
    <row r="61">
      <c r="A61">
        <f>INDEX(resultados!$A$2:$ZZ$2635, 55, MATCH($B$1, resultados!$A$1:$ZZ$1, 0))</f>
        <v/>
      </c>
      <c r="B61">
        <f>INDEX(resultados!$A$2:$ZZ$2635, 55, MATCH($B$2, resultados!$A$1:$ZZ$1, 0))</f>
        <v/>
      </c>
      <c r="C61">
        <f>INDEX(resultados!$A$2:$ZZ$2635, 55, MATCH($B$3, resultados!$A$1:$ZZ$1, 0))</f>
        <v/>
      </c>
    </row>
    <row r="62">
      <c r="A62">
        <f>INDEX(resultados!$A$2:$ZZ$2635, 56, MATCH($B$1, resultados!$A$1:$ZZ$1, 0))</f>
        <v/>
      </c>
      <c r="B62">
        <f>INDEX(resultados!$A$2:$ZZ$2635, 56, MATCH($B$2, resultados!$A$1:$ZZ$1, 0))</f>
        <v/>
      </c>
      <c r="C62">
        <f>INDEX(resultados!$A$2:$ZZ$2635, 56, MATCH($B$3, resultados!$A$1:$ZZ$1, 0))</f>
        <v/>
      </c>
    </row>
    <row r="63">
      <c r="A63">
        <f>INDEX(resultados!$A$2:$ZZ$2635, 57, MATCH($B$1, resultados!$A$1:$ZZ$1, 0))</f>
        <v/>
      </c>
      <c r="B63">
        <f>INDEX(resultados!$A$2:$ZZ$2635, 57, MATCH($B$2, resultados!$A$1:$ZZ$1, 0))</f>
        <v/>
      </c>
      <c r="C63">
        <f>INDEX(resultados!$A$2:$ZZ$2635, 57, MATCH($B$3, resultados!$A$1:$ZZ$1, 0))</f>
        <v/>
      </c>
    </row>
    <row r="64">
      <c r="A64">
        <f>INDEX(resultados!$A$2:$ZZ$2635, 58, MATCH($B$1, resultados!$A$1:$ZZ$1, 0))</f>
        <v/>
      </c>
      <c r="B64">
        <f>INDEX(resultados!$A$2:$ZZ$2635, 58, MATCH($B$2, resultados!$A$1:$ZZ$1, 0))</f>
        <v/>
      </c>
      <c r="C64">
        <f>INDEX(resultados!$A$2:$ZZ$2635, 58, MATCH($B$3, resultados!$A$1:$ZZ$1, 0))</f>
        <v/>
      </c>
    </row>
    <row r="65">
      <c r="A65">
        <f>INDEX(resultados!$A$2:$ZZ$2635, 59, MATCH($B$1, resultados!$A$1:$ZZ$1, 0))</f>
        <v/>
      </c>
      <c r="B65">
        <f>INDEX(resultados!$A$2:$ZZ$2635, 59, MATCH($B$2, resultados!$A$1:$ZZ$1, 0))</f>
        <v/>
      </c>
      <c r="C65">
        <f>INDEX(resultados!$A$2:$ZZ$2635, 59, MATCH($B$3, resultados!$A$1:$ZZ$1, 0))</f>
        <v/>
      </c>
    </row>
    <row r="66">
      <c r="A66">
        <f>INDEX(resultados!$A$2:$ZZ$2635, 60, MATCH($B$1, resultados!$A$1:$ZZ$1, 0))</f>
        <v/>
      </c>
      <c r="B66">
        <f>INDEX(resultados!$A$2:$ZZ$2635, 60, MATCH($B$2, resultados!$A$1:$ZZ$1, 0))</f>
        <v/>
      </c>
      <c r="C66">
        <f>INDEX(resultados!$A$2:$ZZ$2635, 60, MATCH($B$3, resultados!$A$1:$ZZ$1, 0))</f>
        <v/>
      </c>
    </row>
    <row r="67">
      <c r="A67">
        <f>INDEX(resultados!$A$2:$ZZ$2635, 61, MATCH($B$1, resultados!$A$1:$ZZ$1, 0))</f>
        <v/>
      </c>
      <c r="B67">
        <f>INDEX(resultados!$A$2:$ZZ$2635, 61, MATCH($B$2, resultados!$A$1:$ZZ$1, 0))</f>
        <v/>
      </c>
      <c r="C67">
        <f>INDEX(resultados!$A$2:$ZZ$2635, 61, MATCH($B$3, resultados!$A$1:$ZZ$1, 0))</f>
        <v/>
      </c>
    </row>
    <row r="68">
      <c r="A68">
        <f>INDEX(resultados!$A$2:$ZZ$2635, 62, MATCH($B$1, resultados!$A$1:$ZZ$1, 0))</f>
        <v/>
      </c>
      <c r="B68">
        <f>INDEX(resultados!$A$2:$ZZ$2635, 62, MATCH($B$2, resultados!$A$1:$ZZ$1, 0))</f>
        <v/>
      </c>
      <c r="C68">
        <f>INDEX(resultados!$A$2:$ZZ$2635, 62, MATCH($B$3, resultados!$A$1:$ZZ$1, 0))</f>
        <v/>
      </c>
    </row>
    <row r="69">
      <c r="A69">
        <f>INDEX(resultados!$A$2:$ZZ$2635, 63, MATCH($B$1, resultados!$A$1:$ZZ$1, 0))</f>
        <v/>
      </c>
      <c r="B69">
        <f>INDEX(resultados!$A$2:$ZZ$2635, 63, MATCH($B$2, resultados!$A$1:$ZZ$1, 0))</f>
        <v/>
      </c>
      <c r="C69">
        <f>INDEX(resultados!$A$2:$ZZ$2635, 63, MATCH($B$3, resultados!$A$1:$ZZ$1, 0))</f>
        <v/>
      </c>
    </row>
    <row r="70">
      <c r="A70">
        <f>INDEX(resultados!$A$2:$ZZ$2635, 64, MATCH($B$1, resultados!$A$1:$ZZ$1, 0))</f>
        <v/>
      </c>
      <c r="B70">
        <f>INDEX(resultados!$A$2:$ZZ$2635, 64, MATCH($B$2, resultados!$A$1:$ZZ$1, 0))</f>
        <v/>
      </c>
      <c r="C70">
        <f>INDEX(resultados!$A$2:$ZZ$2635, 64, MATCH($B$3, resultados!$A$1:$ZZ$1, 0))</f>
        <v/>
      </c>
    </row>
    <row r="71">
      <c r="A71">
        <f>INDEX(resultados!$A$2:$ZZ$2635, 65, MATCH($B$1, resultados!$A$1:$ZZ$1, 0))</f>
        <v/>
      </c>
      <c r="B71">
        <f>INDEX(resultados!$A$2:$ZZ$2635, 65, MATCH($B$2, resultados!$A$1:$ZZ$1, 0))</f>
        <v/>
      </c>
      <c r="C71">
        <f>INDEX(resultados!$A$2:$ZZ$2635, 65, MATCH($B$3, resultados!$A$1:$ZZ$1, 0))</f>
        <v/>
      </c>
    </row>
    <row r="72">
      <c r="A72">
        <f>INDEX(resultados!$A$2:$ZZ$2635, 66, MATCH($B$1, resultados!$A$1:$ZZ$1, 0))</f>
        <v/>
      </c>
      <c r="B72">
        <f>INDEX(resultados!$A$2:$ZZ$2635, 66, MATCH($B$2, resultados!$A$1:$ZZ$1, 0))</f>
        <v/>
      </c>
      <c r="C72">
        <f>INDEX(resultados!$A$2:$ZZ$2635, 66, MATCH($B$3, resultados!$A$1:$ZZ$1, 0))</f>
        <v/>
      </c>
    </row>
    <row r="73">
      <c r="A73">
        <f>INDEX(resultados!$A$2:$ZZ$2635, 67, MATCH($B$1, resultados!$A$1:$ZZ$1, 0))</f>
        <v/>
      </c>
      <c r="B73">
        <f>INDEX(resultados!$A$2:$ZZ$2635, 67, MATCH($B$2, resultados!$A$1:$ZZ$1, 0))</f>
        <v/>
      </c>
      <c r="C73">
        <f>INDEX(resultados!$A$2:$ZZ$2635, 67, MATCH($B$3, resultados!$A$1:$ZZ$1, 0))</f>
        <v/>
      </c>
    </row>
    <row r="74">
      <c r="A74">
        <f>INDEX(resultados!$A$2:$ZZ$2635, 68, MATCH($B$1, resultados!$A$1:$ZZ$1, 0))</f>
        <v/>
      </c>
      <c r="B74">
        <f>INDEX(resultados!$A$2:$ZZ$2635, 68, MATCH($B$2, resultados!$A$1:$ZZ$1, 0))</f>
        <v/>
      </c>
      <c r="C74">
        <f>INDEX(resultados!$A$2:$ZZ$2635, 68, MATCH($B$3, resultados!$A$1:$ZZ$1, 0))</f>
        <v/>
      </c>
    </row>
    <row r="75">
      <c r="A75">
        <f>INDEX(resultados!$A$2:$ZZ$2635, 69, MATCH($B$1, resultados!$A$1:$ZZ$1, 0))</f>
        <v/>
      </c>
      <c r="B75">
        <f>INDEX(resultados!$A$2:$ZZ$2635, 69, MATCH($B$2, resultados!$A$1:$ZZ$1, 0))</f>
        <v/>
      </c>
      <c r="C75">
        <f>INDEX(resultados!$A$2:$ZZ$2635, 69, MATCH($B$3, resultados!$A$1:$ZZ$1, 0))</f>
        <v/>
      </c>
    </row>
    <row r="76">
      <c r="A76">
        <f>INDEX(resultados!$A$2:$ZZ$2635, 70, MATCH($B$1, resultados!$A$1:$ZZ$1, 0))</f>
        <v/>
      </c>
      <c r="B76">
        <f>INDEX(resultados!$A$2:$ZZ$2635, 70, MATCH($B$2, resultados!$A$1:$ZZ$1, 0))</f>
        <v/>
      </c>
      <c r="C76">
        <f>INDEX(resultados!$A$2:$ZZ$2635, 70, MATCH($B$3, resultados!$A$1:$ZZ$1, 0))</f>
        <v/>
      </c>
    </row>
    <row r="77">
      <c r="A77">
        <f>INDEX(resultados!$A$2:$ZZ$2635, 71, MATCH($B$1, resultados!$A$1:$ZZ$1, 0))</f>
        <v/>
      </c>
      <c r="B77">
        <f>INDEX(resultados!$A$2:$ZZ$2635, 71, MATCH($B$2, resultados!$A$1:$ZZ$1, 0))</f>
        <v/>
      </c>
      <c r="C77">
        <f>INDEX(resultados!$A$2:$ZZ$2635, 71, MATCH($B$3, resultados!$A$1:$ZZ$1, 0))</f>
        <v/>
      </c>
    </row>
    <row r="78">
      <c r="A78">
        <f>INDEX(resultados!$A$2:$ZZ$2635, 72, MATCH($B$1, resultados!$A$1:$ZZ$1, 0))</f>
        <v/>
      </c>
      <c r="B78">
        <f>INDEX(resultados!$A$2:$ZZ$2635, 72, MATCH($B$2, resultados!$A$1:$ZZ$1, 0))</f>
        <v/>
      </c>
      <c r="C78">
        <f>INDEX(resultados!$A$2:$ZZ$2635, 72, MATCH($B$3, resultados!$A$1:$ZZ$1, 0))</f>
        <v/>
      </c>
    </row>
    <row r="79">
      <c r="A79">
        <f>INDEX(resultados!$A$2:$ZZ$2635, 73, MATCH($B$1, resultados!$A$1:$ZZ$1, 0))</f>
        <v/>
      </c>
      <c r="B79">
        <f>INDEX(resultados!$A$2:$ZZ$2635, 73, MATCH($B$2, resultados!$A$1:$ZZ$1, 0))</f>
        <v/>
      </c>
      <c r="C79">
        <f>INDEX(resultados!$A$2:$ZZ$2635, 73, MATCH($B$3, resultados!$A$1:$ZZ$1, 0))</f>
        <v/>
      </c>
    </row>
    <row r="80">
      <c r="A80">
        <f>INDEX(resultados!$A$2:$ZZ$2635, 74, MATCH($B$1, resultados!$A$1:$ZZ$1, 0))</f>
        <v/>
      </c>
      <c r="B80">
        <f>INDEX(resultados!$A$2:$ZZ$2635, 74, MATCH($B$2, resultados!$A$1:$ZZ$1, 0))</f>
        <v/>
      </c>
      <c r="C80">
        <f>INDEX(resultados!$A$2:$ZZ$2635, 74, MATCH($B$3, resultados!$A$1:$ZZ$1, 0))</f>
        <v/>
      </c>
    </row>
    <row r="81">
      <c r="A81">
        <f>INDEX(resultados!$A$2:$ZZ$2635, 75, MATCH($B$1, resultados!$A$1:$ZZ$1, 0))</f>
        <v/>
      </c>
      <c r="B81">
        <f>INDEX(resultados!$A$2:$ZZ$2635, 75, MATCH($B$2, resultados!$A$1:$ZZ$1, 0))</f>
        <v/>
      </c>
      <c r="C81">
        <f>INDEX(resultados!$A$2:$ZZ$2635, 75, MATCH($B$3, resultados!$A$1:$ZZ$1, 0))</f>
        <v/>
      </c>
    </row>
    <row r="82">
      <c r="A82">
        <f>INDEX(resultados!$A$2:$ZZ$2635, 76, MATCH($B$1, resultados!$A$1:$ZZ$1, 0))</f>
        <v/>
      </c>
      <c r="B82">
        <f>INDEX(resultados!$A$2:$ZZ$2635, 76, MATCH($B$2, resultados!$A$1:$ZZ$1, 0))</f>
        <v/>
      </c>
      <c r="C82">
        <f>INDEX(resultados!$A$2:$ZZ$2635, 76, MATCH($B$3, resultados!$A$1:$ZZ$1, 0))</f>
        <v/>
      </c>
    </row>
    <row r="83">
      <c r="A83">
        <f>INDEX(resultados!$A$2:$ZZ$2635, 77, MATCH($B$1, resultados!$A$1:$ZZ$1, 0))</f>
        <v/>
      </c>
      <c r="B83">
        <f>INDEX(resultados!$A$2:$ZZ$2635, 77, MATCH($B$2, resultados!$A$1:$ZZ$1, 0))</f>
        <v/>
      </c>
      <c r="C83">
        <f>INDEX(resultados!$A$2:$ZZ$2635, 77, MATCH($B$3, resultados!$A$1:$ZZ$1, 0))</f>
        <v/>
      </c>
    </row>
    <row r="84">
      <c r="A84">
        <f>INDEX(resultados!$A$2:$ZZ$2635, 78, MATCH($B$1, resultados!$A$1:$ZZ$1, 0))</f>
        <v/>
      </c>
      <c r="B84">
        <f>INDEX(resultados!$A$2:$ZZ$2635, 78, MATCH($B$2, resultados!$A$1:$ZZ$1, 0))</f>
        <v/>
      </c>
      <c r="C84">
        <f>INDEX(resultados!$A$2:$ZZ$2635, 78, MATCH($B$3, resultados!$A$1:$ZZ$1, 0))</f>
        <v/>
      </c>
    </row>
    <row r="85">
      <c r="A85">
        <f>INDEX(resultados!$A$2:$ZZ$2635, 79, MATCH($B$1, resultados!$A$1:$ZZ$1, 0))</f>
        <v/>
      </c>
      <c r="B85">
        <f>INDEX(resultados!$A$2:$ZZ$2635, 79, MATCH($B$2, resultados!$A$1:$ZZ$1, 0))</f>
        <v/>
      </c>
      <c r="C85">
        <f>INDEX(resultados!$A$2:$ZZ$2635, 79, MATCH($B$3, resultados!$A$1:$ZZ$1, 0))</f>
        <v/>
      </c>
    </row>
    <row r="86">
      <c r="A86">
        <f>INDEX(resultados!$A$2:$ZZ$2635, 80, MATCH($B$1, resultados!$A$1:$ZZ$1, 0))</f>
        <v/>
      </c>
      <c r="B86">
        <f>INDEX(resultados!$A$2:$ZZ$2635, 80, MATCH($B$2, resultados!$A$1:$ZZ$1, 0))</f>
        <v/>
      </c>
      <c r="C86">
        <f>INDEX(resultados!$A$2:$ZZ$2635, 80, MATCH($B$3, resultados!$A$1:$ZZ$1, 0))</f>
        <v/>
      </c>
    </row>
    <row r="87">
      <c r="A87">
        <f>INDEX(resultados!$A$2:$ZZ$2635, 81, MATCH($B$1, resultados!$A$1:$ZZ$1, 0))</f>
        <v/>
      </c>
      <c r="B87">
        <f>INDEX(resultados!$A$2:$ZZ$2635, 81, MATCH($B$2, resultados!$A$1:$ZZ$1, 0))</f>
        <v/>
      </c>
      <c r="C87">
        <f>INDEX(resultados!$A$2:$ZZ$2635, 81, MATCH($B$3, resultados!$A$1:$ZZ$1, 0))</f>
        <v/>
      </c>
    </row>
    <row r="88">
      <c r="A88">
        <f>INDEX(resultados!$A$2:$ZZ$2635, 82, MATCH($B$1, resultados!$A$1:$ZZ$1, 0))</f>
        <v/>
      </c>
      <c r="B88">
        <f>INDEX(resultados!$A$2:$ZZ$2635, 82, MATCH($B$2, resultados!$A$1:$ZZ$1, 0))</f>
        <v/>
      </c>
      <c r="C88">
        <f>INDEX(resultados!$A$2:$ZZ$2635, 82, MATCH($B$3, resultados!$A$1:$ZZ$1, 0))</f>
        <v/>
      </c>
    </row>
    <row r="89">
      <c r="A89">
        <f>INDEX(resultados!$A$2:$ZZ$2635, 83, MATCH($B$1, resultados!$A$1:$ZZ$1, 0))</f>
        <v/>
      </c>
      <c r="B89">
        <f>INDEX(resultados!$A$2:$ZZ$2635, 83, MATCH($B$2, resultados!$A$1:$ZZ$1, 0))</f>
        <v/>
      </c>
      <c r="C89">
        <f>INDEX(resultados!$A$2:$ZZ$2635, 83, MATCH($B$3, resultados!$A$1:$ZZ$1, 0))</f>
        <v/>
      </c>
    </row>
    <row r="90">
      <c r="A90">
        <f>INDEX(resultados!$A$2:$ZZ$2635, 84, MATCH($B$1, resultados!$A$1:$ZZ$1, 0))</f>
        <v/>
      </c>
      <c r="B90">
        <f>INDEX(resultados!$A$2:$ZZ$2635, 84, MATCH($B$2, resultados!$A$1:$ZZ$1, 0))</f>
        <v/>
      </c>
      <c r="C90">
        <f>INDEX(resultados!$A$2:$ZZ$2635, 84, MATCH($B$3, resultados!$A$1:$ZZ$1, 0))</f>
        <v/>
      </c>
    </row>
    <row r="91">
      <c r="A91">
        <f>INDEX(resultados!$A$2:$ZZ$2635, 85, MATCH($B$1, resultados!$A$1:$ZZ$1, 0))</f>
        <v/>
      </c>
      <c r="B91">
        <f>INDEX(resultados!$A$2:$ZZ$2635, 85, MATCH($B$2, resultados!$A$1:$ZZ$1, 0))</f>
        <v/>
      </c>
      <c r="C91">
        <f>INDEX(resultados!$A$2:$ZZ$2635, 85, MATCH($B$3, resultados!$A$1:$ZZ$1, 0))</f>
        <v/>
      </c>
    </row>
    <row r="92">
      <c r="A92">
        <f>INDEX(resultados!$A$2:$ZZ$2635, 86, MATCH($B$1, resultados!$A$1:$ZZ$1, 0))</f>
        <v/>
      </c>
      <c r="B92">
        <f>INDEX(resultados!$A$2:$ZZ$2635, 86, MATCH($B$2, resultados!$A$1:$ZZ$1, 0))</f>
        <v/>
      </c>
      <c r="C92">
        <f>INDEX(resultados!$A$2:$ZZ$2635, 86, MATCH($B$3, resultados!$A$1:$ZZ$1, 0))</f>
        <v/>
      </c>
    </row>
    <row r="93">
      <c r="A93">
        <f>INDEX(resultados!$A$2:$ZZ$2635, 87, MATCH($B$1, resultados!$A$1:$ZZ$1, 0))</f>
        <v/>
      </c>
      <c r="B93">
        <f>INDEX(resultados!$A$2:$ZZ$2635, 87, MATCH($B$2, resultados!$A$1:$ZZ$1, 0))</f>
        <v/>
      </c>
      <c r="C93">
        <f>INDEX(resultados!$A$2:$ZZ$2635, 87, MATCH($B$3, resultados!$A$1:$ZZ$1, 0))</f>
        <v/>
      </c>
    </row>
    <row r="94">
      <c r="A94">
        <f>INDEX(resultados!$A$2:$ZZ$2635, 88, MATCH($B$1, resultados!$A$1:$ZZ$1, 0))</f>
        <v/>
      </c>
      <c r="B94">
        <f>INDEX(resultados!$A$2:$ZZ$2635, 88, MATCH($B$2, resultados!$A$1:$ZZ$1, 0))</f>
        <v/>
      </c>
      <c r="C94">
        <f>INDEX(resultados!$A$2:$ZZ$2635, 88, MATCH($B$3, resultados!$A$1:$ZZ$1, 0))</f>
        <v/>
      </c>
    </row>
    <row r="95">
      <c r="A95">
        <f>INDEX(resultados!$A$2:$ZZ$2635, 89, MATCH($B$1, resultados!$A$1:$ZZ$1, 0))</f>
        <v/>
      </c>
      <c r="B95">
        <f>INDEX(resultados!$A$2:$ZZ$2635, 89, MATCH($B$2, resultados!$A$1:$ZZ$1, 0))</f>
        <v/>
      </c>
      <c r="C95">
        <f>INDEX(resultados!$A$2:$ZZ$2635, 89, MATCH($B$3, resultados!$A$1:$ZZ$1, 0))</f>
        <v/>
      </c>
    </row>
    <row r="96">
      <c r="A96">
        <f>INDEX(resultados!$A$2:$ZZ$2635, 90, MATCH($B$1, resultados!$A$1:$ZZ$1, 0))</f>
        <v/>
      </c>
      <c r="B96">
        <f>INDEX(resultados!$A$2:$ZZ$2635, 90, MATCH($B$2, resultados!$A$1:$ZZ$1, 0))</f>
        <v/>
      </c>
      <c r="C96">
        <f>INDEX(resultados!$A$2:$ZZ$2635, 90, MATCH($B$3, resultados!$A$1:$ZZ$1, 0))</f>
        <v/>
      </c>
    </row>
    <row r="97">
      <c r="A97">
        <f>INDEX(resultados!$A$2:$ZZ$2635, 91, MATCH($B$1, resultados!$A$1:$ZZ$1, 0))</f>
        <v/>
      </c>
      <c r="B97">
        <f>INDEX(resultados!$A$2:$ZZ$2635, 91, MATCH($B$2, resultados!$A$1:$ZZ$1, 0))</f>
        <v/>
      </c>
      <c r="C97">
        <f>INDEX(resultados!$A$2:$ZZ$2635, 91, MATCH($B$3, resultados!$A$1:$ZZ$1, 0))</f>
        <v/>
      </c>
    </row>
    <row r="98">
      <c r="A98">
        <f>INDEX(resultados!$A$2:$ZZ$2635, 92, MATCH($B$1, resultados!$A$1:$ZZ$1, 0))</f>
        <v/>
      </c>
      <c r="B98">
        <f>INDEX(resultados!$A$2:$ZZ$2635, 92, MATCH($B$2, resultados!$A$1:$ZZ$1, 0))</f>
        <v/>
      </c>
      <c r="C98">
        <f>INDEX(resultados!$A$2:$ZZ$2635, 92, MATCH($B$3, resultados!$A$1:$ZZ$1, 0))</f>
        <v/>
      </c>
    </row>
    <row r="99">
      <c r="A99">
        <f>INDEX(resultados!$A$2:$ZZ$2635, 93, MATCH($B$1, resultados!$A$1:$ZZ$1, 0))</f>
        <v/>
      </c>
      <c r="B99">
        <f>INDEX(resultados!$A$2:$ZZ$2635, 93, MATCH($B$2, resultados!$A$1:$ZZ$1, 0))</f>
        <v/>
      </c>
      <c r="C99">
        <f>INDEX(resultados!$A$2:$ZZ$2635, 93, MATCH($B$3, resultados!$A$1:$ZZ$1, 0))</f>
        <v/>
      </c>
    </row>
    <row r="100">
      <c r="A100">
        <f>INDEX(resultados!$A$2:$ZZ$2635, 94, MATCH($B$1, resultados!$A$1:$ZZ$1, 0))</f>
        <v/>
      </c>
      <c r="B100">
        <f>INDEX(resultados!$A$2:$ZZ$2635, 94, MATCH($B$2, resultados!$A$1:$ZZ$1, 0))</f>
        <v/>
      </c>
      <c r="C100">
        <f>INDEX(resultados!$A$2:$ZZ$2635, 94, MATCH($B$3, resultados!$A$1:$ZZ$1, 0))</f>
        <v/>
      </c>
    </row>
    <row r="101">
      <c r="A101">
        <f>INDEX(resultados!$A$2:$ZZ$2635, 95, MATCH($B$1, resultados!$A$1:$ZZ$1, 0))</f>
        <v/>
      </c>
      <c r="B101">
        <f>INDEX(resultados!$A$2:$ZZ$2635, 95, MATCH($B$2, resultados!$A$1:$ZZ$1, 0))</f>
        <v/>
      </c>
      <c r="C101">
        <f>INDEX(resultados!$A$2:$ZZ$2635, 95, MATCH($B$3, resultados!$A$1:$ZZ$1, 0))</f>
        <v/>
      </c>
    </row>
    <row r="102">
      <c r="A102">
        <f>INDEX(resultados!$A$2:$ZZ$2635, 96, MATCH($B$1, resultados!$A$1:$ZZ$1, 0))</f>
        <v/>
      </c>
      <c r="B102">
        <f>INDEX(resultados!$A$2:$ZZ$2635, 96, MATCH($B$2, resultados!$A$1:$ZZ$1, 0))</f>
        <v/>
      </c>
      <c r="C102">
        <f>INDEX(resultados!$A$2:$ZZ$2635, 96, MATCH($B$3, resultados!$A$1:$ZZ$1, 0))</f>
        <v/>
      </c>
    </row>
    <row r="103">
      <c r="A103">
        <f>INDEX(resultados!$A$2:$ZZ$2635, 97, MATCH($B$1, resultados!$A$1:$ZZ$1, 0))</f>
        <v/>
      </c>
      <c r="B103">
        <f>INDEX(resultados!$A$2:$ZZ$2635, 97, MATCH($B$2, resultados!$A$1:$ZZ$1, 0))</f>
        <v/>
      </c>
      <c r="C103">
        <f>INDEX(resultados!$A$2:$ZZ$2635, 97, MATCH($B$3, resultados!$A$1:$ZZ$1, 0))</f>
        <v/>
      </c>
    </row>
    <row r="104">
      <c r="A104">
        <f>INDEX(resultados!$A$2:$ZZ$2635, 98, MATCH($B$1, resultados!$A$1:$ZZ$1, 0))</f>
        <v/>
      </c>
      <c r="B104">
        <f>INDEX(resultados!$A$2:$ZZ$2635, 98, MATCH($B$2, resultados!$A$1:$ZZ$1, 0))</f>
        <v/>
      </c>
      <c r="C104">
        <f>INDEX(resultados!$A$2:$ZZ$2635, 98, MATCH($B$3, resultados!$A$1:$ZZ$1, 0))</f>
        <v/>
      </c>
    </row>
    <row r="105">
      <c r="A105">
        <f>INDEX(resultados!$A$2:$ZZ$2635, 99, MATCH($B$1, resultados!$A$1:$ZZ$1, 0))</f>
        <v/>
      </c>
      <c r="B105">
        <f>INDEX(resultados!$A$2:$ZZ$2635, 99, MATCH($B$2, resultados!$A$1:$ZZ$1, 0))</f>
        <v/>
      </c>
      <c r="C105">
        <f>INDEX(resultados!$A$2:$ZZ$2635, 99, MATCH($B$3, resultados!$A$1:$ZZ$1, 0))</f>
        <v/>
      </c>
    </row>
    <row r="106">
      <c r="A106">
        <f>INDEX(resultados!$A$2:$ZZ$2635, 100, MATCH($B$1, resultados!$A$1:$ZZ$1, 0))</f>
        <v/>
      </c>
      <c r="B106">
        <f>INDEX(resultados!$A$2:$ZZ$2635, 100, MATCH($B$2, resultados!$A$1:$ZZ$1, 0))</f>
        <v/>
      </c>
      <c r="C106">
        <f>INDEX(resultados!$A$2:$ZZ$2635, 100, MATCH($B$3, resultados!$A$1:$ZZ$1, 0))</f>
        <v/>
      </c>
    </row>
    <row r="107">
      <c r="A107">
        <f>INDEX(resultados!$A$2:$ZZ$2635, 101, MATCH($B$1, resultados!$A$1:$ZZ$1, 0))</f>
        <v/>
      </c>
      <c r="B107">
        <f>INDEX(resultados!$A$2:$ZZ$2635, 101, MATCH($B$2, resultados!$A$1:$ZZ$1, 0))</f>
        <v/>
      </c>
      <c r="C107">
        <f>INDEX(resultados!$A$2:$ZZ$2635, 101, MATCH($B$3, resultados!$A$1:$ZZ$1, 0))</f>
        <v/>
      </c>
    </row>
    <row r="108">
      <c r="A108">
        <f>INDEX(resultados!$A$2:$ZZ$2635, 102, MATCH($B$1, resultados!$A$1:$ZZ$1, 0))</f>
        <v/>
      </c>
      <c r="B108">
        <f>INDEX(resultados!$A$2:$ZZ$2635, 102, MATCH($B$2, resultados!$A$1:$ZZ$1, 0))</f>
        <v/>
      </c>
      <c r="C108">
        <f>INDEX(resultados!$A$2:$ZZ$2635, 102, MATCH($B$3, resultados!$A$1:$ZZ$1, 0))</f>
        <v/>
      </c>
    </row>
    <row r="109">
      <c r="A109">
        <f>INDEX(resultados!$A$2:$ZZ$2635, 103, MATCH($B$1, resultados!$A$1:$ZZ$1, 0))</f>
        <v/>
      </c>
      <c r="B109">
        <f>INDEX(resultados!$A$2:$ZZ$2635, 103, MATCH($B$2, resultados!$A$1:$ZZ$1, 0))</f>
        <v/>
      </c>
      <c r="C109">
        <f>INDEX(resultados!$A$2:$ZZ$2635, 103, MATCH($B$3, resultados!$A$1:$ZZ$1, 0))</f>
        <v/>
      </c>
    </row>
    <row r="110">
      <c r="A110">
        <f>INDEX(resultados!$A$2:$ZZ$2635, 104, MATCH($B$1, resultados!$A$1:$ZZ$1, 0))</f>
        <v/>
      </c>
      <c r="B110">
        <f>INDEX(resultados!$A$2:$ZZ$2635, 104, MATCH($B$2, resultados!$A$1:$ZZ$1, 0))</f>
        <v/>
      </c>
      <c r="C110">
        <f>INDEX(resultados!$A$2:$ZZ$2635, 104, MATCH($B$3, resultados!$A$1:$ZZ$1, 0))</f>
        <v/>
      </c>
    </row>
    <row r="111">
      <c r="A111">
        <f>INDEX(resultados!$A$2:$ZZ$2635, 105, MATCH($B$1, resultados!$A$1:$ZZ$1, 0))</f>
        <v/>
      </c>
      <c r="B111">
        <f>INDEX(resultados!$A$2:$ZZ$2635, 105, MATCH($B$2, resultados!$A$1:$ZZ$1, 0))</f>
        <v/>
      </c>
      <c r="C111">
        <f>INDEX(resultados!$A$2:$ZZ$2635, 105, MATCH($B$3, resultados!$A$1:$ZZ$1, 0))</f>
        <v/>
      </c>
    </row>
    <row r="112">
      <c r="A112">
        <f>INDEX(resultados!$A$2:$ZZ$2635, 106, MATCH($B$1, resultados!$A$1:$ZZ$1, 0))</f>
        <v/>
      </c>
      <c r="B112">
        <f>INDEX(resultados!$A$2:$ZZ$2635, 106, MATCH($B$2, resultados!$A$1:$ZZ$1, 0))</f>
        <v/>
      </c>
      <c r="C112">
        <f>INDEX(resultados!$A$2:$ZZ$2635, 106, MATCH($B$3, resultados!$A$1:$ZZ$1, 0))</f>
        <v/>
      </c>
    </row>
    <row r="113">
      <c r="A113">
        <f>INDEX(resultados!$A$2:$ZZ$2635, 107, MATCH($B$1, resultados!$A$1:$ZZ$1, 0))</f>
        <v/>
      </c>
      <c r="B113">
        <f>INDEX(resultados!$A$2:$ZZ$2635, 107, MATCH($B$2, resultados!$A$1:$ZZ$1, 0))</f>
        <v/>
      </c>
      <c r="C113">
        <f>INDEX(resultados!$A$2:$ZZ$2635, 107, MATCH($B$3, resultados!$A$1:$ZZ$1, 0))</f>
        <v/>
      </c>
    </row>
    <row r="114">
      <c r="A114">
        <f>INDEX(resultados!$A$2:$ZZ$2635, 108, MATCH($B$1, resultados!$A$1:$ZZ$1, 0))</f>
        <v/>
      </c>
      <c r="B114">
        <f>INDEX(resultados!$A$2:$ZZ$2635, 108, MATCH($B$2, resultados!$A$1:$ZZ$1, 0))</f>
        <v/>
      </c>
      <c r="C114">
        <f>INDEX(resultados!$A$2:$ZZ$2635, 108, MATCH($B$3, resultados!$A$1:$ZZ$1, 0))</f>
        <v/>
      </c>
    </row>
    <row r="115">
      <c r="A115">
        <f>INDEX(resultados!$A$2:$ZZ$2635, 109, MATCH($B$1, resultados!$A$1:$ZZ$1, 0))</f>
        <v/>
      </c>
      <c r="B115">
        <f>INDEX(resultados!$A$2:$ZZ$2635, 109, MATCH($B$2, resultados!$A$1:$ZZ$1, 0))</f>
        <v/>
      </c>
      <c r="C115">
        <f>INDEX(resultados!$A$2:$ZZ$2635, 109, MATCH($B$3, resultados!$A$1:$ZZ$1, 0))</f>
        <v/>
      </c>
    </row>
    <row r="116">
      <c r="A116">
        <f>INDEX(resultados!$A$2:$ZZ$2635, 110, MATCH($B$1, resultados!$A$1:$ZZ$1, 0))</f>
        <v/>
      </c>
      <c r="B116">
        <f>INDEX(resultados!$A$2:$ZZ$2635, 110, MATCH($B$2, resultados!$A$1:$ZZ$1, 0))</f>
        <v/>
      </c>
      <c r="C116">
        <f>INDEX(resultados!$A$2:$ZZ$2635, 110, MATCH($B$3, resultados!$A$1:$ZZ$1, 0))</f>
        <v/>
      </c>
    </row>
    <row r="117">
      <c r="A117">
        <f>INDEX(resultados!$A$2:$ZZ$2635, 111, MATCH($B$1, resultados!$A$1:$ZZ$1, 0))</f>
        <v/>
      </c>
      <c r="B117">
        <f>INDEX(resultados!$A$2:$ZZ$2635, 111, MATCH($B$2, resultados!$A$1:$ZZ$1, 0))</f>
        <v/>
      </c>
      <c r="C117">
        <f>INDEX(resultados!$A$2:$ZZ$2635, 111, MATCH($B$3, resultados!$A$1:$ZZ$1, 0))</f>
        <v/>
      </c>
    </row>
    <row r="118">
      <c r="A118">
        <f>INDEX(resultados!$A$2:$ZZ$2635, 112, MATCH($B$1, resultados!$A$1:$ZZ$1, 0))</f>
        <v/>
      </c>
      <c r="B118">
        <f>INDEX(resultados!$A$2:$ZZ$2635, 112, MATCH($B$2, resultados!$A$1:$ZZ$1, 0))</f>
        <v/>
      </c>
      <c r="C118">
        <f>INDEX(resultados!$A$2:$ZZ$2635, 112, MATCH($B$3, resultados!$A$1:$ZZ$1, 0))</f>
        <v/>
      </c>
    </row>
    <row r="119">
      <c r="A119">
        <f>INDEX(resultados!$A$2:$ZZ$2635, 113, MATCH($B$1, resultados!$A$1:$ZZ$1, 0))</f>
        <v/>
      </c>
      <c r="B119">
        <f>INDEX(resultados!$A$2:$ZZ$2635, 113, MATCH($B$2, resultados!$A$1:$ZZ$1, 0))</f>
        <v/>
      </c>
      <c r="C119">
        <f>INDEX(resultados!$A$2:$ZZ$2635, 113, MATCH($B$3, resultados!$A$1:$ZZ$1, 0))</f>
        <v/>
      </c>
    </row>
    <row r="120">
      <c r="A120">
        <f>INDEX(resultados!$A$2:$ZZ$2635, 114, MATCH($B$1, resultados!$A$1:$ZZ$1, 0))</f>
        <v/>
      </c>
      <c r="B120">
        <f>INDEX(resultados!$A$2:$ZZ$2635, 114, MATCH($B$2, resultados!$A$1:$ZZ$1, 0))</f>
        <v/>
      </c>
      <c r="C120">
        <f>INDEX(resultados!$A$2:$ZZ$2635, 114, MATCH($B$3, resultados!$A$1:$ZZ$1, 0))</f>
        <v/>
      </c>
    </row>
    <row r="121">
      <c r="A121">
        <f>INDEX(resultados!$A$2:$ZZ$2635, 115, MATCH($B$1, resultados!$A$1:$ZZ$1, 0))</f>
        <v/>
      </c>
      <c r="B121">
        <f>INDEX(resultados!$A$2:$ZZ$2635, 115, MATCH($B$2, resultados!$A$1:$ZZ$1, 0))</f>
        <v/>
      </c>
      <c r="C121">
        <f>INDEX(resultados!$A$2:$ZZ$2635, 115, MATCH($B$3, resultados!$A$1:$ZZ$1, 0))</f>
        <v/>
      </c>
    </row>
    <row r="122">
      <c r="A122">
        <f>INDEX(resultados!$A$2:$ZZ$2635, 116, MATCH($B$1, resultados!$A$1:$ZZ$1, 0))</f>
        <v/>
      </c>
      <c r="B122">
        <f>INDEX(resultados!$A$2:$ZZ$2635, 116, MATCH($B$2, resultados!$A$1:$ZZ$1, 0))</f>
        <v/>
      </c>
      <c r="C122">
        <f>INDEX(resultados!$A$2:$ZZ$2635, 116, MATCH($B$3, resultados!$A$1:$ZZ$1, 0))</f>
        <v/>
      </c>
    </row>
    <row r="123">
      <c r="A123">
        <f>INDEX(resultados!$A$2:$ZZ$2635, 117, MATCH($B$1, resultados!$A$1:$ZZ$1, 0))</f>
        <v/>
      </c>
      <c r="B123">
        <f>INDEX(resultados!$A$2:$ZZ$2635, 117, MATCH($B$2, resultados!$A$1:$ZZ$1, 0))</f>
        <v/>
      </c>
      <c r="C123">
        <f>INDEX(resultados!$A$2:$ZZ$2635, 117, MATCH($B$3, resultados!$A$1:$ZZ$1, 0))</f>
        <v/>
      </c>
    </row>
    <row r="124">
      <c r="A124">
        <f>INDEX(resultados!$A$2:$ZZ$2635, 118, MATCH($B$1, resultados!$A$1:$ZZ$1, 0))</f>
        <v/>
      </c>
      <c r="B124">
        <f>INDEX(resultados!$A$2:$ZZ$2635, 118, MATCH($B$2, resultados!$A$1:$ZZ$1, 0))</f>
        <v/>
      </c>
      <c r="C124">
        <f>INDEX(resultados!$A$2:$ZZ$2635, 118, MATCH($B$3, resultados!$A$1:$ZZ$1, 0))</f>
        <v/>
      </c>
    </row>
    <row r="125">
      <c r="A125">
        <f>INDEX(resultados!$A$2:$ZZ$2635, 119, MATCH($B$1, resultados!$A$1:$ZZ$1, 0))</f>
        <v/>
      </c>
      <c r="B125">
        <f>INDEX(resultados!$A$2:$ZZ$2635, 119, MATCH($B$2, resultados!$A$1:$ZZ$1, 0))</f>
        <v/>
      </c>
      <c r="C125">
        <f>INDEX(resultados!$A$2:$ZZ$2635, 119, MATCH($B$3, resultados!$A$1:$ZZ$1, 0))</f>
        <v/>
      </c>
    </row>
    <row r="126">
      <c r="A126">
        <f>INDEX(resultados!$A$2:$ZZ$2635, 120, MATCH($B$1, resultados!$A$1:$ZZ$1, 0))</f>
        <v/>
      </c>
      <c r="B126">
        <f>INDEX(resultados!$A$2:$ZZ$2635, 120, MATCH($B$2, resultados!$A$1:$ZZ$1, 0))</f>
        <v/>
      </c>
      <c r="C126">
        <f>INDEX(resultados!$A$2:$ZZ$2635, 120, MATCH($B$3, resultados!$A$1:$ZZ$1, 0))</f>
        <v/>
      </c>
    </row>
    <row r="127">
      <c r="A127">
        <f>INDEX(resultados!$A$2:$ZZ$2635, 121, MATCH($B$1, resultados!$A$1:$ZZ$1, 0))</f>
        <v/>
      </c>
      <c r="B127">
        <f>INDEX(resultados!$A$2:$ZZ$2635, 121, MATCH($B$2, resultados!$A$1:$ZZ$1, 0))</f>
        <v/>
      </c>
      <c r="C127">
        <f>INDEX(resultados!$A$2:$ZZ$2635, 121, MATCH($B$3, resultados!$A$1:$ZZ$1, 0))</f>
        <v/>
      </c>
    </row>
    <row r="128">
      <c r="A128">
        <f>INDEX(resultados!$A$2:$ZZ$2635, 122, MATCH($B$1, resultados!$A$1:$ZZ$1, 0))</f>
        <v/>
      </c>
      <c r="B128">
        <f>INDEX(resultados!$A$2:$ZZ$2635, 122, MATCH($B$2, resultados!$A$1:$ZZ$1, 0))</f>
        <v/>
      </c>
      <c r="C128">
        <f>INDEX(resultados!$A$2:$ZZ$2635, 122, MATCH($B$3, resultados!$A$1:$ZZ$1, 0))</f>
        <v/>
      </c>
    </row>
    <row r="129">
      <c r="A129">
        <f>INDEX(resultados!$A$2:$ZZ$2635, 123, MATCH($B$1, resultados!$A$1:$ZZ$1, 0))</f>
        <v/>
      </c>
      <c r="B129">
        <f>INDEX(resultados!$A$2:$ZZ$2635, 123, MATCH($B$2, resultados!$A$1:$ZZ$1, 0))</f>
        <v/>
      </c>
      <c r="C129">
        <f>INDEX(resultados!$A$2:$ZZ$2635, 123, MATCH($B$3, resultados!$A$1:$ZZ$1, 0))</f>
        <v/>
      </c>
    </row>
    <row r="130">
      <c r="A130">
        <f>INDEX(resultados!$A$2:$ZZ$2635, 124, MATCH($B$1, resultados!$A$1:$ZZ$1, 0))</f>
        <v/>
      </c>
      <c r="B130">
        <f>INDEX(resultados!$A$2:$ZZ$2635, 124, MATCH($B$2, resultados!$A$1:$ZZ$1, 0))</f>
        <v/>
      </c>
      <c r="C130">
        <f>INDEX(resultados!$A$2:$ZZ$2635, 124, MATCH($B$3, resultados!$A$1:$ZZ$1, 0))</f>
        <v/>
      </c>
    </row>
    <row r="131">
      <c r="A131">
        <f>INDEX(resultados!$A$2:$ZZ$2635, 125, MATCH($B$1, resultados!$A$1:$ZZ$1, 0))</f>
        <v/>
      </c>
      <c r="B131">
        <f>INDEX(resultados!$A$2:$ZZ$2635, 125, MATCH($B$2, resultados!$A$1:$ZZ$1, 0))</f>
        <v/>
      </c>
      <c r="C131">
        <f>INDEX(resultados!$A$2:$ZZ$2635, 125, MATCH($B$3, resultados!$A$1:$ZZ$1, 0))</f>
        <v/>
      </c>
    </row>
    <row r="132">
      <c r="A132">
        <f>INDEX(resultados!$A$2:$ZZ$2635, 126, MATCH($B$1, resultados!$A$1:$ZZ$1, 0))</f>
        <v/>
      </c>
      <c r="B132">
        <f>INDEX(resultados!$A$2:$ZZ$2635, 126, MATCH($B$2, resultados!$A$1:$ZZ$1, 0))</f>
        <v/>
      </c>
      <c r="C132">
        <f>INDEX(resultados!$A$2:$ZZ$2635, 126, MATCH($B$3, resultados!$A$1:$ZZ$1, 0))</f>
        <v/>
      </c>
    </row>
    <row r="133">
      <c r="A133">
        <f>INDEX(resultados!$A$2:$ZZ$2635, 127, MATCH($B$1, resultados!$A$1:$ZZ$1, 0))</f>
        <v/>
      </c>
      <c r="B133">
        <f>INDEX(resultados!$A$2:$ZZ$2635, 127, MATCH($B$2, resultados!$A$1:$ZZ$1, 0))</f>
        <v/>
      </c>
      <c r="C133">
        <f>INDEX(resultados!$A$2:$ZZ$2635, 127, MATCH($B$3, resultados!$A$1:$ZZ$1, 0))</f>
        <v/>
      </c>
    </row>
    <row r="134">
      <c r="A134">
        <f>INDEX(resultados!$A$2:$ZZ$2635, 128, MATCH($B$1, resultados!$A$1:$ZZ$1, 0))</f>
        <v/>
      </c>
      <c r="B134">
        <f>INDEX(resultados!$A$2:$ZZ$2635, 128, MATCH($B$2, resultados!$A$1:$ZZ$1, 0))</f>
        <v/>
      </c>
      <c r="C134">
        <f>INDEX(resultados!$A$2:$ZZ$2635, 128, MATCH($B$3, resultados!$A$1:$ZZ$1, 0))</f>
        <v/>
      </c>
    </row>
    <row r="135">
      <c r="A135">
        <f>INDEX(resultados!$A$2:$ZZ$2635, 129, MATCH($B$1, resultados!$A$1:$ZZ$1, 0))</f>
        <v/>
      </c>
      <c r="B135">
        <f>INDEX(resultados!$A$2:$ZZ$2635, 129, MATCH($B$2, resultados!$A$1:$ZZ$1, 0))</f>
        <v/>
      </c>
      <c r="C135">
        <f>INDEX(resultados!$A$2:$ZZ$2635, 129, MATCH($B$3, resultados!$A$1:$ZZ$1, 0))</f>
        <v/>
      </c>
    </row>
    <row r="136">
      <c r="A136">
        <f>INDEX(resultados!$A$2:$ZZ$2635, 130, MATCH($B$1, resultados!$A$1:$ZZ$1, 0))</f>
        <v/>
      </c>
      <c r="B136">
        <f>INDEX(resultados!$A$2:$ZZ$2635, 130, MATCH($B$2, resultados!$A$1:$ZZ$1, 0))</f>
        <v/>
      </c>
      <c r="C136">
        <f>INDEX(resultados!$A$2:$ZZ$2635, 130, MATCH($B$3, resultados!$A$1:$ZZ$1, 0))</f>
        <v/>
      </c>
    </row>
    <row r="137">
      <c r="A137">
        <f>INDEX(resultados!$A$2:$ZZ$2635, 131, MATCH($B$1, resultados!$A$1:$ZZ$1, 0))</f>
        <v/>
      </c>
      <c r="B137">
        <f>INDEX(resultados!$A$2:$ZZ$2635, 131, MATCH($B$2, resultados!$A$1:$ZZ$1, 0))</f>
        <v/>
      </c>
      <c r="C137">
        <f>INDEX(resultados!$A$2:$ZZ$2635, 131, MATCH($B$3, resultados!$A$1:$ZZ$1, 0))</f>
        <v/>
      </c>
    </row>
    <row r="138">
      <c r="A138">
        <f>INDEX(resultados!$A$2:$ZZ$2635, 132, MATCH($B$1, resultados!$A$1:$ZZ$1, 0))</f>
        <v/>
      </c>
      <c r="B138">
        <f>INDEX(resultados!$A$2:$ZZ$2635, 132, MATCH($B$2, resultados!$A$1:$ZZ$1, 0))</f>
        <v/>
      </c>
      <c r="C138">
        <f>INDEX(resultados!$A$2:$ZZ$2635, 132, MATCH($B$3, resultados!$A$1:$ZZ$1, 0))</f>
        <v/>
      </c>
    </row>
    <row r="139">
      <c r="A139">
        <f>INDEX(resultados!$A$2:$ZZ$2635, 133, MATCH($B$1, resultados!$A$1:$ZZ$1, 0))</f>
        <v/>
      </c>
      <c r="B139">
        <f>INDEX(resultados!$A$2:$ZZ$2635, 133, MATCH($B$2, resultados!$A$1:$ZZ$1, 0))</f>
        <v/>
      </c>
      <c r="C139">
        <f>INDEX(resultados!$A$2:$ZZ$2635, 133, MATCH($B$3, resultados!$A$1:$ZZ$1, 0))</f>
        <v/>
      </c>
    </row>
    <row r="140">
      <c r="A140">
        <f>INDEX(resultados!$A$2:$ZZ$2635, 134, MATCH($B$1, resultados!$A$1:$ZZ$1, 0))</f>
        <v/>
      </c>
      <c r="B140">
        <f>INDEX(resultados!$A$2:$ZZ$2635, 134, MATCH($B$2, resultados!$A$1:$ZZ$1, 0))</f>
        <v/>
      </c>
      <c r="C140">
        <f>INDEX(resultados!$A$2:$ZZ$2635, 134, MATCH($B$3, resultados!$A$1:$ZZ$1, 0))</f>
        <v/>
      </c>
    </row>
    <row r="141">
      <c r="A141">
        <f>INDEX(resultados!$A$2:$ZZ$2635, 135, MATCH($B$1, resultados!$A$1:$ZZ$1, 0))</f>
        <v/>
      </c>
      <c r="B141">
        <f>INDEX(resultados!$A$2:$ZZ$2635, 135, MATCH($B$2, resultados!$A$1:$ZZ$1, 0))</f>
        <v/>
      </c>
      <c r="C141">
        <f>INDEX(resultados!$A$2:$ZZ$2635, 135, MATCH($B$3, resultados!$A$1:$ZZ$1, 0))</f>
        <v/>
      </c>
    </row>
    <row r="142">
      <c r="A142">
        <f>INDEX(resultados!$A$2:$ZZ$2635, 136, MATCH($B$1, resultados!$A$1:$ZZ$1, 0))</f>
        <v/>
      </c>
      <c r="B142">
        <f>INDEX(resultados!$A$2:$ZZ$2635, 136, MATCH($B$2, resultados!$A$1:$ZZ$1, 0))</f>
        <v/>
      </c>
      <c r="C142">
        <f>INDEX(resultados!$A$2:$ZZ$2635, 136, MATCH($B$3, resultados!$A$1:$ZZ$1, 0))</f>
        <v/>
      </c>
    </row>
    <row r="143">
      <c r="A143">
        <f>INDEX(resultados!$A$2:$ZZ$2635, 137, MATCH($B$1, resultados!$A$1:$ZZ$1, 0))</f>
        <v/>
      </c>
      <c r="B143">
        <f>INDEX(resultados!$A$2:$ZZ$2635, 137, MATCH($B$2, resultados!$A$1:$ZZ$1, 0))</f>
        <v/>
      </c>
      <c r="C143">
        <f>INDEX(resultados!$A$2:$ZZ$2635, 137, MATCH($B$3, resultados!$A$1:$ZZ$1, 0))</f>
        <v/>
      </c>
    </row>
    <row r="144">
      <c r="A144">
        <f>INDEX(resultados!$A$2:$ZZ$2635, 138, MATCH($B$1, resultados!$A$1:$ZZ$1, 0))</f>
        <v/>
      </c>
      <c r="B144">
        <f>INDEX(resultados!$A$2:$ZZ$2635, 138, MATCH($B$2, resultados!$A$1:$ZZ$1, 0))</f>
        <v/>
      </c>
      <c r="C144">
        <f>INDEX(resultados!$A$2:$ZZ$2635, 138, MATCH($B$3, resultados!$A$1:$ZZ$1, 0))</f>
        <v/>
      </c>
    </row>
    <row r="145">
      <c r="A145">
        <f>INDEX(resultados!$A$2:$ZZ$2635, 139, MATCH($B$1, resultados!$A$1:$ZZ$1, 0))</f>
        <v/>
      </c>
      <c r="B145">
        <f>INDEX(resultados!$A$2:$ZZ$2635, 139, MATCH($B$2, resultados!$A$1:$ZZ$1, 0))</f>
        <v/>
      </c>
      <c r="C145">
        <f>INDEX(resultados!$A$2:$ZZ$2635, 139, MATCH($B$3, resultados!$A$1:$ZZ$1, 0))</f>
        <v/>
      </c>
    </row>
    <row r="146">
      <c r="A146">
        <f>INDEX(resultados!$A$2:$ZZ$2635, 140, MATCH($B$1, resultados!$A$1:$ZZ$1, 0))</f>
        <v/>
      </c>
      <c r="B146">
        <f>INDEX(resultados!$A$2:$ZZ$2635, 140, MATCH($B$2, resultados!$A$1:$ZZ$1, 0))</f>
        <v/>
      </c>
      <c r="C146">
        <f>INDEX(resultados!$A$2:$ZZ$2635, 140, MATCH($B$3, resultados!$A$1:$ZZ$1, 0))</f>
        <v/>
      </c>
    </row>
    <row r="147">
      <c r="A147">
        <f>INDEX(resultados!$A$2:$ZZ$2635, 141, MATCH($B$1, resultados!$A$1:$ZZ$1, 0))</f>
        <v/>
      </c>
      <c r="B147">
        <f>INDEX(resultados!$A$2:$ZZ$2635, 141, MATCH($B$2, resultados!$A$1:$ZZ$1, 0))</f>
        <v/>
      </c>
      <c r="C147">
        <f>INDEX(resultados!$A$2:$ZZ$2635, 141, MATCH($B$3, resultados!$A$1:$ZZ$1, 0))</f>
        <v/>
      </c>
    </row>
    <row r="148">
      <c r="A148">
        <f>INDEX(resultados!$A$2:$ZZ$2635, 142, MATCH($B$1, resultados!$A$1:$ZZ$1, 0))</f>
        <v/>
      </c>
      <c r="B148">
        <f>INDEX(resultados!$A$2:$ZZ$2635, 142, MATCH($B$2, resultados!$A$1:$ZZ$1, 0))</f>
        <v/>
      </c>
      <c r="C148">
        <f>INDEX(resultados!$A$2:$ZZ$2635, 142, MATCH($B$3, resultados!$A$1:$ZZ$1, 0))</f>
        <v/>
      </c>
    </row>
    <row r="149">
      <c r="A149">
        <f>INDEX(resultados!$A$2:$ZZ$2635, 143, MATCH($B$1, resultados!$A$1:$ZZ$1, 0))</f>
        <v/>
      </c>
      <c r="B149">
        <f>INDEX(resultados!$A$2:$ZZ$2635, 143, MATCH($B$2, resultados!$A$1:$ZZ$1, 0))</f>
        <v/>
      </c>
      <c r="C149">
        <f>INDEX(resultados!$A$2:$ZZ$2635, 143, MATCH($B$3, resultados!$A$1:$ZZ$1, 0))</f>
        <v/>
      </c>
    </row>
    <row r="150">
      <c r="A150">
        <f>INDEX(resultados!$A$2:$ZZ$2635, 144, MATCH($B$1, resultados!$A$1:$ZZ$1, 0))</f>
        <v/>
      </c>
      <c r="B150">
        <f>INDEX(resultados!$A$2:$ZZ$2635, 144, MATCH($B$2, resultados!$A$1:$ZZ$1, 0))</f>
        <v/>
      </c>
      <c r="C150">
        <f>INDEX(resultados!$A$2:$ZZ$2635, 144, MATCH($B$3, resultados!$A$1:$ZZ$1, 0))</f>
        <v/>
      </c>
    </row>
    <row r="151">
      <c r="A151">
        <f>INDEX(resultados!$A$2:$ZZ$2635, 145, MATCH($B$1, resultados!$A$1:$ZZ$1, 0))</f>
        <v/>
      </c>
      <c r="B151">
        <f>INDEX(resultados!$A$2:$ZZ$2635, 145, MATCH($B$2, resultados!$A$1:$ZZ$1, 0))</f>
        <v/>
      </c>
      <c r="C151">
        <f>INDEX(resultados!$A$2:$ZZ$2635, 145, MATCH($B$3, resultados!$A$1:$ZZ$1, 0))</f>
        <v/>
      </c>
    </row>
    <row r="152">
      <c r="A152">
        <f>INDEX(resultados!$A$2:$ZZ$2635, 146, MATCH($B$1, resultados!$A$1:$ZZ$1, 0))</f>
        <v/>
      </c>
      <c r="B152">
        <f>INDEX(resultados!$A$2:$ZZ$2635, 146, MATCH($B$2, resultados!$A$1:$ZZ$1, 0))</f>
        <v/>
      </c>
      <c r="C152">
        <f>INDEX(resultados!$A$2:$ZZ$2635, 146, MATCH($B$3, resultados!$A$1:$ZZ$1, 0))</f>
        <v/>
      </c>
    </row>
    <row r="153">
      <c r="A153">
        <f>INDEX(resultados!$A$2:$ZZ$2635, 147, MATCH($B$1, resultados!$A$1:$ZZ$1, 0))</f>
        <v/>
      </c>
      <c r="B153">
        <f>INDEX(resultados!$A$2:$ZZ$2635, 147, MATCH($B$2, resultados!$A$1:$ZZ$1, 0))</f>
        <v/>
      </c>
      <c r="C153">
        <f>INDEX(resultados!$A$2:$ZZ$2635, 147, MATCH($B$3, resultados!$A$1:$ZZ$1, 0))</f>
        <v/>
      </c>
    </row>
    <row r="154">
      <c r="A154">
        <f>INDEX(resultados!$A$2:$ZZ$2635, 148, MATCH($B$1, resultados!$A$1:$ZZ$1, 0))</f>
        <v/>
      </c>
      <c r="B154">
        <f>INDEX(resultados!$A$2:$ZZ$2635, 148, MATCH($B$2, resultados!$A$1:$ZZ$1, 0))</f>
        <v/>
      </c>
      <c r="C154">
        <f>INDEX(resultados!$A$2:$ZZ$2635, 148, MATCH($B$3, resultados!$A$1:$ZZ$1, 0))</f>
        <v/>
      </c>
    </row>
    <row r="155">
      <c r="A155">
        <f>INDEX(resultados!$A$2:$ZZ$2635, 149, MATCH($B$1, resultados!$A$1:$ZZ$1, 0))</f>
        <v/>
      </c>
      <c r="B155">
        <f>INDEX(resultados!$A$2:$ZZ$2635, 149, MATCH($B$2, resultados!$A$1:$ZZ$1, 0))</f>
        <v/>
      </c>
      <c r="C155">
        <f>INDEX(resultados!$A$2:$ZZ$2635, 149, MATCH($B$3, resultados!$A$1:$ZZ$1, 0))</f>
        <v/>
      </c>
    </row>
    <row r="156">
      <c r="A156">
        <f>INDEX(resultados!$A$2:$ZZ$2635, 150, MATCH($B$1, resultados!$A$1:$ZZ$1, 0))</f>
        <v/>
      </c>
      <c r="B156">
        <f>INDEX(resultados!$A$2:$ZZ$2635, 150, MATCH($B$2, resultados!$A$1:$ZZ$1, 0))</f>
        <v/>
      </c>
      <c r="C156">
        <f>INDEX(resultados!$A$2:$ZZ$2635, 150, MATCH($B$3, resultados!$A$1:$ZZ$1, 0))</f>
        <v/>
      </c>
    </row>
    <row r="157">
      <c r="A157">
        <f>INDEX(resultados!$A$2:$ZZ$2635, 151, MATCH($B$1, resultados!$A$1:$ZZ$1, 0))</f>
        <v/>
      </c>
      <c r="B157">
        <f>INDEX(resultados!$A$2:$ZZ$2635, 151, MATCH($B$2, resultados!$A$1:$ZZ$1, 0))</f>
        <v/>
      </c>
      <c r="C157">
        <f>INDEX(resultados!$A$2:$ZZ$2635, 151, MATCH($B$3, resultados!$A$1:$ZZ$1, 0))</f>
        <v/>
      </c>
    </row>
    <row r="158">
      <c r="A158">
        <f>INDEX(resultados!$A$2:$ZZ$2635, 152, MATCH($B$1, resultados!$A$1:$ZZ$1, 0))</f>
        <v/>
      </c>
      <c r="B158">
        <f>INDEX(resultados!$A$2:$ZZ$2635, 152, MATCH($B$2, resultados!$A$1:$ZZ$1, 0))</f>
        <v/>
      </c>
      <c r="C158">
        <f>INDEX(resultados!$A$2:$ZZ$2635, 152, MATCH($B$3, resultados!$A$1:$ZZ$1, 0))</f>
        <v/>
      </c>
    </row>
    <row r="159">
      <c r="A159">
        <f>INDEX(resultados!$A$2:$ZZ$2635, 153, MATCH($B$1, resultados!$A$1:$ZZ$1, 0))</f>
        <v/>
      </c>
      <c r="B159">
        <f>INDEX(resultados!$A$2:$ZZ$2635, 153, MATCH($B$2, resultados!$A$1:$ZZ$1, 0))</f>
        <v/>
      </c>
      <c r="C159">
        <f>INDEX(resultados!$A$2:$ZZ$2635, 153, MATCH($B$3, resultados!$A$1:$ZZ$1, 0))</f>
        <v/>
      </c>
    </row>
    <row r="160">
      <c r="A160">
        <f>INDEX(resultados!$A$2:$ZZ$2635, 154, MATCH($B$1, resultados!$A$1:$ZZ$1, 0))</f>
        <v/>
      </c>
      <c r="B160">
        <f>INDEX(resultados!$A$2:$ZZ$2635, 154, MATCH($B$2, resultados!$A$1:$ZZ$1, 0))</f>
        <v/>
      </c>
      <c r="C160">
        <f>INDEX(resultados!$A$2:$ZZ$2635, 154, MATCH($B$3, resultados!$A$1:$ZZ$1, 0))</f>
        <v/>
      </c>
    </row>
    <row r="161">
      <c r="A161">
        <f>INDEX(resultados!$A$2:$ZZ$2635, 155, MATCH($B$1, resultados!$A$1:$ZZ$1, 0))</f>
        <v/>
      </c>
      <c r="B161">
        <f>INDEX(resultados!$A$2:$ZZ$2635, 155, MATCH($B$2, resultados!$A$1:$ZZ$1, 0))</f>
        <v/>
      </c>
      <c r="C161">
        <f>INDEX(resultados!$A$2:$ZZ$2635, 155, MATCH($B$3, resultados!$A$1:$ZZ$1, 0))</f>
        <v/>
      </c>
    </row>
    <row r="162">
      <c r="A162">
        <f>INDEX(resultados!$A$2:$ZZ$2635, 156, MATCH($B$1, resultados!$A$1:$ZZ$1, 0))</f>
        <v/>
      </c>
      <c r="B162">
        <f>INDEX(resultados!$A$2:$ZZ$2635, 156, MATCH($B$2, resultados!$A$1:$ZZ$1, 0))</f>
        <v/>
      </c>
      <c r="C162">
        <f>INDEX(resultados!$A$2:$ZZ$2635, 156, MATCH($B$3, resultados!$A$1:$ZZ$1, 0))</f>
        <v/>
      </c>
    </row>
    <row r="163">
      <c r="A163">
        <f>INDEX(resultados!$A$2:$ZZ$2635, 157, MATCH($B$1, resultados!$A$1:$ZZ$1, 0))</f>
        <v/>
      </c>
      <c r="B163">
        <f>INDEX(resultados!$A$2:$ZZ$2635, 157, MATCH($B$2, resultados!$A$1:$ZZ$1, 0))</f>
        <v/>
      </c>
      <c r="C163">
        <f>INDEX(resultados!$A$2:$ZZ$2635, 157, MATCH($B$3, resultados!$A$1:$ZZ$1, 0))</f>
        <v/>
      </c>
    </row>
    <row r="164">
      <c r="A164">
        <f>INDEX(resultados!$A$2:$ZZ$2635, 158, MATCH($B$1, resultados!$A$1:$ZZ$1, 0))</f>
        <v/>
      </c>
      <c r="B164">
        <f>INDEX(resultados!$A$2:$ZZ$2635, 158, MATCH($B$2, resultados!$A$1:$ZZ$1, 0))</f>
        <v/>
      </c>
      <c r="C164">
        <f>INDEX(resultados!$A$2:$ZZ$2635, 158, MATCH($B$3, resultados!$A$1:$ZZ$1, 0))</f>
        <v/>
      </c>
    </row>
    <row r="165">
      <c r="A165">
        <f>INDEX(resultados!$A$2:$ZZ$2635, 159, MATCH($B$1, resultados!$A$1:$ZZ$1, 0))</f>
        <v/>
      </c>
      <c r="B165">
        <f>INDEX(resultados!$A$2:$ZZ$2635, 159, MATCH($B$2, resultados!$A$1:$ZZ$1, 0))</f>
        <v/>
      </c>
      <c r="C165">
        <f>INDEX(resultados!$A$2:$ZZ$2635, 159, MATCH($B$3, resultados!$A$1:$ZZ$1, 0))</f>
        <v/>
      </c>
    </row>
    <row r="166">
      <c r="A166">
        <f>INDEX(resultados!$A$2:$ZZ$2635, 160, MATCH($B$1, resultados!$A$1:$ZZ$1, 0))</f>
        <v/>
      </c>
      <c r="B166">
        <f>INDEX(resultados!$A$2:$ZZ$2635, 160, MATCH($B$2, resultados!$A$1:$ZZ$1, 0))</f>
        <v/>
      </c>
      <c r="C166">
        <f>INDEX(resultados!$A$2:$ZZ$2635, 160, MATCH($B$3, resultados!$A$1:$ZZ$1, 0))</f>
        <v/>
      </c>
    </row>
    <row r="167">
      <c r="A167">
        <f>INDEX(resultados!$A$2:$ZZ$2635, 161, MATCH($B$1, resultados!$A$1:$ZZ$1, 0))</f>
        <v/>
      </c>
      <c r="B167">
        <f>INDEX(resultados!$A$2:$ZZ$2635, 161, MATCH($B$2, resultados!$A$1:$ZZ$1, 0))</f>
        <v/>
      </c>
      <c r="C167">
        <f>INDEX(resultados!$A$2:$ZZ$2635, 161, MATCH($B$3, resultados!$A$1:$ZZ$1, 0))</f>
        <v/>
      </c>
    </row>
    <row r="168">
      <c r="A168">
        <f>INDEX(resultados!$A$2:$ZZ$2635, 162, MATCH($B$1, resultados!$A$1:$ZZ$1, 0))</f>
        <v/>
      </c>
      <c r="B168">
        <f>INDEX(resultados!$A$2:$ZZ$2635, 162, MATCH($B$2, resultados!$A$1:$ZZ$1, 0))</f>
        <v/>
      </c>
      <c r="C168">
        <f>INDEX(resultados!$A$2:$ZZ$2635, 162, MATCH($B$3, resultados!$A$1:$ZZ$1, 0))</f>
        <v/>
      </c>
    </row>
    <row r="169">
      <c r="A169">
        <f>INDEX(resultados!$A$2:$ZZ$2635, 163, MATCH($B$1, resultados!$A$1:$ZZ$1, 0))</f>
        <v/>
      </c>
      <c r="B169">
        <f>INDEX(resultados!$A$2:$ZZ$2635, 163, MATCH($B$2, resultados!$A$1:$ZZ$1, 0))</f>
        <v/>
      </c>
      <c r="C169">
        <f>INDEX(resultados!$A$2:$ZZ$2635, 163, MATCH($B$3, resultados!$A$1:$ZZ$1, 0))</f>
        <v/>
      </c>
    </row>
    <row r="170">
      <c r="A170">
        <f>INDEX(resultados!$A$2:$ZZ$2635, 164, MATCH($B$1, resultados!$A$1:$ZZ$1, 0))</f>
        <v/>
      </c>
      <c r="B170">
        <f>INDEX(resultados!$A$2:$ZZ$2635, 164, MATCH($B$2, resultados!$A$1:$ZZ$1, 0))</f>
        <v/>
      </c>
      <c r="C170">
        <f>INDEX(resultados!$A$2:$ZZ$2635, 164, MATCH($B$3, resultados!$A$1:$ZZ$1, 0))</f>
        <v/>
      </c>
    </row>
    <row r="171">
      <c r="A171">
        <f>INDEX(resultados!$A$2:$ZZ$2635, 165, MATCH($B$1, resultados!$A$1:$ZZ$1, 0))</f>
        <v/>
      </c>
      <c r="B171">
        <f>INDEX(resultados!$A$2:$ZZ$2635, 165, MATCH($B$2, resultados!$A$1:$ZZ$1, 0))</f>
        <v/>
      </c>
      <c r="C171">
        <f>INDEX(resultados!$A$2:$ZZ$2635, 165, MATCH($B$3, resultados!$A$1:$ZZ$1, 0))</f>
        <v/>
      </c>
    </row>
    <row r="172">
      <c r="A172">
        <f>INDEX(resultados!$A$2:$ZZ$2635, 166, MATCH($B$1, resultados!$A$1:$ZZ$1, 0))</f>
        <v/>
      </c>
      <c r="B172">
        <f>INDEX(resultados!$A$2:$ZZ$2635, 166, MATCH($B$2, resultados!$A$1:$ZZ$1, 0))</f>
        <v/>
      </c>
      <c r="C172">
        <f>INDEX(resultados!$A$2:$ZZ$2635, 166, MATCH($B$3, resultados!$A$1:$ZZ$1, 0))</f>
        <v/>
      </c>
    </row>
    <row r="173">
      <c r="A173">
        <f>INDEX(resultados!$A$2:$ZZ$2635, 167, MATCH($B$1, resultados!$A$1:$ZZ$1, 0))</f>
        <v/>
      </c>
      <c r="B173">
        <f>INDEX(resultados!$A$2:$ZZ$2635, 167, MATCH($B$2, resultados!$A$1:$ZZ$1, 0))</f>
        <v/>
      </c>
      <c r="C173">
        <f>INDEX(resultados!$A$2:$ZZ$2635, 167, MATCH($B$3, resultados!$A$1:$ZZ$1, 0))</f>
        <v/>
      </c>
    </row>
    <row r="174">
      <c r="A174">
        <f>INDEX(resultados!$A$2:$ZZ$2635, 168, MATCH($B$1, resultados!$A$1:$ZZ$1, 0))</f>
        <v/>
      </c>
      <c r="B174">
        <f>INDEX(resultados!$A$2:$ZZ$2635, 168, MATCH($B$2, resultados!$A$1:$ZZ$1, 0))</f>
        <v/>
      </c>
      <c r="C174">
        <f>INDEX(resultados!$A$2:$ZZ$2635, 168, MATCH($B$3, resultados!$A$1:$ZZ$1, 0))</f>
        <v/>
      </c>
    </row>
    <row r="175">
      <c r="A175">
        <f>INDEX(resultados!$A$2:$ZZ$2635, 169, MATCH($B$1, resultados!$A$1:$ZZ$1, 0))</f>
        <v/>
      </c>
      <c r="B175">
        <f>INDEX(resultados!$A$2:$ZZ$2635, 169, MATCH($B$2, resultados!$A$1:$ZZ$1, 0))</f>
        <v/>
      </c>
      <c r="C175">
        <f>INDEX(resultados!$A$2:$ZZ$2635, 169, MATCH($B$3, resultados!$A$1:$ZZ$1, 0))</f>
        <v/>
      </c>
    </row>
    <row r="176">
      <c r="A176">
        <f>INDEX(resultados!$A$2:$ZZ$2635, 170, MATCH($B$1, resultados!$A$1:$ZZ$1, 0))</f>
        <v/>
      </c>
      <c r="B176">
        <f>INDEX(resultados!$A$2:$ZZ$2635, 170, MATCH($B$2, resultados!$A$1:$ZZ$1, 0))</f>
        <v/>
      </c>
      <c r="C176">
        <f>INDEX(resultados!$A$2:$ZZ$2635, 170, MATCH($B$3, resultados!$A$1:$ZZ$1, 0))</f>
        <v/>
      </c>
    </row>
    <row r="177">
      <c r="A177">
        <f>INDEX(resultados!$A$2:$ZZ$2635, 171, MATCH($B$1, resultados!$A$1:$ZZ$1, 0))</f>
        <v/>
      </c>
      <c r="B177">
        <f>INDEX(resultados!$A$2:$ZZ$2635, 171, MATCH($B$2, resultados!$A$1:$ZZ$1, 0))</f>
        <v/>
      </c>
      <c r="C177">
        <f>INDEX(resultados!$A$2:$ZZ$2635, 171, MATCH($B$3, resultados!$A$1:$ZZ$1, 0))</f>
        <v/>
      </c>
    </row>
    <row r="178">
      <c r="A178">
        <f>INDEX(resultados!$A$2:$ZZ$2635, 172, MATCH($B$1, resultados!$A$1:$ZZ$1, 0))</f>
        <v/>
      </c>
      <c r="B178">
        <f>INDEX(resultados!$A$2:$ZZ$2635, 172, MATCH($B$2, resultados!$A$1:$ZZ$1, 0))</f>
        <v/>
      </c>
      <c r="C178">
        <f>INDEX(resultados!$A$2:$ZZ$2635, 172, MATCH($B$3, resultados!$A$1:$ZZ$1, 0))</f>
        <v/>
      </c>
    </row>
    <row r="179">
      <c r="A179">
        <f>INDEX(resultados!$A$2:$ZZ$2635, 173, MATCH($B$1, resultados!$A$1:$ZZ$1, 0))</f>
        <v/>
      </c>
      <c r="B179">
        <f>INDEX(resultados!$A$2:$ZZ$2635, 173, MATCH($B$2, resultados!$A$1:$ZZ$1, 0))</f>
        <v/>
      </c>
      <c r="C179">
        <f>INDEX(resultados!$A$2:$ZZ$2635, 173, MATCH($B$3, resultados!$A$1:$ZZ$1, 0))</f>
        <v/>
      </c>
    </row>
    <row r="180">
      <c r="A180">
        <f>INDEX(resultados!$A$2:$ZZ$2635, 174, MATCH($B$1, resultados!$A$1:$ZZ$1, 0))</f>
        <v/>
      </c>
      <c r="B180">
        <f>INDEX(resultados!$A$2:$ZZ$2635, 174, MATCH($B$2, resultados!$A$1:$ZZ$1, 0))</f>
        <v/>
      </c>
      <c r="C180">
        <f>INDEX(resultados!$A$2:$ZZ$2635, 174, MATCH($B$3, resultados!$A$1:$ZZ$1, 0))</f>
        <v/>
      </c>
    </row>
    <row r="181">
      <c r="A181">
        <f>INDEX(resultados!$A$2:$ZZ$2635, 175, MATCH($B$1, resultados!$A$1:$ZZ$1, 0))</f>
        <v/>
      </c>
      <c r="B181">
        <f>INDEX(resultados!$A$2:$ZZ$2635, 175, MATCH($B$2, resultados!$A$1:$ZZ$1, 0))</f>
        <v/>
      </c>
      <c r="C181">
        <f>INDEX(resultados!$A$2:$ZZ$2635, 175, MATCH($B$3, resultados!$A$1:$ZZ$1, 0))</f>
        <v/>
      </c>
    </row>
    <row r="182">
      <c r="A182">
        <f>INDEX(resultados!$A$2:$ZZ$2635, 176, MATCH($B$1, resultados!$A$1:$ZZ$1, 0))</f>
        <v/>
      </c>
      <c r="B182">
        <f>INDEX(resultados!$A$2:$ZZ$2635, 176, MATCH($B$2, resultados!$A$1:$ZZ$1, 0))</f>
        <v/>
      </c>
      <c r="C182">
        <f>INDEX(resultados!$A$2:$ZZ$2635, 176, MATCH($B$3, resultados!$A$1:$ZZ$1, 0))</f>
        <v/>
      </c>
    </row>
    <row r="183">
      <c r="A183">
        <f>INDEX(resultados!$A$2:$ZZ$2635, 177, MATCH($B$1, resultados!$A$1:$ZZ$1, 0))</f>
        <v/>
      </c>
      <c r="B183">
        <f>INDEX(resultados!$A$2:$ZZ$2635, 177, MATCH($B$2, resultados!$A$1:$ZZ$1, 0))</f>
        <v/>
      </c>
      <c r="C183">
        <f>INDEX(resultados!$A$2:$ZZ$2635, 177, MATCH($B$3, resultados!$A$1:$ZZ$1, 0))</f>
        <v/>
      </c>
    </row>
    <row r="184">
      <c r="A184">
        <f>INDEX(resultados!$A$2:$ZZ$2635, 178, MATCH($B$1, resultados!$A$1:$ZZ$1, 0))</f>
        <v/>
      </c>
      <c r="B184">
        <f>INDEX(resultados!$A$2:$ZZ$2635, 178, MATCH($B$2, resultados!$A$1:$ZZ$1, 0))</f>
        <v/>
      </c>
      <c r="C184">
        <f>INDEX(resultados!$A$2:$ZZ$2635, 178, MATCH($B$3, resultados!$A$1:$ZZ$1, 0))</f>
        <v/>
      </c>
    </row>
    <row r="185">
      <c r="A185">
        <f>INDEX(resultados!$A$2:$ZZ$2635, 179, MATCH($B$1, resultados!$A$1:$ZZ$1, 0))</f>
        <v/>
      </c>
      <c r="B185">
        <f>INDEX(resultados!$A$2:$ZZ$2635, 179, MATCH($B$2, resultados!$A$1:$ZZ$1, 0))</f>
        <v/>
      </c>
      <c r="C185">
        <f>INDEX(resultados!$A$2:$ZZ$2635, 179, MATCH($B$3, resultados!$A$1:$ZZ$1, 0))</f>
        <v/>
      </c>
    </row>
    <row r="186">
      <c r="A186">
        <f>INDEX(resultados!$A$2:$ZZ$2635, 180, MATCH($B$1, resultados!$A$1:$ZZ$1, 0))</f>
        <v/>
      </c>
      <c r="B186">
        <f>INDEX(resultados!$A$2:$ZZ$2635, 180, MATCH($B$2, resultados!$A$1:$ZZ$1, 0))</f>
        <v/>
      </c>
      <c r="C186">
        <f>INDEX(resultados!$A$2:$ZZ$2635, 180, MATCH($B$3, resultados!$A$1:$ZZ$1, 0))</f>
        <v/>
      </c>
    </row>
    <row r="187">
      <c r="A187">
        <f>INDEX(resultados!$A$2:$ZZ$2635, 181, MATCH($B$1, resultados!$A$1:$ZZ$1, 0))</f>
        <v/>
      </c>
      <c r="B187">
        <f>INDEX(resultados!$A$2:$ZZ$2635, 181, MATCH($B$2, resultados!$A$1:$ZZ$1, 0))</f>
        <v/>
      </c>
      <c r="C187">
        <f>INDEX(resultados!$A$2:$ZZ$2635, 181, MATCH($B$3, resultados!$A$1:$ZZ$1, 0))</f>
        <v/>
      </c>
    </row>
    <row r="188">
      <c r="A188">
        <f>INDEX(resultados!$A$2:$ZZ$2635, 182, MATCH($B$1, resultados!$A$1:$ZZ$1, 0))</f>
        <v/>
      </c>
      <c r="B188">
        <f>INDEX(resultados!$A$2:$ZZ$2635, 182, MATCH($B$2, resultados!$A$1:$ZZ$1, 0))</f>
        <v/>
      </c>
      <c r="C188">
        <f>INDEX(resultados!$A$2:$ZZ$2635, 182, MATCH($B$3, resultados!$A$1:$ZZ$1, 0))</f>
        <v/>
      </c>
    </row>
    <row r="189">
      <c r="A189">
        <f>INDEX(resultados!$A$2:$ZZ$2635, 183, MATCH($B$1, resultados!$A$1:$ZZ$1, 0))</f>
        <v/>
      </c>
      <c r="B189">
        <f>INDEX(resultados!$A$2:$ZZ$2635, 183, MATCH($B$2, resultados!$A$1:$ZZ$1, 0))</f>
        <v/>
      </c>
      <c r="C189">
        <f>INDEX(resultados!$A$2:$ZZ$2635, 183, MATCH($B$3, resultados!$A$1:$ZZ$1, 0))</f>
        <v/>
      </c>
    </row>
    <row r="190">
      <c r="A190">
        <f>INDEX(resultados!$A$2:$ZZ$2635, 184, MATCH($B$1, resultados!$A$1:$ZZ$1, 0))</f>
        <v/>
      </c>
      <c r="B190">
        <f>INDEX(resultados!$A$2:$ZZ$2635, 184, MATCH($B$2, resultados!$A$1:$ZZ$1, 0))</f>
        <v/>
      </c>
      <c r="C190">
        <f>INDEX(resultados!$A$2:$ZZ$2635, 184, MATCH($B$3, resultados!$A$1:$ZZ$1, 0))</f>
        <v/>
      </c>
    </row>
    <row r="191">
      <c r="A191">
        <f>INDEX(resultados!$A$2:$ZZ$2635, 185, MATCH($B$1, resultados!$A$1:$ZZ$1, 0))</f>
        <v/>
      </c>
      <c r="B191">
        <f>INDEX(resultados!$A$2:$ZZ$2635, 185, MATCH($B$2, resultados!$A$1:$ZZ$1, 0))</f>
        <v/>
      </c>
      <c r="C191">
        <f>INDEX(resultados!$A$2:$ZZ$2635, 185, MATCH($B$3, resultados!$A$1:$ZZ$1, 0))</f>
        <v/>
      </c>
    </row>
    <row r="192">
      <c r="A192">
        <f>INDEX(resultados!$A$2:$ZZ$2635, 186, MATCH($B$1, resultados!$A$1:$ZZ$1, 0))</f>
        <v/>
      </c>
      <c r="B192">
        <f>INDEX(resultados!$A$2:$ZZ$2635, 186, MATCH($B$2, resultados!$A$1:$ZZ$1, 0))</f>
        <v/>
      </c>
      <c r="C192">
        <f>INDEX(resultados!$A$2:$ZZ$2635, 186, MATCH($B$3, resultados!$A$1:$ZZ$1, 0))</f>
        <v/>
      </c>
    </row>
    <row r="193">
      <c r="A193">
        <f>INDEX(resultados!$A$2:$ZZ$2635, 187, MATCH($B$1, resultados!$A$1:$ZZ$1, 0))</f>
        <v/>
      </c>
      <c r="B193">
        <f>INDEX(resultados!$A$2:$ZZ$2635, 187, MATCH($B$2, resultados!$A$1:$ZZ$1, 0))</f>
        <v/>
      </c>
      <c r="C193">
        <f>INDEX(resultados!$A$2:$ZZ$2635, 187, MATCH($B$3, resultados!$A$1:$ZZ$1, 0))</f>
        <v/>
      </c>
    </row>
    <row r="194">
      <c r="A194">
        <f>INDEX(resultados!$A$2:$ZZ$2635, 188, MATCH($B$1, resultados!$A$1:$ZZ$1, 0))</f>
        <v/>
      </c>
      <c r="B194">
        <f>INDEX(resultados!$A$2:$ZZ$2635, 188, MATCH($B$2, resultados!$A$1:$ZZ$1, 0))</f>
        <v/>
      </c>
      <c r="C194">
        <f>INDEX(resultados!$A$2:$ZZ$2635, 188, MATCH($B$3, resultados!$A$1:$ZZ$1, 0))</f>
        <v/>
      </c>
    </row>
    <row r="195">
      <c r="A195">
        <f>INDEX(resultados!$A$2:$ZZ$2635, 189, MATCH($B$1, resultados!$A$1:$ZZ$1, 0))</f>
        <v/>
      </c>
      <c r="B195">
        <f>INDEX(resultados!$A$2:$ZZ$2635, 189, MATCH($B$2, resultados!$A$1:$ZZ$1, 0))</f>
        <v/>
      </c>
      <c r="C195">
        <f>INDEX(resultados!$A$2:$ZZ$2635, 189, MATCH($B$3, resultados!$A$1:$ZZ$1, 0))</f>
        <v/>
      </c>
    </row>
    <row r="196">
      <c r="A196">
        <f>INDEX(resultados!$A$2:$ZZ$2635, 190, MATCH($B$1, resultados!$A$1:$ZZ$1, 0))</f>
        <v/>
      </c>
      <c r="B196">
        <f>INDEX(resultados!$A$2:$ZZ$2635, 190, MATCH($B$2, resultados!$A$1:$ZZ$1, 0))</f>
        <v/>
      </c>
      <c r="C196">
        <f>INDEX(resultados!$A$2:$ZZ$2635, 190, MATCH($B$3, resultados!$A$1:$ZZ$1, 0))</f>
        <v/>
      </c>
    </row>
    <row r="197">
      <c r="A197">
        <f>INDEX(resultados!$A$2:$ZZ$2635, 191, MATCH($B$1, resultados!$A$1:$ZZ$1, 0))</f>
        <v/>
      </c>
      <c r="B197">
        <f>INDEX(resultados!$A$2:$ZZ$2635, 191, MATCH($B$2, resultados!$A$1:$ZZ$1, 0))</f>
        <v/>
      </c>
      <c r="C197">
        <f>INDEX(resultados!$A$2:$ZZ$2635, 191, MATCH($B$3, resultados!$A$1:$ZZ$1, 0))</f>
        <v/>
      </c>
    </row>
    <row r="198">
      <c r="A198">
        <f>INDEX(resultados!$A$2:$ZZ$2635, 192, MATCH($B$1, resultados!$A$1:$ZZ$1, 0))</f>
        <v/>
      </c>
      <c r="B198">
        <f>INDEX(resultados!$A$2:$ZZ$2635, 192, MATCH($B$2, resultados!$A$1:$ZZ$1, 0))</f>
        <v/>
      </c>
      <c r="C198">
        <f>INDEX(resultados!$A$2:$ZZ$2635, 192, MATCH($B$3, resultados!$A$1:$ZZ$1, 0))</f>
        <v/>
      </c>
    </row>
    <row r="199">
      <c r="A199">
        <f>INDEX(resultados!$A$2:$ZZ$2635, 193, MATCH($B$1, resultados!$A$1:$ZZ$1, 0))</f>
        <v/>
      </c>
      <c r="B199">
        <f>INDEX(resultados!$A$2:$ZZ$2635, 193, MATCH($B$2, resultados!$A$1:$ZZ$1, 0))</f>
        <v/>
      </c>
      <c r="C199">
        <f>INDEX(resultados!$A$2:$ZZ$2635, 193, MATCH($B$3, resultados!$A$1:$ZZ$1, 0))</f>
        <v/>
      </c>
    </row>
    <row r="200">
      <c r="A200">
        <f>INDEX(resultados!$A$2:$ZZ$2635, 194, MATCH($B$1, resultados!$A$1:$ZZ$1, 0))</f>
        <v/>
      </c>
      <c r="B200">
        <f>INDEX(resultados!$A$2:$ZZ$2635, 194, MATCH($B$2, resultados!$A$1:$ZZ$1, 0))</f>
        <v/>
      </c>
      <c r="C200">
        <f>INDEX(resultados!$A$2:$ZZ$2635, 194, MATCH($B$3, resultados!$A$1:$ZZ$1, 0))</f>
        <v/>
      </c>
    </row>
    <row r="201">
      <c r="A201">
        <f>INDEX(resultados!$A$2:$ZZ$2635, 195, MATCH($B$1, resultados!$A$1:$ZZ$1, 0))</f>
        <v/>
      </c>
      <c r="B201">
        <f>INDEX(resultados!$A$2:$ZZ$2635, 195, MATCH($B$2, resultados!$A$1:$ZZ$1, 0))</f>
        <v/>
      </c>
      <c r="C201">
        <f>INDEX(resultados!$A$2:$ZZ$2635, 195, MATCH($B$3, resultados!$A$1:$ZZ$1, 0))</f>
        <v/>
      </c>
    </row>
    <row r="202">
      <c r="A202">
        <f>INDEX(resultados!$A$2:$ZZ$2635, 196, MATCH($B$1, resultados!$A$1:$ZZ$1, 0))</f>
        <v/>
      </c>
      <c r="B202">
        <f>INDEX(resultados!$A$2:$ZZ$2635, 196, MATCH($B$2, resultados!$A$1:$ZZ$1, 0))</f>
        <v/>
      </c>
      <c r="C202">
        <f>INDEX(resultados!$A$2:$ZZ$2635, 196, MATCH($B$3, resultados!$A$1:$ZZ$1, 0))</f>
        <v/>
      </c>
    </row>
    <row r="203">
      <c r="A203">
        <f>INDEX(resultados!$A$2:$ZZ$2635, 197, MATCH($B$1, resultados!$A$1:$ZZ$1, 0))</f>
        <v/>
      </c>
      <c r="B203">
        <f>INDEX(resultados!$A$2:$ZZ$2635, 197, MATCH($B$2, resultados!$A$1:$ZZ$1, 0))</f>
        <v/>
      </c>
      <c r="C203">
        <f>INDEX(resultados!$A$2:$ZZ$2635, 197, MATCH($B$3, resultados!$A$1:$ZZ$1, 0))</f>
        <v/>
      </c>
    </row>
    <row r="204">
      <c r="A204">
        <f>INDEX(resultados!$A$2:$ZZ$2635, 198, MATCH($B$1, resultados!$A$1:$ZZ$1, 0))</f>
        <v/>
      </c>
      <c r="B204">
        <f>INDEX(resultados!$A$2:$ZZ$2635, 198, MATCH($B$2, resultados!$A$1:$ZZ$1, 0))</f>
        <v/>
      </c>
      <c r="C204">
        <f>INDEX(resultados!$A$2:$ZZ$2635, 198, MATCH($B$3, resultados!$A$1:$ZZ$1, 0))</f>
        <v/>
      </c>
    </row>
    <row r="205">
      <c r="A205">
        <f>INDEX(resultados!$A$2:$ZZ$2635, 199, MATCH($B$1, resultados!$A$1:$ZZ$1, 0))</f>
        <v/>
      </c>
      <c r="B205">
        <f>INDEX(resultados!$A$2:$ZZ$2635, 199, MATCH($B$2, resultados!$A$1:$ZZ$1, 0))</f>
        <v/>
      </c>
      <c r="C205">
        <f>INDEX(resultados!$A$2:$ZZ$2635, 199, MATCH($B$3, resultados!$A$1:$ZZ$1, 0))</f>
        <v/>
      </c>
    </row>
    <row r="206">
      <c r="A206">
        <f>INDEX(resultados!$A$2:$ZZ$2635, 200, MATCH($B$1, resultados!$A$1:$ZZ$1, 0))</f>
        <v/>
      </c>
      <c r="B206">
        <f>INDEX(resultados!$A$2:$ZZ$2635, 200, MATCH($B$2, resultados!$A$1:$ZZ$1, 0))</f>
        <v/>
      </c>
      <c r="C206">
        <f>INDEX(resultados!$A$2:$ZZ$2635, 200, MATCH($B$3, resultados!$A$1:$ZZ$1, 0))</f>
        <v/>
      </c>
    </row>
    <row r="207">
      <c r="A207">
        <f>INDEX(resultados!$A$2:$ZZ$2635, 201, MATCH($B$1, resultados!$A$1:$ZZ$1, 0))</f>
        <v/>
      </c>
      <c r="B207">
        <f>INDEX(resultados!$A$2:$ZZ$2635, 201, MATCH($B$2, resultados!$A$1:$ZZ$1, 0))</f>
        <v/>
      </c>
      <c r="C207">
        <f>INDEX(resultados!$A$2:$ZZ$2635, 201, MATCH($B$3, resultados!$A$1:$ZZ$1, 0))</f>
        <v/>
      </c>
    </row>
    <row r="208">
      <c r="A208">
        <f>INDEX(resultados!$A$2:$ZZ$2635, 202, MATCH($B$1, resultados!$A$1:$ZZ$1, 0))</f>
        <v/>
      </c>
      <c r="B208">
        <f>INDEX(resultados!$A$2:$ZZ$2635, 202, MATCH($B$2, resultados!$A$1:$ZZ$1, 0))</f>
        <v/>
      </c>
      <c r="C208">
        <f>INDEX(resultados!$A$2:$ZZ$2635, 202, MATCH($B$3, resultados!$A$1:$ZZ$1, 0))</f>
        <v/>
      </c>
    </row>
    <row r="209">
      <c r="A209">
        <f>INDEX(resultados!$A$2:$ZZ$2635, 203, MATCH($B$1, resultados!$A$1:$ZZ$1, 0))</f>
        <v/>
      </c>
      <c r="B209">
        <f>INDEX(resultados!$A$2:$ZZ$2635, 203, MATCH($B$2, resultados!$A$1:$ZZ$1, 0))</f>
        <v/>
      </c>
      <c r="C209">
        <f>INDEX(resultados!$A$2:$ZZ$2635, 203, MATCH($B$3, resultados!$A$1:$ZZ$1, 0))</f>
        <v/>
      </c>
    </row>
    <row r="210">
      <c r="A210">
        <f>INDEX(resultados!$A$2:$ZZ$2635, 204, MATCH($B$1, resultados!$A$1:$ZZ$1, 0))</f>
        <v/>
      </c>
      <c r="B210">
        <f>INDEX(resultados!$A$2:$ZZ$2635, 204, MATCH($B$2, resultados!$A$1:$ZZ$1, 0))</f>
        <v/>
      </c>
      <c r="C210">
        <f>INDEX(resultados!$A$2:$ZZ$2635, 204, MATCH($B$3, resultados!$A$1:$ZZ$1, 0))</f>
        <v/>
      </c>
    </row>
    <row r="211">
      <c r="A211">
        <f>INDEX(resultados!$A$2:$ZZ$2635, 205, MATCH($B$1, resultados!$A$1:$ZZ$1, 0))</f>
        <v/>
      </c>
      <c r="B211">
        <f>INDEX(resultados!$A$2:$ZZ$2635, 205, MATCH($B$2, resultados!$A$1:$ZZ$1, 0))</f>
        <v/>
      </c>
      <c r="C211">
        <f>INDEX(resultados!$A$2:$ZZ$2635, 205, MATCH($B$3, resultados!$A$1:$ZZ$1, 0))</f>
        <v/>
      </c>
    </row>
    <row r="212">
      <c r="A212">
        <f>INDEX(resultados!$A$2:$ZZ$2635, 206, MATCH($B$1, resultados!$A$1:$ZZ$1, 0))</f>
        <v/>
      </c>
      <c r="B212">
        <f>INDEX(resultados!$A$2:$ZZ$2635, 206, MATCH($B$2, resultados!$A$1:$ZZ$1, 0))</f>
        <v/>
      </c>
      <c r="C212">
        <f>INDEX(resultados!$A$2:$ZZ$2635, 206, MATCH($B$3, resultados!$A$1:$ZZ$1, 0))</f>
        <v/>
      </c>
    </row>
    <row r="213">
      <c r="A213">
        <f>INDEX(resultados!$A$2:$ZZ$2635, 207, MATCH($B$1, resultados!$A$1:$ZZ$1, 0))</f>
        <v/>
      </c>
      <c r="B213">
        <f>INDEX(resultados!$A$2:$ZZ$2635, 207, MATCH($B$2, resultados!$A$1:$ZZ$1, 0))</f>
        <v/>
      </c>
      <c r="C213">
        <f>INDEX(resultados!$A$2:$ZZ$2635, 207, MATCH($B$3, resultados!$A$1:$ZZ$1, 0))</f>
        <v/>
      </c>
    </row>
    <row r="214">
      <c r="A214">
        <f>INDEX(resultados!$A$2:$ZZ$2635, 208, MATCH($B$1, resultados!$A$1:$ZZ$1, 0))</f>
        <v/>
      </c>
      <c r="B214">
        <f>INDEX(resultados!$A$2:$ZZ$2635, 208, MATCH($B$2, resultados!$A$1:$ZZ$1, 0))</f>
        <v/>
      </c>
      <c r="C214">
        <f>INDEX(resultados!$A$2:$ZZ$2635, 208, MATCH($B$3, resultados!$A$1:$ZZ$1, 0))</f>
        <v/>
      </c>
    </row>
    <row r="215">
      <c r="A215">
        <f>INDEX(resultados!$A$2:$ZZ$2635, 209, MATCH($B$1, resultados!$A$1:$ZZ$1, 0))</f>
        <v/>
      </c>
      <c r="B215">
        <f>INDEX(resultados!$A$2:$ZZ$2635, 209, MATCH($B$2, resultados!$A$1:$ZZ$1, 0))</f>
        <v/>
      </c>
      <c r="C215">
        <f>INDEX(resultados!$A$2:$ZZ$2635, 209, MATCH($B$3, resultados!$A$1:$ZZ$1, 0))</f>
        <v/>
      </c>
    </row>
    <row r="216">
      <c r="A216">
        <f>INDEX(resultados!$A$2:$ZZ$2635, 210, MATCH($B$1, resultados!$A$1:$ZZ$1, 0))</f>
        <v/>
      </c>
      <c r="B216">
        <f>INDEX(resultados!$A$2:$ZZ$2635, 210, MATCH($B$2, resultados!$A$1:$ZZ$1, 0))</f>
        <v/>
      </c>
      <c r="C216">
        <f>INDEX(resultados!$A$2:$ZZ$2635, 210, MATCH($B$3, resultados!$A$1:$ZZ$1, 0))</f>
        <v/>
      </c>
    </row>
    <row r="217">
      <c r="A217">
        <f>INDEX(resultados!$A$2:$ZZ$2635, 211, MATCH($B$1, resultados!$A$1:$ZZ$1, 0))</f>
        <v/>
      </c>
      <c r="B217">
        <f>INDEX(resultados!$A$2:$ZZ$2635, 211, MATCH($B$2, resultados!$A$1:$ZZ$1, 0))</f>
        <v/>
      </c>
      <c r="C217">
        <f>INDEX(resultados!$A$2:$ZZ$2635, 211, MATCH($B$3, resultados!$A$1:$ZZ$1, 0))</f>
        <v/>
      </c>
    </row>
    <row r="218">
      <c r="A218">
        <f>INDEX(resultados!$A$2:$ZZ$2635, 212, MATCH($B$1, resultados!$A$1:$ZZ$1, 0))</f>
        <v/>
      </c>
      <c r="B218">
        <f>INDEX(resultados!$A$2:$ZZ$2635, 212, MATCH($B$2, resultados!$A$1:$ZZ$1, 0))</f>
        <v/>
      </c>
      <c r="C218">
        <f>INDEX(resultados!$A$2:$ZZ$2635, 212, MATCH($B$3, resultados!$A$1:$ZZ$1, 0))</f>
        <v/>
      </c>
    </row>
    <row r="219">
      <c r="A219">
        <f>INDEX(resultados!$A$2:$ZZ$2635, 213, MATCH($B$1, resultados!$A$1:$ZZ$1, 0))</f>
        <v/>
      </c>
      <c r="B219">
        <f>INDEX(resultados!$A$2:$ZZ$2635, 213, MATCH($B$2, resultados!$A$1:$ZZ$1, 0))</f>
        <v/>
      </c>
      <c r="C219">
        <f>INDEX(resultados!$A$2:$ZZ$2635, 213, MATCH($B$3, resultados!$A$1:$ZZ$1, 0))</f>
        <v/>
      </c>
    </row>
    <row r="220">
      <c r="A220">
        <f>INDEX(resultados!$A$2:$ZZ$2635, 214, MATCH($B$1, resultados!$A$1:$ZZ$1, 0))</f>
        <v/>
      </c>
      <c r="B220">
        <f>INDEX(resultados!$A$2:$ZZ$2635, 214, MATCH($B$2, resultados!$A$1:$ZZ$1, 0))</f>
        <v/>
      </c>
      <c r="C220">
        <f>INDEX(resultados!$A$2:$ZZ$2635, 214, MATCH($B$3, resultados!$A$1:$ZZ$1, 0))</f>
        <v/>
      </c>
    </row>
    <row r="221">
      <c r="A221">
        <f>INDEX(resultados!$A$2:$ZZ$2635, 215, MATCH($B$1, resultados!$A$1:$ZZ$1, 0))</f>
        <v/>
      </c>
      <c r="B221">
        <f>INDEX(resultados!$A$2:$ZZ$2635, 215, MATCH($B$2, resultados!$A$1:$ZZ$1, 0))</f>
        <v/>
      </c>
      <c r="C221">
        <f>INDEX(resultados!$A$2:$ZZ$2635, 215, MATCH($B$3, resultados!$A$1:$ZZ$1, 0))</f>
        <v/>
      </c>
    </row>
    <row r="222">
      <c r="A222">
        <f>INDEX(resultados!$A$2:$ZZ$2635, 216, MATCH($B$1, resultados!$A$1:$ZZ$1, 0))</f>
        <v/>
      </c>
      <c r="B222">
        <f>INDEX(resultados!$A$2:$ZZ$2635, 216, MATCH($B$2, resultados!$A$1:$ZZ$1, 0))</f>
        <v/>
      </c>
      <c r="C222">
        <f>INDEX(resultados!$A$2:$ZZ$2635, 216, MATCH($B$3, resultados!$A$1:$ZZ$1, 0))</f>
        <v/>
      </c>
    </row>
    <row r="223">
      <c r="A223">
        <f>INDEX(resultados!$A$2:$ZZ$2635, 217, MATCH($B$1, resultados!$A$1:$ZZ$1, 0))</f>
        <v/>
      </c>
      <c r="B223">
        <f>INDEX(resultados!$A$2:$ZZ$2635, 217, MATCH($B$2, resultados!$A$1:$ZZ$1, 0))</f>
        <v/>
      </c>
      <c r="C223">
        <f>INDEX(resultados!$A$2:$ZZ$2635, 217, MATCH($B$3, resultados!$A$1:$ZZ$1, 0))</f>
        <v/>
      </c>
    </row>
    <row r="224">
      <c r="A224">
        <f>INDEX(resultados!$A$2:$ZZ$2635, 218, MATCH($B$1, resultados!$A$1:$ZZ$1, 0))</f>
        <v/>
      </c>
      <c r="B224">
        <f>INDEX(resultados!$A$2:$ZZ$2635, 218, MATCH($B$2, resultados!$A$1:$ZZ$1, 0))</f>
        <v/>
      </c>
      <c r="C224">
        <f>INDEX(resultados!$A$2:$ZZ$2635, 218, MATCH($B$3, resultados!$A$1:$ZZ$1, 0))</f>
        <v/>
      </c>
    </row>
    <row r="225">
      <c r="A225">
        <f>INDEX(resultados!$A$2:$ZZ$2635, 219, MATCH($B$1, resultados!$A$1:$ZZ$1, 0))</f>
        <v/>
      </c>
      <c r="B225">
        <f>INDEX(resultados!$A$2:$ZZ$2635, 219, MATCH($B$2, resultados!$A$1:$ZZ$1, 0))</f>
        <v/>
      </c>
      <c r="C225">
        <f>INDEX(resultados!$A$2:$ZZ$2635, 219, MATCH($B$3, resultados!$A$1:$ZZ$1, 0))</f>
        <v/>
      </c>
    </row>
    <row r="226">
      <c r="A226">
        <f>INDEX(resultados!$A$2:$ZZ$2635, 220, MATCH($B$1, resultados!$A$1:$ZZ$1, 0))</f>
        <v/>
      </c>
      <c r="B226">
        <f>INDEX(resultados!$A$2:$ZZ$2635, 220, MATCH($B$2, resultados!$A$1:$ZZ$1, 0))</f>
        <v/>
      </c>
      <c r="C226">
        <f>INDEX(resultados!$A$2:$ZZ$2635, 220, MATCH($B$3, resultados!$A$1:$ZZ$1, 0))</f>
        <v/>
      </c>
    </row>
    <row r="227">
      <c r="A227">
        <f>INDEX(resultados!$A$2:$ZZ$2635, 221, MATCH($B$1, resultados!$A$1:$ZZ$1, 0))</f>
        <v/>
      </c>
      <c r="B227">
        <f>INDEX(resultados!$A$2:$ZZ$2635, 221, MATCH($B$2, resultados!$A$1:$ZZ$1, 0))</f>
        <v/>
      </c>
      <c r="C227">
        <f>INDEX(resultados!$A$2:$ZZ$2635, 221, MATCH($B$3, resultados!$A$1:$ZZ$1, 0))</f>
        <v/>
      </c>
    </row>
    <row r="228">
      <c r="A228">
        <f>INDEX(resultados!$A$2:$ZZ$2635, 222, MATCH($B$1, resultados!$A$1:$ZZ$1, 0))</f>
        <v/>
      </c>
      <c r="B228">
        <f>INDEX(resultados!$A$2:$ZZ$2635, 222, MATCH($B$2, resultados!$A$1:$ZZ$1, 0))</f>
        <v/>
      </c>
      <c r="C228">
        <f>INDEX(resultados!$A$2:$ZZ$2635, 222, MATCH($B$3, resultados!$A$1:$ZZ$1, 0))</f>
        <v/>
      </c>
    </row>
    <row r="229">
      <c r="A229">
        <f>INDEX(resultados!$A$2:$ZZ$2635, 223, MATCH($B$1, resultados!$A$1:$ZZ$1, 0))</f>
        <v/>
      </c>
      <c r="B229">
        <f>INDEX(resultados!$A$2:$ZZ$2635, 223, MATCH($B$2, resultados!$A$1:$ZZ$1, 0))</f>
        <v/>
      </c>
      <c r="C229">
        <f>INDEX(resultados!$A$2:$ZZ$2635, 223, MATCH($B$3, resultados!$A$1:$ZZ$1, 0))</f>
        <v/>
      </c>
    </row>
    <row r="230">
      <c r="A230">
        <f>INDEX(resultados!$A$2:$ZZ$2635, 224, MATCH($B$1, resultados!$A$1:$ZZ$1, 0))</f>
        <v/>
      </c>
      <c r="B230">
        <f>INDEX(resultados!$A$2:$ZZ$2635, 224, MATCH($B$2, resultados!$A$1:$ZZ$1, 0))</f>
        <v/>
      </c>
      <c r="C230">
        <f>INDEX(resultados!$A$2:$ZZ$2635, 224, MATCH($B$3, resultados!$A$1:$ZZ$1, 0))</f>
        <v/>
      </c>
    </row>
    <row r="231">
      <c r="A231">
        <f>INDEX(resultados!$A$2:$ZZ$2635, 225, MATCH($B$1, resultados!$A$1:$ZZ$1, 0))</f>
        <v/>
      </c>
      <c r="B231">
        <f>INDEX(resultados!$A$2:$ZZ$2635, 225, MATCH($B$2, resultados!$A$1:$ZZ$1, 0))</f>
        <v/>
      </c>
      <c r="C231">
        <f>INDEX(resultados!$A$2:$ZZ$2635, 225, MATCH($B$3, resultados!$A$1:$ZZ$1, 0))</f>
        <v/>
      </c>
    </row>
    <row r="232">
      <c r="A232">
        <f>INDEX(resultados!$A$2:$ZZ$2635, 226, MATCH($B$1, resultados!$A$1:$ZZ$1, 0))</f>
        <v/>
      </c>
      <c r="B232">
        <f>INDEX(resultados!$A$2:$ZZ$2635, 226, MATCH($B$2, resultados!$A$1:$ZZ$1, 0))</f>
        <v/>
      </c>
      <c r="C232">
        <f>INDEX(resultados!$A$2:$ZZ$2635, 226, MATCH($B$3, resultados!$A$1:$ZZ$1, 0))</f>
        <v/>
      </c>
    </row>
    <row r="233">
      <c r="A233">
        <f>INDEX(resultados!$A$2:$ZZ$2635, 227, MATCH($B$1, resultados!$A$1:$ZZ$1, 0))</f>
        <v/>
      </c>
      <c r="B233">
        <f>INDEX(resultados!$A$2:$ZZ$2635, 227, MATCH($B$2, resultados!$A$1:$ZZ$1, 0))</f>
        <v/>
      </c>
      <c r="C233">
        <f>INDEX(resultados!$A$2:$ZZ$2635, 227, MATCH($B$3, resultados!$A$1:$ZZ$1, 0))</f>
        <v/>
      </c>
    </row>
    <row r="234">
      <c r="A234">
        <f>INDEX(resultados!$A$2:$ZZ$2635, 228, MATCH($B$1, resultados!$A$1:$ZZ$1, 0))</f>
        <v/>
      </c>
      <c r="B234">
        <f>INDEX(resultados!$A$2:$ZZ$2635, 228, MATCH($B$2, resultados!$A$1:$ZZ$1, 0))</f>
        <v/>
      </c>
      <c r="C234">
        <f>INDEX(resultados!$A$2:$ZZ$2635, 228, MATCH($B$3, resultados!$A$1:$ZZ$1, 0))</f>
        <v/>
      </c>
    </row>
    <row r="235">
      <c r="A235">
        <f>INDEX(resultados!$A$2:$ZZ$2635, 229, MATCH($B$1, resultados!$A$1:$ZZ$1, 0))</f>
        <v/>
      </c>
      <c r="B235">
        <f>INDEX(resultados!$A$2:$ZZ$2635, 229, MATCH($B$2, resultados!$A$1:$ZZ$1, 0))</f>
        <v/>
      </c>
      <c r="C235">
        <f>INDEX(resultados!$A$2:$ZZ$2635, 229, MATCH($B$3, resultados!$A$1:$ZZ$1, 0))</f>
        <v/>
      </c>
    </row>
    <row r="236">
      <c r="A236">
        <f>INDEX(resultados!$A$2:$ZZ$2635, 230, MATCH($B$1, resultados!$A$1:$ZZ$1, 0))</f>
        <v/>
      </c>
      <c r="B236">
        <f>INDEX(resultados!$A$2:$ZZ$2635, 230, MATCH($B$2, resultados!$A$1:$ZZ$1, 0))</f>
        <v/>
      </c>
      <c r="C236">
        <f>INDEX(resultados!$A$2:$ZZ$2635, 230, MATCH($B$3, resultados!$A$1:$ZZ$1, 0))</f>
        <v/>
      </c>
    </row>
    <row r="237">
      <c r="A237">
        <f>INDEX(resultados!$A$2:$ZZ$2635, 231, MATCH($B$1, resultados!$A$1:$ZZ$1, 0))</f>
        <v/>
      </c>
      <c r="B237">
        <f>INDEX(resultados!$A$2:$ZZ$2635, 231, MATCH($B$2, resultados!$A$1:$ZZ$1, 0))</f>
        <v/>
      </c>
      <c r="C237">
        <f>INDEX(resultados!$A$2:$ZZ$2635, 231, MATCH($B$3, resultados!$A$1:$ZZ$1, 0))</f>
        <v/>
      </c>
    </row>
    <row r="238">
      <c r="A238">
        <f>INDEX(resultados!$A$2:$ZZ$2635, 232, MATCH($B$1, resultados!$A$1:$ZZ$1, 0))</f>
        <v/>
      </c>
      <c r="B238">
        <f>INDEX(resultados!$A$2:$ZZ$2635, 232, MATCH($B$2, resultados!$A$1:$ZZ$1, 0))</f>
        <v/>
      </c>
      <c r="C238">
        <f>INDEX(resultados!$A$2:$ZZ$2635, 232, MATCH($B$3, resultados!$A$1:$ZZ$1, 0))</f>
        <v/>
      </c>
    </row>
    <row r="239">
      <c r="A239">
        <f>INDEX(resultados!$A$2:$ZZ$2635, 233, MATCH($B$1, resultados!$A$1:$ZZ$1, 0))</f>
        <v/>
      </c>
      <c r="B239">
        <f>INDEX(resultados!$A$2:$ZZ$2635, 233, MATCH($B$2, resultados!$A$1:$ZZ$1, 0))</f>
        <v/>
      </c>
      <c r="C239">
        <f>INDEX(resultados!$A$2:$ZZ$2635, 233, MATCH($B$3, resultados!$A$1:$ZZ$1, 0))</f>
        <v/>
      </c>
    </row>
    <row r="240">
      <c r="A240">
        <f>INDEX(resultados!$A$2:$ZZ$2635, 234, MATCH($B$1, resultados!$A$1:$ZZ$1, 0))</f>
        <v/>
      </c>
      <c r="B240">
        <f>INDEX(resultados!$A$2:$ZZ$2635, 234, MATCH($B$2, resultados!$A$1:$ZZ$1, 0))</f>
        <v/>
      </c>
      <c r="C240">
        <f>INDEX(resultados!$A$2:$ZZ$2635, 234, MATCH($B$3, resultados!$A$1:$ZZ$1, 0))</f>
        <v/>
      </c>
    </row>
    <row r="241">
      <c r="A241">
        <f>INDEX(resultados!$A$2:$ZZ$2635, 235, MATCH($B$1, resultados!$A$1:$ZZ$1, 0))</f>
        <v/>
      </c>
      <c r="B241">
        <f>INDEX(resultados!$A$2:$ZZ$2635, 235, MATCH($B$2, resultados!$A$1:$ZZ$1, 0))</f>
        <v/>
      </c>
      <c r="C241">
        <f>INDEX(resultados!$A$2:$ZZ$2635, 235, MATCH($B$3, resultados!$A$1:$ZZ$1, 0))</f>
        <v/>
      </c>
    </row>
    <row r="242">
      <c r="A242">
        <f>INDEX(resultados!$A$2:$ZZ$2635, 236, MATCH($B$1, resultados!$A$1:$ZZ$1, 0))</f>
        <v/>
      </c>
      <c r="B242">
        <f>INDEX(resultados!$A$2:$ZZ$2635, 236, MATCH($B$2, resultados!$A$1:$ZZ$1, 0))</f>
        <v/>
      </c>
      <c r="C242">
        <f>INDEX(resultados!$A$2:$ZZ$2635, 236, MATCH($B$3, resultados!$A$1:$ZZ$1, 0))</f>
        <v/>
      </c>
    </row>
    <row r="243">
      <c r="A243">
        <f>INDEX(resultados!$A$2:$ZZ$2635, 237, MATCH($B$1, resultados!$A$1:$ZZ$1, 0))</f>
        <v/>
      </c>
      <c r="B243">
        <f>INDEX(resultados!$A$2:$ZZ$2635, 237, MATCH($B$2, resultados!$A$1:$ZZ$1, 0))</f>
        <v/>
      </c>
      <c r="C243">
        <f>INDEX(resultados!$A$2:$ZZ$2635, 237, MATCH($B$3, resultados!$A$1:$ZZ$1, 0))</f>
        <v/>
      </c>
    </row>
    <row r="244">
      <c r="A244">
        <f>INDEX(resultados!$A$2:$ZZ$2635, 238, MATCH($B$1, resultados!$A$1:$ZZ$1, 0))</f>
        <v/>
      </c>
      <c r="B244">
        <f>INDEX(resultados!$A$2:$ZZ$2635, 238, MATCH($B$2, resultados!$A$1:$ZZ$1, 0))</f>
        <v/>
      </c>
      <c r="C244">
        <f>INDEX(resultados!$A$2:$ZZ$2635, 238, MATCH($B$3, resultados!$A$1:$ZZ$1, 0))</f>
        <v/>
      </c>
    </row>
    <row r="245">
      <c r="A245">
        <f>INDEX(resultados!$A$2:$ZZ$2635, 239, MATCH($B$1, resultados!$A$1:$ZZ$1, 0))</f>
        <v/>
      </c>
      <c r="B245">
        <f>INDEX(resultados!$A$2:$ZZ$2635, 239, MATCH($B$2, resultados!$A$1:$ZZ$1, 0))</f>
        <v/>
      </c>
      <c r="C245">
        <f>INDEX(resultados!$A$2:$ZZ$2635, 239, MATCH($B$3, resultados!$A$1:$ZZ$1, 0))</f>
        <v/>
      </c>
    </row>
    <row r="246">
      <c r="A246">
        <f>INDEX(resultados!$A$2:$ZZ$2635, 240, MATCH($B$1, resultados!$A$1:$ZZ$1, 0))</f>
        <v/>
      </c>
      <c r="B246">
        <f>INDEX(resultados!$A$2:$ZZ$2635, 240, MATCH($B$2, resultados!$A$1:$ZZ$1, 0))</f>
        <v/>
      </c>
      <c r="C246">
        <f>INDEX(resultados!$A$2:$ZZ$2635, 240, MATCH($B$3, resultados!$A$1:$ZZ$1, 0))</f>
        <v/>
      </c>
    </row>
    <row r="247">
      <c r="A247">
        <f>INDEX(resultados!$A$2:$ZZ$2635, 241, MATCH($B$1, resultados!$A$1:$ZZ$1, 0))</f>
        <v/>
      </c>
      <c r="B247">
        <f>INDEX(resultados!$A$2:$ZZ$2635, 241, MATCH($B$2, resultados!$A$1:$ZZ$1, 0))</f>
        <v/>
      </c>
      <c r="C247">
        <f>INDEX(resultados!$A$2:$ZZ$2635, 241, MATCH($B$3, resultados!$A$1:$ZZ$1, 0))</f>
        <v/>
      </c>
    </row>
    <row r="248">
      <c r="A248">
        <f>INDEX(resultados!$A$2:$ZZ$2635, 242, MATCH($B$1, resultados!$A$1:$ZZ$1, 0))</f>
        <v/>
      </c>
      <c r="B248">
        <f>INDEX(resultados!$A$2:$ZZ$2635, 242, MATCH($B$2, resultados!$A$1:$ZZ$1, 0))</f>
        <v/>
      </c>
      <c r="C248">
        <f>INDEX(resultados!$A$2:$ZZ$2635, 242, MATCH($B$3, resultados!$A$1:$ZZ$1, 0))</f>
        <v/>
      </c>
    </row>
    <row r="249">
      <c r="A249">
        <f>INDEX(resultados!$A$2:$ZZ$2635, 243, MATCH($B$1, resultados!$A$1:$ZZ$1, 0))</f>
        <v/>
      </c>
      <c r="B249">
        <f>INDEX(resultados!$A$2:$ZZ$2635, 243, MATCH($B$2, resultados!$A$1:$ZZ$1, 0))</f>
        <v/>
      </c>
      <c r="C249">
        <f>INDEX(resultados!$A$2:$ZZ$2635, 243, MATCH($B$3, resultados!$A$1:$ZZ$1, 0))</f>
        <v/>
      </c>
    </row>
    <row r="250">
      <c r="A250">
        <f>INDEX(resultados!$A$2:$ZZ$2635, 244, MATCH($B$1, resultados!$A$1:$ZZ$1, 0))</f>
        <v/>
      </c>
      <c r="B250">
        <f>INDEX(resultados!$A$2:$ZZ$2635, 244, MATCH($B$2, resultados!$A$1:$ZZ$1, 0))</f>
        <v/>
      </c>
      <c r="C250">
        <f>INDEX(resultados!$A$2:$ZZ$2635, 244, MATCH($B$3, resultados!$A$1:$ZZ$1, 0))</f>
        <v/>
      </c>
    </row>
    <row r="251">
      <c r="A251">
        <f>INDEX(resultados!$A$2:$ZZ$2635, 245, MATCH($B$1, resultados!$A$1:$ZZ$1, 0))</f>
        <v/>
      </c>
      <c r="B251">
        <f>INDEX(resultados!$A$2:$ZZ$2635, 245, MATCH($B$2, resultados!$A$1:$ZZ$1, 0))</f>
        <v/>
      </c>
      <c r="C251">
        <f>INDEX(resultados!$A$2:$ZZ$2635, 245, MATCH($B$3, resultados!$A$1:$ZZ$1, 0))</f>
        <v/>
      </c>
    </row>
    <row r="252">
      <c r="A252">
        <f>INDEX(resultados!$A$2:$ZZ$2635, 246, MATCH($B$1, resultados!$A$1:$ZZ$1, 0))</f>
        <v/>
      </c>
      <c r="B252">
        <f>INDEX(resultados!$A$2:$ZZ$2635, 246, MATCH($B$2, resultados!$A$1:$ZZ$1, 0))</f>
        <v/>
      </c>
      <c r="C252">
        <f>INDEX(resultados!$A$2:$ZZ$2635, 246, MATCH($B$3, resultados!$A$1:$ZZ$1, 0))</f>
        <v/>
      </c>
    </row>
    <row r="253">
      <c r="A253">
        <f>INDEX(resultados!$A$2:$ZZ$2635, 247, MATCH($B$1, resultados!$A$1:$ZZ$1, 0))</f>
        <v/>
      </c>
      <c r="B253">
        <f>INDEX(resultados!$A$2:$ZZ$2635, 247, MATCH($B$2, resultados!$A$1:$ZZ$1, 0))</f>
        <v/>
      </c>
      <c r="C253">
        <f>INDEX(resultados!$A$2:$ZZ$2635, 247, MATCH($B$3, resultados!$A$1:$ZZ$1, 0))</f>
        <v/>
      </c>
    </row>
    <row r="254">
      <c r="A254">
        <f>INDEX(resultados!$A$2:$ZZ$2635, 248, MATCH($B$1, resultados!$A$1:$ZZ$1, 0))</f>
        <v/>
      </c>
      <c r="B254">
        <f>INDEX(resultados!$A$2:$ZZ$2635, 248, MATCH($B$2, resultados!$A$1:$ZZ$1, 0))</f>
        <v/>
      </c>
      <c r="C254">
        <f>INDEX(resultados!$A$2:$ZZ$2635, 248, MATCH($B$3, resultados!$A$1:$ZZ$1, 0))</f>
        <v/>
      </c>
    </row>
    <row r="255">
      <c r="A255">
        <f>INDEX(resultados!$A$2:$ZZ$2635, 249, MATCH($B$1, resultados!$A$1:$ZZ$1, 0))</f>
        <v/>
      </c>
      <c r="B255">
        <f>INDEX(resultados!$A$2:$ZZ$2635, 249, MATCH($B$2, resultados!$A$1:$ZZ$1, 0))</f>
        <v/>
      </c>
      <c r="C255">
        <f>INDEX(resultados!$A$2:$ZZ$2635, 249, MATCH($B$3, resultados!$A$1:$ZZ$1, 0))</f>
        <v/>
      </c>
    </row>
    <row r="256">
      <c r="A256">
        <f>INDEX(resultados!$A$2:$ZZ$2635, 250, MATCH($B$1, resultados!$A$1:$ZZ$1, 0))</f>
        <v/>
      </c>
      <c r="B256">
        <f>INDEX(resultados!$A$2:$ZZ$2635, 250, MATCH($B$2, resultados!$A$1:$ZZ$1, 0))</f>
        <v/>
      </c>
      <c r="C256">
        <f>INDEX(resultados!$A$2:$ZZ$2635, 250, MATCH($B$3, resultados!$A$1:$ZZ$1, 0))</f>
        <v/>
      </c>
    </row>
    <row r="257">
      <c r="A257">
        <f>INDEX(resultados!$A$2:$ZZ$2635, 251, MATCH($B$1, resultados!$A$1:$ZZ$1, 0))</f>
        <v/>
      </c>
      <c r="B257">
        <f>INDEX(resultados!$A$2:$ZZ$2635, 251, MATCH($B$2, resultados!$A$1:$ZZ$1, 0))</f>
        <v/>
      </c>
      <c r="C257">
        <f>INDEX(resultados!$A$2:$ZZ$2635, 251, MATCH($B$3, resultados!$A$1:$ZZ$1, 0))</f>
        <v/>
      </c>
    </row>
    <row r="258">
      <c r="A258">
        <f>INDEX(resultados!$A$2:$ZZ$2635, 252, MATCH($B$1, resultados!$A$1:$ZZ$1, 0))</f>
        <v/>
      </c>
      <c r="B258">
        <f>INDEX(resultados!$A$2:$ZZ$2635, 252, MATCH($B$2, resultados!$A$1:$ZZ$1, 0))</f>
        <v/>
      </c>
      <c r="C258">
        <f>INDEX(resultados!$A$2:$ZZ$2635, 252, MATCH($B$3, resultados!$A$1:$ZZ$1, 0))</f>
        <v/>
      </c>
    </row>
    <row r="259">
      <c r="A259">
        <f>INDEX(resultados!$A$2:$ZZ$2635, 253, MATCH($B$1, resultados!$A$1:$ZZ$1, 0))</f>
        <v/>
      </c>
      <c r="B259">
        <f>INDEX(resultados!$A$2:$ZZ$2635, 253, MATCH($B$2, resultados!$A$1:$ZZ$1, 0))</f>
        <v/>
      </c>
      <c r="C259">
        <f>INDEX(resultados!$A$2:$ZZ$2635, 253, MATCH($B$3, resultados!$A$1:$ZZ$1, 0))</f>
        <v/>
      </c>
    </row>
    <row r="260">
      <c r="A260">
        <f>INDEX(resultados!$A$2:$ZZ$2635, 254, MATCH($B$1, resultados!$A$1:$ZZ$1, 0))</f>
        <v/>
      </c>
      <c r="B260">
        <f>INDEX(resultados!$A$2:$ZZ$2635, 254, MATCH($B$2, resultados!$A$1:$ZZ$1, 0))</f>
        <v/>
      </c>
      <c r="C260">
        <f>INDEX(resultados!$A$2:$ZZ$2635, 254, MATCH($B$3, resultados!$A$1:$ZZ$1, 0))</f>
        <v/>
      </c>
    </row>
    <row r="261">
      <c r="A261">
        <f>INDEX(resultados!$A$2:$ZZ$2635, 255, MATCH($B$1, resultados!$A$1:$ZZ$1, 0))</f>
        <v/>
      </c>
      <c r="B261">
        <f>INDEX(resultados!$A$2:$ZZ$2635, 255, MATCH($B$2, resultados!$A$1:$ZZ$1, 0))</f>
        <v/>
      </c>
      <c r="C261">
        <f>INDEX(resultados!$A$2:$ZZ$2635, 255, MATCH($B$3, resultados!$A$1:$ZZ$1, 0))</f>
        <v/>
      </c>
    </row>
    <row r="262">
      <c r="A262">
        <f>INDEX(resultados!$A$2:$ZZ$2635, 256, MATCH($B$1, resultados!$A$1:$ZZ$1, 0))</f>
        <v/>
      </c>
      <c r="B262">
        <f>INDEX(resultados!$A$2:$ZZ$2635, 256, MATCH($B$2, resultados!$A$1:$ZZ$1, 0))</f>
        <v/>
      </c>
      <c r="C262">
        <f>INDEX(resultados!$A$2:$ZZ$2635, 256, MATCH($B$3, resultados!$A$1:$ZZ$1, 0))</f>
        <v/>
      </c>
    </row>
    <row r="263">
      <c r="A263">
        <f>INDEX(resultados!$A$2:$ZZ$2635, 257, MATCH($B$1, resultados!$A$1:$ZZ$1, 0))</f>
        <v/>
      </c>
      <c r="B263">
        <f>INDEX(resultados!$A$2:$ZZ$2635, 257, MATCH($B$2, resultados!$A$1:$ZZ$1, 0))</f>
        <v/>
      </c>
      <c r="C263">
        <f>INDEX(resultados!$A$2:$ZZ$2635, 257, MATCH($B$3, resultados!$A$1:$ZZ$1, 0))</f>
        <v/>
      </c>
    </row>
    <row r="264">
      <c r="A264">
        <f>INDEX(resultados!$A$2:$ZZ$2635, 258, MATCH($B$1, resultados!$A$1:$ZZ$1, 0))</f>
        <v/>
      </c>
      <c r="B264">
        <f>INDEX(resultados!$A$2:$ZZ$2635, 258, MATCH($B$2, resultados!$A$1:$ZZ$1, 0))</f>
        <v/>
      </c>
      <c r="C264">
        <f>INDEX(resultados!$A$2:$ZZ$2635, 258, MATCH($B$3, resultados!$A$1:$ZZ$1, 0))</f>
        <v/>
      </c>
    </row>
    <row r="265">
      <c r="A265">
        <f>INDEX(resultados!$A$2:$ZZ$2635, 259, MATCH($B$1, resultados!$A$1:$ZZ$1, 0))</f>
        <v/>
      </c>
      <c r="B265">
        <f>INDEX(resultados!$A$2:$ZZ$2635, 259, MATCH($B$2, resultados!$A$1:$ZZ$1, 0))</f>
        <v/>
      </c>
      <c r="C265">
        <f>INDEX(resultados!$A$2:$ZZ$2635, 259, MATCH($B$3, resultados!$A$1:$ZZ$1, 0))</f>
        <v/>
      </c>
    </row>
    <row r="266">
      <c r="A266">
        <f>INDEX(resultados!$A$2:$ZZ$2635, 260, MATCH($B$1, resultados!$A$1:$ZZ$1, 0))</f>
        <v/>
      </c>
      <c r="B266">
        <f>INDEX(resultados!$A$2:$ZZ$2635, 260, MATCH($B$2, resultados!$A$1:$ZZ$1, 0))</f>
        <v/>
      </c>
      <c r="C266">
        <f>INDEX(resultados!$A$2:$ZZ$2635, 260, MATCH($B$3, resultados!$A$1:$ZZ$1, 0))</f>
        <v/>
      </c>
    </row>
    <row r="267">
      <c r="A267">
        <f>INDEX(resultados!$A$2:$ZZ$2635, 261, MATCH($B$1, resultados!$A$1:$ZZ$1, 0))</f>
        <v/>
      </c>
      <c r="B267">
        <f>INDEX(resultados!$A$2:$ZZ$2635, 261, MATCH($B$2, resultados!$A$1:$ZZ$1, 0))</f>
        <v/>
      </c>
      <c r="C267">
        <f>INDEX(resultados!$A$2:$ZZ$2635, 261, MATCH($B$3, resultados!$A$1:$ZZ$1, 0))</f>
        <v/>
      </c>
    </row>
    <row r="268">
      <c r="A268">
        <f>INDEX(resultados!$A$2:$ZZ$2635, 262, MATCH($B$1, resultados!$A$1:$ZZ$1, 0))</f>
        <v/>
      </c>
      <c r="B268">
        <f>INDEX(resultados!$A$2:$ZZ$2635, 262, MATCH($B$2, resultados!$A$1:$ZZ$1, 0))</f>
        <v/>
      </c>
      <c r="C268">
        <f>INDEX(resultados!$A$2:$ZZ$2635, 262, MATCH($B$3, resultados!$A$1:$ZZ$1, 0))</f>
        <v/>
      </c>
    </row>
    <row r="269">
      <c r="A269">
        <f>INDEX(resultados!$A$2:$ZZ$2635, 263, MATCH($B$1, resultados!$A$1:$ZZ$1, 0))</f>
        <v/>
      </c>
      <c r="B269">
        <f>INDEX(resultados!$A$2:$ZZ$2635, 263, MATCH($B$2, resultados!$A$1:$ZZ$1, 0))</f>
        <v/>
      </c>
      <c r="C269">
        <f>INDEX(resultados!$A$2:$ZZ$2635, 263, MATCH($B$3, resultados!$A$1:$ZZ$1, 0))</f>
        <v/>
      </c>
    </row>
    <row r="270">
      <c r="A270">
        <f>INDEX(resultados!$A$2:$ZZ$2635, 264, MATCH($B$1, resultados!$A$1:$ZZ$1, 0))</f>
        <v/>
      </c>
      <c r="B270">
        <f>INDEX(resultados!$A$2:$ZZ$2635, 264, MATCH($B$2, resultados!$A$1:$ZZ$1, 0))</f>
        <v/>
      </c>
      <c r="C270">
        <f>INDEX(resultados!$A$2:$ZZ$2635, 264, MATCH($B$3, resultados!$A$1:$ZZ$1, 0))</f>
        <v/>
      </c>
    </row>
    <row r="271">
      <c r="A271">
        <f>INDEX(resultados!$A$2:$ZZ$2635, 265, MATCH($B$1, resultados!$A$1:$ZZ$1, 0))</f>
        <v/>
      </c>
      <c r="B271">
        <f>INDEX(resultados!$A$2:$ZZ$2635, 265, MATCH($B$2, resultados!$A$1:$ZZ$1, 0))</f>
        <v/>
      </c>
      <c r="C271">
        <f>INDEX(resultados!$A$2:$ZZ$2635, 265, MATCH($B$3, resultados!$A$1:$ZZ$1, 0))</f>
        <v/>
      </c>
    </row>
    <row r="272">
      <c r="A272">
        <f>INDEX(resultados!$A$2:$ZZ$2635, 266, MATCH($B$1, resultados!$A$1:$ZZ$1, 0))</f>
        <v/>
      </c>
      <c r="B272">
        <f>INDEX(resultados!$A$2:$ZZ$2635, 266, MATCH($B$2, resultados!$A$1:$ZZ$1, 0))</f>
        <v/>
      </c>
      <c r="C272">
        <f>INDEX(resultados!$A$2:$ZZ$2635, 266, MATCH($B$3, resultados!$A$1:$ZZ$1, 0))</f>
        <v/>
      </c>
    </row>
    <row r="273">
      <c r="A273">
        <f>INDEX(resultados!$A$2:$ZZ$2635, 267, MATCH($B$1, resultados!$A$1:$ZZ$1, 0))</f>
        <v/>
      </c>
      <c r="B273">
        <f>INDEX(resultados!$A$2:$ZZ$2635, 267, MATCH($B$2, resultados!$A$1:$ZZ$1, 0))</f>
        <v/>
      </c>
      <c r="C273">
        <f>INDEX(resultados!$A$2:$ZZ$2635, 267, MATCH($B$3, resultados!$A$1:$ZZ$1, 0))</f>
        <v/>
      </c>
    </row>
    <row r="274">
      <c r="A274">
        <f>INDEX(resultados!$A$2:$ZZ$2635, 268, MATCH($B$1, resultados!$A$1:$ZZ$1, 0))</f>
        <v/>
      </c>
      <c r="B274">
        <f>INDEX(resultados!$A$2:$ZZ$2635, 268, MATCH($B$2, resultados!$A$1:$ZZ$1, 0))</f>
        <v/>
      </c>
      <c r="C274">
        <f>INDEX(resultados!$A$2:$ZZ$2635, 268, MATCH($B$3, resultados!$A$1:$ZZ$1, 0))</f>
        <v/>
      </c>
    </row>
    <row r="275">
      <c r="A275">
        <f>INDEX(resultados!$A$2:$ZZ$2635, 269, MATCH($B$1, resultados!$A$1:$ZZ$1, 0))</f>
        <v/>
      </c>
      <c r="B275">
        <f>INDEX(resultados!$A$2:$ZZ$2635, 269, MATCH($B$2, resultados!$A$1:$ZZ$1, 0))</f>
        <v/>
      </c>
      <c r="C275">
        <f>INDEX(resultados!$A$2:$ZZ$2635, 269, MATCH($B$3, resultados!$A$1:$ZZ$1, 0))</f>
        <v/>
      </c>
    </row>
    <row r="276">
      <c r="A276">
        <f>INDEX(resultados!$A$2:$ZZ$2635, 270, MATCH($B$1, resultados!$A$1:$ZZ$1, 0))</f>
        <v/>
      </c>
      <c r="B276">
        <f>INDEX(resultados!$A$2:$ZZ$2635, 270, MATCH($B$2, resultados!$A$1:$ZZ$1, 0))</f>
        <v/>
      </c>
      <c r="C276">
        <f>INDEX(resultados!$A$2:$ZZ$2635, 270, MATCH($B$3, resultados!$A$1:$ZZ$1, 0))</f>
        <v/>
      </c>
    </row>
    <row r="277">
      <c r="A277">
        <f>INDEX(resultados!$A$2:$ZZ$2635, 271, MATCH($B$1, resultados!$A$1:$ZZ$1, 0))</f>
        <v/>
      </c>
      <c r="B277">
        <f>INDEX(resultados!$A$2:$ZZ$2635, 271, MATCH($B$2, resultados!$A$1:$ZZ$1, 0))</f>
        <v/>
      </c>
      <c r="C277">
        <f>INDEX(resultados!$A$2:$ZZ$2635, 271, MATCH($B$3, resultados!$A$1:$ZZ$1, 0))</f>
        <v/>
      </c>
    </row>
    <row r="278">
      <c r="A278">
        <f>INDEX(resultados!$A$2:$ZZ$2635, 272, MATCH($B$1, resultados!$A$1:$ZZ$1, 0))</f>
        <v/>
      </c>
      <c r="B278">
        <f>INDEX(resultados!$A$2:$ZZ$2635, 272, MATCH($B$2, resultados!$A$1:$ZZ$1, 0))</f>
        <v/>
      </c>
      <c r="C278">
        <f>INDEX(resultados!$A$2:$ZZ$2635, 272, MATCH($B$3, resultados!$A$1:$ZZ$1, 0))</f>
        <v/>
      </c>
    </row>
    <row r="279">
      <c r="A279">
        <f>INDEX(resultados!$A$2:$ZZ$2635, 273, MATCH($B$1, resultados!$A$1:$ZZ$1, 0))</f>
        <v/>
      </c>
      <c r="B279">
        <f>INDEX(resultados!$A$2:$ZZ$2635, 273, MATCH($B$2, resultados!$A$1:$ZZ$1, 0))</f>
        <v/>
      </c>
      <c r="C279">
        <f>INDEX(resultados!$A$2:$ZZ$2635, 273, MATCH($B$3, resultados!$A$1:$ZZ$1, 0))</f>
        <v/>
      </c>
    </row>
    <row r="280">
      <c r="A280">
        <f>INDEX(resultados!$A$2:$ZZ$2635, 274, MATCH($B$1, resultados!$A$1:$ZZ$1, 0))</f>
        <v/>
      </c>
      <c r="B280">
        <f>INDEX(resultados!$A$2:$ZZ$2635, 274, MATCH($B$2, resultados!$A$1:$ZZ$1, 0))</f>
        <v/>
      </c>
      <c r="C280">
        <f>INDEX(resultados!$A$2:$ZZ$2635, 274, MATCH($B$3, resultados!$A$1:$ZZ$1, 0))</f>
        <v/>
      </c>
    </row>
    <row r="281">
      <c r="A281">
        <f>INDEX(resultados!$A$2:$ZZ$2635, 275, MATCH($B$1, resultados!$A$1:$ZZ$1, 0))</f>
        <v/>
      </c>
      <c r="B281">
        <f>INDEX(resultados!$A$2:$ZZ$2635, 275, MATCH($B$2, resultados!$A$1:$ZZ$1, 0))</f>
        <v/>
      </c>
      <c r="C281">
        <f>INDEX(resultados!$A$2:$ZZ$2635, 275, MATCH($B$3, resultados!$A$1:$ZZ$1, 0))</f>
        <v/>
      </c>
    </row>
    <row r="282">
      <c r="A282">
        <f>INDEX(resultados!$A$2:$ZZ$2635, 276, MATCH($B$1, resultados!$A$1:$ZZ$1, 0))</f>
        <v/>
      </c>
      <c r="B282">
        <f>INDEX(resultados!$A$2:$ZZ$2635, 276, MATCH($B$2, resultados!$A$1:$ZZ$1, 0))</f>
        <v/>
      </c>
      <c r="C282">
        <f>INDEX(resultados!$A$2:$ZZ$2635, 276, MATCH($B$3, resultados!$A$1:$ZZ$1, 0))</f>
        <v/>
      </c>
    </row>
    <row r="283">
      <c r="A283">
        <f>INDEX(resultados!$A$2:$ZZ$2635, 277, MATCH($B$1, resultados!$A$1:$ZZ$1, 0))</f>
        <v/>
      </c>
      <c r="B283">
        <f>INDEX(resultados!$A$2:$ZZ$2635, 277, MATCH($B$2, resultados!$A$1:$ZZ$1, 0))</f>
        <v/>
      </c>
      <c r="C283">
        <f>INDEX(resultados!$A$2:$ZZ$2635, 277, MATCH($B$3, resultados!$A$1:$ZZ$1, 0))</f>
        <v/>
      </c>
    </row>
    <row r="284">
      <c r="A284">
        <f>INDEX(resultados!$A$2:$ZZ$2635, 278, MATCH($B$1, resultados!$A$1:$ZZ$1, 0))</f>
        <v/>
      </c>
      <c r="B284">
        <f>INDEX(resultados!$A$2:$ZZ$2635, 278, MATCH($B$2, resultados!$A$1:$ZZ$1, 0))</f>
        <v/>
      </c>
      <c r="C284">
        <f>INDEX(resultados!$A$2:$ZZ$2635, 278, MATCH($B$3, resultados!$A$1:$ZZ$1, 0))</f>
        <v/>
      </c>
    </row>
    <row r="285">
      <c r="A285">
        <f>INDEX(resultados!$A$2:$ZZ$2635, 279, MATCH($B$1, resultados!$A$1:$ZZ$1, 0))</f>
        <v/>
      </c>
      <c r="B285">
        <f>INDEX(resultados!$A$2:$ZZ$2635, 279, MATCH($B$2, resultados!$A$1:$ZZ$1, 0))</f>
        <v/>
      </c>
      <c r="C285">
        <f>INDEX(resultados!$A$2:$ZZ$2635, 279, MATCH($B$3, resultados!$A$1:$ZZ$1, 0))</f>
        <v/>
      </c>
    </row>
    <row r="286">
      <c r="A286">
        <f>INDEX(resultados!$A$2:$ZZ$2635, 280, MATCH($B$1, resultados!$A$1:$ZZ$1, 0))</f>
        <v/>
      </c>
      <c r="B286">
        <f>INDEX(resultados!$A$2:$ZZ$2635, 280, MATCH($B$2, resultados!$A$1:$ZZ$1, 0))</f>
        <v/>
      </c>
      <c r="C286">
        <f>INDEX(resultados!$A$2:$ZZ$2635, 280, MATCH($B$3, resultados!$A$1:$ZZ$1, 0))</f>
        <v/>
      </c>
    </row>
    <row r="287">
      <c r="A287">
        <f>INDEX(resultados!$A$2:$ZZ$2635, 281, MATCH($B$1, resultados!$A$1:$ZZ$1, 0))</f>
        <v/>
      </c>
      <c r="B287">
        <f>INDEX(resultados!$A$2:$ZZ$2635, 281, MATCH($B$2, resultados!$A$1:$ZZ$1, 0))</f>
        <v/>
      </c>
      <c r="C287">
        <f>INDEX(resultados!$A$2:$ZZ$2635, 281, MATCH($B$3, resultados!$A$1:$ZZ$1, 0))</f>
        <v/>
      </c>
    </row>
    <row r="288">
      <c r="A288">
        <f>INDEX(resultados!$A$2:$ZZ$2635, 282, MATCH($B$1, resultados!$A$1:$ZZ$1, 0))</f>
        <v/>
      </c>
      <c r="B288">
        <f>INDEX(resultados!$A$2:$ZZ$2635, 282, MATCH($B$2, resultados!$A$1:$ZZ$1, 0))</f>
        <v/>
      </c>
      <c r="C288">
        <f>INDEX(resultados!$A$2:$ZZ$2635, 282, MATCH($B$3, resultados!$A$1:$ZZ$1, 0))</f>
        <v/>
      </c>
    </row>
    <row r="289">
      <c r="A289">
        <f>INDEX(resultados!$A$2:$ZZ$2635, 283, MATCH($B$1, resultados!$A$1:$ZZ$1, 0))</f>
        <v/>
      </c>
      <c r="B289">
        <f>INDEX(resultados!$A$2:$ZZ$2635, 283, MATCH($B$2, resultados!$A$1:$ZZ$1, 0))</f>
        <v/>
      </c>
      <c r="C289">
        <f>INDEX(resultados!$A$2:$ZZ$2635, 283, MATCH($B$3, resultados!$A$1:$ZZ$1, 0))</f>
        <v/>
      </c>
    </row>
    <row r="290">
      <c r="A290">
        <f>INDEX(resultados!$A$2:$ZZ$2635, 284, MATCH($B$1, resultados!$A$1:$ZZ$1, 0))</f>
        <v/>
      </c>
      <c r="B290">
        <f>INDEX(resultados!$A$2:$ZZ$2635, 284, MATCH($B$2, resultados!$A$1:$ZZ$1, 0))</f>
        <v/>
      </c>
      <c r="C290">
        <f>INDEX(resultados!$A$2:$ZZ$2635, 284, MATCH($B$3, resultados!$A$1:$ZZ$1, 0))</f>
        <v/>
      </c>
    </row>
    <row r="291">
      <c r="A291">
        <f>INDEX(resultados!$A$2:$ZZ$2635, 285, MATCH($B$1, resultados!$A$1:$ZZ$1, 0))</f>
        <v/>
      </c>
      <c r="B291">
        <f>INDEX(resultados!$A$2:$ZZ$2635, 285, MATCH($B$2, resultados!$A$1:$ZZ$1, 0))</f>
        <v/>
      </c>
      <c r="C291">
        <f>INDEX(resultados!$A$2:$ZZ$2635, 285, MATCH($B$3, resultados!$A$1:$ZZ$1, 0))</f>
        <v/>
      </c>
    </row>
    <row r="292">
      <c r="A292">
        <f>INDEX(resultados!$A$2:$ZZ$2635, 286, MATCH($B$1, resultados!$A$1:$ZZ$1, 0))</f>
        <v/>
      </c>
      <c r="B292">
        <f>INDEX(resultados!$A$2:$ZZ$2635, 286, MATCH($B$2, resultados!$A$1:$ZZ$1, 0))</f>
        <v/>
      </c>
      <c r="C292">
        <f>INDEX(resultados!$A$2:$ZZ$2635, 286, MATCH($B$3, resultados!$A$1:$ZZ$1, 0))</f>
        <v/>
      </c>
    </row>
    <row r="293">
      <c r="A293">
        <f>INDEX(resultados!$A$2:$ZZ$2635, 287, MATCH($B$1, resultados!$A$1:$ZZ$1, 0))</f>
        <v/>
      </c>
      <c r="B293">
        <f>INDEX(resultados!$A$2:$ZZ$2635, 287, MATCH($B$2, resultados!$A$1:$ZZ$1, 0))</f>
        <v/>
      </c>
      <c r="C293">
        <f>INDEX(resultados!$A$2:$ZZ$2635, 287, MATCH($B$3, resultados!$A$1:$ZZ$1, 0))</f>
        <v/>
      </c>
    </row>
    <row r="294">
      <c r="A294">
        <f>INDEX(resultados!$A$2:$ZZ$2635, 288, MATCH($B$1, resultados!$A$1:$ZZ$1, 0))</f>
        <v/>
      </c>
      <c r="B294">
        <f>INDEX(resultados!$A$2:$ZZ$2635, 288, MATCH($B$2, resultados!$A$1:$ZZ$1, 0))</f>
        <v/>
      </c>
      <c r="C294">
        <f>INDEX(resultados!$A$2:$ZZ$2635, 288, MATCH($B$3, resultados!$A$1:$ZZ$1, 0))</f>
        <v/>
      </c>
    </row>
    <row r="295">
      <c r="A295">
        <f>INDEX(resultados!$A$2:$ZZ$2635, 289, MATCH($B$1, resultados!$A$1:$ZZ$1, 0))</f>
        <v/>
      </c>
      <c r="B295">
        <f>INDEX(resultados!$A$2:$ZZ$2635, 289, MATCH($B$2, resultados!$A$1:$ZZ$1, 0))</f>
        <v/>
      </c>
      <c r="C295">
        <f>INDEX(resultados!$A$2:$ZZ$2635, 289, MATCH($B$3, resultados!$A$1:$ZZ$1, 0))</f>
        <v/>
      </c>
    </row>
    <row r="296">
      <c r="A296">
        <f>INDEX(resultados!$A$2:$ZZ$2635, 290, MATCH($B$1, resultados!$A$1:$ZZ$1, 0))</f>
        <v/>
      </c>
      <c r="B296">
        <f>INDEX(resultados!$A$2:$ZZ$2635, 290, MATCH($B$2, resultados!$A$1:$ZZ$1, 0))</f>
        <v/>
      </c>
      <c r="C296">
        <f>INDEX(resultados!$A$2:$ZZ$2635, 290, MATCH($B$3, resultados!$A$1:$ZZ$1, 0))</f>
        <v/>
      </c>
    </row>
    <row r="297">
      <c r="A297">
        <f>INDEX(resultados!$A$2:$ZZ$2635, 291, MATCH($B$1, resultados!$A$1:$ZZ$1, 0))</f>
        <v/>
      </c>
      <c r="B297">
        <f>INDEX(resultados!$A$2:$ZZ$2635, 291, MATCH($B$2, resultados!$A$1:$ZZ$1, 0))</f>
        <v/>
      </c>
      <c r="C297">
        <f>INDEX(resultados!$A$2:$ZZ$2635, 291, MATCH($B$3, resultados!$A$1:$ZZ$1, 0))</f>
        <v/>
      </c>
    </row>
    <row r="298">
      <c r="A298">
        <f>INDEX(resultados!$A$2:$ZZ$2635, 292, MATCH($B$1, resultados!$A$1:$ZZ$1, 0))</f>
        <v/>
      </c>
      <c r="B298">
        <f>INDEX(resultados!$A$2:$ZZ$2635, 292, MATCH($B$2, resultados!$A$1:$ZZ$1, 0))</f>
        <v/>
      </c>
      <c r="C298">
        <f>INDEX(resultados!$A$2:$ZZ$2635, 292, MATCH($B$3, resultados!$A$1:$ZZ$1, 0))</f>
        <v/>
      </c>
    </row>
    <row r="299">
      <c r="A299">
        <f>INDEX(resultados!$A$2:$ZZ$2635, 293, MATCH($B$1, resultados!$A$1:$ZZ$1, 0))</f>
        <v/>
      </c>
      <c r="B299">
        <f>INDEX(resultados!$A$2:$ZZ$2635, 293, MATCH($B$2, resultados!$A$1:$ZZ$1, 0))</f>
        <v/>
      </c>
      <c r="C299">
        <f>INDEX(resultados!$A$2:$ZZ$2635, 293, MATCH($B$3, resultados!$A$1:$ZZ$1, 0))</f>
        <v/>
      </c>
    </row>
    <row r="300">
      <c r="A300">
        <f>INDEX(resultados!$A$2:$ZZ$2635, 294, MATCH($B$1, resultados!$A$1:$ZZ$1, 0))</f>
        <v/>
      </c>
      <c r="B300">
        <f>INDEX(resultados!$A$2:$ZZ$2635, 294, MATCH($B$2, resultados!$A$1:$ZZ$1, 0))</f>
        <v/>
      </c>
      <c r="C300">
        <f>INDEX(resultados!$A$2:$ZZ$2635, 294, MATCH($B$3, resultados!$A$1:$ZZ$1, 0))</f>
        <v/>
      </c>
    </row>
    <row r="301">
      <c r="A301">
        <f>INDEX(resultados!$A$2:$ZZ$2635, 295, MATCH($B$1, resultados!$A$1:$ZZ$1, 0))</f>
        <v/>
      </c>
      <c r="B301">
        <f>INDEX(resultados!$A$2:$ZZ$2635, 295, MATCH($B$2, resultados!$A$1:$ZZ$1, 0))</f>
        <v/>
      </c>
      <c r="C301">
        <f>INDEX(resultados!$A$2:$ZZ$2635, 295, MATCH($B$3, resultados!$A$1:$ZZ$1, 0))</f>
        <v/>
      </c>
    </row>
    <row r="302">
      <c r="A302">
        <f>INDEX(resultados!$A$2:$ZZ$2635, 296, MATCH($B$1, resultados!$A$1:$ZZ$1, 0))</f>
        <v/>
      </c>
      <c r="B302">
        <f>INDEX(resultados!$A$2:$ZZ$2635, 296, MATCH($B$2, resultados!$A$1:$ZZ$1, 0))</f>
        <v/>
      </c>
      <c r="C302">
        <f>INDEX(resultados!$A$2:$ZZ$2635, 296, MATCH($B$3, resultados!$A$1:$ZZ$1, 0))</f>
        <v/>
      </c>
    </row>
    <row r="303">
      <c r="A303">
        <f>INDEX(resultados!$A$2:$ZZ$2635, 297, MATCH($B$1, resultados!$A$1:$ZZ$1, 0))</f>
        <v/>
      </c>
      <c r="B303">
        <f>INDEX(resultados!$A$2:$ZZ$2635, 297, MATCH($B$2, resultados!$A$1:$ZZ$1, 0))</f>
        <v/>
      </c>
      <c r="C303">
        <f>INDEX(resultados!$A$2:$ZZ$2635, 297, MATCH($B$3, resultados!$A$1:$ZZ$1, 0))</f>
        <v/>
      </c>
    </row>
    <row r="304">
      <c r="A304">
        <f>INDEX(resultados!$A$2:$ZZ$2635, 298, MATCH($B$1, resultados!$A$1:$ZZ$1, 0))</f>
        <v/>
      </c>
      <c r="B304">
        <f>INDEX(resultados!$A$2:$ZZ$2635, 298, MATCH($B$2, resultados!$A$1:$ZZ$1, 0))</f>
        <v/>
      </c>
      <c r="C304">
        <f>INDEX(resultados!$A$2:$ZZ$2635, 298, MATCH($B$3, resultados!$A$1:$ZZ$1, 0))</f>
        <v/>
      </c>
    </row>
    <row r="305">
      <c r="A305">
        <f>INDEX(resultados!$A$2:$ZZ$2635, 299, MATCH($B$1, resultados!$A$1:$ZZ$1, 0))</f>
        <v/>
      </c>
      <c r="B305">
        <f>INDEX(resultados!$A$2:$ZZ$2635, 299, MATCH($B$2, resultados!$A$1:$ZZ$1, 0))</f>
        <v/>
      </c>
      <c r="C305">
        <f>INDEX(resultados!$A$2:$ZZ$2635, 299, MATCH($B$3, resultados!$A$1:$ZZ$1, 0))</f>
        <v/>
      </c>
    </row>
    <row r="306">
      <c r="A306">
        <f>INDEX(resultados!$A$2:$ZZ$2635, 300, MATCH($B$1, resultados!$A$1:$ZZ$1, 0))</f>
        <v/>
      </c>
      <c r="B306">
        <f>INDEX(resultados!$A$2:$ZZ$2635, 300, MATCH($B$2, resultados!$A$1:$ZZ$1, 0))</f>
        <v/>
      </c>
      <c r="C306">
        <f>INDEX(resultados!$A$2:$ZZ$2635, 300, MATCH($B$3, resultados!$A$1:$ZZ$1, 0))</f>
        <v/>
      </c>
    </row>
    <row r="307">
      <c r="A307">
        <f>INDEX(resultados!$A$2:$ZZ$2635, 301, MATCH($B$1, resultados!$A$1:$ZZ$1, 0))</f>
        <v/>
      </c>
      <c r="B307">
        <f>INDEX(resultados!$A$2:$ZZ$2635, 301, MATCH($B$2, resultados!$A$1:$ZZ$1, 0))</f>
        <v/>
      </c>
      <c r="C307">
        <f>INDEX(resultados!$A$2:$ZZ$2635, 301, MATCH($B$3, resultados!$A$1:$ZZ$1, 0))</f>
        <v/>
      </c>
    </row>
    <row r="308">
      <c r="A308">
        <f>INDEX(resultados!$A$2:$ZZ$2635, 302, MATCH($B$1, resultados!$A$1:$ZZ$1, 0))</f>
        <v/>
      </c>
      <c r="B308">
        <f>INDEX(resultados!$A$2:$ZZ$2635, 302, MATCH($B$2, resultados!$A$1:$ZZ$1, 0))</f>
        <v/>
      </c>
      <c r="C308">
        <f>INDEX(resultados!$A$2:$ZZ$2635, 302, MATCH($B$3, resultados!$A$1:$ZZ$1, 0))</f>
        <v/>
      </c>
    </row>
    <row r="309">
      <c r="A309">
        <f>INDEX(resultados!$A$2:$ZZ$2635, 303, MATCH($B$1, resultados!$A$1:$ZZ$1, 0))</f>
        <v/>
      </c>
      <c r="B309">
        <f>INDEX(resultados!$A$2:$ZZ$2635, 303, MATCH($B$2, resultados!$A$1:$ZZ$1, 0))</f>
        <v/>
      </c>
      <c r="C309">
        <f>INDEX(resultados!$A$2:$ZZ$2635, 303, MATCH($B$3, resultados!$A$1:$ZZ$1, 0))</f>
        <v/>
      </c>
    </row>
    <row r="310">
      <c r="A310">
        <f>INDEX(resultados!$A$2:$ZZ$2635, 304, MATCH($B$1, resultados!$A$1:$ZZ$1, 0))</f>
        <v/>
      </c>
      <c r="B310">
        <f>INDEX(resultados!$A$2:$ZZ$2635, 304, MATCH($B$2, resultados!$A$1:$ZZ$1, 0))</f>
        <v/>
      </c>
      <c r="C310">
        <f>INDEX(resultados!$A$2:$ZZ$2635, 304, MATCH($B$3, resultados!$A$1:$ZZ$1, 0))</f>
        <v/>
      </c>
    </row>
    <row r="311">
      <c r="A311">
        <f>INDEX(resultados!$A$2:$ZZ$2635, 305, MATCH($B$1, resultados!$A$1:$ZZ$1, 0))</f>
        <v/>
      </c>
      <c r="B311">
        <f>INDEX(resultados!$A$2:$ZZ$2635, 305, MATCH($B$2, resultados!$A$1:$ZZ$1, 0))</f>
        <v/>
      </c>
      <c r="C311">
        <f>INDEX(resultados!$A$2:$ZZ$2635, 305, MATCH($B$3, resultados!$A$1:$ZZ$1, 0))</f>
        <v/>
      </c>
    </row>
    <row r="312">
      <c r="A312">
        <f>INDEX(resultados!$A$2:$ZZ$2635, 306, MATCH($B$1, resultados!$A$1:$ZZ$1, 0))</f>
        <v/>
      </c>
      <c r="B312">
        <f>INDEX(resultados!$A$2:$ZZ$2635, 306, MATCH($B$2, resultados!$A$1:$ZZ$1, 0))</f>
        <v/>
      </c>
      <c r="C312">
        <f>INDEX(resultados!$A$2:$ZZ$2635, 306, MATCH($B$3, resultados!$A$1:$ZZ$1, 0))</f>
        <v/>
      </c>
    </row>
    <row r="313">
      <c r="A313">
        <f>INDEX(resultados!$A$2:$ZZ$2635, 307, MATCH($B$1, resultados!$A$1:$ZZ$1, 0))</f>
        <v/>
      </c>
      <c r="B313">
        <f>INDEX(resultados!$A$2:$ZZ$2635, 307, MATCH($B$2, resultados!$A$1:$ZZ$1, 0))</f>
        <v/>
      </c>
      <c r="C313">
        <f>INDEX(resultados!$A$2:$ZZ$2635, 307, MATCH($B$3, resultados!$A$1:$ZZ$1, 0))</f>
        <v/>
      </c>
    </row>
    <row r="314">
      <c r="A314">
        <f>INDEX(resultados!$A$2:$ZZ$2635, 308, MATCH($B$1, resultados!$A$1:$ZZ$1, 0))</f>
        <v/>
      </c>
      <c r="B314">
        <f>INDEX(resultados!$A$2:$ZZ$2635, 308, MATCH($B$2, resultados!$A$1:$ZZ$1, 0))</f>
        <v/>
      </c>
      <c r="C314">
        <f>INDEX(resultados!$A$2:$ZZ$2635, 308, MATCH($B$3, resultados!$A$1:$ZZ$1, 0))</f>
        <v/>
      </c>
    </row>
    <row r="315">
      <c r="A315">
        <f>INDEX(resultados!$A$2:$ZZ$2635, 309, MATCH($B$1, resultados!$A$1:$ZZ$1, 0))</f>
        <v/>
      </c>
      <c r="B315">
        <f>INDEX(resultados!$A$2:$ZZ$2635, 309, MATCH($B$2, resultados!$A$1:$ZZ$1, 0))</f>
        <v/>
      </c>
      <c r="C315">
        <f>INDEX(resultados!$A$2:$ZZ$2635, 309, MATCH($B$3, resultados!$A$1:$ZZ$1, 0))</f>
        <v/>
      </c>
    </row>
    <row r="316">
      <c r="A316">
        <f>INDEX(resultados!$A$2:$ZZ$2635, 310, MATCH($B$1, resultados!$A$1:$ZZ$1, 0))</f>
        <v/>
      </c>
      <c r="B316">
        <f>INDEX(resultados!$A$2:$ZZ$2635, 310, MATCH($B$2, resultados!$A$1:$ZZ$1, 0))</f>
        <v/>
      </c>
      <c r="C316">
        <f>INDEX(resultados!$A$2:$ZZ$2635, 310, MATCH($B$3, resultados!$A$1:$ZZ$1, 0))</f>
        <v/>
      </c>
    </row>
    <row r="317">
      <c r="A317">
        <f>INDEX(resultados!$A$2:$ZZ$2635, 311, MATCH($B$1, resultados!$A$1:$ZZ$1, 0))</f>
        <v/>
      </c>
      <c r="B317">
        <f>INDEX(resultados!$A$2:$ZZ$2635, 311, MATCH($B$2, resultados!$A$1:$ZZ$1, 0))</f>
        <v/>
      </c>
      <c r="C317">
        <f>INDEX(resultados!$A$2:$ZZ$2635, 311, MATCH($B$3, resultados!$A$1:$ZZ$1, 0))</f>
        <v/>
      </c>
    </row>
    <row r="318">
      <c r="A318">
        <f>INDEX(resultados!$A$2:$ZZ$2635, 312, MATCH($B$1, resultados!$A$1:$ZZ$1, 0))</f>
        <v/>
      </c>
      <c r="B318">
        <f>INDEX(resultados!$A$2:$ZZ$2635, 312, MATCH($B$2, resultados!$A$1:$ZZ$1, 0))</f>
        <v/>
      </c>
      <c r="C318">
        <f>INDEX(resultados!$A$2:$ZZ$2635, 312, MATCH($B$3, resultados!$A$1:$ZZ$1, 0))</f>
        <v/>
      </c>
    </row>
    <row r="319">
      <c r="A319">
        <f>INDEX(resultados!$A$2:$ZZ$2635, 313, MATCH($B$1, resultados!$A$1:$ZZ$1, 0))</f>
        <v/>
      </c>
      <c r="B319">
        <f>INDEX(resultados!$A$2:$ZZ$2635, 313, MATCH($B$2, resultados!$A$1:$ZZ$1, 0))</f>
        <v/>
      </c>
      <c r="C319">
        <f>INDEX(resultados!$A$2:$ZZ$2635, 313, MATCH($B$3, resultados!$A$1:$ZZ$1, 0))</f>
        <v/>
      </c>
    </row>
    <row r="320">
      <c r="A320">
        <f>INDEX(resultados!$A$2:$ZZ$2635, 314, MATCH($B$1, resultados!$A$1:$ZZ$1, 0))</f>
        <v/>
      </c>
      <c r="B320">
        <f>INDEX(resultados!$A$2:$ZZ$2635, 314, MATCH($B$2, resultados!$A$1:$ZZ$1, 0))</f>
        <v/>
      </c>
      <c r="C320">
        <f>INDEX(resultados!$A$2:$ZZ$2635, 314, MATCH($B$3, resultados!$A$1:$ZZ$1, 0))</f>
        <v/>
      </c>
    </row>
    <row r="321">
      <c r="A321">
        <f>INDEX(resultados!$A$2:$ZZ$2635, 315, MATCH($B$1, resultados!$A$1:$ZZ$1, 0))</f>
        <v/>
      </c>
      <c r="B321">
        <f>INDEX(resultados!$A$2:$ZZ$2635, 315, MATCH($B$2, resultados!$A$1:$ZZ$1, 0))</f>
        <v/>
      </c>
      <c r="C321">
        <f>INDEX(resultados!$A$2:$ZZ$2635, 315, MATCH($B$3, resultados!$A$1:$ZZ$1, 0))</f>
        <v/>
      </c>
    </row>
    <row r="322">
      <c r="A322">
        <f>INDEX(resultados!$A$2:$ZZ$2635, 316, MATCH($B$1, resultados!$A$1:$ZZ$1, 0))</f>
        <v/>
      </c>
      <c r="B322">
        <f>INDEX(resultados!$A$2:$ZZ$2635, 316, MATCH($B$2, resultados!$A$1:$ZZ$1, 0))</f>
        <v/>
      </c>
      <c r="C322">
        <f>INDEX(resultados!$A$2:$ZZ$2635, 316, MATCH($B$3, resultados!$A$1:$ZZ$1, 0))</f>
        <v/>
      </c>
    </row>
    <row r="323">
      <c r="A323">
        <f>INDEX(resultados!$A$2:$ZZ$2635, 317, MATCH($B$1, resultados!$A$1:$ZZ$1, 0))</f>
        <v/>
      </c>
      <c r="B323">
        <f>INDEX(resultados!$A$2:$ZZ$2635, 317, MATCH($B$2, resultados!$A$1:$ZZ$1, 0))</f>
        <v/>
      </c>
      <c r="C323">
        <f>INDEX(resultados!$A$2:$ZZ$2635, 317, MATCH($B$3, resultados!$A$1:$ZZ$1, 0))</f>
        <v/>
      </c>
    </row>
    <row r="324">
      <c r="A324">
        <f>INDEX(resultados!$A$2:$ZZ$2635, 318, MATCH($B$1, resultados!$A$1:$ZZ$1, 0))</f>
        <v/>
      </c>
      <c r="B324">
        <f>INDEX(resultados!$A$2:$ZZ$2635, 318, MATCH($B$2, resultados!$A$1:$ZZ$1, 0))</f>
        <v/>
      </c>
      <c r="C324">
        <f>INDEX(resultados!$A$2:$ZZ$2635, 318, MATCH($B$3, resultados!$A$1:$ZZ$1, 0))</f>
        <v/>
      </c>
    </row>
    <row r="325">
      <c r="A325">
        <f>INDEX(resultados!$A$2:$ZZ$2635, 319, MATCH($B$1, resultados!$A$1:$ZZ$1, 0))</f>
        <v/>
      </c>
      <c r="B325">
        <f>INDEX(resultados!$A$2:$ZZ$2635, 319, MATCH($B$2, resultados!$A$1:$ZZ$1, 0))</f>
        <v/>
      </c>
      <c r="C325">
        <f>INDEX(resultados!$A$2:$ZZ$2635, 319, MATCH($B$3, resultados!$A$1:$ZZ$1, 0))</f>
        <v/>
      </c>
    </row>
    <row r="326">
      <c r="A326">
        <f>INDEX(resultados!$A$2:$ZZ$2635, 320, MATCH($B$1, resultados!$A$1:$ZZ$1, 0))</f>
        <v/>
      </c>
      <c r="B326">
        <f>INDEX(resultados!$A$2:$ZZ$2635, 320, MATCH($B$2, resultados!$A$1:$ZZ$1, 0))</f>
        <v/>
      </c>
      <c r="C326">
        <f>INDEX(resultados!$A$2:$ZZ$2635, 320, MATCH($B$3, resultados!$A$1:$ZZ$1, 0))</f>
        <v/>
      </c>
    </row>
    <row r="327">
      <c r="A327">
        <f>INDEX(resultados!$A$2:$ZZ$2635, 321, MATCH($B$1, resultados!$A$1:$ZZ$1, 0))</f>
        <v/>
      </c>
      <c r="B327">
        <f>INDEX(resultados!$A$2:$ZZ$2635, 321, MATCH($B$2, resultados!$A$1:$ZZ$1, 0))</f>
        <v/>
      </c>
      <c r="C327">
        <f>INDEX(resultados!$A$2:$ZZ$2635, 321, MATCH($B$3, resultados!$A$1:$ZZ$1, 0))</f>
        <v/>
      </c>
    </row>
    <row r="328">
      <c r="A328">
        <f>INDEX(resultados!$A$2:$ZZ$2635, 322, MATCH($B$1, resultados!$A$1:$ZZ$1, 0))</f>
        <v/>
      </c>
      <c r="B328">
        <f>INDEX(resultados!$A$2:$ZZ$2635, 322, MATCH($B$2, resultados!$A$1:$ZZ$1, 0))</f>
        <v/>
      </c>
      <c r="C328">
        <f>INDEX(resultados!$A$2:$ZZ$2635, 322, MATCH($B$3, resultados!$A$1:$ZZ$1, 0))</f>
        <v/>
      </c>
    </row>
    <row r="329">
      <c r="A329">
        <f>INDEX(resultados!$A$2:$ZZ$2635, 323, MATCH($B$1, resultados!$A$1:$ZZ$1, 0))</f>
        <v/>
      </c>
      <c r="B329">
        <f>INDEX(resultados!$A$2:$ZZ$2635, 323, MATCH($B$2, resultados!$A$1:$ZZ$1, 0))</f>
        <v/>
      </c>
      <c r="C329">
        <f>INDEX(resultados!$A$2:$ZZ$2635, 323, MATCH($B$3, resultados!$A$1:$ZZ$1, 0))</f>
        <v/>
      </c>
    </row>
    <row r="330">
      <c r="A330">
        <f>INDEX(resultados!$A$2:$ZZ$2635, 324, MATCH($B$1, resultados!$A$1:$ZZ$1, 0))</f>
        <v/>
      </c>
      <c r="B330">
        <f>INDEX(resultados!$A$2:$ZZ$2635, 324, MATCH($B$2, resultados!$A$1:$ZZ$1, 0))</f>
        <v/>
      </c>
      <c r="C330">
        <f>INDEX(resultados!$A$2:$ZZ$2635, 324, MATCH($B$3, resultados!$A$1:$ZZ$1, 0))</f>
        <v/>
      </c>
    </row>
    <row r="331">
      <c r="A331">
        <f>INDEX(resultados!$A$2:$ZZ$2635, 325, MATCH($B$1, resultados!$A$1:$ZZ$1, 0))</f>
        <v/>
      </c>
      <c r="B331">
        <f>INDEX(resultados!$A$2:$ZZ$2635, 325, MATCH($B$2, resultados!$A$1:$ZZ$1, 0))</f>
        <v/>
      </c>
      <c r="C331">
        <f>INDEX(resultados!$A$2:$ZZ$2635, 325, MATCH($B$3, resultados!$A$1:$ZZ$1, 0))</f>
        <v/>
      </c>
    </row>
    <row r="332">
      <c r="A332">
        <f>INDEX(resultados!$A$2:$ZZ$2635, 326, MATCH($B$1, resultados!$A$1:$ZZ$1, 0))</f>
        <v/>
      </c>
      <c r="B332">
        <f>INDEX(resultados!$A$2:$ZZ$2635, 326, MATCH($B$2, resultados!$A$1:$ZZ$1, 0))</f>
        <v/>
      </c>
      <c r="C332">
        <f>INDEX(resultados!$A$2:$ZZ$2635, 326, MATCH($B$3, resultados!$A$1:$ZZ$1, 0))</f>
        <v/>
      </c>
    </row>
    <row r="333">
      <c r="A333">
        <f>INDEX(resultados!$A$2:$ZZ$2635, 327, MATCH($B$1, resultados!$A$1:$ZZ$1, 0))</f>
        <v/>
      </c>
      <c r="B333">
        <f>INDEX(resultados!$A$2:$ZZ$2635, 327, MATCH($B$2, resultados!$A$1:$ZZ$1, 0))</f>
        <v/>
      </c>
      <c r="C333">
        <f>INDEX(resultados!$A$2:$ZZ$2635, 327, MATCH($B$3, resultados!$A$1:$ZZ$1, 0))</f>
        <v/>
      </c>
    </row>
    <row r="334">
      <c r="A334">
        <f>INDEX(resultados!$A$2:$ZZ$2635, 328, MATCH($B$1, resultados!$A$1:$ZZ$1, 0))</f>
        <v/>
      </c>
      <c r="B334">
        <f>INDEX(resultados!$A$2:$ZZ$2635, 328, MATCH($B$2, resultados!$A$1:$ZZ$1, 0))</f>
        <v/>
      </c>
      <c r="C334">
        <f>INDEX(resultados!$A$2:$ZZ$2635, 328, MATCH($B$3, resultados!$A$1:$ZZ$1, 0))</f>
        <v/>
      </c>
    </row>
    <row r="335">
      <c r="A335">
        <f>INDEX(resultados!$A$2:$ZZ$2635, 329, MATCH($B$1, resultados!$A$1:$ZZ$1, 0))</f>
        <v/>
      </c>
      <c r="B335">
        <f>INDEX(resultados!$A$2:$ZZ$2635, 329, MATCH($B$2, resultados!$A$1:$ZZ$1, 0))</f>
        <v/>
      </c>
      <c r="C335">
        <f>INDEX(resultados!$A$2:$ZZ$2635, 329, MATCH($B$3, resultados!$A$1:$ZZ$1, 0))</f>
        <v/>
      </c>
    </row>
    <row r="336">
      <c r="A336">
        <f>INDEX(resultados!$A$2:$ZZ$2635, 330, MATCH($B$1, resultados!$A$1:$ZZ$1, 0))</f>
        <v/>
      </c>
      <c r="B336">
        <f>INDEX(resultados!$A$2:$ZZ$2635, 330, MATCH($B$2, resultados!$A$1:$ZZ$1, 0))</f>
        <v/>
      </c>
      <c r="C336">
        <f>INDEX(resultados!$A$2:$ZZ$2635, 330, MATCH($B$3, resultados!$A$1:$ZZ$1, 0))</f>
        <v/>
      </c>
    </row>
    <row r="337">
      <c r="A337">
        <f>INDEX(resultados!$A$2:$ZZ$2635, 331, MATCH($B$1, resultados!$A$1:$ZZ$1, 0))</f>
        <v/>
      </c>
      <c r="B337">
        <f>INDEX(resultados!$A$2:$ZZ$2635, 331, MATCH($B$2, resultados!$A$1:$ZZ$1, 0))</f>
        <v/>
      </c>
      <c r="C337">
        <f>INDEX(resultados!$A$2:$ZZ$2635, 331, MATCH($B$3, resultados!$A$1:$ZZ$1, 0))</f>
        <v/>
      </c>
    </row>
    <row r="338">
      <c r="A338">
        <f>INDEX(resultados!$A$2:$ZZ$2635, 332, MATCH($B$1, resultados!$A$1:$ZZ$1, 0))</f>
        <v/>
      </c>
      <c r="B338">
        <f>INDEX(resultados!$A$2:$ZZ$2635, 332, MATCH($B$2, resultados!$A$1:$ZZ$1, 0))</f>
        <v/>
      </c>
      <c r="C338">
        <f>INDEX(resultados!$A$2:$ZZ$2635, 332, MATCH($B$3, resultados!$A$1:$ZZ$1, 0))</f>
        <v/>
      </c>
    </row>
    <row r="339">
      <c r="A339">
        <f>INDEX(resultados!$A$2:$ZZ$2635, 333, MATCH($B$1, resultados!$A$1:$ZZ$1, 0))</f>
        <v/>
      </c>
      <c r="B339">
        <f>INDEX(resultados!$A$2:$ZZ$2635, 333, MATCH($B$2, resultados!$A$1:$ZZ$1, 0))</f>
        <v/>
      </c>
      <c r="C339">
        <f>INDEX(resultados!$A$2:$ZZ$2635, 333, MATCH($B$3, resultados!$A$1:$ZZ$1, 0))</f>
        <v/>
      </c>
    </row>
    <row r="340">
      <c r="A340">
        <f>INDEX(resultados!$A$2:$ZZ$2635, 334, MATCH($B$1, resultados!$A$1:$ZZ$1, 0))</f>
        <v/>
      </c>
      <c r="B340">
        <f>INDEX(resultados!$A$2:$ZZ$2635, 334, MATCH($B$2, resultados!$A$1:$ZZ$1, 0))</f>
        <v/>
      </c>
      <c r="C340">
        <f>INDEX(resultados!$A$2:$ZZ$2635, 334, MATCH($B$3, resultados!$A$1:$ZZ$1, 0))</f>
        <v/>
      </c>
    </row>
    <row r="341">
      <c r="A341">
        <f>INDEX(resultados!$A$2:$ZZ$2635, 335, MATCH($B$1, resultados!$A$1:$ZZ$1, 0))</f>
        <v/>
      </c>
      <c r="B341">
        <f>INDEX(resultados!$A$2:$ZZ$2635, 335, MATCH($B$2, resultados!$A$1:$ZZ$1, 0))</f>
        <v/>
      </c>
      <c r="C341">
        <f>INDEX(resultados!$A$2:$ZZ$2635, 335, MATCH($B$3, resultados!$A$1:$ZZ$1, 0))</f>
        <v/>
      </c>
    </row>
    <row r="342">
      <c r="A342">
        <f>INDEX(resultados!$A$2:$ZZ$2635, 336, MATCH($B$1, resultados!$A$1:$ZZ$1, 0))</f>
        <v/>
      </c>
      <c r="B342">
        <f>INDEX(resultados!$A$2:$ZZ$2635, 336, MATCH($B$2, resultados!$A$1:$ZZ$1, 0))</f>
        <v/>
      </c>
      <c r="C342">
        <f>INDEX(resultados!$A$2:$ZZ$2635, 336, MATCH($B$3, resultados!$A$1:$ZZ$1, 0))</f>
        <v/>
      </c>
    </row>
    <row r="343">
      <c r="A343">
        <f>INDEX(resultados!$A$2:$ZZ$2635, 337, MATCH($B$1, resultados!$A$1:$ZZ$1, 0))</f>
        <v/>
      </c>
      <c r="B343">
        <f>INDEX(resultados!$A$2:$ZZ$2635, 337, MATCH($B$2, resultados!$A$1:$ZZ$1, 0))</f>
        <v/>
      </c>
      <c r="C343">
        <f>INDEX(resultados!$A$2:$ZZ$2635, 337, MATCH($B$3, resultados!$A$1:$ZZ$1, 0))</f>
        <v/>
      </c>
    </row>
    <row r="344">
      <c r="A344">
        <f>INDEX(resultados!$A$2:$ZZ$2635, 338, MATCH($B$1, resultados!$A$1:$ZZ$1, 0))</f>
        <v/>
      </c>
      <c r="B344">
        <f>INDEX(resultados!$A$2:$ZZ$2635, 338, MATCH($B$2, resultados!$A$1:$ZZ$1, 0))</f>
        <v/>
      </c>
      <c r="C344">
        <f>INDEX(resultados!$A$2:$ZZ$2635, 338, MATCH($B$3, resultados!$A$1:$ZZ$1, 0))</f>
        <v/>
      </c>
    </row>
    <row r="345">
      <c r="A345">
        <f>INDEX(resultados!$A$2:$ZZ$2635, 339, MATCH($B$1, resultados!$A$1:$ZZ$1, 0))</f>
        <v/>
      </c>
      <c r="B345">
        <f>INDEX(resultados!$A$2:$ZZ$2635, 339, MATCH($B$2, resultados!$A$1:$ZZ$1, 0))</f>
        <v/>
      </c>
      <c r="C345">
        <f>INDEX(resultados!$A$2:$ZZ$2635, 339, MATCH($B$3, resultados!$A$1:$ZZ$1, 0))</f>
        <v/>
      </c>
    </row>
    <row r="346">
      <c r="A346">
        <f>INDEX(resultados!$A$2:$ZZ$2635, 340, MATCH($B$1, resultados!$A$1:$ZZ$1, 0))</f>
        <v/>
      </c>
      <c r="B346">
        <f>INDEX(resultados!$A$2:$ZZ$2635, 340, MATCH($B$2, resultados!$A$1:$ZZ$1, 0))</f>
        <v/>
      </c>
      <c r="C346">
        <f>INDEX(resultados!$A$2:$ZZ$2635, 340, MATCH($B$3, resultados!$A$1:$ZZ$1, 0))</f>
        <v/>
      </c>
    </row>
    <row r="347">
      <c r="A347">
        <f>INDEX(resultados!$A$2:$ZZ$2635, 341, MATCH($B$1, resultados!$A$1:$ZZ$1, 0))</f>
        <v/>
      </c>
      <c r="B347">
        <f>INDEX(resultados!$A$2:$ZZ$2635, 341, MATCH($B$2, resultados!$A$1:$ZZ$1, 0))</f>
        <v/>
      </c>
      <c r="C347">
        <f>INDEX(resultados!$A$2:$ZZ$2635, 341, MATCH($B$3, resultados!$A$1:$ZZ$1, 0))</f>
        <v/>
      </c>
    </row>
    <row r="348">
      <c r="A348">
        <f>INDEX(resultados!$A$2:$ZZ$2635, 342, MATCH($B$1, resultados!$A$1:$ZZ$1, 0))</f>
        <v/>
      </c>
      <c r="B348">
        <f>INDEX(resultados!$A$2:$ZZ$2635, 342, MATCH($B$2, resultados!$A$1:$ZZ$1, 0))</f>
        <v/>
      </c>
      <c r="C348">
        <f>INDEX(resultados!$A$2:$ZZ$2635, 342, MATCH($B$3, resultados!$A$1:$ZZ$1, 0))</f>
        <v/>
      </c>
    </row>
    <row r="349">
      <c r="A349">
        <f>INDEX(resultados!$A$2:$ZZ$2635, 343, MATCH($B$1, resultados!$A$1:$ZZ$1, 0))</f>
        <v/>
      </c>
      <c r="B349">
        <f>INDEX(resultados!$A$2:$ZZ$2635, 343, MATCH($B$2, resultados!$A$1:$ZZ$1, 0))</f>
        <v/>
      </c>
      <c r="C349">
        <f>INDEX(resultados!$A$2:$ZZ$2635, 343, MATCH($B$3, resultados!$A$1:$ZZ$1, 0))</f>
        <v/>
      </c>
    </row>
    <row r="350">
      <c r="A350">
        <f>INDEX(resultados!$A$2:$ZZ$2635, 344, MATCH($B$1, resultados!$A$1:$ZZ$1, 0))</f>
        <v/>
      </c>
      <c r="B350">
        <f>INDEX(resultados!$A$2:$ZZ$2635, 344, MATCH($B$2, resultados!$A$1:$ZZ$1, 0))</f>
        <v/>
      </c>
      <c r="C350">
        <f>INDEX(resultados!$A$2:$ZZ$2635, 344, MATCH($B$3, resultados!$A$1:$ZZ$1, 0))</f>
        <v/>
      </c>
    </row>
    <row r="351">
      <c r="A351">
        <f>INDEX(resultados!$A$2:$ZZ$2635, 345, MATCH($B$1, resultados!$A$1:$ZZ$1, 0))</f>
        <v/>
      </c>
      <c r="B351">
        <f>INDEX(resultados!$A$2:$ZZ$2635, 345, MATCH($B$2, resultados!$A$1:$ZZ$1, 0))</f>
        <v/>
      </c>
      <c r="C351">
        <f>INDEX(resultados!$A$2:$ZZ$2635, 345, MATCH($B$3, resultados!$A$1:$ZZ$1, 0))</f>
        <v/>
      </c>
    </row>
    <row r="352">
      <c r="A352">
        <f>INDEX(resultados!$A$2:$ZZ$2635, 346, MATCH($B$1, resultados!$A$1:$ZZ$1, 0))</f>
        <v/>
      </c>
      <c r="B352">
        <f>INDEX(resultados!$A$2:$ZZ$2635, 346, MATCH($B$2, resultados!$A$1:$ZZ$1, 0))</f>
        <v/>
      </c>
      <c r="C352">
        <f>INDEX(resultados!$A$2:$ZZ$2635, 346, MATCH($B$3, resultados!$A$1:$ZZ$1, 0))</f>
        <v/>
      </c>
    </row>
    <row r="353">
      <c r="A353">
        <f>INDEX(resultados!$A$2:$ZZ$2635, 347, MATCH($B$1, resultados!$A$1:$ZZ$1, 0))</f>
        <v/>
      </c>
      <c r="B353">
        <f>INDEX(resultados!$A$2:$ZZ$2635, 347, MATCH($B$2, resultados!$A$1:$ZZ$1, 0))</f>
        <v/>
      </c>
      <c r="C353">
        <f>INDEX(resultados!$A$2:$ZZ$2635, 347, MATCH($B$3, resultados!$A$1:$ZZ$1, 0))</f>
        <v/>
      </c>
    </row>
    <row r="354">
      <c r="A354">
        <f>INDEX(resultados!$A$2:$ZZ$2635, 348, MATCH($B$1, resultados!$A$1:$ZZ$1, 0))</f>
        <v/>
      </c>
      <c r="B354">
        <f>INDEX(resultados!$A$2:$ZZ$2635, 348, MATCH($B$2, resultados!$A$1:$ZZ$1, 0))</f>
        <v/>
      </c>
      <c r="C354">
        <f>INDEX(resultados!$A$2:$ZZ$2635, 348, MATCH($B$3, resultados!$A$1:$ZZ$1, 0))</f>
        <v/>
      </c>
    </row>
    <row r="355">
      <c r="A355">
        <f>INDEX(resultados!$A$2:$ZZ$2635, 349, MATCH($B$1, resultados!$A$1:$ZZ$1, 0))</f>
        <v/>
      </c>
      <c r="B355">
        <f>INDEX(resultados!$A$2:$ZZ$2635, 349, MATCH($B$2, resultados!$A$1:$ZZ$1, 0))</f>
        <v/>
      </c>
      <c r="C355">
        <f>INDEX(resultados!$A$2:$ZZ$2635, 349, MATCH($B$3, resultados!$A$1:$ZZ$1, 0))</f>
        <v/>
      </c>
    </row>
    <row r="356">
      <c r="A356">
        <f>INDEX(resultados!$A$2:$ZZ$2635, 350, MATCH($B$1, resultados!$A$1:$ZZ$1, 0))</f>
        <v/>
      </c>
      <c r="B356">
        <f>INDEX(resultados!$A$2:$ZZ$2635, 350, MATCH($B$2, resultados!$A$1:$ZZ$1, 0))</f>
        <v/>
      </c>
      <c r="C356">
        <f>INDEX(resultados!$A$2:$ZZ$2635, 350, MATCH($B$3, resultados!$A$1:$ZZ$1, 0))</f>
        <v/>
      </c>
    </row>
    <row r="357">
      <c r="A357">
        <f>INDEX(resultados!$A$2:$ZZ$2635, 351, MATCH($B$1, resultados!$A$1:$ZZ$1, 0))</f>
        <v/>
      </c>
      <c r="B357">
        <f>INDEX(resultados!$A$2:$ZZ$2635, 351, MATCH($B$2, resultados!$A$1:$ZZ$1, 0))</f>
        <v/>
      </c>
      <c r="C357">
        <f>INDEX(resultados!$A$2:$ZZ$2635, 351, MATCH($B$3, resultados!$A$1:$ZZ$1, 0))</f>
        <v/>
      </c>
    </row>
    <row r="358">
      <c r="A358">
        <f>INDEX(resultados!$A$2:$ZZ$2635, 352, MATCH($B$1, resultados!$A$1:$ZZ$1, 0))</f>
        <v/>
      </c>
      <c r="B358">
        <f>INDEX(resultados!$A$2:$ZZ$2635, 352, MATCH($B$2, resultados!$A$1:$ZZ$1, 0))</f>
        <v/>
      </c>
      <c r="C358">
        <f>INDEX(resultados!$A$2:$ZZ$2635, 352, MATCH($B$3, resultados!$A$1:$ZZ$1, 0))</f>
        <v/>
      </c>
    </row>
    <row r="359">
      <c r="A359">
        <f>INDEX(resultados!$A$2:$ZZ$2635, 353, MATCH($B$1, resultados!$A$1:$ZZ$1, 0))</f>
        <v/>
      </c>
      <c r="B359">
        <f>INDEX(resultados!$A$2:$ZZ$2635, 353, MATCH($B$2, resultados!$A$1:$ZZ$1, 0))</f>
        <v/>
      </c>
      <c r="C359">
        <f>INDEX(resultados!$A$2:$ZZ$2635, 353, MATCH($B$3, resultados!$A$1:$ZZ$1, 0))</f>
        <v/>
      </c>
    </row>
    <row r="360">
      <c r="A360">
        <f>INDEX(resultados!$A$2:$ZZ$2635, 354, MATCH($B$1, resultados!$A$1:$ZZ$1, 0))</f>
        <v/>
      </c>
      <c r="B360">
        <f>INDEX(resultados!$A$2:$ZZ$2635, 354, MATCH($B$2, resultados!$A$1:$ZZ$1, 0))</f>
        <v/>
      </c>
      <c r="C360">
        <f>INDEX(resultados!$A$2:$ZZ$2635, 354, MATCH($B$3, resultados!$A$1:$ZZ$1, 0))</f>
        <v/>
      </c>
    </row>
    <row r="361">
      <c r="A361">
        <f>INDEX(resultados!$A$2:$ZZ$2635, 355, MATCH($B$1, resultados!$A$1:$ZZ$1, 0))</f>
        <v/>
      </c>
      <c r="B361">
        <f>INDEX(resultados!$A$2:$ZZ$2635, 355, MATCH($B$2, resultados!$A$1:$ZZ$1, 0))</f>
        <v/>
      </c>
      <c r="C361">
        <f>INDEX(resultados!$A$2:$ZZ$2635, 355, MATCH($B$3, resultados!$A$1:$ZZ$1, 0))</f>
        <v/>
      </c>
    </row>
    <row r="362">
      <c r="A362">
        <f>INDEX(resultados!$A$2:$ZZ$2635, 356, MATCH($B$1, resultados!$A$1:$ZZ$1, 0))</f>
        <v/>
      </c>
      <c r="B362">
        <f>INDEX(resultados!$A$2:$ZZ$2635, 356, MATCH($B$2, resultados!$A$1:$ZZ$1, 0))</f>
        <v/>
      </c>
      <c r="C362">
        <f>INDEX(resultados!$A$2:$ZZ$2635, 356, MATCH($B$3, resultados!$A$1:$ZZ$1, 0))</f>
        <v/>
      </c>
    </row>
    <row r="363">
      <c r="A363">
        <f>INDEX(resultados!$A$2:$ZZ$2635, 357, MATCH($B$1, resultados!$A$1:$ZZ$1, 0))</f>
        <v/>
      </c>
      <c r="B363">
        <f>INDEX(resultados!$A$2:$ZZ$2635, 357, MATCH($B$2, resultados!$A$1:$ZZ$1, 0))</f>
        <v/>
      </c>
      <c r="C363">
        <f>INDEX(resultados!$A$2:$ZZ$2635, 357, MATCH($B$3, resultados!$A$1:$ZZ$1, 0))</f>
        <v/>
      </c>
    </row>
    <row r="364">
      <c r="A364">
        <f>INDEX(resultados!$A$2:$ZZ$2635, 358, MATCH($B$1, resultados!$A$1:$ZZ$1, 0))</f>
        <v/>
      </c>
      <c r="B364">
        <f>INDEX(resultados!$A$2:$ZZ$2635, 358, MATCH($B$2, resultados!$A$1:$ZZ$1, 0))</f>
        <v/>
      </c>
      <c r="C364">
        <f>INDEX(resultados!$A$2:$ZZ$2635, 358, MATCH($B$3, resultados!$A$1:$ZZ$1, 0))</f>
        <v/>
      </c>
    </row>
    <row r="365">
      <c r="A365">
        <f>INDEX(resultados!$A$2:$ZZ$2635, 359, MATCH($B$1, resultados!$A$1:$ZZ$1, 0))</f>
        <v/>
      </c>
      <c r="B365">
        <f>INDEX(resultados!$A$2:$ZZ$2635, 359, MATCH($B$2, resultados!$A$1:$ZZ$1, 0))</f>
        <v/>
      </c>
      <c r="C365">
        <f>INDEX(resultados!$A$2:$ZZ$2635, 359, MATCH($B$3, resultados!$A$1:$ZZ$1, 0))</f>
        <v/>
      </c>
    </row>
    <row r="366">
      <c r="A366">
        <f>INDEX(resultados!$A$2:$ZZ$2635, 360, MATCH($B$1, resultados!$A$1:$ZZ$1, 0))</f>
        <v/>
      </c>
      <c r="B366">
        <f>INDEX(resultados!$A$2:$ZZ$2635, 360, MATCH($B$2, resultados!$A$1:$ZZ$1, 0))</f>
        <v/>
      </c>
      <c r="C366">
        <f>INDEX(resultados!$A$2:$ZZ$2635, 360, MATCH($B$3, resultados!$A$1:$ZZ$1, 0))</f>
        <v/>
      </c>
    </row>
    <row r="367">
      <c r="A367">
        <f>INDEX(resultados!$A$2:$ZZ$2635, 361, MATCH($B$1, resultados!$A$1:$ZZ$1, 0))</f>
        <v/>
      </c>
      <c r="B367">
        <f>INDEX(resultados!$A$2:$ZZ$2635, 361, MATCH($B$2, resultados!$A$1:$ZZ$1, 0))</f>
        <v/>
      </c>
      <c r="C367">
        <f>INDEX(resultados!$A$2:$ZZ$2635, 361, MATCH($B$3, resultados!$A$1:$ZZ$1, 0))</f>
        <v/>
      </c>
    </row>
    <row r="368">
      <c r="A368">
        <f>INDEX(resultados!$A$2:$ZZ$2635, 362, MATCH($B$1, resultados!$A$1:$ZZ$1, 0))</f>
        <v/>
      </c>
      <c r="B368">
        <f>INDEX(resultados!$A$2:$ZZ$2635, 362, MATCH($B$2, resultados!$A$1:$ZZ$1, 0))</f>
        <v/>
      </c>
      <c r="C368">
        <f>INDEX(resultados!$A$2:$ZZ$2635, 362, MATCH($B$3, resultados!$A$1:$ZZ$1, 0))</f>
        <v/>
      </c>
    </row>
    <row r="369">
      <c r="A369">
        <f>INDEX(resultados!$A$2:$ZZ$2635, 363, MATCH($B$1, resultados!$A$1:$ZZ$1, 0))</f>
        <v/>
      </c>
      <c r="B369">
        <f>INDEX(resultados!$A$2:$ZZ$2635, 363, MATCH($B$2, resultados!$A$1:$ZZ$1, 0))</f>
        <v/>
      </c>
      <c r="C369">
        <f>INDEX(resultados!$A$2:$ZZ$2635, 363, MATCH($B$3, resultados!$A$1:$ZZ$1, 0))</f>
        <v/>
      </c>
    </row>
    <row r="370">
      <c r="A370">
        <f>INDEX(resultados!$A$2:$ZZ$2635, 364, MATCH($B$1, resultados!$A$1:$ZZ$1, 0))</f>
        <v/>
      </c>
      <c r="B370">
        <f>INDEX(resultados!$A$2:$ZZ$2635, 364, MATCH($B$2, resultados!$A$1:$ZZ$1, 0))</f>
        <v/>
      </c>
      <c r="C370">
        <f>INDEX(resultados!$A$2:$ZZ$2635, 364, MATCH($B$3, resultados!$A$1:$ZZ$1, 0))</f>
        <v/>
      </c>
    </row>
    <row r="371">
      <c r="A371">
        <f>INDEX(resultados!$A$2:$ZZ$2635, 365, MATCH($B$1, resultados!$A$1:$ZZ$1, 0))</f>
        <v/>
      </c>
      <c r="B371">
        <f>INDEX(resultados!$A$2:$ZZ$2635, 365, MATCH($B$2, resultados!$A$1:$ZZ$1, 0))</f>
        <v/>
      </c>
      <c r="C371">
        <f>INDEX(resultados!$A$2:$ZZ$2635, 365, MATCH($B$3, resultados!$A$1:$ZZ$1, 0))</f>
        <v/>
      </c>
    </row>
    <row r="372">
      <c r="A372">
        <f>INDEX(resultados!$A$2:$ZZ$2635, 366, MATCH($B$1, resultados!$A$1:$ZZ$1, 0))</f>
        <v/>
      </c>
      <c r="B372">
        <f>INDEX(resultados!$A$2:$ZZ$2635, 366, MATCH($B$2, resultados!$A$1:$ZZ$1, 0))</f>
        <v/>
      </c>
      <c r="C372">
        <f>INDEX(resultados!$A$2:$ZZ$2635, 366, MATCH($B$3, resultados!$A$1:$ZZ$1, 0))</f>
        <v/>
      </c>
    </row>
    <row r="373">
      <c r="A373">
        <f>INDEX(resultados!$A$2:$ZZ$2635, 367, MATCH($B$1, resultados!$A$1:$ZZ$1, 0))</f>
        <v/>
      </c>
      <c r="B373">
        <f>INDEX(resultados!$A$2:$ZZ$2635, 367, MATCH($B$2, resultados!$A$1:$ZZ$1, 0))</f>
        <v/>
      </c>
      <c r="C373">
        <f>INDEX(resultados!$A$2:$ZZ$2635, 367, MATCH($B$3, resultados!$A$1:$ZZ$1, 0))</f>
        <v/>
      </c>
    </row>
    <row r="374">
      <c r="A374">
        <f>INDEX(resultados!$A$2:$ZZ$2635, 368, MATCH($B$1, resultados!$A$1:$ZZ$1, 0))</f>
        <v/>
      </c>
      <c r="B374">
        <f>INDEX(resultados!$A$2:$ZZ$2635, 368, MATCH($B$2, resultados!$A$1:$ZZ$1, 0))</f>
        <v/>
      </c>
      <c r="C374">
        <f>INDEX(resultados!$A$2:$ZZ$2635, 368, MATCH($B$3, resultados!$A$1:$ZZ$1, 0))</f>
        <v/>
      </c>
    </row>
    <row r="375">
      <c r="A375">
        <f>INDEX(resultados!$A$2:$ZZ$2635, 369, MATCH($B$1, resultados!$A$1:$ZZ$1, 0))</f>
        <v/>
      </c>
      <c r="B375">
        <f>INDEX(resultados!$A$2:$ZZ$2635, 369, MATCH($B$2, resultados!$A$1:$ZZ$1, 0))</f>
        <v/>
      </c>
      <c r="C375">
        <f>INDEX(resultados!$A$2:$ZZ$2635, 369, MATCH($B$3, resultados!$A$1:$ZZ$1, 0))</f>
        <v/>
      </c>
    </row>
    <row r="376">
      <c r="A376">
        <f>INDEX(resultados!$A$2:$ZZ$2635, 370, MATCH($B$1, resultados!$A$1:$ZZ$1, 0))</f>
        <v/>
      </c>
      <c r="B376">
        <f>INDEX(resultados!$A$2:$ZZ$2635, 370, MATCH($B$2, resultados!$A$1:$ZZ$1, 0))</f>
        <v/>
      </c>
      <c r="C376">
        <f>INDEX(resultados!$A$2:$ZZ$2635, 370, MATCH($B$3, resultados!$A$1:$ZZ$1, 0))</f>
        <v/>
      </c>
    </row>
    <row r="377">
      <c r="A377">
        <f>INDEX(resultados!$A$2:$ZZ$2635, 371, MATCH($B$1, resultados!$A$1:$ZZ$1, 0))</f>
        <v/>
      </c>
      <c r="B377">
        <f>INDEX(resultados!$A$2:$ZZ$2635, 371, MATCH($B$2, resultados!$A$1:$ZZ$1, 0))</f>
        <v/>
      </c>
      <c r="C377">
        <f>INDEX(resultados!$A$2:$ZZ$2635, 371, MATCH($B$3, resultados!$A$1:$ZZ$1, 0))</f>
        <v/>
      </c>
    </row>
    <row r="378">
      <c r="A378">
        <f>INDEX(resultados!$A$2:$ZZ$2635, 372, MATCH($B$1, resultados!$A$1:$ZZ$1, 0))</f>
        <v/>
      </c>
      <c r="B378">
        <f>INDEX(resultados!$A$2:$ZZ$2635, 372, MATCH($B$2, resultados!$A$1:$ZZ$1, 0))</f>
        <v/>
      </c>
      <c r="C378">
        <f>INDEX(resultados!$A$2:$ZZ$2635, 372, MATCH($B$3, resultados!$A$1:$ZZ$1, 0))</f>
        <v/>
      </c>
    </row>
    <row r="379">
      <c r="A379">
        <f>INDEX(resultados!$A$2:$ZZ$2635, 373, MATCH($B$1, resultados!$A$1:$ZZ$1, 0))</f>
        <v/>
      </c>
      <c r="B379">
        <f>INDEX(resultados!$A$2:$ZZ$2635, 373, MATCH($B$2, resultados!$A$1:$ZZ$1, 0))</f>
        <v/>
      </c>
      <c r="C379">
        <f>INDEX(resultados!$A$2:$ZZ$2635, 373, MATCH($B$3, resultados!$A$1:$ZZ$1, 0))</f>
        <v/>
      </c>
    </row>
    <row r="380">
      <c r="A380">
        <f>INDEX(resultados!$A$2:$ZZ$2635, 374, MATCH($B$1, resultados!$A$1:$ZZ$1, 0))</f>
        <v/>
      </c>
      <c r="B380">
        <f>INDEX(resultados!$A$2:$ZZ$2635, 374, MATCH($B$2, resultados!$A$1:$ZZ$1, 0))</f>
        <v/>
      </c>
      <c r="C380">
        <f>INDEX(resultados!$A$2:$ZZ$2635, 374, MATCH($B$3, resultados!$A$1:$ZZ$1, 0))</f>
        <v/>
      </c>
    </row>
    <row r="381">
      <c r="A381">
        <f>INDEX(resultados!$A$2:$ZZ$2635, 375, MATCH($B$1, resultados!$A$1:$ZZ$1, 0))</f>
        <v/>
      </c>
      <c r="B381">
        <f>INDEX(resultados!$A$2:$ZZ$2635, 375, MATCH($B$2, resultados!$A$1:$ZZ$1, 0))</f>
        <v/>
      </c>
      <c r="C381">
        <f>INDEX(resultados!$A$2:$ZZ$2635, 375, MATCH($B$3, resultados!$A$1:$ZZ$1, 0))</f>
        <v/>
      </c>
    </row>
    <row r="382">
      <c r="A382">
        <f>INDEX(resultados!$A$2:$ZZ$2635, 376, MATCH($B$1, resultados!$A$1:$ZZ$1, 0))</f>
        <v/>
      </c>
      <c r="B382">
        <f>INDEX(resultados!$A$2:$ZZ$2635, 376, MATCH($B$2, resultados!$A$1:$ZZ$1, 0))</f>
        <v/>
      </c>
      <c r="C382">
        <f>INDEX(resultados!$A$2:$ZZ$2635, 376, MATCH($B$3, resultados!$A$1:$ZZ$1, 0))</f>
        <v/>
      </c>
    </row>
    <row r="383">
      <c r="A383">
        <f>INDEX(resultados!$A$2:$ZZ$2635, 377, MATCH($B$1, resultados!$A$1:$ZZ$1, 0))</f>
        <v/>
      </c>
      <c r="B383">
        <f>INDEX(resultados!$A$2:$ZZ$2635, 377, MATCH($B$2, resultados!$A$1:$ZZ$1, 0))</f>
        <v/>
      </c>
      <c r="C383">
        <f>INDEX(resultados!$A$2:$ZZ$2635, 377, MATCH($B$3, resultados!$A$1:$ZZ$1, 0))</f>
        <v/>
      </c>
    </row>
    <row r="384">
      <c r="A384">
        <f>INDEX(resultados!$A$2:$ZZ$2635, 378, MATCH($B$1, resultados!$A$1:$ZZ$1, 0))</f>
        <v/>
      </c>
      <c r="B384">
        <f>INDEX(resultados!$A$2:$ZZ$2635, 378, MATCH($B$2, resultados!$A$1:$ZZ$1, 0))</f>
        <v/>
      </c>
      <c r="C384">
        <f>INDEX(resultados!$A$2:$ZZ$2635, 378, MATCH($B$3, resultados!$A$1:$ZZ$1, 0))</f>
        <v/>
      </c>
    </row>
    <row r="385">
      <c r="A385">
        <f>INDEX(resultados!$A$2:$ZZ$2635, 379, MATCH($B$1, resultados!$A$1:$ZZ$1, 0))</f>
        <v/>
      </c>
      <c r="B385">
        <f>INDEX(resultados!$A$2:$ZZ$2635, 379, MATCH($B$2, resultados!$A$1:$ZZ$1, 0))</f>
        <v/>
      </c>
      <c r="C385">
        <f>INDEX(resultados!$A$2:$ZZ$2635, 379, MATCH($B$3, resultados!$A$1:$ZZ$1, 0))</f>
        <v/>
      </c>
    </row>
    <row r="386">
      <c r="A386">
        <f>INDEX(resultados!$A$2:$ZZ$2635, 380, MATCH($B$1, resultados!$A$1:$ZZ$1, 0))</f>
        <v/>
      </c>
      <c r="B386">
        <f>INDEX(resultados!$A$2:$ZZ$2635, 380, MATCH($B$2, resultados!$A$1:$ZZ$1, 0))</f>
        <v/>
      </c>
      <c r="C386">
        <f>INDEX(resultados!$A$2:$ZZ$2635, 380, MATCH($B$3, resultados!$A$1:$ZZ$1, 0))</f>
        <v/>
      </c>
    </row>
    <row r="387">
      <c r="A387">
        <f>INDEX(resultados!$A$2:$ZZ$2635, 381, MATCH($B$1, resultados!$A$1:$ZZ$1, 0))</f>
        <v/>
      </c>
      <c r="B387">
        <f>INDEX(resultados!$A$2:$ZZ$2635, 381, MATCH($B$2, resultados!$A$1:$ZZ$1, 0))</f>
        <v/>
      </c>
      <c r="C387">
        <f>INDEX(resultados!$A$2:$ZZ$2635, 381, MATCH($B$3, resultados!$A$1:$ZZ$1, 0))</f>
        <v/>
      </c>
    </row>
    <row r="388">
      <c r="A388">
        <f>INDEX(resultados!$A$2:$ZZ$2635, 382, MATCH($B$1, resultados!$A$1:$ZZ$1, 0))</f>
        <v/>
      </c>
      <c r="B388">
        <f>INDEX(resultados!$A$2:$ZZ$2635, 382, MATCH($B$2, resultados!$A$1:$ZZ$1, 0))</f>
        <v/>
      </c>
      <c r="C388">
        <f>INDEX(resultados!$A$2:$ZZ$2635, 382, MATCH($B$3, resultados!$A$1:$ZZ$1, 0))</f>
        <v/>
      </c>
    </row>
    <row r="389">
      <c r="A389">
        <f>INDEX(resultados!$A$2:$ZZ$2635, 383, MATCH($B$1, resultados!$A$1:$ZZ$1, 0))</f>
        <v/>
      </c>
      <c r="B389">
        <f>INDEX(resultados!$A$2:$ZZ$2635, 383, MATCH($B$2, resultados!$A$1:$ZZ$1, 0))</f>
        <v/>
      </c>
      <c r="C389">
        <f>INDEX(resultados!$A$2:$ZZ$2635, 383, MATCH($B$3, resultados!$A$1:$ZZ$1, 0))</f>
        <v/>
      </c>
    </row>
    <row r="390">
      <c r="A390">
        <f>INDEX(resultados!$A$2:$ZZ$2635, 384, MATCH($B$1, resultados!$A$1:$ZZ$1, 0))</f>
        <v/>
      </c>
      <c r="B390">
        <f>INDEX(resultados!$A$2:$ZZ$2635, 384, MATCH($B$2, resultados!$A$1:$ZZ$1, 0))</f>
        <v/>
      </c>
      <c r="C390">
        <f>INDEX(resultados!$A$2:$ZZ$2635, 384, MATCH($B$3, resultados!$A$1:$ZZ$1, 0))</f>
        <v/>
      </c>
    </row>
    <row r="391">
      <c r="A391">
        <f>INDEX(resultados!$A$2:$ZZ$2635, 385, MATCH($B$1, resultados!$A$1:$ZZ$1, 0))</f>
        <v/>
      </c>
      <c r="B391">
        <f>INDEX(resultados!$A$2:$ZZ$2635, 385, MATCH($B$2, resultados!$A$1:$ZZ$1, 0))</f>
        <v/>
      </c>
      <c r="C391">
        <f>INDEX(resultados!$A$2:$ZZ$2635, 385, MATCH($B$3, resultados!$A$1:$ZZ$1, 0))</f>
        <v/>
      </c>
    </row>
    <row r="392">
      <c r="A392">
        <f>INDEX(resultados!$A$2:$ZZ$2635, 386, MATCH($B$1, resultados!$A$1:$ZZ$1, 0))</f>
        <v/>
      </c>
      <c r="B392">
        <f>INDEX(resultados!$A$2:$ZZ$2635, 386, MATCH($B$2, resultados!$A$1:$ZZ$1, 0))</f>
        <v/>
      </c>
      <c r="C392">
        <f>INDEX(resultados!$A$2:$ZZ$2635, 386, MATCH($B$3, resultados!$A$1:$ZZ$1, 0))</f>
        <v/>
      </c>
    </row>
    <row r="393">
      <c r="A393">
        <f>INDEX(resultados!$A$2:$ZZ$2635, 387, MATCH($B$1, resultados!$A$1:$ZZ$1, 0))</f>
        <v/>
      </c>
      <c r="B393">
        <f>INDEX(resultados!$A$2:$ZZ$2635, 387, MATCH($B$2, resultados!$A$1:$ZZ$1, 0))</f>
        <v/>
      </c>
      <c r="C393">
        <f>INDEX(resultados!$A$2:$ZZ$2635, 387, MATCH($B$3, resultados!$A$1:$ZZ$1, 0))</f>
        <v/>
      </c>
    </row>
    <row r="394">
      <c r="A394">
        <f>INDEX(resultados!$A$2:$ZZ$2635, 388, MATCH($B$1, resultados!$A$1:$ZZ$1, 0))</f>
        <v/>
      </c>
      <c r="B394">
        <f>INDEX(resultados!$A$2:$ZZ$2635, 388, MATCH($B$2, resultados!$A$1:$ZZ$1, 0))</f>
        <v/>
      </c>
      <c r="C394">
        <f>INDEX(resultados!$A$2:$ZZ$2635, 388, MATCH($B$3, resultados!$A$1:$ZZ$1, 0))</f>
        <v/>
      </c>
    </row>
    <row r="395">
      <c r="A395">
        <f>INDEX(resultados!$A$2:$ZZ$2635, 389, MATCH($B$1, resultados!$A$1:$ZZ$1, 0))</f>
        <v/>
      </c>
      <c r="B395">
        <f>INDEX(resultados!$A$2:$ZZ$2635, 389, MATCH($B$2, resultados!$A$1:$ZZ$1, 0))</f>
        <v/>
      </c>
      <c r="C395">
        <f>INDEX(resultados!$A$2:$ZZ$2635, 389, MATCH($B$3, resultados!$A$1:$ZZ$1, 0))</f>
        <v/>
      </c>
    </row>
    <row r="396">
      <c r="A396">
        <f>INDEX(resultados!$A$2:$ZZ$2635, 390, MATCH($B$1, resultados!$A$1:$ZZ$1, 0))</f>
        <v/>
      </c>
      <c r="B396">
        <f>INDEX(resultados!$A$2:$ZZ$2635, 390, MATCH($B$2, resultados!$A$1:$ZZ$1, 0))</f>
        <v/>
      </c>
      <c r="C396">
        <f>INDEX(resultados!$A$2:$ZZ$2635, 390, MATCH($B$3, resultados!$A$1:$ZZ$1, 0))</f>
        <v/>
      </c>
    </row>
    <row r="397">
      <c r="A397">
        <f>INDEX(resultados!$A$2:$ZZ$2635, 391, MATCH($B$1, resultados!$A$1:$ZZ$1, 0))</f>
        <v/>
      </c>
      <c r="B397">
        <f>INDEX(resultados!$A$2:$ZZ$2635, 391, MATCH($B$2, resultados!$A$1:$ZZ$1, 0))</f>
        <v/>
      </c>
      <c r="C397">
        <f>INDEX(resultados!$A$2:$ZZ$2635, 391, MATCH($B$3, resultados!$A$1:$ZZ$1, 0))</f>
        <v/>
      </c>
    </row>
    <row r="398">
      <c r="A398">
        <f>INDEX(resultados!$A$2:$ZZ$2635, 392, MATCH($B$1, resultados!$A$1:$ZZ$1, 0))</f>
        <v/>
      </c>
      <c r="B398">
        <f>INDEX(resultados!$A$2:$ZZ$2635, 392, MATCH($B$2, resultados!$A$1:$ZZ$1, 0))</f>
        <v/>
      </c>
      <c r="C398">
        <f>INDEX(resultados!$A$2:$ZZ$2635, 392, MATCH($B$3, resultados!$A$1:$ZZ$1, 0))</f>
        <v/>
      </c>
    </row>
    <row r="399">
      <c r="A399">
        <f>INDEX(resultados!$A$2:$ZZ$2635, 393, MATCH($B$1, resultados!$A$1:$ZZ$1, 0))</f>
        <v/>
      </c>
      <c r="B399">
        <f>INDEX(resultados!$A$2:$ZZ$2635, 393, MATCH($B$2, resultados!$A$1:$ZZ$1, 0))</f>
        <v/>
      </c>
      <c r="C399">
        <f>INDEX(resultados!$A$2:$ZZ$2635, 393, MATCH($B$3, resultados!$A$1:$ZZ$1, 0))</f>
        <v/>
      </c>
    </row>
    <row r="400">
      <c r="A400">
        <f>INDEX(resultados!$A$2:$ZZ$2635, 394, MATCH($B$1, resultados!$A$1:$ZZ$1, 0))</f>
        <v/>
      </c>
      <c r="B400">
        <f>INDEX(resultados!$A$2:$ZZ$2635, 394, MATCH($B$2, resultados!$A$1:$ZZ$1, 0))</f>
        <v/>
      </c>
      <c r="C400">
        <f>INDEX(resultados!$A$2:$ZZ$2635, 394, MATCH($B$3, resultados!$A$1:$ZZ$1, 0))</f>
        <v/>
      </c>
    </row>
    <row r="401">
      <c r="A401">
        <f>INDEX(resultados!$A$2:$ZZ$2635, 395, MATCH($B$1, resultados!$A$1:$ZZ$1, 0))</f>
        <v/>
      </c>
      <c r="B401">
        <f>INDEX(resultados!$A$2:$ZZ$2635, 395, MATCH($B$2, resultados!$A$1:$ZZ$1, 0))</f>
        <v/>
      </c>
      <c r="C401">
        <f>INDEX(resultados!$A$2:$ZZ$2635, 395, MATCH($B$3, resultados!$A$1:$ZZ$1, 0))</f>
        <v/>
      </c>
    </row>
    <row r="402">
      <c r="A402">
        <f>INDEX(resultados!$A$2:$ZZ$2635, 396, MATCH($B$1, resultados!$A$1:$ZZ$1, 0))</f>
        <v/>
      </c>
      <c r="B402">
        <f>INDEX(resultados!$A$2:$ZZ$2635, 396, MATCH($B$2, resultados!$A$1:$ZZ$1, 0))</f>
        <v/>
      </c>
      <c r="C402">
        <f>INDEX(resultados!$A$2:$ZZ$2635, 396, MATCH($B$3, resultados!$A$1:$ZZ$1, 0))</f>
        <v/>
      </c>
    </row>
    <row r="403">
      <c r="A403">
        <f>INDEX(resultados!$A$2:$ZZ$2635, 397, MATCH($B$1, resultados!$A$1:$ZZ$1, 0))</f>
        <v/>
      </c>
      <c r="B403">
        <f>INDEX(resultados!$A$2:$ZZ$2635, 397, MATCH($B$2, resultados!$A$1:$ZZ$1, 0))</f>
        <v/>
      </c>
      <c r="C403">
        <f>INDEX(resultados!$A$2:$ZZ$2635, 397, MATCH($B$3, resultados!$A$1:$ZZ$1, 0))</f>
        <v/>
      </c>
    </row>
    <row r="404">
      <c r="A404">
        <f>INDEX(resultados!$A$2:$ZZ$2635, 398, MATCH($B$1, resultados!$A$1:$ZZ$1, 0))</f>
        <v/>
      </c>
      <c r="B404">
        <f>INDEX(resultados!$A$2:$ZZ$2635, 398, MATCH($B$2, resultados!$A$1:$ZZ$1, 0))</f>
        <v/>
      </c>
      <c r="C404">
        <f>INDEX(resultados!$A$2:$ZZ$2635, 398, MATCH($B$3, resultados!$A$1:$ZZ$1, 0))</f>
        <v/>
      </c>
    </row>
    <row r="405">
      <c r="A405">
        <f>INDEX(resultados!$A$2:$ZZ$2635, 399, MATCH($B$1, resultados!$A$1:$ZZ$1, 0))</f>
        <v/>
      </c>
      <c r="B405">
        <f>INDEX(resultados!$A$2:$ZZ$2635, 399, MATCH($B$2, resultados!$A$1:$ZZ$1, 0))</f>
        <v/>
      </c>
      <c r="C405">
        <f>INDEX(resultados!$A$2:$ZZ$2635, 399, MATCH($B$3, resultados!$A$1:$ZZ$1, 0))</f>
        <v/>
      </c>
    </row>
    <row r="406">
      <c r="A406">
        <f>INDEX(resultados!$A$2:$ZZ$2635, 400, MATCH($B$1, resultados!$A$1:$ZZ$1, 0))</f>
        <v/>
      </c>
      <c r="B406">
        <f>INDEX(resultados!$A$2:$ZZ$2635, 400, MATCH($B$2, resultados!$A$1:$ZZ$1, 0))</f>
        <v/>
      </c>
      <c r="C406">
        <f>INDEX(resultados!$A$2:$ZZ$2635, 400, MATCH($B$3, resultados!$A$1:$ZZ$1, 0))</f>
        <v/>
      </c>
    </row>
    <row r="407">
      <c r="A407">
        <f>INDEX(resultados!$A$2:$ZZ$2635, 401, MATCH($B$1, resultados!$A$1:$ZZ$1, 0))</f>
        <v/>
      </c>
      <c r="B407">
        <f>INDEX(resultados!$A$2:$ZZ$2635, 401, MATCH($B$2, resultados!$A$1:$ZZ$1, 0))</f>
        <v/>
      </c>
      <c r="C407">
        <f>INDEX(resultados!$A$2:$ZZ$2635, 401, MATCH($B$3, resultados!$A$1:$ZZ$1, 0))</f>
        <v/>
      </c>
    </row>
    <row r="408">
      <c r="A408">
        <f>INDEX(resultados!$A$2:$ZZ$2635, 402, MATCH($B$1, resultados!$A$1:$ZZ$1, 0))</f>
        <v/>
      </c>
      <c r="B408">
        <f>INDEX(resultados!$A$2:$ZZ$2635, 402, MATCH($B$2, resultados!$A$1:$ZZ$1, 0))</f>
        <v/>
      </c>
      <c r="C408">
        <f>INDEX(resultados!$A$2:$ZZ$2635, 402, MATCH($B$3, resultados!$A$1:$ZZ$1, 0))</f>
        <v/>
      </c>
    </row>
    <row r="409">
      <c r="A409">
        <f>INDEX(resultados!$A$2:$ZZ$2635, 403, MATCH($B$1, resultados!$A$1:$ZZ$1, 0))</f>
        <v/>
      </c>
      <c r="B409">
        <f>INDEX(resultados!$A$2:$ZZ$2635, 403, MATCH($B$2, resultados!$A$1:$ZZ$1, 0))</f>
        <v/>
      </c>
      <c r="C409">
        <f>INDEX(resultados!$A$2:$ZZ$2635, 403, MATCH($B$3, resultados!$A$1:$ZZ$1, 0))</f>
        <v/>
      </c>
    </row>
    <row r="410">
      <c r="A410">
        <f>INDEX(resultados!$A$2:$ZZ$2635, 404, MATCH($B$1, resultados!$A$1:$ZZ$1, 0))</f>
        <v/>
      </c>
      <c r="B410">
        <f>INDEX(resultados!$A$2:$ZZ$2635, 404, MATCH($B$2, resultados!$A$1:$ZZ$1, 0))</f>
        <v/>
      </c>
      <c r="C410">
        <f>INDEX(resultados!$A$2:$ZZ$2635, 404, MATCH($B$3, resultados!$A$1:$ZZ$1, 0))</f>
        <v/>
      </c>
    </row>
    <row r="411">
      <c r="A411">
        <f>INDEX(resultados!$A$2:$ZZ$2635, 405, MATCH($B$1, resultados!$A$1:$ZZ$1, 0))</f>
        <v/>
      </c>
      <c r="B411">
        <f>INDEX(resultados!$A$2:$ZZ$2635, 405, MATCH($B$2, resultados!$A$1:$ZZ$1, 0))</f>
        <v/>
      </c>
      <c r="C411">
        <f>INDEX(resultados!$A$2:$ZZ$2635, 405, MATCH($B$3, resultados!$A$1:$ZZ$1, 0))</f>
        <v/>
      </c>
    </row>
    <row r="412">
      <c r="A412">
        <f>INDEX(resultados!$A$2:$ZZ$2635, 406, MATCH($B$1, resultados!$A$1:$ZZ$1, 0))</f>
        <v/>
      </c>
      <c r="B412">
        <f>INDEX(resultados!$A$2:$ZZ$2635, 406, MATCH($B$2, resultados!$A$1:$ZZ$1, 0))</f>
        <v/>
      </c>
      <c r="C412">
        <f>INDEX(resultados!$A$2:$ZZ$2635, 406, MATCH($B$3, resultados!$A$1:$ZZ$1, 0))</f>
        <v/>
      </c>
    </row>
    <row r="413">
      <c r="A413">
        <f>INDEX(resultados!$A$2:$ZZ$2635, 407, MATCH($B$1, resultados!$A$1:$ZZ$1, 0))</f>
        <v/>
      </c>
      <c r="B413">
        <f>INDEX(resultados!$A$2:$ZZ$2635, 407, MATCH($B$2, resultados!$A$1:$ZZ$1, 0))</f>
        <v/>
      </c>
      <c r="C413">
        <f>INDEX(resultados!$A$2:$ZZ$2635, 407, MATCH($B$3, resultados!$A$1:$ZZ$1, 0))</f>
        <v/>
      </c>
    </row>
    <row r="414">
      <c r="A414">
        <f>INDEX(resultados!$A$2:$ZZ$2635, 408, MATCH($B$1, resultados!$A$1:$ZZ$1, 0))</f>
        <v/>
      </c>
      <c r="B414">
        <f>INDEX(resultados!$A$2:$ZZ$2635, 408, MATCH($B$2, resultados!$A$1:$ZZ$1, 0))</f>
        <v/>
      </c>
      <c r="C414">
        <f>INDEX(resultados!$A$2:$ZZ$2635, 408, MATCH($B$3, resultados!$A$1:$ZZ$1, 0))</f>
        <v/>
      </c>
    </row>
    <row r="415">
      <c r="A415">
        <f>INDEX(resultados!$A$2:$ZZ$2635, 409, MATCH($B$1, resultados!$A$1:$ZZ$1, 0))</f>
        <v/>
      </c>
      <c r="B415">
        <f>INDEX(resultados!$A$2:$ZZ$2635, 409, MATCH($B$2, resultados!$A$1:$ZZ$1, 0))</f>
        <v/>
      </c>
      <c r="C415">
        <f>INDEX(resultados!$A$2:$ZZ$2635, 409, MATCH($B$3, resultados!$A$1:$ZZ$1, 0))</f>
        <v/>
      </c>
    </row>
    <row r="416">
      <c r="A416">
        <f>INDEX(resultados!$A$2:$ZZ$2635, 410, MATCH($B$1, resultados!$A$1:$ZZ$1, 0))</f>
        <v/>
      </c>
      <c r="B416">
        <f>INDEX(resultados!$A$2:$ZZ$2635, 410, MATCH($B$2, resultados!$A$1:$ZZ$1, 0))</f>
        <v/>
      </c>
      <c r="C416">
        <f>INDEX(resultados!$A$2:$ZZ$2635, 410, MATCH($B$3, resultados!$A$1:$ZZ$1, 0))</f>
        <v/>
      </c>
    </row>
    <row r="417">
      <c r="A417">
        <f>INDEX(resultados!$A$2:$ZZ$2635, 411, MATCH($B$1, resultados!$A$1:$ZZ$1, 0))</f>
        <v/>
      </c>
      <c r="B417">
        <f>INDEX(resultados!$A$2:$ZZ$2635, 411, MATCH($B$2, resultados!$A$1:$ZZ$1, 0))</f>
        <v/>
      </c>
      <c r="C417">
        <f>INDEX(resultados!$A$2:$ZZ$2635, 411, MATCH($B$3, resultados!$A$1:$ZZ$1, 0))</f>
        <v/>
      </c>
    </row>
    <row r="418">
      <c r="A418">
        <f>INDEX(resultados!$A$2:$ZZ$2635, 412, MATCH($B$1, resultados!$A$1:$ZZ$1, 0))</f>
        <v/>
      </c>
      <c r="B418">
        <f>INDEX(resultados!$A$2:$ZZ$2635, 412, MATCH($B$2, resultados!$A$1:$ZZ$1, 0))</f>
        <v/>
      </c>
      <c r="C418">
        <f>INDEX(resultados!$A$2:$ZZ$2635, 412, MATCH($B$3, resultados!$A$1:$ZZ$1, 0))</f>
        <v/>
      </c>
    </row>
    <row r="419">
      <c r="A419">
        <f>INDEX(resultados!$A$2:$ZZ$2635, 413, MATCH($B$1, resultados!$A$1:$ZZ$1, 0))</f>
        <v/>
      </c>
      <c r="B419">
        <f>INDEX(resultados!$A$2:$ZZ$2635, 413, MATCH($B$2, resultados!$A$1:$ZZ$1, 0))</f>
        <v/>
      </c>
      <c r="C419">
        <f>INDEX(resultados!$A$2:$ZZ$2635, 413, MATCH($B$3, resultados!$A$1:$ZZ$1, 0))</f>
        <v/>
      </c>
    </row>
    <row r="420">
      <c r="A420">
        <f>INDEX(resultados!$A$2:$ZZ$2635, 414, MATCH($B$1, resultados!$A$1:$ZZ$1, 0))</f>
        <v/>
      </c>
      <c r="B420">
        <f>INDEX(resultados!$A$2:$ZZ$2635, 414, MATCH($B$2, resultados!$A$1:$ZZ$1, 0))</f>
        <v/>
      </c>
      <c r="C420">
        <f>INDEX(resultados!$A$2:$ZZ$2635, 414, MATCH($B$3, resultados!$A$1:$ZZ$1, 0))</f>
        <v/>
      </c>
    </row>
    <row r="421">
      <c r="A421">
        <f>INDEX(resultados!$A$2:$ZZ$2635, 415, MATCH($B$1, resultados!$A$1:$ZZ$1, 0))</f>
        <v/>
      </c>
      <c r="B421">
        <f>INDEX(resultados!$A$2:$ZZ$2635, 415, MATCH($B$2, resultados!$A$1:$ZZ$1, 0))</f>
        <v/>
      </c>
      <c r="C421">
        <f>INDEX(resultados!$A$2:$ZZ$2635, 415, MATCH($B$3, resultados!$A$1:$ZZ$1, 0))</f>
        <v/>
      </c>
    </row>
    <row r="422">
      <c r="A422">
        <f>INDEX(resultados!$A$2:$ZZ$2635, 416, MATCH($B$1, resultados!$A$1:$ZZ$1, 0))</f>
        <v/>
      </c>
      <c r="B422">
        <f>INDEX(resultados!$A$2:$ZZ$2635, 416, MATCH($B$2, resultados!$A$1:$ZZ$1, 0))</f>
        <v/>
      </c>
      <c r="C422">
        <f>INDEX(resultados!$A$2:$ZZ$2635, 416, MATCH($B$3, resultados!$A$1:$ZZ$1, 0))</f>
        <v/>
      </c>
    </row>
    <row r="423">
      <c r="A423">
        <f>INDEX(resultados!$A$2:$ZZ$2635, 417, MATCH($B$1, resultados!$A$1:$ZZ$1, 0))</f>
        <v/>
      </c>
      <c r="B423">
        <f>INDEX(resultados!$A$2:$ZZ$2635, 417, MATCH($B$2, resultados!$A$1:$ZZ$1, 0))</f>
        <v/>
      </c>
      <c r="C423">
        <f>INDEX(resultados!$A$2:$ZZ$2635, 417, MATCH($B$3, resultados!$A$1:$ZZ$1, 0))</f>
        <v/>
      </c>
    </row>
    <row r="424">
      <c r="A424">
        <f>INDEX(resultados!$A$2:$ZZ$2635, 418, MATCH($B$1, resultados!$A$1:$ZZ$1, 0))</f>
        <v/>
      </c>
      <c r="B424">
        <f>INDEX(resultados!$A$2:$ZZ$2635, 418, MATCH($B$2, resultados!$A$1:$ZZ$1, 0))</f>
        <v/>
      </c>
      <c r="C424">
        <f>INDEX(resultados!$A$2:$ZZ$2635, 418, MATCH($B$3, resultados!$A$1:$ZZ$1, 0))</f>
        <v/>
      </c>
    </row>
    <row r="425">
      <c r="A425">
        <f>INDEX(resultados!$A$2:$ZZ$2635, 419, MATCH($B$1, resultados!$A$1:$ZZ$1, 0))</f>
        <v/>
      </c>
      <c r="B425">
        <f>INDEX(resultados!$A$2:$ZZ$2635, 419, MATCH($B$2, resultados!$A$1:$ZZ$1, 0))</f>
        <v/>
      </c>
      <c r="C425">
        <f>INDEX(resultados!$A$2:$ZZ$2635, 419, MATCH($B$3, resultados!$A$1:$ZZ$1, 0))</f>
        <v/>
      </c>
    </row>
    <row r="426">
      <c r="A426">
        <f>INDEX(resultados!$A$2:$ZZ$2635, 420, MATCH($B$1, resultados!$A$1:$ZZ$1, 0))</f>
        <v/>
      </c>
      <c r="B426">
        <f>INDEX(resultados!$A$2:$ZZ$2635, 420, MATCH($B$2, resultados!$A$1:$ZZ$1, 0))</f>
        <v/>
      </c>
      <c r="C426">
        <f>INDEX(resultados!$A$2:$ZZ$2635, 420, MATCH($B$3, resultados!$A$1:$ZZ$1, 0))</f>
        <v/>
      </c>
    </row>
    <row r="427">
      <c r="A427">
        <f>INDEX(resultados!$A$2:$ZZ$2635, 421, MATCH($B$1, resultados!$A$1:$ZZ$1, 0))</f>
        <v/>
      </c>
      <c r="B427">
        <f>INDEX(resultados!$A$2:$ZZ$2635, 421, MATCH($B$2, resultados!$A$1:$ZZ$1, 0))</f>
        <v/>
      </c>
      <c r="C427">
        <f>INDEX(resultados!$A$2:$ZZ$2635, 421, MATCH($B$3, resultados!$A$1:$ZZ$1, 0))</f>
        <v/>
      </c>
    </row>
    <row r="428">
      <c r="A428">
        <f>INDEX(resultados!$A$2:$ZZ$2635, 422, MATCH($B$1, resultados!$A$1:$ZZ$1, 0))</f>
        <v/>
      </c>
      <c r="B428">
        <f>INDEX(resultados!$A$2:$ZZ$2635, 422, MATCH($B$2, resultados!$A$1:$ZZ$1, 0))</f>
        <v/>
      </c>
      <c r="C428">
        <f>INDEX(resultados!$A$2:$ZZ$2635, 422, MATCH($B$3, resultados!$A$1:$ZZ$1, 0))</f>
        <v/>
      </c>
    </row>
    <row r="429">
      <c r="A429">
        <f>INDEX(resultados!$A$2:$ZZ$2635, 423, MATCH($B$1, resultados!$A$1:$ZZ$1, 0))</f>
        <v/>
      </c>
      <c r="B429">
        <f>INDEX(resultados!$A$2:$ZZ$2635, 423, MATCH($B$2, resultados!$A$1:$ZZ$1, 0))</f>
        <v/>
      </c>
      <c r="C429">
        <f>INDEX(resultados!$A$2:$ZZ$2635, 423, MATCH($B$3, resultados!$A$1:$ZZ$1, 0))</f>
        <v/>
      </c>
    </row>
    <row r="430">
      <c r="A430">
        <f>INDEX(resultados!$A$2:$ZZ$2635, 424, MATCH($B$1, resultados!$A$1:$ZZ$1, 0))</f>
        <v/>
      </c>
      <c r="B430">
        <f>INDEX(resultados!$A$2:$ZZ$2635, 424, MATCH($B$2, resultados!$A$1:$ZZ$1, 0))</f>
        <v/>
      </c>
      <c r="C430">
        <f>INDEX(resultados!$A$2:$ZZ$2635, 424, MATCH($B$3, resultados!$A$1:$ZZ$1, 0))</f>
        <v/>
      </c>
    </row>
    <row r="431">
      <c r="A431">
        <f>INDEX(resultados!$A$2:$ZZ$2635, 425, MATCH($B$1, resultados!$A$1:$ZZ$1, 0))</f>
        <v/>
      </c>
      <c r="B431">
        <f>INDEX(resultados!$A$2:$ZZ$2635, 425, MATCH($B$2, resultados!$A$1:$ZZ$1, 0))</f>
        <v/>
      </c>
      <c r="C431">
        <f>INDEX(resultados!$A$2:$ZZ$2635, 425, MATCH($B$3, resultados!$A$1:$ZZ$1, 0))</f>
        <v/>
      </c>
    </row>
    <row r="432">
      <c r="A432">
        <f>INDEX(resultados!$A$2:$ZZ$2635, 426, MATCH($B$1, resultados!$A$1:$ZZ$1, 0))</f>
        <v/>
      </c>
      <c r="B432">
        <f>INDEX(resultados!$A$2:$ZZ$2635, 426, MATCH($B$2, resultados!$A$1:$ZZ$1, 0))</f>
        <v/>
      </c>
      <c r="C432">
        <f>INDEX(resultados!$A$2:$ZZ$2635, 426, MATCH($B$3, resultados!$A$1:$ZZ$1, 0))</f>
        <v/>
      </c>
    </row>
    <row r="433">
      <c r="A433">
        <f>INDEX(resultados!$A$2:$ZZ$2635, 427, MATCH($B$1, resultados!$A$1:$ZZ$1, 0))</f>
        <v/>
      </c>
      <c r="B433">
        <f>INDEX(resultados!$A$2:$ZZ$2635, 427, MATCH($B$2, resultados!$A$1:$ZZ$1, 0))</f>
        <v/>
      </c>
      <c r="C433">
        <f>INDEX(resultados!$A$2:$ZZ$2635, 427, MATCH($B$3, resultados!$A$1:$ZZ$1, 0))</f>
        <v/>
      </c>
    </row>
    <row r="434">
      <c r="A434">
        <f>INDEX(resultados!$A$2:$ZZ$2635, 428, MATCH($B$1, resultados!$A$1:$ZZ$1, 0))</f>
        <v/>
      </c>
      <c r="B434">
        <f>INDEX(resultados!$A$2:$ZZ$2635, 428, MATCH($B$2, resultados!$A$1:$ZZ$1, 0))</f>
        <v/>
      </c>
      <c r="C434">
        <f>INDEX(resultados!$A$2:$ZZ$2635, 428, MATCH($B$3, resultados!$A$1:$ZZ$1, 0))</f>
        <v/>
      </c>
    </row>
    <row r="435">
      <c r="A435">
        <f>INDEX(resultados!$A$2:$ZZ$2635, 429, MATCH($B$1, resultados!$A$1:$ZZ$1, 0))</f>
        <v/>
      </c>
      <c r="B435">
        <f>INDEX(resultados!$A$2:$ZZ$2635, 429, MATCH($B$2, resultados!$A$1:$ZZ$1, 0))</f>
        <v/>
      </c>
      <c r="C435">
        <f>INDEX(resultados!$A$2:$ZZ$2635, 429, MATCH($B$3, resultados!$A$1:$ZZ$1, 0))</f>
        <v/>
      </c>
    </row>
    <row r="436">
      <c r="A436">
        <f>INDEX(resultados!$A$2:$ZZ$2635, 430, MATCH($B$1, resultados!$A$1:$ZZ$1, 0))</f>
        <v/>
      </c>
      <c r="B436">
        <f>INDEX(resultados!$A$2:$ZZ$2635, 430, MATCH($B$2, resultados!$A$1:$ZZ$1, 0))</f>
        <v/>
      </c>
      <c r="C436">
        <f>INDEX(resultados!$A$2:$ZZ$2635, 430, MATCH($B$3, resultados!$A$1:$ZZ$1, 0))</f>
        <v/>
      </c>
    </row>
    <row r="437">
      <c r="A437">
        <f>INDEX(resultados!$A$2:$ZZ$2635, 431, MATCH($B$1, resultados!$A$1:$ZZ$1, 0))</f>
        <v/>
      </c>
      <c r="B437">
        <f>INDEX(resultados!$A$2:$ZZ$2635, 431, MATCH($B$2, resultados!$A$1:$ZZ$1, 0))</f>
        <v/>
      </c>
      <c r="C437">
        <f>INDEX(resultados!$A$2:$ZZ$2635, 431, MATCH($B$3, resultados!$A$1:$ZZ$1, 0))</f>
        <v/>
      </c>
    </row>
    <row r="438">
      <c r="A438">
        <f>INDEX(resultados!$A$2:$ZZ$2635, 432, MATCH($B$1, resultados!$A$1:$ZZ$1, 0))</f>
        <v/>
      </c>
      <c r="B438">
        <f>INDEX(resultados!$A$2:$ZZ$2635, 432, MATCH($B$2, resultados!$A$1:$ZZ$1, 0))</f>
        <v/>
      </c>
      <c r="C438">
        <f>INDEX(resultados!$A$2:$ZZ$2635, 432, MATCH($B$3, resultados!$A$1:$ZZ$1, 0))</f>
        <v/>
      </c>
    </row>
    <row r="439">
      <c r="A439">
        <f>INDEX(resultados!$A$2:$ZZ$2635, 433, MATCH($B$1, resultados!$A$1:$ZZ$1, 0))</f>
        <v/>
      </c>
      <c r="B439">
        <f>INDEX(resultados!$A$2:$ZZ$2635, 433, MATCH($B$2, resultados!$A$1:$ZZ$1, 0))</f>
        <v/>
      </c>
      <c r="C439">
        <f>INDEX(resultados!$A$2:$ZZ$2635, 433, MATCH($B$3, resultados!$A$1:$ZZ$1, 0))</f>
        <v/>
      </c>
    </row>
    <row r="440">
      <c r="A440">
        <f>INDEX(resultados!$A$2:$ZZ$2635, 434, MATCH($B$1, resultados!$A$1:$ZZ$1, 0))</f>
        <v/>
      </c>
      <c r="B440">
        <f>INDEX(resultados!$A$2:$ZZ$2635, 434, MATCH($B$2, resultados!$A$1:$ZZ$1, 0))</f>
        <v/>
      </c>
      <c r="C440">
        <f>INDEX(resultados!$A$2:$ZZ$2635, 434, MATCH($B$3, resultados!$A$1:$ZZ$1, 0))</f>
        <v/>
      </c>
    </row>
    <row r="441">
      <c r="A441">
        <f>INDEX(resultados!$A$2:$ZZ$2635, 435, MATCH($B$1, resultados!$A$1:$ZZ$1, 0))</f>
        <v/>
      </c>
      <c r="B441">
        <f>INDEX(resultados!$A$2:$ZZ$2635, 435, MATCH($B$2, resultados!$A$1:$ZZ$1, 0))</f>
        <v/>
      </c>
      <c r="C441">
        <f>INDEX(resultados!$A$2:$ZZ$2635, 435, MATCH($B$3, resultados!$A$1:$ZZ$1, 0))</f>
        <v/>
      </c>
    </row>
    <row r="442">
      <c r="A442">
        <f>INDEX(resultados!$A$2:$ZZ$2635, 436, MATCH($B$1, resultados!$A$1:$ZZ$1, 0))</f>
        <v/>
      </c>
      <c r="B442">
        <f>INDEX(resultados!$A$2:$ZZ$2635, 436, MATCH($B$2, resultados!$A$1:$ZZ$1, 0))</f>
        <v/>
      </c>
      <c r="C442">
        <f>INDEX(resultados!$A$2:$ZZ$2635, 436, MATCH($B$3, resultados!$A$1:$ZZ$1, 0))</f>
        <v/>
      </c>
    </row>
    <row r="443">
      <c r="A443">
        <f>INDEX(resultados!$A$2:$ZZ$2635, 437, MATCH($B$1, resultados!$A$1:$ZZ$1, 0))</f>
        <v/>
      </c>
      <c r="B443">
        <f>INDEX(resultados!$A$2:$ZZ$2635, 437, MATCH($B$2, resultados!$A$1:$ZZ$1, 0))</f>
        <v/>
      </c>
      <c r="C443">
        <f>INDEX(resultados!$A$2:$ZZ$2635, 437, MATCH($B$3, resultados!$A$1:$ZZ$1, 0))</f>
        <v/>
      </c>
    </row>
    <row r="444">
      <c r="A444">
        <f>INDEX(resultados!$A$2:$ZZ$2635, 438, MATCH($B$1, resultados!$A$1:$ZZ$1, 0))</f>
        <v/>
      </c>
      <c r="B444">
        <f>INDEX(resultados!$A$2:$ZZ$2635, 438, MATCH($B$2, resultados!$A$1:$ZZ$1, 0))</f>
        <v/>
      </c>
      <c r="C444">
        <f>INDEX(resultados!$A$2:$ZZ$2635, 438, MATCH($B$3, resultados!$A$1:$ZZ$1, 0))</f>
        <v/>
      </c>
    </row>
    <row r="445">
      <c r="A445">
        <f>INDEX(resultados!$A$2:$ZZ$2635, 439, MATCH($B$1, resultados!$A$1:$ZZ$1, 0))</f>
        <v/>
      </c>
      <c r="B445">
        <f>INDEX(resultados!$A$2:$ZZ$2635, 439, MATCH($B$2, resultados!$A$1:$ZZ$1, 0))</f>
        <v/>
      </c>
      <c r="C445">
        <f>INDEX(resultados!$A$2:$ZZ$2635, 439, MATCH($B$3, resultados!$A$1:$ZZ$1, 0))</f>
        <v/>
      </c>
    </row>
    <row r="446">
      <c r="A446">
        <f>INDEX(resultados!$A$2:$ZZ$2635, 440, MATCH($B$1, resultados!$A$1:$ZZ$1, 0))</f>
        <v/>
      </c>
      <c r="B446">
        <f>INDEX(resultados!$A$2:$ZZ$2635, 440, MATCH($B$2, resultados!$A$1:$ZZ$1, 0))</f>
        <v/>
      </c>
      <c r="C446">
        <f>INDEX(resultados!$A$2:$ZZ$2635, 440, MATCH($B$3, resultados!$A$1:$ZZ$1, 0))</f>
        <v/>
      </c>
    </row>
    <row r="447">
      <c r="A447">
        <f>INDEX(resultados!$A$2:$ZZ$2635, 441, MATCH($B$1, resultados!$A$1:$ZZ$1, 0))</f>
        <v/>
      </c>
      <c r="B447">
        <f>INDEX(resultados!$A$2:$ZZ$2635, 441, MATCH($B$2, resultados!$A$1:$ZZ$1, 0))</f>
        <v/>
      </c>
      <c r="C447">
        <f>INDEX(resultados!$A$2:$ZZ$2635, 441, MATCH($B$3, resultados!$A$1:$ZZ$1, 0))</f>
        <v/>
      </c>
    </row>
    <row r="448">
      <c r="A448">
        <f>INDEX(resultados!$A$2:$ZZ$2635, 442, MATCH($B$1, resultados!$A$1:$ZZ$1, 0))</f>
        <v/>
      </c>
      <c r="B448">
        <f>INDEX(resultados!$A$2:$ZZ$2635, 442, MATCH($B$2, resultados!$A$1:$ZZ$1, 0))</f>
        <v/>
      </c>
      <c r="C448">
        <f>INDEX(resultados!$A$2:$ZZ$2635, 442, MATCH($B$3, resultados!$A$1:$ZZ$1, 0))</f>
        <v/>
      </c>
    </row>
    <row r="449">
      <c r="A449">
        <f>INDEX(resultados!$A$2:$ZZ$2635, 443, MATCH($B$1, resultados!$A$1:$ZZ$1, 0))</f>
        <v/>
      </c>
      <c r="B449">
        <f>INDEX(resultados!$A$2:$ZZ$2635, 443, MATCH($B$2, resultados!$A$1:$ZZ$1, 0))</f>
        <v/>
      </c>
      <c r="C449">
        <f>INDEX(resultados!$A$2:$ZZ$2635, 443, MATCH($B$3, resultados!$A$1:$ZZ$1, 0))</f>
        <v/>
      </c>
    </row>
    <row r="450">
      <c r="A450">
        <f>INDEX(resultados!$A$2:$ZZ$2635, 444, MATCH($B$1, resultados!$A$1:$ZZ$1, 0))</f>
        <v/>
      </c>
      <c r="B450">
        <f>INDEX(resultados!$A$2:$ZZ$2635, 444, MATCH($B$2, resultados!$A$1:$ZZ$1, 0))</f>
        <v/>
      </c>
      <c r="C450">
        <f>INDEX(resultados!$A$2:$ZZ$2635, 444, MATCH($B$3, resultados!$A$1:$ZZ$1, 0))</f>
        <v/>
      </c>
    </row>
    <row r="451">
      <c r="A451">
        <f>INDEX(resultados!$A$2:$ZZ$2635, 445, MATCH($B$1, resultados!$A$1:$ZZ$1, 0))</f>
        <v/>
      </c>
      <c r="B451">
        <f>INDEX(resultados!$A$2:$ZZ$2635, 445, MATCH($B$2, resultados!$A$1:$ZZ$1, 0))</f>
        <v/>
      </c>
      <c r="C451">
        <f>INDEX(resultados!$A$2:$ZZ$2635, 445, MATCH($B$3, resultados!$A$1:$ZZ$1, 0))</f>
        <v/>
      </c>
    </row>
    <row r="452">
      <c r="A452">
        <f>INDEX(resultados!$A$2:$ZZ$2635, 446, MATCH($B$1, resultados!$A$1:$ZZ$1, 0))</f>
        <v/>
      </c>
      <c r="B452">
        <f>INDEX(resultados!$A$2:$ZZ$2635, 446, MATCH($B$2, resultados!$A$1:$ZZ$1, 0))</f>
        <v/>
      </c>
      <c r="C452">
        <f>INDEX(resultados!$A$2:$ZZ$2635, 446, MATCH($B$3, resultados!$A$1:$ZZ$1, 0))</f>
        <v/>
      </c>
    </row>
    <row r="453">
      <c r="A453">
        <f>INDEX(resultados!$A$2:$ZZ$2635, 447, MATCH($B$1, resultados!$A$1:$ZZ$1, 0))</f>
        <v/>
      </c>
      <c r="B453">
        <f>INDEX(resultados!$A$2:$ZZ$2635, 447, MATCH($B$2, resultados!$A$1:$ZZ$1, 0))</f>
        <v/>
      </c>
      <c r="C453">
        <f>INDEX(resultados!$A$2:$ZZ$2635, 447, MATCH($B$3, resultados!$A$1:$ZZ$1, 0))</f>
        <v/>
      </c>
    </row>
    <row r="454">
      <c r="A454">
        <f>INDEX(resultados!$A$2:$ZZ$2635, 448, MATCH($B$1, resultados!$A$1:$ZZ$1, 0))</f>
        <v/>
      </c>
      <c r="B454">
        <f>INDEX(resultados!$A$2:$ZZ$2635, 448, MATCH($B$2, resultados!$A$1:$ZZ$1, 0))</f>
        <v/>
      </c>
      <c r="C454">
        <f>INDEX(resultados!$A$2:$ZZ$2635, 448, MATCH($B$3, resultados!$A$1:$ZZ$1, 0))</f>
        <v/>
      </c>
    </row>
    <row r="455">
      <c r="A455">
        <f>INDEX(resultados!$A$2:$ZZ$2635, 449, MATCH($B$1, resultados!$A$1:$ZZ$1, 0))</f>
        <v/>
      </c>
      <c r="B455">
        <f>INDEX(resultados!$A$2:$ZZ$2635, 449, MATCH($B$2, resultados!$A$1:$ZZ$1, 0))</f>
        <v/>
      </c>
      <c r="C455">
        <f>INDEX(resultados!$A$2:$ZZ$2635, 449, MATCH($B$3, resultados!$A$1:$ZZ$1, 0))</f>
        <v/>
      </c>
    </row>
    <row r="456">
      <c r="A456">
        <f>INDEX(resultados!$A$2:$ZZ$2635, 450, MATCH($B$1, resultados!$A$1:$ZZ$1, 0))</f>
        <v/>
      </c>
      <c r="B456">
        <f>INDEX(resultados!$A$2:$ZZ$2635, 450, MATCH($B$2, resultados!$A$1:$ZZ$1, 0))</f>
        <v/>
      </c>
      <c r="C456">
        <f>INDEX(resultados!$A$2:$ZZ$2635, 450, MATCH($B$3, resultados!$A$1:$ZZ$1, 0))</f>
        <v/>
      </c>
    </row>
    <row r="457">
      <c r="A457">
        <f>INDEX(resultados!$A$2:$ZZ$2635, 451, MATCH($B$1, resultados!$A$1:$ZZ$1, 0))</f>
        <v/>
      </c>
      <c r="B457">
        <f>INDEX(resultados!$A$2:$ZZ$2635, 451, MATCH($B$2, resultados!$A$1:$ZZ$1, 0))</f>
        <v/>
      </c>
      <c r="C457">
        <f>INDEX(resultados!$A$2:$ZZ$2635, 451, MATCH($B$3, resultados!$A$1:$ZZ$1, 0))</f>
        <v/>
      </c>
    </row>
    <row r="458">
      <c r="A458">
        <f>INDEX(resultados!$A$2:$ZZ$2635, 452, MATCH($B$1, resultados!$A$1:$ZZ$1, 0))</f>
        <v/>
      </c>
      <c r="B458">
        <f>INDEX(resultados!$A$2:$ZZ$2635, 452, MATCH($B$2, resultados!$A$1:$ZZ$1, 0))</f>
        <v/>
      </c>
      <c r="C458">
        <f>INDEX(resultados!$A$2:$ZZ$2635, 452, MATCH($B$3, resultados!$A$1:$ZZ$1, 0))</f>
        <v/>
      </c>
    </row>
    <row r="459">
      <c r="A459">
        <f>INDEX(resultados!$A$2:$ZZ$2635, 453, MATCH($B$1, resultados!$A$1:$ZZ$1, 0))</f>
        <v/>
      </c>
      <c r="B459">
        <f>INDEX(resultados!$A$2:$ZZ$2635, 453, MATCH($B$2, resultados!$A$1:$ZZ$1, 0))</f>
        <v/>
      </c>
      <c r="C459">
        <f>INDEX(resultados!$A$2:$ZZ$2635, 453, MATCH($B$3, resultados!$A$1:$ZZ$1, 0))</f>
        <v/>
      </c>
    </row>
    <row r="460">
      <c r="A460">
        <f>INDEX(resultados!$A$2:$ZZ$2635, 454, MATCH($B$1, resultados!$A$1:$ZZ$1, 0))</f>
        <v/>
      </c>
      <c r="B460">
        <f>INDEX(resultados!$A$2:$ZZ$2635, 454, MATCH($B$2, resultados!$A$1:$ZZ$1, 0))</f>
        <v/>
      </c>
      <c r="C460">
        <f>INDEX(resultados!$A$2:$ZZ$2635, 454, MATCH($B$3, resultados!$A$1:$ZZ$1, 0))</f>
        <v/>
      </c>
    </row>
    <row r="461">
      <c r="A461">
        <f>INDEX(resultados!$A$2:$ZZ$2635, 455, MATCH($B$1, resultados!$A$1:$ZZ$1, 0))</f>
        <v/>
      </c>
      <c r="B461">
        <f>INDEX(resultados!$A$2:$ZZ$2635, 455, MATCH($B$2, resultados!$A$1:$ZZ$1, 0))</f>
        <v/>
      </c>
      <c r="C461">
        <f>INDEX(resultados!$A$2:$ZZ$2635, 455, MATCH($B$3, resultados!$A$1:$ZZ$1, 0))</f>
        <v/>
      </c>
    </row>
    <row r="462">
      <c r="A462">
        <f>INDEX(resultados!$A$2:$ZZ$2635, 456, MATCH($B$1, resultados!$A$1:$ZZ$1, 0))</f>
        <v/>
      </c>
      <c r="B462">
        <f>INDEX(resultados!$A$2:$ZZ$2635, 456, MATCH($B$2, resultados!$A$1:$ZZ$1, 0))</f>
        <v/>
      </c>
      <c r="C462">
        <f>INDEX(resultados!$A$2:$ZZ$2635, 456, MATCH($B$3, resultados!$A$1:$ZZ$1, 0))</f>
        <v/>
      </c>
    </row>
    <row r="463">
      <c r="A463">
        <f>INDEX(resultados!$A$2:$ZZ$2635, 457, MATCH($B$1, resultados!$A$1:$ZZ$1, 0))</f>
        <v/>
      </c>
      <c r="B463">
        <f>INDEX(resultados!$A$2:$ZZ$2635, 457, MATCH($B$2, resultados!$A$1:$ZZ$1, 0))</f>
        <v/>
      </c>
      <c r="C463">
        <f>INDEX(resultados!$A$2:$ZZ$2635, 457, MATCH($B$3, resultados!$A$1:$ZZ$1, 0))</f>
        <v/>
      </c>
    </row>
    <row r="464">
      <c r="A464">
        <f>INDEX(resultados!$A$2:$ZZ$2635, 458, MATCH($B$1, resultados!$A$1:$ZZ$1, 0))</f>
        <v/>
      </c>
      <c r="B464">
        <f>INDEX(resultados!$A$2:$ZZ$2635, 458, MATCH($B$2, resultados!$A$1:$ZZ$1, 0))</f>
        <v/>
      </c>
      <c r="C464">
        <f>INDEX(resultados!$A$2:$ZZ$2635, 458, MATCH($B$3, resultados!$A$1:$ZZ$1, 0))</f>
        <v/>
      </c>
    </row>
    <row r="465">
      <c r="A465">
        <f>INDEX(resultados!$A$2:$ZZ$2635, 459, MATCH($B$1, resultados!$A$1:$ZZ$1, 0))</f>
        <v/>
      </c>
      <c r="B465">
        <f>INDEX(resultados!$A$2:$ZZ$2635, 459, MATCH($B$2, resultados!$A$1:$ZZ$1, 0))</f>
        <v/>
      </c>
      <c r="C465">
        <f>INDEX(resultados!$A$2:$ZZ$2635, 459, MATCH($B$3, resultados!$A$1:$ZZ$1, 0))</f>
        <v/>
      </c>
    </row>
    <row r="466">
      <c r="A466">
        <f>INDEX(resultados!$A$2:$ZZ$2635, 460, MATCH($B$1, resultados!$A$1:$ZZ$1, 0))</f>
        <v/>
      </c>
      <c r="B466">
        <f>INDEX(resultados!$A$2:$ZZ$2635, 460, MATCH($B$2, resultados!$A$1:$ZZ$1, 0))</f>
        <v/>
      </c>
      <c r="C466">
        <f>INDEX(resultados!$A$2:$ZZ$2635, 460, MATCH($B$3, resultados!$A$1:$ZZ$1, 0))</f>
        <v/>
      </c>
    </row>
    <row r="467">
      <c r="A467">
        <f>INDEX(resultados!$A$2:$ZZ$2635, 461, MATCH($B$1, resultados!$A$1:$ZZ$1, 0))</f>
        <v/>
      </c>
      <c r="B467">
        <f>INDEX(resultados!$A$2:$ZZ$2635, 461, MATCH($B$2, resultados!$A$1:$ZZ$1, 0))</f>
        <v/>
      </c>
      <c r="C467">
        <f>INDEX(resultados!$A$2:$ZZ$2635, 461, MATCH($B$3, resultados!$A$1:$ZZ$1, 0))</f>
        <v/>
      </c>
    </row>
    <row r="468">
      <c r="A468">
        <f>INDEX(resultados!$A$2:$ZZ$2635, 462, MATCH($B$1, resultados!$A$1:$ZZ$1, 0))</f>
        <v/>
      </c>
      <c r="B468">
        <f>INDEX(resultados!$A$2:$ZZ$2635, 462, MATCH($B$2, resultados!$A$1:$ZZ$1, 0))</f>
        <v/>
      </c>
      <c r="C468">
        <f>INDEX(resultados!$A$2:$ZZ$2635, 462, MATCH($B$3, resultados!$A$1:$ZZ$1, 0))</f>
        <v/>
      </c>
    </row>
    <row r="469">
      <c r="A469">
        <f>INDEX(resultados!$A$2:$ZZ$2635, 463, MATCH($B$1, resultados!$A$1:$ZZ$1, 0))</f>
        <v/>
      </c>
      <c r="B469">
        <f>INDEX(resultados!$A$2:$ZZ$2635, 463, MATCH($B$2, resultados!$A$1:$ZZ$1, 0))</f>
        <v/>
      </c>
      <c r="C469">
        <f>INDEX(resultados!$A$2:$ZZ$2635, 463, MATCH($B$3, resultados!$A$1:$ZZ$1, 0))</f>
        <v/>
      </c>
    </row>
    <row r="470">
      <c r="A470">
        <f>INDEX(resultados!$A$2:$ZZ$2635, 464, MATCH($B$1, resultados!$A$1:$ZZ$1, 0))</f>
        <v/>
      </c>
      <c r="B470">
        <f>INDEX(resultados!$A$2:$ZZ$2635, 464, MATCH($B$2, resultados!$A$1:$ZZ$1, 0))</f>
        <v/>
      </c>
      <c r="C470">
        <f>INDEX(resultados!$A$2:$ZZ$2635, 464, MATCH($B$3, resultados!$A$1:$ZZ$1, 0))</f>
        <v/>
      </c>
    </row>
    <row r="471">
      <c r="A471">
        <f>INDEX(resultados!$A$2:$ZZ$2635, 465, MATCH($B$1, resultados!$A$1:$ZZ$1, 0))</f>
        <v/>
      </c>
      <c r="B471">
        <f>INDEX(resultados!$A$2:$ZZ$2635, 465, MATCH($B$2, resultados!$A$1:$ZZ$1, 0))</f>
        <v/>
      </c>
      <c r="C471">
        <f>INDEX(resultados!$A$2:$ZZ$2635, 465, MATCH($B$3, resultados!$A$1:$ZZ$1, 0))</f>
        <v/>
      </c>
    </row>
    <row r="472">
      <c r="A472">
        <f>INDEX(resultados!$A$2:$ZZ$2635, 466, MATCH($B$1, resultados!$A$1:$ZZ$1, 0))</f>
        <v/>
      </c>
      <c r="B472">
        <f>INDEX(resultados!$A$2:$ZZ$2635, 466, MATCH($B$2, resultados!$A$1:$ZZ$1, 0))</f>
        <v/>
      </c>
      <c r="C472">
        <f>INDEX(resultados!$A$2:$ZZ$2635, 466, MATCH($B$3, resultados!$A$1:$ZZ$1, 0))</f>
        <v/>
      </c>
    </row>
    <row r="473">
      <c r="A473">
        <f>INDEX(resultados!$A$2:$ZZ$2635, 467, MATCH($B$1, resultados!$A$1:$ZZ$1, 0))</f>
        <v/>
      </c>
      <c r="B473">
        <f>INDEX(resultados!$A$2:$ZZ$2635, 467, MATCH($B$2, resultados!$A$1:$ZZ$1, 0))</f>
        <v/>
      </c>
      <c r="C473">
        <f>INDEX(resultados!$A$2:$ZZ$2635, 467, MATCH($B$3, resultados!$A$1:$ZZ$1, 0))</f>
        <v/>
      </c>
    </row>
    <row r="474">
      <c r="A474">
        <f>INDEX(resultados!$A$2:$ZZ$2635, 468, MATCH($B$1, resultados!$A$1:$ZZ$1, 0))</f>
        <v/>
      </c>
      <c r="B474">
        <f>INDEX(resultados!$A$2:$ZZ$2635, 468, MATCH($B$2, resultados!$A$1:$ZZ$1, 0))</f>
        <v/>
      </c>
      <c r="C474">
        <f>INDEX(resultados!$A$2:$ZZ$2635, 468, MATCH($B$3, resultados!$A$1:$ZZ$1, 0))</f>
        <v/>
      </c>
    </row>
    <row r="475">
      <c r="A475">
        <f>INDEX(resultados!$A$2:$ZZ$2635, 469, MATCH($B$1, resultados!$A$1:$ZZ$1, 0))</f>
        <v/>
      </c>
      <c r="B475">
        <f>INDEX(resultados!$A$2:$ZZ$2635, 469, MATCH($B$2, resultados!$A$1:$ZZ$1, 0))</f>
        <v/>
      </c>
      <c r="C475">
        <f>INDEX(resultados!$A$2:$ZZ$2635, 469, MATCH($B$3, resultados!$A$1:$ZZ$1, 0))</f>
        <v/>
      </c>
    </row>
    <row r="476">
      <c r="A476">
        <f>INDEX(resultados!$A$2:$ZZ$2635, 470, MATCH($B$1, resultados!$A$1:$ZZ$1, 0))</f>
        <v/>
      </c>
      <c r="B476">
        <f>INDEX(resultados!$A$2:$ZZ$2635, 470, MATCH($B$2, resultados!$A$1:$ZZ$1, 0))</f>
        <v/>
      </c>
      <c r="C476">
        <f>INDEX(resultados!$A$2:$ZZ$2635, 470, MATCH($B$3, resultados!$A$1:$ZZ$1, 0))</f>
        <v/>
      </c>
    </row>
    <row r="477">
      <c r="A477">
        <f>INDEX(resultados!$A$2:$ZZ$2635, 471, MATCH($B$1, resultados!$A$1:$ZZ$1, 0))</f>
        <v/>
      </c>
      <c r="B477">
        <f>INDEX(resultados!$A$2:$ZZ$2635, 471, MATCH($B$2, resultados!$A$1:$ZZ$1, 0))</f>
        <v/>
      </c>
      <c r="C477">
        <f>INDEX(resultados!$A$2:$ZZ$2635, 471, MATCH($B$3, resultados!$A$1:$ZZ$1, 0))</f>
        <v/>
      </c>
    </row>
    <row r="478">
      <c r="A478">
        <f>INDEX(resultados!$A$2:$ZZ$2635, 472, MATCH($B$1, resultados!$A$1:$ZZ$1, 0))</f>
        <v/>
      </c>
      <c r="B478">
        <f>INDEX(resultados!$A$2:$ZZ$2635, 472, MATCH($B$2, resultados!$A$1:$ZZ$1, 0))</f>
        <v/>
      </c>
      <c r="C478">
        <f>INDEX(resultados!$A$2:$ZZ$2635, 472, MATCH($B$3, resultados!$A$1:$ZZ$1, 0))</f>
        <v/>
      </c>
    </row>
    <row r="479">
      <c r="A479">
        <f>INDEX(resultados!$A$2:$ZZ$2635, 473, MATCH($B$1, resultados!$A$1:$ZZ$1, 0))</f>
        <v/>
      </c>
      <c r="B479">
        <f>INDEX(resultados!$A$2:$ZZ$2635, 473, MATCH($B$2, resultados!$A$1:$ZZ$1, 0))</f>
        <v/>
      </c>
      <c r="C479">
        <f>INDEX(resultados!$A$2:$ZZ$2635, 473, MATCH($B$3, resultados!$A$1:$ZZ$1, 0))</f>
        <v/>
      </c>
    </row>
    <row r="480">
      <c r="A480">
        <f>INDEX(resultados!$A$2:$ZZ$2635, 474, MATCH($B$1, resultados!$A$1:$ZZ$1, 0))</f>
        <v/>
      </c>
      <c r="B480">
        <f>INDEX(resultados!$A$2:$ZZ$2635, 474, MATCH($B$2, resultados!$A$1:$ZZ$1, 0))</f>
        <v/>
      </c>
      <c r="C480">
        <f>INDEX(resultados!$A$2:$ZZ$2635, 474, MATCH($B$3, resultados!$A$1:$ZZ$1, 0))</f>
        <v/>
      </c>
    </row>
    <row r="481">
      <c r="A481">
        <f>INDEX(resultados!$A$2:$ZZ$2635, 475, MATCH($B$1, resultados!$A$1:$ZZ$1, 0))</f>
        <v/>
      </c>
      <c r="B481">
        <f>INDEX(resultados!$A$2:$ZZ$2635, 475, MATCH($B$2, resultados!$A$1:$ZZ$1, 0))</f>
        <v/>
      </c>
      <c r="C481">
        <f>INDEX(resultados!$A$2:$ZZ$2635, 475, MATCH($B$3, resultados!$A$1:$ZZ$1, 0))</f>
        <v/>
      </c>
    </row>
    <row r="482">
      <c r="A482">
        <f>INDEX(resultados!$A$2:$ZZ$2635, 476, MATCH($B$1, resultados!$A$1:$ZZ$1, 0))</f>
        <v/>
      </c>
      <c r="B482">
        <f>INDEX(resultados!$A$2:$ZZ$2635, 476, MATCH($B$2, resultados!$A$1:$ZZ$1, 0))</f>
        <v/>
      </c>
      <c r="C482">
        <f>INDEX(resultados!$A$2:$ZZ$2635, 476, MATCH($B$3, resultados!$A$1:$ZZ$1, 0))</f>
        <v/>
      </c>
    </row>
    <row r="483">
      <c r="A483">
        <f>INDEX(resultados!$A$2:$ZZ$2635, 477, MATCH($B$1, resultados!$A$1:$ZZ$1, 0))</f>
        <v/>
      </c>
      <c r="B483">
        <f>INDEX(resultados!$A$2:$ZZ$2635, 477, MATCH($B$2, resultados!$A$1:$ZZ$1, 0))</f>
        <v/>
      </c>
      <c r="C483">
        <f>INDEX(resultados!$A$2:$ZZ$2635, 477, MATCH($B$3, resultados!$A$1:$ZZ$1, 0))</f>
        <v/>
      </c>
    </row>
    <row r="484">
      <c r="A484">
        <f>INDEX(resultados!$A$2:$ZZ$2635, 478, MATCH($B$1, resultados!$A$1:$ZZ$1, 0))</f>
        <v/>
      </c>
      <c r="B484">
        <f>INDEX(resultados!$A$2:$ZZ$2635, 478, MATCH($B$2, resultados!$A$1:$ZZ$1, 0))</f>
        <v/>
      </c>
      <c r="C484">
        <f>INDEX(resultados!$A$2:$ZZ$2635, 478, MATCH($B$3, resultados!$A$1:$ZZ$1, 0))</f>
        <v/>
      </c>
    </row>
    <row r="485">
      <c r="A485">
        <f>INDEX(resultados!$A$2:$ZZ$2635, 479, MATCH($B$1, resultados!$A$1:$ZZ$1, 0))</f>
        <v/>
      </c>
      <c r="B485">
        <f>INDEX(resultados!$A$2:$ZZ$2635, 479, MATCH($B$2, resultados!$A$1:$ZZ$1, 0))</f>
        <v/>
      </c>
      <c r="C485">
        <f>INDEX(resultados!$A$2:$ZZ$2635, 479, MATCH($B$3, resultados!$A$1:$ZZ$1, 0))</f>
        <v/>
      </c>
    </row>
    <row r="486">
      <c r="A486">
        <f>INDEX(resultados!$A$2:$ZZ$2635, 480, MATCH($B$1, resultados!$A$1:$ZZ$1, 0))</f>
        <v/>
      </c>
      <c r="B486">
        <f>INDEX(resultados!$A$2:$ZZ$2635, 480, MATCH($B$2, resultados!$A$1:$ZZ$1, 0))</f>
        <v/>
      </c>
      <c r="C486">
        <f>INDEX(resultados!$A$2:$ZZ$2635, 480, MATCH($B$3, resultados!$A$1:$ZZ$1, 0))</f>
        <v/>
      </c>
    </row>
    <row r="487">
      <c r="A487">
        <f>INDEX(resultados!$A$2:$ZZ$2635, 481, MATCH($B$1, resultados!$A$1:$ZZ$1, 0))</f>
        <v/>
      </c>
      <c r="B487">
        <f>INDEX(resultados!$A$2:$ZZ$2635, 481, MATCH($B$2, resultados!$A$1:$ZZ$1, 0))</f>
        <v/>
      </c>
      <c r="C487">
        <f>INDEX(resultados!$A$2:$ZZ$2635, 481, MATCH($B$3, resultados!$A$1:$ZZ$1, 0))</f>
        <v/>
      </c>
    </row>
    <row r="488">
      <c r="A488">
        <f>INDEX(resultados!$A$2:$ZZ$2635, 482, MATCH($B$1, resultados!$A$1:$ZZ$1, 0))</f>
        <v/>
      </c>
      <c r="B488">
        <f>INDEX(resultados!$A$2:$ZZ$2635, 482, MATCH($B$2, resultados!$A$1:$ZZ$1, 0))</f>
        <v/>
      </c>
      <c r="C488">
        <f>INDEX(resultados!$A$2:$ZZ$2635, 482, MATCH($B$3, resultados!$A$1:$ZZ$1, 0))</f>
        <v/>
      </c>
    </row>
    <row r="489">
      <c r="A489">
        <f>INDEX(resultados!$A$2:$ZZ$2635, 483, MATCH($B$1, resultados!$A$1:$ZZ$1, 0))</f>
        <v/>
      </c>
      <c r="B489">
        <f>INDEX(resultados!$A$2:$ZZ$2635, 483, MATCH($B$2, resultados!$A$1:$ZZ$1, 0))</f>
        <v/>
      </c>
      <c r="C489">
        <f>INDEX(resultados!$A$2:$ZZ$2635, 483, MATCH($B$3, resultados!$A$1:$ZZ$1, 0))</f>
        <v/>
      </c>
    </row>
    <row r="490">
      <c r="A490">
        <f>INDEX(resultados!$A$2:$ZZ$2635, 484, MATCH($B$1, resultados!$A$1:$ZZ$1, 0))</f>
        <v/>
      </c>
      <c r="B490">
        <f>INDEX(resultados!$A$2:$ZZ$2635, 484, MATCH($B$2, resultados!$A$1:$ZZ$1, 0))</f>
        <v/>
      </c>
      <c r="C490">
        <f>INDEX(resultados!$A$2:$ZZ$2635, 484, MATCH($B$3, resultados!$A$1:$ZZ$1, 0))</f>
        <v/>
      </c>
    </row>
    <row r="491">
      <c r="A491">
        <f>INDEX(resultados!$A$2:$ZZ$2635, 485, MATCH($B$1, resultados!$A$1:$ZZ$1, 0))</f>
        <v/>
      </c>
      <c r="B491">
        <f>INDEX(resultados!$A$2:$ZZ$2635, 485, MATCH($B$2, resultados!$A$1:$ZZ$1, 0))</f>
        <v/>
      </c>
      <c r="C491">
        <f>INDEX(resultados!$A$2:$ZZ$2635, 485, MATCH($B$3, resultados!$A$1:$ZZ$1, 0))</f>
        <v/>
      </c>
    </row>
    <row r="492">
      <c r="A492">
        <f>INDEX(resultados!$A$2:$ZZ$2635, 486, MATCH($B$1, resultados!$A$1:$ZZ$1, 0))</f>
        <v/>
      </c>
      <c r="B492">
        <f>INDEX(resultados!$A$2:$ZZ$2635, 486, MATCH($B$2, resultados!$A$1:$ZZ$1, 0))</f>
        <v/>
      </c>
      <c r="C492">
        <f>INDEX(resultados!$A$2:$ZZ$2635, 486, MATCH($B$3, resultados!$A$1:$ZZ$1, 0))</f>
        <v/>
      </c>
    </row>
    <row r="493">
      <c r="A493">
        <f>INDEX(resultados!$A$2:$ZZ$2635, 487, MATCH($B$1, resultados!$A$1:$ZZ$1, 0))</f>
        <v/>
      </c>
      <c r="B493">
        <f>INDEX(resultados!$A$2:$ZZ$2635, 487, MATCH($B$2, resultados!$A$1:$ZZ$1, 0))</f>
        <v/>
      </c>
      <c r="C493">
        <f>INDEX(resultados!$A$2:$ZZ$2635, 487, MATCH($B$3, resultados!$A$1:$ZZ$1, 0))</f>
        <v/>
      </c>
    </row>
    <row r="494">
      <c r="A494">
        <f>INDEX(resultados!$A$2:$ZZ$2635, 488, MATCH($B$1, resultados!$A$1:$ZZ$1, 0))</f>
        <v/>
      </c>
      <c r="B494">
        <f>INDEX(resultados!$A$2:$ZZ$2635, 488, MATCH($B$2, resultados!$A$1:$ZZ$1, 0))</f>
        <v/>
      </c>
      <c r="C494">
        <f>INDEX(resultados!$A$2:$ZZ$2635, 488, MATCH($B$3, resultados!$A$1:$ZZ$1, 0))</f>
        <v/>
      </c>
    </row>
    <row r="495">
      <c r="A495">
        <f>INDEX(resultados!$A$2:$ZZ$2635, 489, MATCH($B$1, resultados!$A$1:$ZZ$1, 0))</f>
        <v/>
      </c>
      <c r="B495">
        <f>INDEX(resultados!$A$2:$ZZ$2635, 489, MATCH($B$2, resultados!$A$1:$ZZ$1, 0))</f>
        <v/>
      </c>
      <c r="C495">
        <f>INDEX(resultados!$A$2:$ZZ$2635, 489, MATCH($B$3, resultados!$A$1:$ZZ$1, 0))</f>
        <v/>
      </c>
    </row>
    <row r="496">
      <c r="A496">
        <f>INDEX(resultados!$A$2:$ZZ$2635, 490, MATCH($B$1, resultados!$A$1:$ZZ$1, 0))</f>
        <v/>
      </c>
      <c r="B496">
        <f>INDEX(resultados!$A$2:$ZZ$2635, 490, MATCH($B$2, resultados!$A$1:$ZZ$1, 0))</f>
        <v/>
      </c>
      <c r="C496">
        <f>INDEX(resultados!$A$2:$ZZ$2635, 490, MATCH($B$3, resultados!$A$1:$ZZ$1, 0))</f>
        <v/>
      </c>
    </row>
    <row r="497">
      <c r="A497">
        <f>INDEX(resultados!$A$2:$ZZ$2635, 491, MATCH($B$1, resultados!$A$1:$ZZ$1, 0))</f>
        <v/>
      </c>
      <c r="B497">
        <f>INDEX(resultados!$A$2:$ZZ$2635, 491, MATCH($B$2, resultados!$A$1:$ZZ$1, 0))</f>
        <v/>
      </c>
      <c r="C497">
        <f>INDEX(resultados!$A$2:$ZZ$2635, 491, MATCH($B$3, resultados!$A$1:$ZZ$1, 0))</f>
        <v/>
      </c>
    </row>
    <row r="498">
      <c r="A498">
        <f>INDEX(resultados!$A$2:$ZZ$2635, 492, MATCH($B$1, resultados!$A$1:$ZZ$1, 0))</f>
        <v/>
      </c>
      <c r="B498">
        <f>INDEX(resultados!$A$2:$ZZ$2635, 492, MATCH($B$2, resultados!$A$1:$ZZ$1, 0))</f>
        <v/>
      </c>
      <c r="C498">
        <f>INDEX(resultados!$A$2:$ZZ$2635, 492, MATCH($B$3, resultados!$A$1:$ZZ$1, 0))</f>
        <v/>
      </c>
    </row>
    <row r="499">
      <c r="A499">
        <f>INDEX(resultados!$A$2:$ZZ$2635, 493, MATCH($B$1, resultados!$A$1:$ZZ$1, 0))</f>
        <v/>
      </c>
      <c r="B499">
        <f>INDEX(resultados!$A$2:$ZZ$2635, 493, MATCH($B$2, resultados!$A$1:$ZZ$1, 0))</f>
        <v/>
      </c>
      <c r="C499">
        <f>INDEX(resultados!$A$2:$ZZ$2635, 493, MATCH($B$3, resultados!$A$1:$ZZ$1, 0))</f>
        <v/>
      </c>
    </row>
    <row r="500">
      <c r="A500">
        <f>INDEX(resultados!$A$2:$ZZ$2635, 494, MATCH($B$1, resultados!$A$1:$ZZ$1, 0))</f>
        <v/>
      </c>
      <c r="B500">
        <f>INDEX(resultados!$A$2:$ZZ$2635, 494, MATCH($B$2, resultados!$A$1:$ZZ$1, 0))</f>
        <v/>
      </c>
      <c r="C500">
        <f>INDEX(resultados!$A$2:$ZZ$2635, 494, MATCH($B$3, resultados!$A$1:$ZZ$1, 0))</f>
        <v/>
      </c>
    </row>
    <row r="501">
      <c r="A501">
        <f>INDEX(resultados!$A$2:$ZZ$2635, 495, MATCH($B$1, resultados!$A$1:$ZZ$1, 0))</f>
        <v/>
      </c>
      <c r="B501">
        <f>INDEX(resultados!$A$2:$ZZ$2635, 495, MATCH($B$2, resultados!$A$1:$ZZ$1, 0))</f>
        <v/>
      </c>
      <c r="C501">
        <f>INDEX(resultados!$A$2:$ZZ$2635, 495, MATCH($B$3, resultados!$A$1:$ZZ$1, 0))</f>
        <v/>
      </c>
    </row>
    <row r="502">
      <c r="A502">
        <f>INDEX(resultados!$A$2:$ZZ$2635, 496, MATCH($B$1, resultados!$A$1:$ZZ$1, 0))</f>
        <v/>
      </c>
      <c r="B502">
        <f>INDEX(resultados!$A$2:$ZZ$2635, 496, MATCH($B$2, resultados!$A$1:$ZZ$1, 0))</f>
        <v/>
      </c>
      <c r="C502">
        <f>INDEX(resultados!$A$2:$ZZ$2635, 496, MATCH($B$3, resultados!$A$1:$ZZ$1, 0))</f>
        <v/>
      </c>
    </row>
    <row r="503">
      <c r="A503">
        <f>INDEX(resultados!$A$2:$ZZ$2635, 497, MATCH($B$1, resultados!$A$1:$ZZ$1, 0))</f>
        <v/>
      </c>
      <c r="B503">
        <f>INDEX(resultados!$A$2:$ZZ$2635, 497, MATCH($B$2, resultados!$A$1:$ZZ$1, 0))</f>
        <v/>
      </c>
      <c r="C503">
        <f>INDEX(resultados!$A$2:$ZZ$2635, 497, MATCH($B$3, resultados!$A$1:$ZZ$1, 0))</f>
        <v/>
      </c>
    </row>
    <row r="504">
      <c r="A504">
        <f>INDEX(resultados!$A$2:$ZZ$2635, 498, MATCH($B$1, resultados!$A$1:$ZZ$1, 0))</f>
        <v/>
      </c>
      <c r="B504">
        <f>INDEX(resultados!$A$2:$ZZ$2635, 498, MATCH($B$2, resultados!$A$1:$ZZ$1, 0))</f>
        <v/>
      </c>
      <c r="C504">
        <f>INDEX(resultados!$A$2:$ZZ$2635, 498, MATCH($B$3, resultados!$A$1:$ZZ$1, 0))</f>
        <v/>
      </c>
    </row>
    <row r="505">
      <c r="A505">
        <f>INDEX(resultados!$A$2:$ZZ$2635, 499, MATCH($B$1, resultados!$A$1:$ZZ$1, 0))</f>
        <v/>
      </c>
      <c r="B505">
        <f>INDEX(resultados!$A$2:$ZZ$2635, 499, MATCH($B$2, resultados!$A$1:$ZZ$1, 0))</f>
        <v/>
      </c>
      <c r="C505">
        <f>INDEX(resultados!$A$2:$ZZ$2635, 499, MATCH($B$3, resultados!$A$1:$ZZ$1, 0))</f>
        <v/>
      </c>
    </row>
    <row r="506">
      <c r="A506">
        <f>INDEX(resultados!$A$2:$ZZ$2635, 500, MATCH($B$1, resultados!$A$1:$ZZ$1, 0))</f>
        <v/>
      </c>
      <c r="B506">
        <f>INDEX(resultados!$A$2:$ZZ$2635, 500, MATCH($B$2, resultados!$A$1:$ZZ$1, 0))</f>
        <v/>
      </c>
      <c r="C506">
        <f>INDEX(resultados!$A$2:$ZZ$2635, 500, MATCH($B$3, resultados!$A$1:$ZZ$1, 0))</f>
        <v/>
      </c>
    </row>
    <row r="507">
      <c r="A507">
        <f>INDEX(resultados!$A$2:$ZZ$2635, 501, MATCH($B$1, resultados!$A$1:$ZZ$1, 0))</f>
        <v/>
      </c>
      <c r="B507">
        <f>INDEX(resultados!$A$2:$ZZ$2635, 501, MATCH($B$2, resultados!$A$1:$ZZ$1, 0))</f>
        <v/>
      </c>
      <c r="C507">
        <f>INDEX(resultados!$A$2:$ZZ$2635, 501, MATCH($B$3, resultados!$A$1:$ZZ$1, 0))</f>
        <v/>
      </c>
    </row>
    <row r="508">
      <c r="A508">
        <f>INDEX(resultados!$A$2:$ZZ$2635, 502, MATCH($B$1, resultados!$A$1:$ZZ$1, 0))</f>
        <v/>
      </c>
      <c r="B508">
        <f>INDEX(resultados!$A$2:$ZZ$2635, 502, MATCH($B$2, resultados!$A$1:$ZZ$1, 0))</f>
        <v/>
      </c>
      <c r="C508">
        <f>INDEX(resultados!$A$2:$ZZ$2635, 502, MATCH($B$3, resultados!$A$1:$ZZ$1, 0))</f>
        <v/>
      </c>
    </row>
    <row r="509">
      <c r="A509">
        <f>INDEX(resultados!$A$2:$ZZ$2635, 503, MATCH($B$1, resultados!$A$1:$ZZ$1, 0))</f>
        <v/>
      </c>
      <c r="B509">
        <f>INDEX(resultados!$A$2:$ZZ$2635, 503, MATCH($B$2, resultados!$A$1:$ZZ$1, 0))</f>
        <v/>
      </c>
      <c r="C509">
        <f>INDEX(resultados!$A$2:$ZZ$2635, 503, MATCH($B$3, resultados!$A$1:$ZZ$1, 0))</f>
        <v/>
      </c>
    </row>
    <row r="510">
      <c r="A510">
        <f>INDEX(resultados!$A$2:$ZZ$2635, 504, MATCH($B$1, resultados!$A$1:$ZZ$1, 0))</f>
        <v/>
      </c>
      <c r="B510">
        <f>INDEX(resultados!$A$2:$ZZ$2635, 504, MATCH($B$2, resultados!$A$1:$ZZ$1, 0))</f>
        <v/>
      </c>
      <c r="C510">
        <f>INDEX(resultados!$A$2:$ZZ$2635, 504, MATCH($B$3, resultados!$A$1:$ZZ$1, 0))</f>
        <v/>
      </c>
    </row>
    <row r="511">
      <c r="A511">
        <f>INDEX(resultados!$A$2:$ZZ$2635, 505, MATCH($B$1, resultados!$A$1:$ZZ$1, 0))</f>
        <v/>
      </c>
      <c r="B511">
        <f>INDEX(resultados!$A$2:$ZZ$2635, 505, MATCH($B$2, resultados!$A$1:$ZZ$1, 0))</f>
        <v/>
      </c>
      <c r="C511">
        <f>INDEX(resultados!$A$2:$ZZ$2635, 505, MATCH($B$3, resultados!$A$1:$ZZ$1, 0))</f>
        <v/>
      </c>
    </row>
    <row r="512">
      <c r="A512">
        <f>INDEX(resultados!$A$2:$ZZ$2635, 506, MATCH($B$1, resultados!$A$1:$ZZ$1, 0))</f>
        <v/>
      </c>
      <c r="B512">
        <f>INDEX(resultados!$A$2:$ZZ$2635, 506, MATCH($B$2, resultados!$A$1:$ZZ$1, 0))</f>
        <v/>
      </c>
      <c r="C512">
        <f>INDEX(resultados!$A$2:$ZZ$2635, 506, MATCH($B$3, resultados!$A$1:$ZZ$1, 0))</f>
        <v/>
      </c>
    </row>
    <row r="513">
      <c r="A513">
        <f>INDEX(resultados!$A$2:$ZZ$2635, 507, MATCH($B$1, resultados!$A$1:$ZZ$1, 0))</f>
        <v/>
      </c>
      <c r="B513">
        <f>INDEX(resultados!$A$2:$ZZ$2635, 507, MATCH($B$2, resultados!$A$1:$ZZ$1, 0))</f>
        <v/>
      </c>
      <c r="C513">
        <f>INDEX(resultados!$A$2:$ZZ$2635, 507, MATCH($B$3, resultados!$A$1:$ZZ$1, 0))</f>
        <v/>
      </c>
    </row>
    <row r="514">
      <c r="A514">
        <f>INDEX(resultados!$A$2:$ZZ$2635, 508, MATCH($B$1, resultados!$A$1:$ZZ$1, 0))</f>
        <v/>
      </c>
      <c r="B514">
        <f>INDEX(resultados!$A$2:$ZZ$2635, 508, MATCH($B$2, resultados!$A$1:$ZZ$1, 0))</f>
        <v/>
      </c>
      <c r="C514">
        <f>INDEX(resultados!$A$2:$ZZ$2635, 508, MATCH($B$3, resultados!$A$1:$ZZ$1, 0))</f>
        <v/>
      </c>
    </row>
    <row r="515">
      <c r="A515">
        <f>INDEX(resultados!$A$2:$ZZ$2635, 509, MATCH($B$1, resultados!$A$1:$ZZ$1, 0))</f>
        <v/>
      </c>
      <c r="B515">
        <f>INDEX(resultados!$A$2:$ZZ$2635, 509, MATCH($B$2, resultados!$A$1:$ZZ$1, 0))</f>
        <v/>
      </c>
      <c r="C515">
        <f>INDEX(resultados!$A$2:$ZZ$2635, 509, MATCH($B$3, resultados!$A$1:$ZZ$1, 0))</f>
        <v/>
      </c>
    </row>
    <row r="516">
      <c r="A516">
        <f>INDEX(resultados!$A$2:$ZZ$2635, 510, MATCH($B$1, resultados!$A$1:$ZZ$1, 0))</f>
        <v/>
      </c>
      <c r="B516">
        <f>INDEX(resultados!$A$2:$ZZ$2635, 510, MATCH($B$2, resultados!$A$1:$ZZ$1, 0))</f>
        <v/>
      </c>
      <c r="C516">
        <f>INDEX(resultados!$A$2:$ZZ$2635, 510, MATCH($B$3, resultados!$A$1:$ZZ$1, 0))</f>
        <v/>
      </c>
    </row>
    <row r="517">
      <c r="A517">
        <f>INDEX(resultados!$A$2:$ZZ$2635, 511, MATCH($B$1, resultados!$A$1:$ZZ$1, 0))</f>
        <v/>
      </c>
      <c r="B517">
        <f>INDEX(resultados!$A$2:$ZZ$2635, 511, MATCH($B$2, resultados!$A$1:$ZZ$1, 0))</f>
        <v/>
      </c>
      <c r="C517">
        <f>INDEX(resultados!$A$2:$ZZ$2635, 511, MATCH($B$3, resultados!$A$1:$ZZ$1, 0))</f>
        <v/>
      </c>
    </row>
    <row r="518">
      <c r="A518">
        <f>INDEX(resultados!$A$2:$ZZ$2635, 512, MATCH($B$1, resultados!$A$1:$ZZ$1, 0))</f>
        <v/>
      </c>
      <c r="B518">
        <f>INDEX(resultados!$A$2:$ZZ$2635, 512, MATCH($B$2, resultados!$A$1:$ZZ$1, 0))</f>
        <v/>
      </c>
      <c r="C518">
        <f>INDEX(resultados!$A$2:$ZZ$2635, 512, MATCH($B$3, resultados!$A$1:$ZZ$1, 0))</f>
        <v/>
      </c>
    </row>
    <row r="519">
      <c r="A519">
        <f>INDEX(resultados!$A$2:$ZZ$2635, 513, MATCH($B$1, resultados!$A$1:$ZZ$1, 0))</f>
        <v/>
      </c>
      <c r="B519">
        <f>INDEX(resultados!$A$2:$ZZ$2635, 513, MATCH($B$2, resultados!$A$1:$ZZ$1, 0))</f>
        <v/>
      </c>
      <c r="C519">
        <f>INDEX(resultados!$A$2:$ZZ$2635, 513, MATCH($B$3, resultados!$A$1:$ZZ$1, 0))</f>
        <v/>
      </c>
    </row>
    <row r="520">
      <c r="A520">
        <f>INDEX(resultados!$A$2:$ZZ$2635, 514, MATCH($B$1, resultados!$A$1:$ZZ$1, 0))</f>
        <v/>
      </c>
      <c r="B520">
        <f>INDEX(resultados!$A$2:$ZZ$2635, 514, MATCH($B$2, resultados!$A$1:$ZZ$1, 0))</f>
        <v/>
      </c>
      <c r="C520">
        <f>INDEX(resultados!$A$2:$ZZ$2635, 514, MATCH($B$3, resultados!$A$1:$ZZ$1, 0))</f>
        <v/>
      </c>
    </row>
    <row r="521">
      <c r="A521">
        <f>INDEX(resultados!$A$2:$ZZ$2635, 515, MATCH($B$1, resultados!$A$1:$ZZ$1, 0))</f>
        <v/>
      </c>
      <c r="B521">
        <f>INDEX(resultados!$A$2:$ZZ$2635, 515, MATCH($B$2, resultados!$A$1:$ZZ$1, 0))</f>
        <v/>
      </c>
      <c r="C521">
        <f>INDEX(resultados!$A$2:$ZZ$2635, 515, MATCH($B$3, resultados!$A$1:$ZZ$1, 0))</f>
        <v/>
      </c>
    </row>
    <row r="522">
      <c r="A522">
        <f>INDEX(resultados!$A$2:$ZZ$2635, 516, MATCH($B$1, resultados!$A$1:$ZZ$1, 0))</f>
        <v/>
      </c>
      <c r="B522">
        <f>INDEX(resultados!$A$2:$ZZ$2635, 516, MATCH($B$2, resultados!$A$1:$ZZ$1, 0))</f>
        <v/>
      </c>
      <c r="C522">
        <f>INDEX(resultados!$A$2:$ZZ$2635, 516, MATCH($B$3, resultados!$A$1:$ZZ$1, 0))</f>
        <v/>
      </c>
    </row>
    <row r="523">
      <c r="A523">
        <f>INDEX(resultados!$A$2:$ZZ$2635, 517, MATCH($B$1, resultados!$A$1:$ZZ$1, 0))</f>
        <v/>
      </c>
      <c r="B523">
        <f>INDEX(resultados!$A$2:$ZZ$2635, 517, MATCH($B$2, resultados!$A$1:$ZZ$1, 0))</f>
        <v/>
      </c>
      <c r="C523">
        <f>INDEX(resultados!$A$2:$ZZ$2635, 517, MATCH($B$3, resultados!$A$1:$ZZ$1, 0))</f>
        <v/>
      </c>
    </row>
    <row r="524">
      <c r="A524">
        <f>INDEX(resultados!$A$2:$ZZ$2635, 518, MATCH($B$1, resultados!$A$1:$ZZ$1, 0))</f>
        <v/>
      </c>
      <c r="B524">
        <f>INDEX(resultados!$A$2:$ZZ$2635, 518, MATCH($B$2, resultados!$A$1:$ZZ$1, 0))</f>
        <v/>
      </c>
      <c r="C524">
        <f>INDEX(resultados!$A$2:$ZZ$2635, 518, MATCH($B$3, resultados!$A$1:$ZZ$1, 0))</f>
        <v/>
      </c>
    </row>
    <row r="525">
      <c r="A525">
        <f>INDEX(resultados!$A$2:$ZZ$2635, 519, MATCH($B$1, resultados!$A$1:$ZZ$1, 0))</f>
        <v/>
      </c>
      <c r="B525">
        <f>INDEX(resultados!$A$2:$ZZ$2635, 519, MATCH($B$2, resultados!$A$1:$ZZ$1, 0))</f>
        <v/>
      </c>
      <c r="C525">
        <f>INDEX(resultados!$A$2:$ZZ$2635, 519, MATCH($B$3, resultados!$A$1:$ZZ$1, 0))</f>
        <v/>
      </c>
    </row>
    <row r="526">
      <c r="A526">
        <f>INDEX(resultados!$A$2:$ZZ$2635, 520, MATCH($B$1, resultados!$A$1:$ZZ$1, 0))</f>
        <v/>
      </c>
      <c r="B526">
        <f>INDEX(resultados!$A$2:$ZZ$2635, 520, MATCH($B$2, resultados!$A$1:$ZZ$1, 0))</f>
        <v/>
      </c>
      <c r="C526">
        <f>INDEX(resultados!$A$2:$ZZ$2635, 520, MATCH($B$3, resultados!$A$1:$ZZ$1, 0))</f>
        <v/>
      </c>
    </row>
    <row r="527">
      <c r="A527">
        <f>INDEX(resultados!$A$2:$ZZ$2635, 521, MATCH($B$1, resultados!$A$1:$ZZ$1, 0))</f>
        <v/>
      </c>
      <c r="B527">
        <f>INDEX(resultados!$A$2:$ZZ$2635, 521, MATCH($B$2, resultados!$A$1:$ZZ$1, 0))</f>
        <v/>
      </c>
      <c r="C527">
        <f>INDEX(resultados!$A$2:$ZZ$2635, 521, MATCH($B$3, resultados!$A$1:$ZZ$1, 0))</f>
        <v/>
      </c>
    </row>
    <row r="528">
      <c r="A528">
        <f>INDEX(resultados!$A$2:$ZZ$2635, 522, MATCH($B$1, resultados!$A$1:$ZZ$1, 0))</f>
        <v/>
      </c>
      <c r="B528">
        <f>INDEX(resultados!$A$2:$ZZ$2635, 522, MATCH($B$2, resultados!$A$1:$ZZ$1, 0))</f>
        <v/>
      </c>
      <c r="C528">
        <f>INDEX(resultados!$A$2:$ZZ$2635, 522, MATCH($B$3, resultados!$A$1:$ZZ$1, 0))</f>
        <v/>
      </c>
    </row>
    <row r="529">
      <c r="A529">
        <f>INDEX(resultados!$A$2:$ZZ$2635, 523, MATCH($B$1, resultados!$A$1:$ZZ$1, 0))</f>
        <v/>
      </c>
      <c r="B529">
        <f>INDEX(resultados!$A$2:$ZZ$2635, 523, MATCH($B$2, resultados!$A$1:$ZZ$1, 0))</f>
        <v/>
      </c>
      <c r="C529">
        <f>INDEX(resultados!$A$2:$ZZ$2635, 523, MATCH($B$3, resultados!$A$1:$ZZ$1, 0))</f>
        <v/>
      </c>
    </row>
    <row r="530">
      <c r="A530">
        <f>INDEX(resultados!$A$2:$ZZ$2635, 524, MATCH($B$1, resultados!$A$1:$ZZ$1, 0))</f>
        <v/>
      </c>
      <c r="B530">
        <f>INDEX(resultados!$A$2:$ZZ$2635, 524, MATCH($B$2, resultados!$A$1:$ZZ$1, 0))</f>
        <v/>
      </c>
      <c r="C530">
        <f>INDEX(resultados!$A$2:$ZZ$2635, 524, MATCH($B$3, resultados!$A$1:$ZZ$1, 0))</f>
        <v/>
      </c>
    </row>
    <row r="531">
      <c r="A531">
        <f>INDEX(resultados!$A$2:$ZZ$2635, 525, MATCH($B$1, resultados!$A$1:$ZZ$1, 0))</f>
        <v/>
      </c>
      <c r="B531">
        <f>INDEX(resultados!$A$2:$ZZ$2635, 525, MATCH($B$2, resultados!$A$1:$ZZ$1, 0))</f>
        <v/>
      </c>
      <c r="C531">
        <f>INDEX(resultados!$A$2:$ZZ$2635, 525, MATCH($B$3, resultados!$A$1:$ZZ$1, 0))</f>
        <v/>
      </c>
    </row>
    <row r="532">
      <c r="A532">
        <f>INDEX(resultados!$A$2:$ZZ$2635, 526, MATCH($B$1, resultados!$A$1:$ZZ$1, 0))</f>
        <v/>
      </c>
      <c r="B532">
        <f>INDEX(resultados!$A$2:$ZZ$2635, 526, MATCH($B$2, resultados!$A$1:$ZZ$1, 0))</f>
        <v/>
      </c>
      <c r="C532">
        <f>INDEX(resultados!$A$2:$ZZ$2635, 526, MATCH($B$3, resultados!$A$1:$ZZ$1, 0))</f>
        <v/>
      </c>
    </row>
    <row r="533">
      <c r="A533">
        <f>INDEX(resultados!$A$2:$ZZ$2635, 527, MATCH($B$1, resultados!$A$1:$ZZ$1, 0))</f>
        <v/>
      </c>
      <c r="B533">
        <f>INDEX(resultados!$A$2:$ZZ$2635, 527, MATCH($B$2, resultados!$A$1:$ZZ$1, 0))</f>
        <v/>
      </c>
      <c r="C533">
        <f>INDEX(resultados!$A$2:$ZZ$2635, 527, MATCH($B$3, resultados!$A$1:$ZZ$1, 0))</f>
        <v/>
      </c>
    </row>
    <row r="534">
      <c r="A534">
        <f>INDEX(resultados!$A$2:$ZZ$2635, 528, MATCH($B$1, resultados!$A$1:$ZZ$1, 0))</f>
        <v/>
      </c>
      <c r="B534">
        <f>INDEX(resultados!$A$2:$ZZ$2635, 528, MATCH($B$2, resultados!$A$1:$ZZ$1, 0))</f>
        <v/>
      </c>
      <c r="C534">
        <f>INDEX(resultados!$A$2:$ZZ$2635, 528, MATCH($B$3, resultados!$A$1:$ZZ$1, 0))</f>
        <v/>
      </c>
    </row>
    <row r="535">
      <c r="A535">
        <f>INDEX(resultados!$A$2:$ZZ$2635, 529, MATCH($B$1, resultados!$A$1:$ZZ$1, 0))</f>
        <v/>
      </c>
      <c r="B535">
        <f>INDEX(resultados!$A$2:$ZZ$2635, 529, MATCH($B$2, resultados!$A$1:$ZZ$1, 0))</f>
        <v/>
      </c>
      <c r="C535">
        <f>INDEX(resultados!$A$2:$ZZ$2635, 529, MATCH($B$3, resultados!$A$1:$ZZ$1, 0))</f>
        <v/>
      </c>
    </row>
    <row r="536">
      <c r="A536">
        <f>INDEX(resultados!$A$2:$ZZ$2635, 530, MATCH($B$1, resultados!$A$1:$ZZ$1, 0))</f>
        <v/>
      </c>
      <c r="B536">
        <f>INDEX(resultados!$A$2:$ZZ$2635, 530, MATCH($B$2, resultados!$A$1:$ZZ$1, 0))</f>
        <v/>
      </c>
      <c r="C536">
        <f>INDEX(resultados!$A$2:$ZZ$2635, 530, MATCH($B$3, resultados!$A$1:$ZZ$1, 0))</f>
        <v/>
      </c>
    </row>
    <row r="537">
      <c r="A537">
        <f>INDEX(resultados!$A$2:$ZZ$2635, 531, MATCH($B$1, resultados!$A$1:$ZZ$1, 0))</f>
        <v/>
      </c>
      <c r="B537">
        <f>INDEX(resultados!$A$2:$ZZ$2635, 531, MATCH($B$2, resultados!$A$1:$ZZ$1, 0))</f>
        <v/>
      </c>
      <c r="C537">
        <f>INDEX(resultados!$A$2:$ZZ$2635, 531, MATCH($B$3, resultados!$A$1:$ZZ$1, 0))</f>
        <v/>
      </c>
    </row>
    <row r="538">
      <c r="A538">
        <f>INDEX(resultados!$A$2:$ZZ$2635, 532, MATCH($B$1, resultados!$A$1:$ZZ$1, 0))</f>
        <v/>
      </c>
      <c r="B538">
        <f>INDEX(resultados!$A$2:$ZZ$2635, 532, MATCH($B$2, resultados!$A$1:$ZZ$1, 0))</f>
        <v/>
      </c>
      <c r="C538">
        <f>INDEX(resultados!$A$2:$ZZ$2635, 532, MATCH($B$3, resultados!$A$1:$ZZ$1, 0))</f>
        <v/>
      </c>
    </row>
    <row r="539">
      <c r="A539">
        <f>INDEX(resultados!$A$2:$ZZ$2635, 533, MATCH($B$1, resultados!$A$1:$ZZ$1, 0))</f>
        <v/>
      </c>
      <c r="B539">
        <f>INDEX(resultados!$A$2:$ZZ$2635, 533, MATCH($B$2, resultados!$A$1:$ZZ$1, 0))</f>
        <v/>
      </c>
      <c r="C539">
        <f>INDEX(resultados!$A$2:$ZZ$2635, 533, MATCH($B$3, resultados!$A$1:$ZZ$1, 0))</f>
        <v/>
      </c>
    </row>
    <row r="540">
      <c r="A540">
        <f>INDEX(resultados!$A$2:$ZZ$2635, 534, MATCH($B$1, resultados!$A$1:$ZZ$1, 0))</f>
        <v/>
      </c>
      <c r="B540">
        <f>INDEX(resultados!$A$2:$ZZ$2635, 534, MATCH($B$2, resultados!$A$1:$ZZ$1, 0))</f>
        <v/>
      </c>
      <c r="C540">
        <f>INDEX(resultados!$A$2:$ZZ$2635, 534, MATCH($B$3, resultados!$A$1:$ZZ$1, 0))</f>
        <v/>
      </c>
    </row>
    <row r="541">
      <c r="A541">
        <f>INDEX(resultados!$A$2:$ZZ$2635, 535, MATCH($B$1, resultados!$A$1:$ZZ$1, 0))</f>
        <v/>
      </c>
      <c r="B541">
        <f>INDEX(resultados!$A$2:$ZZ$2635, 535, MATCH($B$2, resultados!$A$1:$ZZ$1, 0))</f>
        <v/>
      </c>
      <c r="C541">
        <f>INDEX(resultados!$A$2:$ZZ$2635, 535, MATCH($B$3, resultados!$A$1:$ZZ$1, 0))</f>
        <v/>
      </c>
    </row>
    <row r="542">
      <c r="A542">
        <f>INDEX(resultados!$A$2:$ZZ$2635, 536, MATCH($B$1, resultados!$A$1:$ZZ$1, 0))</f>
        <v/>
      </c>
      <c r="B542">
        <f>INDEX(resultados!$A$2:$ZZ$2635, 536, MATCH($B$2, resultados!$A$1:$ZZ$1, 0))</f>
        <v/>
      </c>
      <c r="C542">
        <f>INDEX(resultados!$A$2:$ZZ$2635, 536, MATCH($B$3, resultados!$A$1:$ZZ$1, 0))</f>
        <v/>
      </c>
    </row>
    <row r="543">
      <c r="A543">
        <f>INDEX(resultados!$A$2:$ZZ$2635, 537, MATCH($B$1, resultados!$A$1:$ZZ$1, 0))</f>
        <v/>
      </c>
      <c r="B543">
        <f>INDEX(resultados!$A$2:$ZZ$2635, 537, MATCH($B$2, resultados!$A$1:$ZZ$1, 0))</f>
        <v/>
      </c>
      <c r="C543">
        <f>INDEX(resultados!$A$2:$ZZ$2635, 537, MATCH($B$3, resultados!$A$1:$ZZ$1, 0))</f>
        <v/>
      </c>
    </row>
    <row r="544">
      <c r="A544">
        <f>INDEX(resultados!$A$2:$ZZ$2635, 538, MATCH($B$1, resultados!$A$1:$ZZ$1, 0))</f>
        <v/>
      </c>
      <c r="B544">
        <f>INDEX(resultados!$A$2:$ZZ$2635, 538, MATCH($B$2, resultados!$A$1:$ZZ$1, 0))</f>
        <v/>
      </c>
      <c r="C544">
        <f>INDEX(resultados!$A$2:$ZZ$2635, 538, MATCH($B$3, resultados!$A$1:$ZZ$1, 0))</f>
        <v/>
      </c>
    </row>
    <row r="545">
      <c r="A545">
        <f>INDEX(resultados!$A$2:$ZZ$2635, 539, MATCH($B$1, resultados!$A$1:$ZZ$1, 0))</f>
        <v/>
      </c>
      <c r="B545">
        <f>INDEX(resultados!$A$2:$ZZ$2635, 539, MATCH($B$2, resultados!$A$1:$ZZ$1, 0))</f>
        <v/>
      </c>
      <c r="C545">
        <f>INDEX(resultados!$A$2:$ZZ$2635, 539, MATCH($B$3, resultados!$A$1:$ZZ$1, 0))</f>
        <v/>
      </c>
    </row>
    <row r="546">
      <c r="A546">
        <f>INDEX(resultados!$A$2:$ZZ$2635, 540, MATCH($B$1, resultados!$A$1:$ZZ$1, 0))</f>
        <v/>
      </c>
      <c r="B546">
        <f>INDEX(resultados!$A$2:$ZZ$2635, 540, MATCH($B$2, resultados!$A$1:$ZZ$1, 0))</f>
        <v/>
      </c>
      <c r="C546">
        <f>INDEX(resultados!$A$2:$ZZ$2635, 540, MATCH($B$3, resultados!$A$1:$ZZ$1, 0))</f>
        <v/>
      </c>
    </row>
    <row r="547">
      <c r="A547">
        <f>INDEX(resultados!$A$2:$ZZ$2635, 541, MATCH($B$1, resultados!$A$1:$ZZ$1, 0))</f>
        <v/>
      </c>
      <c r="B547">
        <f>INDEX(resultados!$A$2:$ZZ$2635, 541, MATCH($B$2, resultados!$A$1:$ZZ$1, 0))</f>
        <v/>
      </c>
      <c r="C547">
        <f>INDEX(resultados!$A$2:$ZZ$2635, 541, MATCH($B$3, resultados!$A$1:$ZZ$1, 0))</f>
        <v/>
      </c>
    </row>
    <row r="548">
      <c r="A548">
        <f>INDEX(resultados!$A$2:$ZZ$2635, 542, MATCH($B$1, resultados!$A$1:$ZZ$1, 0))</f>
        <v/>
      </c>
      <c r="B548">
        <f>INDEX(resultados!$A$2:$ZZ$2635, 542, MATCH($B$2, resultados!$A$1:$ZZ$1, 0))</f>
        <v/>
      </c>
      <c r="C548">
        <f>INDEX(resultados!$A$2:$ZZ$2635, 542, MATCH($B$3, resultados!$A$1:$ZZ$1, 0))</f>
        <v/>
      </c>
    </row>
    <row r="549">
      <c r="A549">
        <f>INDEX(resultados!$A$2:$ZZ$2635, 543, MATCH($B$1, resultados!$A$1:$ZZ$1, 0))</f>
        <v/>
      </c>
      <c r="B549">
        <f>INDEX(resultados!$A$2:$ZZ$2635, 543, MATCH($B$2, resultados!$A$1:$ZZ$1, 0))</f>
        <v/>
      </c>
      <c r="C549">
        <f>INDEX(resultados!$A$2:$ZZ$2635, 543, MATCH($B$3, resultados!$A$1:$ZZ$1, 0))</f>
        <v/>
      </c>
    </row>
    <row r="550">
      <c r="A550">
        <f>INDEX(resultados!$A$2:$ZZ$2635, 544, MATCH($B$1, resultados!$A$1:$ZZ$1, 0))</f>
        <v/>
      </c>
      <c r="B550">
        <f>INDEX(resultados!$A$2:$ZZ$2635, 544, MATCH($B$2, resultados!$A$1:$ZZ$1, 0))</f>
        <v/>
      </c>
      <c r="C550">
        <f>INDEX(resultados!$A$2:$ZZ$2635, 544, MATCH($B$3, resultados!$A$1:$ZZ$1, 0))</f>
        <v/>
      </c>
    </row>
    <row r="551">
      <c r="A551">
        <f>INDEX(resultados!$A$2:$ZZ$2635, 545, MATCH($B$1, resultados!$A$1:$ZZ$1, 0))</f>
        <v/>
      </c>
      <c r="B551">
        <f>INDEX(resultados!$A$2:$ZZ$2635, 545, MATCH($B$2, resultados!$A$1:$ZZ$1, 0))</f>
        <v/>
      </c>
      <c r="C551">
        <f>INDEX(resultados!$A$2:$ZZ$2635, 545, MATCH($B$3, resultados!$A$1:$ZZ$1, 0))</f>
        <v/>
      </c>
    </row>
    <row r="552">
      <c r="A552">
        <f>INDEX(resultados!$A$2:$ZZ$2635, 546, MATCH($B$1, resultados!$A$1:$ZZ$1, 0))</f>
        <v/>
      </c>
      <c r="B552">
        <f>INDEX(resultados!$A$2:$ZZ$2635, 546, MATCH($B$2, resultados!$A$1:$ZZ$1, 0))</f>
        <v/>
      </c>
      <c r="C552">
        <f>INDEX(resultados!$A$2:$ZZ$2635, 546, MATCH($B$3, resultados!$A$1:$ZZ$1, 0))</f>
        <v/>
      </c>
    </row>
    <row r="553">
      <c r="A553">
        <f>INDEX(resultados!$A$2:$ZZ$2635, 547, MATCH($B$1, resultados!$A$1:$ZZ$1, 0))</f>
        <v/>
      </c>
      <c r="B553">
        <f>INDEX(resultados!$A$2:$ZZ$2635, 547, MATCH($B$2, resultados!$A$1:$ZZ$1, 0))</f>
        <v/>
      </c>
      <c r="C553">
        <f>INDEX(resultados!$A$2:$ZZ$2635, 547, MATCH($B$3, resultados!$A$1:$ZZ$1, 0))</f>
        <v/>
      </c>
    </row>
    <row r="554">
      <c r="A554">
        <f>INDEX(resultados!$A$2:$ZZ$2635, 548, MATCH($B$1, resultados!$A$1:$ZZ$1, 0))</f>
        <v/>
      </c>
      <c r="B554">
        <f>INDEX(resultados!$A$2:$ZZ$2635, 548, MATCH($B$2, resultados!$A$1:$ZZ$1, 0))</f>
        <v/>
      </c>
      <c r="C554">
        <f>INDEX(resultados!$A$2:$ZZ$2635, 548, MATCH($B$3, resultados!$A$1:$ZZ$1, 0))</f>
        <v/>
      </c>
    </row>
    <row r="555">
      <c r="A555">
        <f>INDEX(resultados!$A$2:$ZZ$2635, 549, MATCH($B$1, resultados!$A$1:$ZZ$1, 0))</f>
        <v/>
      </c>
      <c r="B555">
        <f>INDEX(resultados!$A$2:$ZZ$2635, 549, MATCH($B$2, resultados!$A$1:$ZZ$1, 0))</f>
        <v/>
      </c>
      <c r="C555">
        <f>INDEX(resultados!$A$2:$ZZ$2635, 549, MATCH($B$3, resultados!$A$1:$ZZ$1, 0))</f>
        <v/>
      </c>
    </row>
    <row r="556">
      <c r="A556">
        <f>INDEX(resultados!$A$2:$ZZ$2635, 550, MATCH($B$1, resultados!$A$1:$ZZ$1, 0))</f>
        <v/>
      </c>
      <c r="B556">
        <f>INDEX(resultados!$A$2:$ZZ$2635, 550, MATCH($B$2, resultados!$A$1:$ZZ$1, 0))</f>
        <v/>
      </c>
      <c r="C556">
        <f>INDEX(resultados!$A$2:$ZZ$2635, 550, MATCH($B$3, resultados!$A$1:$ZZ$1, 0))</f>
        <v/>
      </c>
    </row>
    <row r="557">
      <c r="A557">
        <f>INDEX(resultados!$A$2:$ZZ$2635, 551, MATCH($B$1, resultados!$A$1:$ZZ$1, 0))</f>
        <v/>
      </c>
      <c r="B557">
        <f>INDEX(resultados!$A$2:$ZZ$2635, 551, MATCH($B$2, resultados!$A$1:$ZZ$1, 0))</f>
        <v/>
      </c>
      <c r="C557">
        <f>INDEX(resultados!$A$2:$ZZ$2635, 551, MATCH($B$3, resultados!$A$1:$ZZ$1, 0))</f>
        <v/>
      </c>
    </row>
    <row r="558">
      <c r="A558">
        <f>INDEX(resultados!$A$2:$ZZ$2635, 552, MATCH($B$1, resultados!$A$1:$ZZ$1, 0))</f>
        <v/>
      </c>
      <c r="B558">
        <f>INDEX(resultados!$A$2:$ZZ$2635, 552, MATCH($B$2, resultados!$A$1:$ZZ$1, 0))</f>
        <v/>
      </c>
      <c r="C558">
        <f>INDEX(resultados!$A$2:$ZZ$2635, 552, MATCH($B$3, resultados!$A$1:$ZZ$1, 0))</f>
        <v/>
      </c>
    </row>
    <row r="559">
      <c r="A559">
        <f>INDEX(resultados!$A$2:$ZZ$2635, 553, MATCH($B$1, resultados!$A$1:$ZZ$1, 0))</f>
        <v/>
      </c>
      <c r="B559">
        <f>INDEX(resultados!$A$2:$ZZ$2635, 553, MATCH($B$2, resultados!$A$1:$ZZ$1, 0))</f>
        <v/>
      </c>
      <c r="C559">
        <f>INDEX(resultados!$A$2:$ZZ$2635, 553, MATCH($B$3, resultados!$A$1:$ZZ$1, 0))</f>
        <v/>
      </c>
    </row>
    <row r="560">
      <c r="A560">
        <f>INDEX(resultados!$A$2:$ZZ$2635, 554, MATCH($B$1, resultados!$A$1:$ZZ$1, 0))</f>
        <v/>
      </c>
      <c r="B560">
        <f>INDEX(resultados!$A$2:$ZZ$2635, 554, MATCH($B$2, resultados!$A$1:$ZZ$1, 0))</f>
        <v/>
      </c>
      <c r="C560">
        <f>INDEX(resultados!$A$2:$ZZ$2635, 554, MATCH($B$3, resultados!$A$1:$ZZ$1, 0))</f>
        <v/>
      </c>
    </row>
    <row r="561">
      <c r="A561">
        <f>INDEX(resultados!$A$2:$ZZ$2635, 555, MATCH($B$1, resultados!$A$1:$ZZ$1, 0))</f>
        <v/>
      </c>
      <c r="B561">
        <f>INDEX(resultados!$A$2:$ZZ$2635, 555, MATCH($B$2, resultados!$A$1:$ZZ$1, 0))</f>
        <v/>
      </c>
      <c r="C561">
        <f>INDEX(resultados!$A$2:$ZZ$2635, 555, MATCH($B$3, resultados!$A$1:$ZZ$1, 0))</f>
        <v/>
      </c>
    </row>
    <row r="562">
      <c r="A562">
        <f>INDEX(resultados!$A$2:$ZZ$2635, 556, MATCH($B$1, resultados!$A$1:$ZZ$1, 0))</f>
        <v/>
      </c>
      <c r="B562">
        <f>INDEX(resultados!$A$2:$ZZ$2635, 556, MATCH($B$2, resultados!$A$1:$ZZ$1, 0))</f>
        <v/>
      </c>
      <c r="C562">
        <f>INDEX(resultados!$A$2:$ZZ$2635, 556, MATCH($B$3, resultados!$A$1:$ZZ$1, 0))</f>
        <v/>
      </c>
    </row>
    <row r="563">
      <c r="A563">
        <f>INDEX(resultados!$A$2:$ZZ$2635, 557, MATCH($B$1, resultados!$A$1:$ZZ$1, 0))</f>
        <v/>
      </c>
      <c r="B563">
        <f>INDEX(resultados!$A$2:$ZZ$2635, 557, MATCH($B$2, resultados!$A$1:$ZZ$1, 0))</f>
        <v/>
      </c>
      <c r="C563">
        <f>INDEX(resultados!$A$2:$ZZ$2635, 557, MATCH($B$3, resultados!$A$1:$ZZ$1, 0))</f>
        <v/>
      </c>
    </row>
    <row r="564">
      <c r="A564">
        <f>INDEX(resultados!$A$2:$ZZ$2635, 558, MATCH($B$1, resultados!$A$1:$ZZ$1, 0))</f>
        <v/>
      </c>
      <c r="B564">
        <f>INDEX(resultados!$A$2:$ZZ$2635, 558, MATCH($B$2, resultados!$A$1:$ZZ$1, 0))</f>
        <v/>
      </c>
      <c r="C564">
        <f>INDEX(resultados!$A$2:$ZZ$2635, 558, MATCH($B$3, resultados!$A$1:$ZZ$1, 0))</f>
        <v/>
      </c>
    </row>
    <row r="565">
      <c r="A565">
        <f>INDEX(resultados!$A$2:$ZZ$2635, 559, MATCH($B$1, resultados!$A$1:$ZZ$1, 0))</f>
        <v/>
      </c>
      <c r="B565">
        <f>INDEX(resultados!$A$2:$ZZ$2635, 559, MATCH($B$2, resultados!$A$1:$ZZ$1, 0))</f>
        <v/>
      </c>
      <c r="C565">
        <f>INDEX(resultados!$A$2:$ZZ$2635, 559, MATCH($B$3, resultados!$A$1:$ZZ$1, 0))</f>
        <v/>
      </c>
    </row>
    <row r="566">
      <c r="A566">
        <f>INDEX(resultados!$A$2:$ZZ$2635, 560, MATCH($B$1, resultados!$A$1:$ZZ$1, 0))</f>
        <v/>
      </c>
      <c r="B566">
        <f>INDEX(resultados!$A$2:$ZZ$2635, 560, MATCH($B$2, resultados!$A$1:$ZZ$1, 0))</f>
        <v/>
      </c>
      <c r="C566">
        <f>INDEX(resultados!$A$2:$ZZ$2635, 560, MATCH($B$3, resultados!$A$1:$ZZ$1, 0))</f>
        <v/>
      </c>
    </row>
    <row r="567">
      <c r="A567">
        <f>INDEX(resultados!$A$2:$ZZ$2635, 561, MATCH($B$1, resultados!$A$1:$ZZ$1, 0))</f>
        <v/>
      </c>
      <c r="B567">
        <f>INDEX(resultados!$A$2:$ZZ$2635, 561, MATCH($B$2, resultados!$A$1:$ZZ$1, 0))</f>
        <v/>
      </c>
      <c r="C567">
        <f>INDEX(resultados!$A$2:$ZZ$2635, 561, MATCH($B$3, resultados!$A$1:$ZZ$1, 0))</f>
        <v/>
      </c>
    </row>
    <row r="568">
      <c r="A568">
        <f>INDEX(resultados!$A$2:$ZZ$2635, 562, MATCH($B$1, resultados!$A$1:$ZZ$1, 0))</f>
        <v/>
      </c>
      <c r="B568">
        <f>INDEX(resultados!$A$2:$ZZ$2635, 562, MATCH($B$2, resultados!$A$1:$ZZ$1, 0))</f>
        <v/>
      </c>
      <c r="C568">
        <f>INDEX(resultados!$A$2:$ZZ$2635, 562, MATCH($B$3, resultados!$A$1:$ZZ$1, 0))</f>
        <v/>
      </c>
    </row>
    <row r="569">
      <c r="A569">
        <f>INDEX(resultados!$A$2:$ZZ$2635, 563, MATCH($B$1, resultados!$A$1:$ZZ$1, 0))</f>
        <v/>
      </c>
      <c r="B569">
        <f>INDEX(resultados!$A$2:$ZZ$2635, 563, MATCH($B$2, resultados!$A$1:$ZZ$1, 0))</f>
        <v/>
      </c>
      <c r="C569">
        <f>INDEX(resultados!$A$2:$ZZ$2635, 563, MATCH($B$3, resultados!$A$1:$ZZ$1, 0))</f>
        <v/>
      </c>
    </row>
    <row r="570">
      <c r="A570">
        <f>INDEX(resultados!$A$2:$ZZ$2635, 564, MATCH($B$1, resultados!$A$1:$ZZ$1, 0))</f>
        <v/>
      </c>
      <c r="B570">
        <f>INDEX(resultados!$A$2:$ZZ$2635, 564, MATCH($B$2, resultados!$A$1:$ZZ$1, 0))</f>
        <v/>
      </c>
      <c r="C570">
        <f>INDEX(resultados!$A$2:$ZZ$2635, 564, MATCH($B$3, resultados!$A$1:$ZZ$1, 0))</f>
        <v/>
      </c>
    </row>
    <row r="571">
      <c r="A571">
        <f>INDEX(resultados!$A$2:$ZZ$2635, 565, MATCH($B$1, resultados!$A$1:$ZZ$1, 0))</f>
        <v/>
      </c>
      <c r="B571">
        <f>INDEX(resultados!$A$2:$ZZ$2635, 565, MATCH($B$2, resultados!$A$1:$ZZ$1, 0))</f>
        <v/>
      </c>
      <c r="C571">
        <f>INDEX(resultados!$A$2:$ZZ$2635, 565, MATCH($B$3, resultados!$A$1:$ZZ$1, 0))</f>
        <v/>
      </c>
    </row>
    <row r="572">
      <c r="A572">
        <f>INDEX(resultados!$A$2:$ZZ$2635, 566, MATCH($B$1, resultados!$A$1:$ZZ$1, 0))</f>
        <v/>
      </c>
      <c r="B572">
        <f>INDEX(resultados!$A$2:$ZZ$2635, 566, MATCH($B$2, resultados!$A$1:$ZZ$1, 0))</f>
        <v/>
      </c>
      <c r="C572">
        <f>INDEX(resultados!$A$2:$ZZ$2635, 566, MATCH($B$3, resultados!$A$1:$ZZ$1, 0))</f>
        <v/>
      </c>
    </row>
    <row r="573">
      <c r="A573">
        <f>INDEX(resultados!$A$2:$ZZ$2635, 567, MATCH($B$1, resultados!$A$1:$ZZ$1, 0))</f>
        <v/>
      </c>
      <c r="B573">
        <f>INDEX(resultados!$A$2:$ZZ$2635, 567, MATCH($B$2, resultados!$A$1:$ZZ$1, 0))</f>
        <v/>
      </c>
      <c r="C573">
        <f>INDEX(resultados!$A$2:$ZZ$2635, 567, MATCH($B$3, resultados!$A$1:$ZZ$1, 0))</f>
        <v/>
      </c>
    </row>
    <row r="574">
      <c r="A574">
        <f>INDEX(resultados!$A$2:$ZZ$2635, 568, MATCH($B$1, resultados!$A$1:$ZZ$1, 0))</f>
        <v/>
      </c>
      <c r="B574">
        <f>INDEX(resultados!$A$2:$ZZ$2635, 568, MATCH($B$2, resultados!$A$1:$ZZ$1, 0))</f>
        <v/>
      </c>
      <c r="C574">
        <f>INDEX(resultados!$A$2:$ZZ$2635, 568, MATCH($B$3, resultados!$A$1:$ZZ$1, 0))</f>
        <v/>
      </c>
    </row>
    <row r="575">
      <c r="A575">
        <f>INDEX(resultados!$A$2:$ZZ$2635, 569, MATCH($B$1, resultados!$A$1:$ZZ$1, 0))</f>
        <v/>
      </c>
      <c r="B575">
        <f>INDEX(resultados!$A$2:$ZZ$2635, 569, MATCH($B$2, resultados!$A$1:$ZZ$1, 0))</f>
        <v/>
      </c>
      <c r="C575">
        <f>INDEX(resultados!$A$2:$ZZ$2635, 569, MATCH($B$3, resultados!$A$1:$ZZ$1, 0))</f>
        <v/>
      </c>
    </row>
    <row r="576">
      <c r="A576">
        <f>INDEX(resultados!$A$2:$ZZ$2635, 570, MATCH($B$1, resultados!$A$1:$ZZ$1, 0))</f>
        <v/>
      </c>
      <c r="B576">
        <f>INDEX(resultados!$A$2:$ZZ$2635, 570, MATCH($B$2, resultados!$A$1:$ZZ$1, 0))</f>
        <v/>
      </c>
      <c r="C576">
        <f>INDEX(resultados!$A$2:$ZZ$2635, 570, MATCH($B$3, resultados!$A$1:$ZZ$1, 0))</f>
        <v/>
      </c>
    </row>
    <row r="577">
      <c r="A577">
        <f>INDEX(resultados!$A$2:$ZZ$2635, 571, MATCH($B$1, resultados!$A$1:$ZZ$1, 0))</f>
        <v/>
      </c>
      <c r="B577">
        <f>INDEX(resultados!$A$2:$ZZ$2635, 571, MATCH($B$2, resultados!$A$1:$ZZ$1, 0))</f>
        <v/>
      </c>
      <c r="C577">
        <f>INDEX(resultados!$A$2:$ZZ$2635, 571, MATCH($B$3, resultados!$A$1:$ZZ$1, 0))</f>
        <v/>
      </c>
    </row>
    <row r="578">
      <c r="A578">
        <f>INDEX(resultados!$A$2:$ZZ$2635, 572, MATCH($B$1, resultados!$A$1:$ZZ$1, 0))</f>
        <v/>
      </c>
      <c r="B578">
        <f>INDEX(resultados!$A$2:$ZZ$2635, 572, MATCH($B$2, resultados!$A$1:$ZZ$1, 0))</f>
        <v/>
      </c>
      <c r="C578">
        <f>INDEX(resultados!$A$2:$ZZ$2635, 572, MATCH($B$3, resultados!$A$1:$ZZ$1, 0))</f>
        <v/>
      </c>
    </row>
    <row r="579">
      <c r="A579">
        <f>INDEX(resultados!$A$2:$ZZ$2635, 573, MATCH($B$1, resultados!$A$1:$ZZ$1, 0))</f>
        <v/>
      </c>
      <c r="B579">
        <f>INDEX(resultados!$A$2:$ZZ$2635, 573, MATCH($B$2, resultados!$A$1:$ZZ$1, 0))</f>
        <v/>
      </c>
      <c r="C579">
        <f>INDEX(resultados!$A$2:$ZZ$2635, 573, MATCH($B$3, resultados!$A$1:$ZZ$1, 0))</f>
        <v/>
      </c>
    </row>
    <row r="580">
      <c r="A580">
        <f>INDEX(resultados!$A$2:$ZZ$2635, 574, MATCH($B$1, resultados!$A$1:$ZZ$1, 0))</f>
        <v/>
      </c>
      <c r="B580">
        <f>INDEX(resultados!$A$2:$ZZ$2635, 574, MATCH($B$2, resultados!$A$1:$ZZ$1, 0))</f>
        <v/>
      </c>
      <c r="C580">
        <f>INDEX(resultados!$A$2:$ZZ$2635, 574, MATCH($B$3, resultados!$A$1:$ZZ$1, 0))</f>
        <v/>
      </c>
    </row>
    <row r="581">
      <c r="A581">
        <f>INDEX(resultados!$A$2:$ZZ$2635, 575, MATCH($B$1, resultados!$A$1:$ZZ$1, 0))</f>
        <v/>
      </c>
      <c r="B581">
        <f>INDEX(resultados!$A$2:$ZZ$2635, 575, MATCH($B$2, resultados!$A$1:$ZZ$1, 0))</f>
        <v/>
      </c>
      <c r="C581">
        <f>INDEX(resultados!$A$2:$ZZ$2635, 575, MATCH($B$3, resultados!$A$1:$ZZ$1, 0))</f>
        <v/>
      </c>
    </row>
    <row r="582">
      <c r="A582">
        <f>INDEX(resultados!$A$2:$ZZ$2635, 576, MATCH($B$1, resultados!$A$1:$ZZ$1, 0))</f>
        <v/>
      </c>
      <c r="B582">
        <f>INDEX(resultados!$A$2:$ZZ$2635, 576, MATCH($B$2, resultados!$A$1:$ZZ$1, 0))</f>
        <v/>
      </c>
      <c r="C582">
        <f>INDEX(resultados!$A$2:$ZZ$2635, 576, MATCH($B$3, resultados!$A$1:$ZZ$1, 0))</f>
        <v/>
      </c>
    </row>
    <row r="583">
      <c r="A583">
        <f>INDEX(resultados!$A$2:$ZZ$2635, 577, MATCH($B$1, resultados!$A$1:$ZZ$1, 0))</f>
        <v/>
      </c>
      <c r="B583">
        <f>INDEX(resultados!$A$2:$ZZ$2635, 577, MATCH($B$2, resultados!$A$1:$ZZ$1, 0))</f>
        <v/>
      </c>
      <c r="C583">
        <f>INDEX(resultados!$A$2:$ZZ$2635, 577, MATCH($B$3, resultados!$A$1:$ZZ$1, 0))</f>
        <v/>
      </c>
    </row>
    <row r="584">
      <c r="A584">
        <f>INDEX(resultados!$A$2:$ZZ$2635, 578, MATCH($B$1, resultados!$A$1:$ZZ$1, 0))</f>
        <v/>
      </c>
      <c r="B584">
        <f>INDEX(resultados!$A$2:$ZZ$2635, 578, MATCH($B$2, resultados!$A$1:$ZZ$1, 0))</f>
        <v/>
      </c>
      <c r="C584">
        <f>INDEX(resultados!$A$2:$ZZ$2635, 578, MATCH($B$3, resultados!$A$1:$ZZ$1, 0))</f>
        <v/>
      </c>
    </row>
    <row r="585">
      <c r="A585">
        <f>INDEX(resultados!$A$2:$ZZ$2635, 579, MATCH($B$1, resultados!$A$1:$ZZ$1, 0))</f>
        <v/>
      </c>
      <c r="B585">
        <f>INDEX(resultados!$A$2:$ZZ$2635, 579, MATCH($B$2, resultados!$A$1:$ZZ$1, 0))</f>
        <v/>
      </c>
      <c r="C585">
        <f>INDEX(resultados!$A$2:$ZZ$2635, 579, MATCH($B$3, resultados!$A$1:$ZZ$1, 0))</f>
        <v/>
      </c>
    </row>
    <row r="586">
      <c r="A586">
        <f>INDEX(resultados!$A$2:$ZZ$2635, 580, MATCH($B$1, resultados!$A$1:$ZZ$1, 0))</f>
        <v/>
      </c>
      <c r="B586">
        <f>INDEX(resultados!$A$2:$ZZ$2635, 580, MATCH($B$2, resultados!$A$1:$ZZ$1, 0))</f>
        <v/>
      </c>
      <c r="C586">
        <f>INDEX(resultados!$A$2:$ZZ$2635, 580, MATCH($B$3, resultados!$A$1:$ZZ$1, 0))</f>
        <v/>
      </c>
    </row>
    <row r="587">
      <c r="A587">
        <f>INDEX(resultados!$A$2:$ZZ$2635, 581, MATCH($B$1, resultados!$A$1:$ZZ$1, 0))</f>
        <v/>
      </c>
      <c r="B587">
        <f>INDEX(resultados!$A$2:$ZZ$2635, 581, MATCH($B$2, resultados!$A$1:$ZZ$1, 0))</f>
        <v/>
      </c>
      <c r="C587">
        <f>INDEX(resultados!$A$2:$ZZ$2635, 581, MATCH($B$3, resultados!$A$1:$ZZ$1, 0))</f>
        <v/>
      </c>
    </row>
    <row r="588">
      <c r="A588">
        <f>INDEX(resultados!$A$2:$ZZ$2635, 582, MATCH($B$1, resultados!$A$1:$ZZ$1, 0))</f>
        <v/>
      </c>
      <c r="B588">
        <f>INDEX(resultados!$A$2:$ZZ$2635, 582, MATCH($B$2, resultados!$A$1:$ZZ$1, 0))</f>
        <v/>
      </c>
      <c r="C588">
        <f>INDEX(resultados!$A$2:$ZZ$2635, 582, MATCH($B$3, resultados!$A$1:$ZZ$1, 0))</f>
        <v/>
      </c>
    </row>
    <row r="589">
      <c r="A589">
        <f>INDEX(resultados!$A$2:$ZZ$2635, 583, MATCH($B$1, resultados!$A$1:$ZZ$1, 0))</f>
        <v/>
      </c>
      <c r="B589">
        <f>INDEX(resultados!$A$2:$ZZ$2635, 583, MATCH($B$2, resultados!$A$1:$ZZ$1, 0))</f>
        <v/>
      </c>
      <c r="C589">
        <f>INDEX(resultados!$A$2:$ZZ$2635, 583, MATCH($B$3, resultados!$A$1:$ZZ$1, 0))</f>
        <v/>
      </c>
    </row>
    <row r="590">
      <c r="A590">
        <f>INDEX(resultados!$A$2:$ZZ$2635, 584, MATCH($B$1, resultados!$A$1:$ZZ$1, 0))</f>
        <v/>
      </c>
      <c r="B590">
        <f>INDEX(resultados!$A$2:$ZZ$2635, 584, MATCH($B$2, resultados!$A$1:$ZZ$1, 0))</f>
        <v/>
      </c>
      <c r="C590">
        <f>INDEX(resultados!$A$2:$ZZ$2635, 584, MATCH($B$3, resultados!$A$1:$ZZ$1, 0))</f>
        <v/>
      </c>
    </row>
    <row r="591">
      <c r="A591">
        <f>INDEX(resultados!$A$2:$ZZ$2635, 585, MATCH($B$1, resultados!$A$1:$ZZ$1, 0))</f>
        <v/>
      </c>
      <c r="B591">
        <f>INDEX(resultados!$A$2:$ZZ$2635, 585, MATCH($B$2, resultados!$A$1:$ZZ$1, 0))</f>
        <v/>
      </c>
      <c r="C591">
        <f>INDEX(resultados!$A$2:$ZZ$2635, 585, MATCH($B$3, resultados!$A$1:$ZZ$1, 0))</f>
        <v/>
      </c>
    </row>
    <row r="592">
      <c r="A592">
        <f>INDEX(resultados!$A$2:$ZZ$2635, 586, MATCH($B$1, resultados!$A$1:$ZZ$1, 0))</f>
        <v/>
      </c>
      <c r="B592">
        <f>INDEX(resultados!$A$2:$ZZ$2635, 586, MATCH($B$2, resultados!$A$1:$ZZ$1, 0))</f>
        <v/>
      </c>
      <c r="C592">
        <f>INDEX(resultados!$A$2:$ZZ$2635, 586, MATCH($B$3, resultados!$A$1:$ZZ$1, 0))</f>
        <v/>
      </c>
    </row>
    <row r="593">
      <c r="A593">
        <f>INDEX(resultados!$A$2:$ZZ$2635, 587, MATCH($B$1, resultados!$A$1:$ZZ$1, 0))</f>
        <v/>
      </c>
      <c r="B593">
        <f>INDEX(resultados!$A$2:$ZZ$2635, 587, MATCH($B$2, resultados!$A$1:$ZZ$1, 0))</f>
        <v/>
      </c>
      <c r="C593">
        <f>INDEX(resultados!$A$2:$ZZ$2635, 587, MATCH($B$3, resultados!$A$1:$ZZ$1, 0))</f>
        <v/>
      </c>
    </row>
    <row r="594">
      <c r="A594">
        <f>INDEX(resultados!$A$2:$ZZ$2635, 588, MATCH($B$1, resultados!$A$1:$ZZ$1, 0))</f>
        <v/>
      </c>
      <c r="B594">
        <f>INDEX(resultados!$A$2:$ZZ$2635, 588, MATCH($B$2, resultados!$A$1:$ZZ$1, 0))</f>
        <v/>
      </c>
      <c r="C594">
        <f>INDEX(resultados!$A$2:$ZZ$2635, 588, MATCH($B$3, resultados!$A$1:$ZZ$1, 0))</f>
        <v/>
      </c>
    </row>
    <row r="595">
      <c r="A595">
        <f>INDEX(resultados!$A$2:$ZZ$2635, 589, MATCH($B$1, resultados!$A$1:$ZZ$1, 0))</f>
        <v/>
      </c>
      <c r="B595">
        <f>INDEX(resultados!$A$2:$ZZ$2635, 589, MATCH($B$2, resultados!$A$1:$ZZ$1, 0))</f>
        <v/>
      </c>
      <c r="C595">
        <f>INDEX(resultados!$A$2:$ZZ$2635, 589, MATCH($B$3, resultados!$A$1:$ZZ$1, 0))</f>
        <v/>
      </c>
    </row>
    <row r="596">
      <c r="A596">
        <f>INDEX(resultados!$A$2:$ZZ$2635, 590, MATCH($B$1, resultados!$A$1:$ZZ$1, 0))</f>
        <v/>
      </c>
      <c r="B596">
        <f>INDEX(resultados!$A$2:$ZZ$2635, 590, MATCH($B$2, resultados!$A$1:$ZZ$1, 0))</f>
        <v/>
      </c>
      <c r="C596">
        <f>INDEX(resultados!$A$2:$ZZ$2635, 590, MATCH($B$3, resultados!$A$1:$ZZ$1, 0))</f>
        <v/>
      </c>
    </row>
    <row r="597">
      <c r="A597">
        <f>INDEX(resultados!$A$2:$ZZ$2635, 591, MATCH($B$1, resultados!$A$1:$ZZ$1, 0))</f>
        <v/>
      </c>
      <c r="B597">
        <f>INDEX(resultados!$A$2:$ZZ$2635, 591, MATCH($B$2, resultados!$A$1:$ZZ$1, 0))</f>
        <v/>
      </c>
      <c r="C597">
        <f>INDEX(resultados!$A$2:$ZZ$2635, 591, MATCH($B$3, resultados!$A$1:$ZZ$1, 0))</f>
        <v/>
      </c>
    </row>
    <row r="598">
      <c r="A598">
        <f>INDEX(resultados!$A$2:$ZZ$2635, 592, MATCH($B$1, resultados!$A$1:$ZZ$1, 0))</f>
        <v/>
      </c>
      <c r="B598">
        <f>INDEX(resultados!$A$2:$ZZ$2635, 592, MATCH($B$2, resultados!$A$1:$ZZ$1, 0))</f>
        <v/>
      </c>
      <c r="C598">
        <f>INDEX(resultados!$A$2:$ZZ$2635, 592, MATCH($B$3, resultados!$A$1:$ZZ$1, 0))</f>
        <v/>
      </c>
    </row>
    <row r="599">
      <c r="A599">
        <f>INDEX(resultados!$A$2:$ZZ$2635, 593, MATCH($B$1, resultados!$A$1:$ZZ$1, 0))</f>
        <v/>
      </c>
      <c r="B599">
        <f>INDEX(resultados!$A$2:$ZZ$2635, 593, MATCH($B$2, resultados!$A$1:$ZZ$1, 0))</f>
        <v/>
      </c>
      <c r="C599">
        <f>INDEX(resultados!$A$2:$ZZ$2635, 593, MATCH($B$3, resultados!$A$1:$ZZ$1, 0))</f>
        <v/>
      </c>
    </row>
    <row r="600">
      <c r="A600">
        <f>INDEX(resultados!$A$2:$ZZ$2635, 594, MATCH($B$1, resultados!$A$1:$ZZ$1, 0))</f>
        <v/>
      </c>
      <c r="B600">
        <f>INDEX(resultados!$A$2:$ZZ$2635, 594, MATCH($B$2, resultados!$A$1:$ZZ$1, 0))</f>
        <v/>
      </c>
      <c r="C600">
        <f>INDEX(resultados!$A$2:$ZZ$2635, 594, MATCH($B$3, resultados!$A$1:$ZZ$1, 0))</f>
        <v/>
      </c>
    </row>
    <row r="601">
      <c r="A601">
        <f>INDEX(resultados!$A$2:$ZZ$2635, 595, MATCH($B$1, resultados!$A$1:$ZZ$1, 0))</f>
        <v/>
      </c>
      <c r="B601">
        <f>INDEX(resultados!$A$2:$ZZ$2635, 595, MATCH($B$2, resultados!$A$1:$ZZ$1, 0))</f>
        <v/>
      </c>
      <c r="C601">
        <f>INDEX(resultados!$A$2:$ZZ$2635, 595, MATCH($B$3, resultados!$A$1:$ZZ$1, 0))</f>
        <v/>
      </c>
    </row>
    <row r="602">
      <c r="A602">
        <f>INDEX(resultados!$A$2:$ZZ$2635, 596, MATCH($B$1, resultados!$A$1:$ZZ$1, 0))</f>
        <v/>
      </c>
      <c r="B602">
        <f>INDEX(resultados!$A$2:$ZZ$2635, 596, MATCH($B$2, resultados!$A$1:$ZZ$1, 0))</f>
        <v/>
      </c>
      <c r="C602">
        <f>INDEX(resultados!$A$2:$ZZ$2635, 596, MATCH($B$3, resultados!$A$1:$ZZ$1, 0))</f>
        <v/>
      </c>
    </row>
    <row r="603">
      <c r="A603">
        <f>INDEX(resultados!$A$2:$ZZ$2635, 597, MATCH($B$1, resultados!$A$1:$ZZ$1, 0))</f>
        <v/>
      </c>
      <c r="B603">
        <f>INDEX(resultados!$A$2:$ZZ$2635, 597, MATCH($B$2, resultados!$A$1:$ZZ$1, 0))</f>
        <v/>
      </c>
      <c r="C603">
        <f>INDEX(resultados!$A$2:$ZZ$2635, 597, MATCH($B$3, resultados!$A$1:$ZZ$1, 0))</f>
        <v/>
      </c>
    </row>
    <row r="604">
      <c r="A604">
        <f>INDEX(resultados!$A$2:$ZZ$2635, 598, MATCH($B$1, resultados!$A$1:$ZZ$1, 0))</f>
        <v/>
      </c>
      <c r="B604">
        <f>INDEX(resultados!$A$2:$ZZ$2635, 598, MATCH($B$2, resultados!$A$1:$ZZ$1, 0))</f>
        <v/>
      </c>
      <c r="C604">
        <f>INDEX(resultados!$A$2:$ZZ$2635, 598, MATCH($B$3, resultados!$A$1:$ZZ$1, 0))</f>
        <v/>
      </c>
    </row>
    <row r="605">
      <c r="A605">
        <f>INDEX(resultados!$A$2:$ZZ$2635, 599, MATCH($B$1, resultados!$A$1:$ZZ$1, 0))</f>
        <v/>
      </c>
      <c r="B605">
        <f>INDEX(resultados!$A$2:$ZZ$2635, 599, MATCH($B$2, resultados!$A$1:$ZZ$1, 0))</f>
        <v/>
      </c>
      <c r="C605">
        <f>INDEX(resultados!$A$2:$ZZ$2635, 599, MATCH($B$3, resultados!$A$1:$ZZ$1, 0))</f>
        <v/>
      </c>
    </row>
    <row r="606">
      <c r="A606">
        <f>INDEX(resultados!$A$2:$ZZ$2635, 600, MATCH($B$1, resultados!$A$1:$ZZ$1, 0))</f>
        <v/>
      </c>
      <c r="B606">
        <f>INDEX(resultados!$A$2:$ZZ$2635, 600, MATCH($B$2, resultados!$A$1:$ZZ$1, 0))</f>
        <v/>
      </c>
      <c r="C606">
        <f>INDEX(resultados!$A$2:$ZZ$2635, 600, MATCH($B$3, resultados!$A$1:$ZZ$1, 0))</f>
        <v/>
      </c>
    </row>
    <row r="607">
      <c r="A607">
        <f>INDEX(resultados!$A$2:$ZZ$2635, 601, MATCH($B$1, resultados!$A$1:$ZZ$1, 0))</f>
        <v/>
      </c>
      <c r="B607">
        <f>INDEX(resultados!$A$2:$ZZ$2635, 601, MATCH($B$2, resultados!$A$1:$ZZ$1, 0))</f>
        <v/>
      </c>
      <c r="C607">
        <f>INDEX(resultados!$A$2:$ZZ$2635, 601, MATCH($B$3, resultados!$A$1:$ZZ$1, 0))</f>
        <v/>
      </c>
    </row>
    <row r="608">
      <c r="A608">
        <f>INDEX(resultados!$A$2:$ZZ$2635, 602, MATCH($B$1, resultados!$A$1:$ZZ$1, 0))</f>
        <v/>
      </c>
      <c r="B608">
        <f>INDEX(resultados!$A$2:$ZZ$2635, 602, MATCH($B$2, resultados!$A$1:$ZZ$1, 0))</f>
        <v/>
      </c>
      <c r="C608">
        <f>INDEX(resultados!$A$2:$ZZ$2635, 602, MATCH($B$3, resultados!$A$1:$ZZ$1, 0))</f>
        <v/>
      </c>
    </row>
    <row r="609">
      <c r="A609">
        <f>INDEX(resultados!$A$2:$ZZ$2635, 603, MATCH($B$1, resultados!$A$1:$ZZ$1, 0))</f>
        <v/>
      </c>
      <c r="B609">
        <f>INDEX(resultados!$A$2:$ZZ$2635, 603, MATCH($B$2, resultados!$A$1:$ZZ$1, 0))</f>
        <v/>
      </c>
      <c r="C609">
        <f>INDEX(resultados!$A$2:$ZZ$2635, 603, MATCH($B$3, resultados!$A$1:$ZZ$1, 0))</f>
        <v/>
      </c>
    </row>
    <row r="610">
      <c r="A610">
        <f>INDEX(resultados!$A$2:$ZZ$2635, 604, MATCH($B$1, resultados!$A$1:$ZZ$1, 0))</f>
        <v/>
      </c>
      <c r="B610">
        <f>INDEX(resultados!$A$2:$ZZ$2635, 604, MATCH($B$2, resultados!$A$1:$ZZ$1, 0))</f>
        <v/>
      </c>
      <c r="C610">
        <f>INDEX(resultados!$A$2:$ZZ$2635, 604, MATCH($B$3, resultados!$A$1:$ZZ$1, 0))</f>
        <v/>
      </c>
    </row>
    <row r="611">
      <c r="A611">
        <f>INDEX(resultados!$A$2:$ZZ$2635, 605, MATCH($B$1, resultados!$A$1:$ZZ$1, 0))</f>
        <v/>
      </c>
      <c r="B611">
        <f>INDEX(resultados!$A$2:$ZZ$2635, 605, MATCH($B$2, resultados!$A$1:$ZZ$1, 0))</f>
        <v/>
      </c>
      <c r="C611">
        <f>INDEX(resultados!$A$2:$ZZ$2635, 605, MATCH($B$3, resultados!$A$1:$ZZ$1, 0))</f>
        <v/>
      </c>
    </row>
    <row r="612">
      <c r="A612">
        <f>INDEX(resultados!$A$2:$ZZ$2635, 606, MATCH($B$1, resultados!$A$1:$ZZ$1, 0))</f>
        <v/>
      </c>
      <c r="B612">
        <f>INDEX(resultados!$A$2:$ZZ$2635, 606, MATCH($B$2, resultados!$A$1:$ZZ$1, 0))</f>
        <v/>
      </c>
      <c r="C612">
        <f>INDEX(resultados!$A$2:$ZZ$2635, 606, MATCH($B$3, resultados!$A$1:$ZZ$1, 0))</f>
        <v/>
      </c>
    </row>
    <row r="613">
      <c r="A613">
        <f>INDEX(resultados!$A$2:$ZZ$2635, 607, MATCH($B$1, resultados!$A$1:$ZZ$1, 0))</f>
        <v/>
      </c>
      <c r="B613">
        <f>INDEX(resultados!$A$2:$ZZ$2635, 607, MATCH($B$2, resultados!$A$1:$ZZ$1, 0))</f>
        <v/>
      </c>
      <c r="C613">
        <f>INDEX(resultados!$A$2:$ZZ$2635, 607, MATCH($B$3, resultados!$A$1:$ZZ$1, 0))</f>
        <v/>
      </c>
    </row>
    <row r="614">
      <c r="A614">
        <f>INDEX(resultados!$A$2:$ZZ$2635, 608, MATCH($B$1, resultados!$A$1:$ZZ$1, 0))</f>
        <v/>
      </c>
      <c r="B614">
        <f>INDEX(resultados!$A$2:$ZZ$2635, 608, MATCH($B$2, resultados!$A$1:$ZZ$1, 0))</f>
        <v/>
      </c>
      <c r="C614">
        <f>INDEX(resultados!$A$2:$ZZ$2635, 608, MATCH($B$3, resultados!$A$1:$ZZ$1, 0))</f>
        <v/>
      </c>
    </row>
    <row r="615">
      <c r="A615">
        <f>INDEX(resultados!$A$2:$ZZ$2635, 609, MATCH($B$1, resultados!$A$1:$ZZ$1, 0))</f>
        <v/>
      </c>
      <c r="B615">
        <f>INDEX(resultados!$A$2:$ZZ$2635, 609, MATCH($B$2, resultados!$A$1:$ZZ$1, 0))</f>
        <v/>
      </c>
      <c r="C615">
        <f>INDEX(resultados!$A$2:$ZZ$2635, 609, MATCH($B$3, resultados!$A$1:$ZZ$1, 0))</f>
        <v/>
      </c>
    </row>
    <row r="616">
      <c r="A616">
        <f>INDEX(resultados!$A$2:$ZZ$2635, 610, MATCH($B$1, resultados!$A$1:$ZZ$1, 0))</f>
        <v/>
      </c>
      <c r="B616">
        <f>INDEX(resultados!$A$2:$ZZ$2635, 610, MATCH($B$2, resultados!$A$1:$ZZ$1, 0))</f>
        <v/>
      </c>
      <c r="C616">
        <f>INDEX(resultados!$A$2:$ZZ$2635, 610, MATCH($B$3, resultados!$A$1:$ZZ$1, 0))</f>
        <v/>
      </c>
    </row>
    <row r="617">
      <c r="A617">
        <f>INDEX(resultados!$A$2:$ZZ$2635, 611, MATCH($B$1, resultados!$A$1:$ZZ$1, 0))</f>
        <v/>
      </c>
      <c r="B617">
        <f>INDEX(resultados!$A$2:$ZZ$2635, 611, MATCH($B$2, resultados!$A$1:$ZZ$1, 0))</f>
        <v/>
      </c>
      <c r="C617">
        <f>INDEX(resultados!$A$2:$ZZ$2635, 611, MATCH($B$3, resultados!$A$1:$ZZ$1, 0))</f>
        <v/>
      </c>
    </row>
    <row r="618">
      <c r="A618">
        <f>INDEX(resultados!$A$2:$ZZ$2635, 612, MATCH($B$1, resultados!$A$1:$ZZ$1, 0))</f>
        <v/>
      </c>
      <c r="B618">
        <f>INDEX(resultados!$A$2:$ZZ$2635, 612, MATCH($B$2, resultados!$A$1:$ZZ$1, 0))</f>
        <v/>
      </c>
      <c r="C618">
        <f>INDEX(resultados!$A$2:$ZZ$2635, 612, MATCH($B$3, resultados!$A$1:$ZZ$1, 0))</f>
        <v/>
      </c>
    </row>
    <row r="619">
      <c r="A619">
        <f>INDEX(resultados!$A$2:$ZZ$2635, 613, MATCH($B$1, resultados!$A$1:$ZZ$1, 0))</f>
        <v/>
      </c>
      <c r="B619">
        <f>INDEX(resultados!$A$2:$ZZ$2635, 613, MATCH($B$2, resultados!$A$1:$ZZ$1, 0))</f>
        <v/>
      </c>
      <c r="C619">
        <f>INDEX(resultados!$A$2:$ZZ$2635, 613, MATCH($B$3, resultados!$A$1:$ZZ$1, 0))</f>
        <v/>
      </c>
    </row>
    <row r="620">
      <c r="A620">
        <f>INDEX(resultados!$A$2:$ZZ$2635, 614, MATCH($B$1, resultados!$A$1:$ZZ$1, 0))</f>
        <v/>
      </c>
      <c r="B620">
        <f>INDEX(resultados!$A$2:$ZZ$2635, 614, MATCH($B$2, resultados!$A$1:$ZZ$1, 0))</f>
        <v/>
      </c>
      <c r="C620">
        <f>INDEX(resultados!$A$2:$ZZ$2635, 614, MATCH($B$3, resultados!$A$1:$ZZ$1, 0))</f>
        <v/>
      </c>
    </row>
    <row r="621">
      <c r="A621">
        <f>INDEX(resultados!$A$2:$ZZ$2635, 615, MATCH($B$1, resultados!$A$1:$ZZ$1, 0))</f>
        <v/>
      </c>
      <c r="B621">
        <f>INDEX(resultados!$A$2:$ZZ$2635, 615, MATCH($B$2, resultados!$A$1:$ZZ$1, 0))</f>
        <v/>
      </c>
      <c r="C621">
        <f>INDEX(resultados!$A$2:$ZZ$2635, 615, MATCH($B$3, resultados!$A$1:$ZZ$1, 0))</f>
        <v/>
      </c>
    </row>
    <row r="622">
      <c r="A622">
        <f>INDEX(resultados!$A$2:$ZZ$2635, 616, MATCH($B$1, resultados!$A$1:$ZZ$1, 0))</f>
        <v/>
      </c>
      <c r="B622">
        <f>INDEX(resultados!$A$2:$ZZ$2635, 616, MATCH($B$2, resultados!$A$1:$ZZ$1, 0))</f>
        <v/>
      </c>
      <c r="C622">
        <f>INDEX(resultados!$A$2:$ZZ$2635, 616, MATCH($B$3, resultados!$A$1:$ZZ$1, 0))</f>
        <v/>
      </c>
    </row>
    <row r="623">
      <c r="A623">
        <f>INDEX(resultados!$A$2:$ZZ$2635, 617, MATCH($B$1, resultados!$A$1:$ZZ$1, 0))</f>
        <v/>
      </c>
      <c r="B623">
        <f>INDEX(resultados!$A$2:$ZZ$2635, 617, MATCH($B$2, resultados!$A$1:$ZZ$1, 0))</f>
        <v/>
      </c>
      <c r="C623">
        <f>INDEX(resultados!$A$2:$ZZ$2635, 617, MATCH($B$3, resultados!$A$1:$ZZ$1, 0))</f>
        <v/>
      </c>
    </row>
    <row r="624">
      <c r="A624">
        <f>INDEX(resultados!$A$2:$ZZ$2635, 618, MATCH($B$1, resultados!$A$1:$ZZ$1, 0))</f>
        <v/>
      </c>
      <c r="B624">
        <f>INDEX(resultados!$A$2:$ZZ$2635, 618, MATCH($B$2, resultados!$A$1:$ZZ$1, 0))</f>
        <v/>
      </c>
      <c r="C624">
        <f>INDEX(resultados!$A$2:$ZZ$2635, 618, MATCH($B$3, resultados!$A$1:$ZZ$1, 0))</f>
        <v/>
      </c>
    </row>
    <row r="625">
      <c r="A625">
        <f>INDEX(resultados!$A$2:$ZZ$2635, 619, MATCH($B$1, resultados!$A$1:$ZZ$1, 0))</f>
        <v/>
      </c>
      <c r="B625">
        <f>INDEX(resultados!$A$2:$ZZ$2635, 619, MATCH($B$2, resultados!$A$1:$ZZ$1, 0))</f>
        <v/>
      </c>
      <c r="C625">
        <f>INDEX(resultados!$A$2:$ZZ$2635, 619, MATCH($B$3, resultados!$A$1:$ZZ$1, 0))</f>
        <v/>
      </c>
    </row>
    <row r="626">
      <c r="A626">
        <f>INDEX(resultados!$A$2:$ZZ$2635, 620, MATCH($B$1, resultados!$A$1:$ZZ$1, 0))</f>
        <v/>
      </c>
      <c r="B626">
        <f>INDEX(resultados!$A$2:$ZZ$2635, 620, MATCH($B$2, resultados!$A$1:$ZZ$1, 0))</f>
        <v/>
      </c>
      <c r="C626">
        <f>INDEX(resultados!$A$2:$ZZ$2635, 620, MATCH($B$3, resultados!$A$1:$ZZ$1, 0))</f>
        <v/>
      </c>
    </row>
    <row r="627">
      <c r="A627">
        <f>INDEX(resultados!$A$2:$ZZ$2635, 621, MATCH($B$1, resultados!$A$1:$ZZ$1, 0))</f>
        <v/>
      </c>
      <c r="B627">
        <f>INDEX(resultados!$A$2:$ZZ$2635, 621, MATCH($B$2, resultados!$A$1:$ZZ$1, 0))</f>
        <v/>
      </c>
      <c r="C627">
        <f>INDEX(resultados!$A$2:$ZZ$2635, 621, MATCH($B$3, resultados!$A$1:$ZZ$1, 0))</f>
        <v/>
      </c>
    </row>
    <row r="628">
      <c r="A628">
        <f>INDEX(resultados!$A$2:$ZZ$2635, 622, MATCH($B$1, resultados!$A$1:$ZZ$1, 0))</f>
        <v/>
      </c>
      <c r="B628">
        <f>INDEX(resultados!$A$2:$ZZ$2635, 622, MATCH($B$2, resultados!$A$1:$ZZ$1, 0))</f>
        <v/>
      </c>
      <c r="C628">
        <f>INDEX(resultados!$A$2:$ZZ$2635, 622, MATCH($B$3, resultados!$A$1:$ZZ$1, 0))</f>
        <v/>
      </c>
    </row>
    <row r="629">
      <c r="A629">
        <f>INDEX(resultados!$A$2:$ZZ$2635, 623, MATCH($B$1, resultados!$A$1:$ZZ$1, 0))</f>
        <v/>
      </c>
      <c r="B629">
        <f>INDEX(resultados!$A$2:$ZZ$2635, 623, MATCH($B$2, resultados!$A$1:$ZZ$1, 0))</f>
        <v/>
      </c>
      <c r="C629">
        <f>INDEX(resultados!$A$2:$ZZ$2635, 623, MATCH($B$3, resultados!$A$1:$ZZ$1, 0))</f>
        <v/>
      </c>
    </row>
    <row r="630">
      <c r="A630">
        <f>INDEX(resultados!$A$2:$ZZ$2635, 624, MATCH($B$1, resultados!$A$1:$ZZ$1, 0))</f>
        <v/>
      </c>
      <c r="B630">
        <f>INDEX(resultados!$A$2:$ZZ$2635, 624, MATCH($B$2, resultados!$A$1:$ZZ$1, 0))</f>
        <v/>
      </c>
      <c r="C630">
        <f>INDEX(resultados!$A$2:$ZZ$2635, 624, MATCH($B$3, resultados!$A$1:$ZZ$1, 0))</f>
        <v/>
      </c>
    </row>
    <row r="631">
      <c r="A631">
        <f>INDEX(resultados!$A$2:$ZZ$2635, 625, MATCH($B$1, resultados!$A$1:$ZZ$1, 0))</f>
        <v/>
      </c>
      <c r="B631">
        <f>INDEX(resultados!$A$2:$ZZ$2635, 625, MATCH($B$2, resultados!$A$1:$ZZ$1, 0))</f>
        <v/>
      </c>
      <c r="C631">
        <f>INDEX(resultados!$A$2:$ZZ$2635, 625, MATCH($B$3, resultados!$A$1:$ZZ$1, 0))</f>
        <v/>
      </c>
    </row>
    <row r="632">
      <c r="A632">
        <f>INDEX(resultados!$A$2:$ZZ$2635, 626, MATCH($B$1, resultados!$A$1:$ZZ$1, 0))</f>
        <v/>
      </c>
      <c r="B632">
        <f>INDEX(resultados!$A$2:$ZZ$2635, 626, MATCH($B$2, resultados!$A$1:$ZZ$1, 0))</f>
        <v/>
      </c>
      <c r="C632">
        <f>INDEX(resultados!$A$2:$ZZ$2635, 626, MATCH($B$3, resultados!$A$1:$ZZ$1, 0))</f>
        <v/>
      </c>
    </row>
    <row r="633">
      <c r="A633">
        <f>INDEX(resultados!$A$2:$ZZ$2635, 627, MATCH($B$1, resultados!$A$1:$ZZ$1, 0))</f>
        <v/>
      </c>
      <c r="B633">
        <f>INDEX(resultados!$A$2:$ZZ$2635, 627, MATCH($B$2, resultados!$A$1:$ZZ$1, 0))</f>
        <v/>
      </c>
      <c r="C633">
        <f>INDEX(resultados!$A$2:$ZZ$2635, 627, MATCH($B$3, resultados!$A$1:$ZZ$1, 0))</f>
        <v/>
      </c>
    </row>
    <row r="634">
      <c r="A634">
        <f>INDEX(resultados!$A$2:$ZZ$2635, 628, MATCH($B$1, resultados!$A$1:$ZZ$1, 0))</f>
        <v/>
      </c>
      <c r="B634">
        <f>INDEX(resultados!$A$2:$ZZ$2635, 628, MATCH($B$2, resultados!$A$1:$ZZ$1, 0))</f>
        <v/>
      </c>
      <c r="C634">
        <f>INDEX(resultados!$A$2:$ZZ$2635, 628, MATCH($B$3, resultados!$A$1:$ZZ$1, 0))</f>
        <v/>
      </c>
    </row>
    <row r="635">
      <c r="A635">
        <f>INDEX(resultados!$A$2:$ZZ$2635, 629, MATCH($B$1, resultados!$A$1:$ZZ$1, 0))</f>
        <v/>
      </c>
      <c r="B635">
        <f>INDEX(resultados!$A$2:$ZZ$2635, 629, MATCH($B$2, resultados!$A$1:$ZZ$1, 0))</f>
        <v/>
      </c>
      <c r="C635">
        <f>INDEX(resultados!$A$2:$ZZ$2635, 629, MATCH($B$3, resultados!$A$1:$ZZ$1, 0))</f>
        <v/>
      </c>
    </row>
    <row r="636">
      <c r="A636">
        <f>INDEX(resultados!$A$2:$ZZ$2635, 630, MATCH($B$1, resultados!$A$1:$ZZ$1, 0))</f>
        <v/>
      </c>
      <c r="B636">
        <f>INDEX(resultados!$A$2:$ZZ$2635, 630, MATCH($B$2, resultados!$A$1:$ZZ$1, 0))</f>
        <v/>
      </c>
      <c r="C636">
        <f>INDEX(resultados!$A$2:$ZZ$2635, 630, MATCH($B$3, resultados!$A$1:$ZZ$1, 0))</f>
        <v/>
      </c>
    </row>
    <row r="637">
      <c r="A637">
        <f>INDEX(resultados!$A$2:$ZZ$2635, 631, MATCH($B$1, resultados!$A$1:$ZZ$1, 0))</f>
        <v/>
      </c>
      <c r="B637">
        <f>INDEX(resultados!$A$2:$ZZ$2635, 631, MATCH($B$2, resultados!$A$1:$ZZ$1, 0))</f>
        <v/>
      </c>
      <c r="C637">
        <f>INDEX(resultados!$A$2:$ZZ$2635, 631, MATCH($B$3, resultados!$A$1:$ZZ$1, 0))</f>
        <v/>
      </c>
    </row>
    <row r="638">
      <c r="A638">
        <f>INDEX(resultados!$A$2:$ZZ$2635, 632, MATCH($B$1, resultados!$A$1:$ZZ$1, 0))</f>
        <v/>
      </c>
      <c r="B638">
        <f>INDEX(resultados!$A$2:$ZZ$2635, 632, MATCH($B$2, resultados!$A$1:$ZZ$1, 0))</f>
        <v/>
      </c>
      <c r="C638">
        <f>INDEX(resultados!$A$2:$ZZ$2635, 632, MATCH($B$3, resultados!$A$1:$ZZ$1, 0))</f>
        <v/>
      </c>
    </row>
    <row r="639">
      <c r="A639">
        <f>INDEX(resultados!$A$2:$ZZ$2635, 633, MATCH($B$1, resultados!$A$1:$ZZ$1, 0))</f>
        <v/>
      </c>
      <c r="B639">
        <f>INDEX(resultados!$A$2:$ZZ$2635, 633, MATCH($B$2, resultados!$A$1:$ZZ$1, 0))</f>
        <v/>
      </c>
      <c r="C639">
        <f>INDEX(resultados!$A$2:$ZZ$2635, 633, MATCH($B$3, resultados!$A$1:$ZZ$1, 0))</f>
        <v/>
      </c>
    </row>
    <row r="640">
      <c r="A640">
        <f>INDEX(resultados!$A$2:$ZZ$2635, 634, MATCH($B$1, resultados!$A$1:$ZZ$1, 0))</f>
        <v/>
      </c>
      <c r="B640">
        <f>INDEX(resultados!$A$2:$ZZ$2635, 634, MATCH($B$2, resultados!$A$1:$ZZ$1, 0))</f>
        <v/>
      </c>
      <c r="C640">
        <f>INDEX(resultados!$A$2:$ZZ$2635, 634, MATCH($B$3, resultados!$A$1:$ZZ$1, 0))</f>
        <v/>
      </c>
    </row>
    <row r="641">
      <c r="A641">
        <f>INDEX(resultados!$A$2:$ZZ$2635, 635, MATCH($B$1, resultados!$A$1:$ZZ$1, 0))</f>
        <v/>
      </c>
      <c r="B641">
        <f>INDEX(resultados!$A$2:$ZZ$2635, 635, MATCH($B$2, resultados!$A$1:$ZZ$1, 0))</f>
        <v/>
      </c>
      <c r="C641">
        <f>INDEX(resultados!$A$2:$ZZ$2635, 635, MATCH($B$3, resultados!$A$1:$ZZ$1, 0))</f>
        <v/>
      </c>
    </row>
    <row r="642">
      <c r="A642">
        <f>INDEX(resultados!$A$2:$ZZ$2635, 636, MATCH($B$1, resultados!$A$1:$ZZ$1, 0))</f>
        <v/>
      </c>
      <c r="B642">
        <f>INDEX(resultados!$A$2:$ZZ$2635, 636, MATCH($B$2, resultados!$A$1:$ZZ$1, 0))</f>
        <v/>
      </c>
      <c r="C642">
        <f>INDEX(resultados!$A$2:$ZZ$2635, 636, MATCH($B$3, resultados!$A$1:$ZZ$1, 0))</f>
        <v/>
      </c>
    </row>
    <row r="643">
      <c r="A643">
        <f>INDEX(resultados!$A$2:$ZZ$2635, 637, MATCH($B$1, resultados!$A$1:$ZZ$1, 0))</f>
        <v/>
      </c>
      <c r="B643">
        <f>INDEX(resultados!$A$2:$ZZ$2635, 637, MATCH($B$2, resultados!$A$1:$ZZ$1, 0))</f>
        <v/>
      </c>
      <c r="C643">
        <f>INDEX(resultados!$A$2:$ZZ$2635, 637, MATCH($B$3, resultados!$A$1:$ZZ$1, 0))</f>
        <v/>
      </c>
    </row>
    <row r="644">
      <c r="A644">
        <f>INDEX(resultados!$A$2:$ZZ$2635, 638, MATCH($B$1, resultados!$A$1:$ZZ$1, 0))</f>
        <v/>
      </c>
      <c r="B644">
        <f>INDEX(resultados!$A$2:$ZZ$2635, 638, MATCH($B$2, resultados!$A$1:$ZZ$1, 0))</f>
        <v/>
      </c>
      <c r="C644">
        <f>INDEX(resultados!$A$2:$ZZ$2635, 638, MATCH($B$3, resultados!$A$1:$ZZ$1, 0))</f>
        <v/>
      </c>
    </row>
    <row r="645">
      <c r="A645">
        <f>INDEX(resultados!$A$2:$ZZ$2635, 639, MATCH($B$1, resultados!$A$1:$ZZ$1, 0))</f>
        <v/>
      </c>
      <c r="B645">
        <f>INDEX(resultados!$A$2:$ZZ$2635, 639, MATCH($B$2, resultados!$A$1:$ZZ$1, 0))</f>
        <v/>
      </c>
      <c r="C645">
        <f>INDEX(resultados!$A$2:$ZZ$2635, 639, MATCH($B$3, resultados!$A$1:$ZZ$1, 0))</f>
        <v/>
      </c>
    </row>
    <row r="646">
      <c r="A646">
        <f>INDEX(resultados!$A$2:$ZZ$2635, 640, MATCH($B$1, resultados!$A$1:$ZZ$1, 0))</f>
        <v/>
      </c>
      <c r="B646">
        <f>INDEX(resultados!$A$2:$ZZ$2635, 640, MATCH($B$2, resultados!$A$1:$ZZ$1, 0))</f>
        <v/>
      </c>
      <c r="C646">
        <f>INDEX(resultados!$A$2:$ZZ$2635, 640, MATCH($B$3, resultados!$A$1:$ZZ$1, 0))</f>
        <v/>
      </c>
    </row>
    <row r="647">
      <c r="A647">
        <f>INDEX(resultados!$A$2:$ZZ$2635, 641, MATCH($B$1, resultados!$A$1:$ZZ$1, 0))</f>
        <v/>
      </c>
      <c r="B647">
        <f>INDEX(resultados!$A$2:$ZZ$2635, 641, MATCH($B$2, resultados!$A$1:$ZZ$1, 0))</f>
        <v/>
      </c>
      <c r="C647">
        <f>INDEX(resultados!$A$2:$ZZ$2635, 641, MATCH($B$3, resultados!$A$1:$ZZ$1, 0))</f>
        <v/>
      </c>
    </row>
    <row r="648">
      <c r="A648">
        <f>INDEX(resultados!$A$2:$ZZ$2635, 642, MATCH($B$1, resultados!$A$1:$ZZ$1, 0))</f>
        <v/>
      </c>
      <c r="B648">
        <f>INDEX(resultados!$A$2:$ZZ$2635, 642, MATCH($B$2, resultados!$A$1:$ZZ$1, 0))</f>
        <v/>
      </c>
      <c r="C648">
        <f>INDEX(resultados!$A$2:$ZZ$2635, 642, MATCH($B$3, resultados!$A$1:$ZZ$1, 0))</f>
        <v/>
      </c>
    </row>
    <row r="649">
      <c r="A649">
        <f>INDEX(resultados!$A$2:$ZZ$2635, 643, MATCH($B$1, resultados!$A$1:$ZZ$1, 0))</f>
        <v/>
      </c>
      <c r="B649">
        <f>INDEX(resultados!$A$2:$ZZ$2635, 643, MATCH($B$2, resultados!$A$1:$ZZ$1, 0))</f>
        <v/>
      </c>
      <c r="C649">
        <f>INDEX(resultados!$A$2:$ZZ$2635, 643, MATCH($B$3, resultados!$A$1:$ZZ$1, 0))</f>
        <v/>
      </c>
    </row>
    <row r="650">
      <c r="A650">
        <f>INDEX(resultados!$A$2:$ZZ$2635, 644, MATCH($B$1, resultados!$A$1:$ZZ$1, 0))</f>
        <v/>
      </c>
      <c r="B650">
        <f>INDEX(resultados!$A$2:$ZZ$2635, 644, MATCH($B$2, resultados!$A$1:$ZZ$1, 0))</f>
        <v/>
      </c>
      <c r="C650">
        <f>INDEX(resultados!$A$2:$ZZ$2635, 644, MATCH($B$3, resultados!$A$1:$ZZ$1, 0))</f>
        <v/>
      </c>
    </row>
    <row r="651">
      <c r="A651">
        <f>INDEX(resultados!$A$2:$ZZ$2635, 645, MATCH($B$1, resultados!$A$1:$ZZ$1, 0))</f>
        <v/>
      </c>
      <c r="B651">
        <f>INDEX(resultados!$A$2:$ZZ$2635, 645, MATCH($B$2, resultados!$A$1:$ZZ$1, 0))</f>
        <v/>
      </c>
      <c r="C651">
        <f>INDEX(resultados!$A$2:$ZZ$2635, 645, MATCH($B$3, resultados!$A$1:$ZZ$1, 0))</f>
        <v/>
      </c>
    </row>
    <row r="652">
      <c r="A652">
        <f>INDEX(resultados!$A$2:$ZZ$2635, 646, MATCH($B$1, resultados!$A$1:$ZZ$1, 0))</f>
        <v/>
      </c>
      <c r="B652">
        <f>INDEX(resultados!$A$2:$ZZ$2635, 646, MATCH($B$2, resultados!$A$1:$ZZ$1, 0))</f>
        <v/>
      </c>
      <c r="C652">
        <f>INDEX(resultados!$A$2:$ZZ$2635, 646, MATCH($B$3, resultados!$A$1:$ZZ$1, 0))</f>
        <v/>
      </c>
    </row>
    <row r="653">
      <c r="A653">
        <f>INDEX(resultados!$A$2:$ZZ$2635, 647, MATCH($B$1, resultados!$A$1:$ZZ$1, 0))</f>
        <v/>
      </c>
      <c r="B653">
        <f>INDEX(resultados!$A$2:$ZZ$2635, 647, MATCH($B$2, resultados!$A$1:$ZZ$1, 0))</f>
        <v/>
      </c>
      <c r="C653">
        <f>INDEX(resultados!$A$2:$ZZ$2635, 647, MATCH($B$3, resultados!$A$1:$ZZ$1, 0))</f>
        <v/>
      </c>
    </row>
    <row r="654">
      <c r="A654">
        <f>INDEX(resultados!$A$2:$ZZ$2635, 648, MATCH($B$1, resultados!$A$1:$ZZ$1, 0))</f>
        <v/>
      </c>
      <c r="B654">
        <f>INDEX(resultados!$A$2:$ZZ$2635, 648, MATCH($B$2, resultados!$A$1:$ZZ$1, 0))</f>
        <v/>
      </c>
      <c r="C654">
        <f>INDEX(resultados!$A$2:$ZZ$2635, 648, MATCH($B$3, resultados!$A$1:$ZZ$1, 0))</f>
        <v/>
      </c>
    </row>
    <row r="655">
      <c r="A655">
        <f>INDEX(resultados!$A$2:$ZZ$2635, 649, MATCH($B$1, resultados!$A$1:$ZZ$1, 0))</f>
        <v/>
      </c>
      <c r="B655">
        <f>INDEX(resultados!$A$2:$ZZ$2635, 649, MATCH($B$2, resultados!$A$1:$ZZ$1, 0))</f>
        <v/>
      </c>
      <c r="C655">
        <f>INDEX(resultados!$A$2:$ZZ$2635, 649, MATCH($B$3, resultados!$A$1:$ZZ$1, 0))</f>
        <v/>
      </c>
    </row>
    <row r="656">
      <c r="A656">
        <f>INDEX(resultados!$A$2:$ZZ$2635, 650, MATCH($B$1, resultados!$A$1:$ZZ$1, 0))</f>
        <v/>
      </c>
      <c r="B656">
        <f>INDEX(resultados!$A$2:$ZZ$2635, 650, MATCH($B$2, resultados!$A$1:$ZZ$1, 0))</f>
        <v/>
      </c>
      <c r="C656">
        <f>INDEX(resultados!$A$2:$ZZ$2635, 650, MATCH($B$3, resultados!$A$1:$ZZ$1, 0))</f>
        <v/>
      </c>
    </row>
    <row r="657">
      <c r="A657">
        <f>INDEX(resultados!$A$2:$ZZ$2635, 651, MATCH($B$1, resultados!$A$1:$ZZ$1, 0))</f>
        <v/>
      </c>
      <c r="B657">
        <f>INDEX(resultados!$A$2:$ZZ$2635, 651, MATCH($B$2, resultados!$A$1:$ZZ$1, 0))</f>
        <v/>
      </c>
      <c r="C657">
        <f>INDEX(resultados!$A$2:$ZZ$2635, 651, MATCH($B$3, resultados!$A$1:$ZZ$1, 0))</f>
        <v/>
      </c>
    </row>
    <row r="658">
      <c r="A658">
        <f>INDEX(resultados!$A$2:$ZZ$2635, 652, MATCH($B$1, resultados!$A$1:$ZZ$1, 0))</f>
        <v/>
      </c>
      <c r="B658">
        <f>INDEX(resultados!$A$2:$ZZ$2635, 652, MATCH($B$2, resultados!$A$1:$ZZ$1, 0))</f>
        <v/>
      </c>
      <c r="C658">
        <f>INDEX(resultados!$A$2:$ZZ$2635, 652, MATCH($B$3, resultados!$A$1:$ZZ$1, 0))</f>
        <v/>
      </c>
    </row>
    <row r="659">
      <c r="A659">
        <f>INDEX(resultados!$A$2:$ZZ$2635, 653, MATCH($B$1, resultados!$A$1:$ZZ$1, 0))</f>
        <v/>
      </c>
      <c r="B659">
        <f>INDEX(resultados!$A$2:$ZZ$2635, 653, MATCH($B$2, resultados!$A$1:$ZZ$1, 0))</f>
        <v/>
      </c>
      <c r="C659">
        <f>INDEX(resultados!$A$2:$ZZ$2635, 653, MATCH($B$3, resultados!$A$1:$ZZ$1, 0))</f>
        <v/>
      </c>
    </row>
    <row r="660">
      <c r="A660">
        <f>INDEX(resultados!$A$2:$ZZ$2635, 654, MATCH($B$1, resultados!$A$1:$ZZ$1, 0))</f>
        <v/>
      </c>
      <c r="B660">
        <f>INDEX(resultados!$A$2:$ZZ$2635, 654, MATCH($B$2, resultados!$A$1:$ZZ$1, 0))</f>
        <v/>
      </c>
      <c r="C660">
        <f>INDEX(resultados!$A$2:$ZZ$2635, 654, MATCH($B$3, resultados!$A$1:$ZZ$1, 0))</f>
        <v/>
      </c>
    </row>
    <row r="661">
      <c r="A661">
        <f>INDEX(resultados!$A$2:$ZZ$2635, 655, MATCH($B$1, resultados!$A$1:$ZZ$1, 0))</f>
        <v/>
      </c>
      <c r="B661">
        <f>INDEX(resultados!$A$2:$ZZ$2635, 655, MATCH($B$2, resultados!$A$1:$ZZ$1, 0))</f>
        <v/>
      </c>
      <c r="C661">
        <f>INDEX(resultados!$A$2:$ZZ$2635, 655, MATCH($B$3, resultados!$A$1:$ZZ$1, 0))</f>
        <v/>
      </c>
    </row>
    <row r="662">
      <c r="A662">
        <f>INDEX(resultados!$A$2:$ZZ$2635, 656, MATCH($B$1, resultados!$A$1:$ZZ$1, 0))</f>
        <v/>
      </c>
      <c r="B662">
        <f>INDEX(resultados!$A$2:$ZZ$2635, 656, MATCH($B$2, resultados!$A$1:$ZZ$1, 0))</f>
        <v/>
      </c>
      <c r="C662">
        <f>INDEX(resultados!$A$2:$ZZ$2635, 656, MATCH($B$3, resultados!$A$1:$ZZ$1, 0))</f>
        <v/>
      </c>
    </row>
    <row r="663">
      <c r="A663">
        <f>INDEX(resultados!$A$2:$ZZ$2635, 657, MATCH($B$1, resultados!$A$1:$ZZ$1, 0))</f>
        <v/>
      </c>
      <c r="B663">
        <f>INDEX(resultados!$A$2:$ZZ$2635, 657, MATCH($B$2, resultados!$A$1:$ZZ$1, 0))</f>
        <v/>
      </c>
      <c r="C663">
        <f>INDEX(resultados!$A$2:$ZZ$2635, 657, MATCH($B$3, resultados!$A$1:$ZZ$1, 0))</f>
        <v/>
      </c>
    </row>
    <row r="664">
      <c r="A664">
        <f>INDEX(resultados!$A$2:$ZZ$2635, 658, MATCH($B$1, resultados!$A$1:$ZZ$1, 0))</f>
        <v/>
      </c>
      <c r="B664">
        <f>INDEX(resultados!$A$2:$ZZ$2635, 658, MATCH($B$2, resultados!$A$1:$ZZ$1, 0))</f>
        <v/>
      </c>
      <c r="C664">
        <f>INDEX(resultados!$A$2:$ZZ$2635, 658, MATCH($B$3, resultados!$A$1:$ZZ$1, 0))</f>
        <v/>
      </c>
    </row>
    <row r="665">
      <c r="A665">
        <f>INDEX(resultados!$A$2:$ZZ$2635, 659, MATCH($B$1, resultados!$A$1:$ZZ$1, 0))</f>
        <v/>
      </c>
      <c r="B665">
        <f>INDEX(resultados!$A$2:$ZZ$2635, 659, MATCH($B$2, resultados!$A$1:$ZZ$1, 0))</f>
        <v/>
      </c>
      <c r="C665">
        <f>INDEX(resultados!$A$2:$ZZ$2635, 659, MATCH($B$3, resultados!$A$1:$ZZ$1, 0))</f>
        <v/>
      </c>
    </row>
    <row r="666">
      <c r="A666">
        <f>INDEX(resultados!$A$2:$ZZ$2635, 660, MATCH($B$1, resultados!$A$1:$ZZ$1, 0))</f>
        <v/>
      </c>
      <c r="B666">
        <f>INDEX(resultados!$A$2:$ZZ$2635, 660, MATCH($B$2, resultados!$A$1:$ZZ$1, 0))</f>
        <v/>
      </c>
      <c r="C666">
        <f>INDEX(resultados!$A$2:$ZZ$2635, 660, MATCH($B$3, resultados!$A$1:$ZZ$1, 0))</f>
        <v/>
      </c>
    </row>
    <row r="667">
      <c r="A667">
        <f>INDEX(resultados!$A$2:$ZZ$2635, 661, MATCH($B$1, resultados!$A$1:$ZZ$1, 0))</f>
        <v/>
      </c>
      <c r="B667">
        <f>INDEX(resultados!$A$2:$ZZ$2635, 661, MATCH($B$2, resultados!$A$1:$ZZ$1, 0))</f>
        <v/>
      </c>
      <c r="C667">
        <f>INDEX(resultados!$A$2:$ZZ$2635, 661, MATCH($B$3, resultados!$A$1:$ZZ$1, 0))</f>
        <v/>
      </c>
    </row>
    <row r="668">
      <c r="A668">
        <f>INDEX(resultados!$A$2:$ZZ$2635, 662, MATCH($B$1, resultados!$A$1:$ZZ$1, 0))</f>
        <v/>
      </c>
      <c r="B668">
        <f>INDEX(resultados!$A$2:$ZZ$2635, 662, MATCH($B$2, resultados!$A$1:$ZZ$1, 0))</f>
        <v/>
      </c>
      <c r="C668">
        <f>INDEX(resultados!$A$2:$ZZ$2635, 662, MATCH($B$3, resultados!$A$1:$ZZ$1, 0))</f>
        <v/>
      </c>
    </row>
    <row r="669">
      <c r="A669">
        <f>INDEX(resultados!$A$2:$ZZ$2635, 663, MATCH($B$1, resultados!$A$1:$ZZ$1, 0))</f>
        <v/>
      </c>
      <c r="B669">
        <f>INDEX(resultados!$A$2:$ZZ$2635, 663, MATCH($B$2, resultados!$A$1:$ZZ$1, 0))</f>
        <v/>
      </c>
      <c r="C669">
        <f>INDEX(resultados!$A$2:$ZZ$2635, 663, MATCH($B$3, resultados!$A$1:$ZZ$1, 0))</f>
        <v/>
      </c>
    </row>
    <row r="670">
      <c r="A670">
        <f>INDEX(resultados!$A$2:$ZZ$2635, 664, MATCH($B$1, resultados!$A$1:$ZZ$1, 0))</f>
        <v/>
      </c>
      <c r="B670">
        <f>INDEX(resultados!$A$2:$ZZ$2635, 664, MATCH($B$2, resultados!$A$1:$ZZ$1, 0))</f>
        <v/>
      </c>
      <c r="C670">
        <f>INDEX(resultados!$A$2:$ZZ$2635, 664, MATCH($B$3, resultados!$A$1:$ZZ$1, 0))</f>
        <v/>
      </c>
    </row>
    <row r="671">
      <c r="A671">
        <f>INDEX(resultados!$A$2:$ZZ$2635, 665, MATCH($B$1, resultados!$A$1:$ZZ$1, 0))</f>
        <v/>
      </c>
      <c r="B671">
        <f>INDEX(resultados!$A$2:$ZZ$2635, 665, MATCH($B$2, resultados!$A$1:$ZZ$1, 0))</f>
        <v/>
      </c>
      <c r="C671">
        <f>INDEX(resultados!$A$2:$ZZ$2635, 665, MATCH($B$3, resultados!$A$1:$ZZ$1, 0))</f>
        <v/>
      </c>
    </row>
    <row r="672">
      <c r="A672">
        <f>INDEX(resultados!$A$2:$ZZ$2635, 666, MATCH($B$1, resultados!$A$1:$ZZ$1, 0))</f>
        <v/>
      </c>
      <c r="B672">
        <f>INDEX(resultados!$A$2:$ZZ$2635, 666, MATCH($B$2, resultados!$A$1:$ZZ$1, 0))</f>
        <v/>
      </c>
      <c r="C672">
        <f>INDEX(resultados!$A$2:$ZZ$2635, 666, MATCH($B$3, resultados!$A$1:$ZZ$1, 0))</f>
        <v/>
      </c>
    </row>
    <row r="673">
      <c r="A673">
        <f>INDEX(resultados!$A$2:$ZZ$2635, 667, MATCH($B$1, resultados!$A$1:$ZZ$1, 0))</f>
        <v/>
      </c>
      <c r="B673">
        <f>INDEX(resultados!$A$2:$ZZ$2635, 667, MATCH($B$2, resultados!$A$1:$ZZ$1, 0))</f>
        <v/>
      </c>
      <c r="C673">
        <f>INDEX(resultados!$A$2:$ZZ$2635, 667, MATCH($B$3, resultados!$A$1:$ZZ$1, 0))</f>
        <v/>
      </c>
    </row>
    <row r="674">
      <c r="A674">
        <f>INDEX(resultados!$A$2:$ZZ$2635, 668, MATCH($B$1, resultados!$A$1:$ZZ$1, 0))</f>
        <v/>
      </c>
      <c r="B674">
        <f>INDEX(resultados!$A$2:$ZZ$2635, 668, MATCH($B$2, resultados!$A$1:$ZZ$1, 0))</f>
        <v/>
      </c>
      <c r="C674">
        <f>INDEX(resultados!$A$2:$ZZ$2635, 668, MATCH($B$3, resultados!$A$1:$ZZ$1, 0))</f>
        <v/>
      </c>
    </row>
    <row r="675">
      <c r="A675">
        <f>INDEX(resultados!$A$2:$ZZ$2635, 669, MATCH($B$1, resultados!$A$1:$ZZ$1, 0))</f>
        <v/>
      </c>
      <c r="B675">
        <f>INDEX(resultados!$A$2:$ZZ$2635, 669, MATCH($B$2, resultados!$A$1:$ZZ$1, 0))</f>
        <v/>
      </c>
      <c r="C675">
        <f>INDEX(resultados!$A$2:$ZZ$2635, 669, MATCH($B$3, resultados!$A$1:$ZZ$1, 0))</f>
        <v/>
      </c>
    </row>
    <row r="676">
      <c r="A676">
        <f>INDEX(resultados!$A$2:$ZZ$2635, 670, MATCH($B$1, resultados!$A$1:$ZZ$1, 0))</f>
        <v/>
      </c>
      <c r="B676">
        <f>INDEX(resultados!$A$2:$ZZ$2635, 670, MATCH($B$2, resultados!$A$1:$ZZ$1, 0))</f>
        <v/>
      </c>
      <c r="C676">
        <f>INDEX(resultados!$A$2:$ZZ$2635, 670, MATCH($B$3, resultados!$A$1:$ZZ$1, 0))</f>
        <v/>
      </c>
    </row>
    <row r="677">
      <c r="A677">
        <f>INDEX(resultados!$A$2:$ZZ$2635, 671, MATCH($B$1, resultados!$A$1:$ZZ$1, 0))</f>
        <v/>
      </c>
      <c r="B677">
        <f>INDEX(resultados!$A$2:$ZZ$2635, 671, MATCH($B$2, resultados!$A$1:$ZZ$1, 0))</f>
        <v/>
      </c>
      <c r="C677">
        <f>INDEX(resultados!$A$2:$ZZ$2635, 671, MATCH($B$3, resultados!$A$1:$ZZ$1, 0))</f>
        <v/>
      </c>
    </row>
    <row r="678">
      <c r="A678">
        <f>INDEX(resultados!$A$2:$ZZ$2635, 672, MATCH($B$1, resultados!$A$1:$ZZ$1, 0))</f>
        <v/>
      </c>
      <c r="B678">
        <f>INDEX(resultados!$A$2:$ZZ$2635, 672, MATCH($B$2, resultados!$A$1:$ZZ$1, 0))</f>
        <v/>
      </c>
      <c r="C678">
        <f>INDEX(resultados!$A$2:$ZZ$2635, 672, MATCH($B$3, resultados!$A$1:$ZZ$1, 0))</f>
        <v/>
      </c>
    </row>
    <row r="679">
      <c r="A679">
        <f>INDEX(resultados!$A$2:$ZZ$2635, 673, MATCH($B$1, resultados!$A$1:$ZZ$1, 0))</f>
        <v/>
      </c>
      <c r="B679">
        <f>INDEX(resultados!$A$2:$ZZ$2635, 673, MATCH($B$2, resultados!$A$1:$ZZ$1, 0))</f>
        <v/>
      </c>
      <c r="C679">
        <f>INDEX(resultados!$A$2:$ZZ$2635, 673, MATCH($B$3, resultados!$A$1:$ZZ$1, 0))</f>
        <v/>
      </c>
    </row>
    <row r="680">
      <c r="A680">
        <f>INDEX(resultados!$A$2:$ZZ$2635, 674, MATCH($B$1, resultados!$A$1:$ZZ$1, 0))</f>
        <v/>
      </c>
      <c r="B680">
        <f>INDEX(resultados!$A$2:$ZZ$2635, 674, MATCH($B$2, resultados!$A$1:$ZZ$1, 0))</f>
        <v/>
      </c>
      <c r="C680">
        <f>INDEX(resultados!$A$2:$ZZ$2635, 674, MATCH($B$3, resultados!$A$1:$ZZ$1, 0))</f>
        <v/>
      </c>
    </row>
    <row r="681">
      <c r="A681">
        <f>INDEX(resultados!$A$2:$ZZ$2635, 675, MATCH($B$1, resultados!$A$1:$ZZ$1, 0))</f>
        <v/>
      </c>
      <c r="B681">
        <f>INDEX(resultados!$A$2:$ZZ$2635, 675, MATCH($B$2, resultados!$A$1:$ZZ$1, 0))</f>
        <v/>
      </c>
      <c r="C681">
        <f>INDEX(resultados!$A$2:$ZZ$2635, 675, MATCH($B$3, resultados!$A$1:$ZZ$1, 0))</f>
        <v/>
      </c>
    </row>
    <row r="682">
      <c r="A682">
        <f>INDEX(resultados!$A$2:$ZZ$2635, 676, MATCH($B$1, resultados!$A$1:$ZZ$1, 0))</f>
        <v/>
      </c>
      <c r="B682">
        <f>INDEX(resultados!$A$2:$ZZ$2635, 676, MATCH($B$2, resultados!$A$1:$ZZ$1, 0))</f>
        <v/>
      </c>
      <c r="C682">
        <f>INDEX(resultados!$A$2:$ZZ$2635, 676, MATCH($B$3, resultados!$A$1:$ZZ$1, 0))</f>
        <v/>
      </c>
    </row>
    <row r="683">
      <c r="A683">
        <f>INDEX(resultados!$A$2:$ZZ$2635, 677, MATCH($B$1, resultados!$A$1:$ZZ$1, 0))</f>
        <v/>
      </c>
      <c r="B683">
        <f>INDEX(resultados!$A$2:$ZZ$2635, 677, MATCH($B$2, resultados!$A$1:$ZZ$1, 0))</f>
        <v/>
      </c>
      <c r="C683">
        <f>INDEX(resultados!$A$2:$ZZ$2635, 677, MATCH($B$3, resultados!$A$1:$ZZ$1, 0))</f>
        <v/>
      </c>
    </row>
    <row r="684">
      <c r="A684">
        <f>INDEX(resultados!$A$2:$ZZ$2635, 678, MATCH($B$1, resultados!$A$1:$ZZ$1, 0))</f>
        <v/>
      </c>
      <c r="B684">
        <f>INDEX(resultados!$A$2:$ZZ$2635, 678, MATCH($B$2, resultados!$A$1:$ZZ$1, 0))</f>
        <v/>
      </c>
      <c r="C684">
        <f>INDEX(resultados!$A$2:$ZZ$2635, 678, MATCH($B$3, resultados!$A$1:$ZZ$1, 0))</f>
        <v/>
      </c>
    </row>
    <row r="685">
      <c r="A685">
        <f>INDEX(resultados!$A$2:$ZZ$2635, 679, MATCH($B$1, resultados!$A$1:$ZZ$1, 0))</f>
        <v/>
      </c>
      <c r="B685">
        <f>INDEX(resultados!$A$2:$ZZ$2635, 679, MATCH($B$2, resultados!$A$1:$ZZ$1, 0))</f>
        <v/>
      </c>
      <c r="C685">
        <f>INDEX(resultados!$A$2:$ZZ$2635, 679, MATCH($B$3, resultados!$A$1:$ZZ$1, 0))</f>
        <v/>
      </c>
    </row>
    <row r="686">
      <c r="A686">
        <f>INDEX(resultados!$A$2:$ZZ$2635, 680, MATCH($B$1, resultados!$A$1:$ZZ$1, 0))</f>
        <v/>
      </c>
      <c r="B686">
        <f>INDEX(resultados!$A$2:$ZZ$2635, 680, MATCH($B$2, resultados!$A$1:$ZZ$1, 0))</f>
        <v/>
      </c>
      <c r="C686">
        <f>INDEX(resultados!$A$2:$ZZ$2635, 680, MATCH($B$3, resultados!$A$1:$ZZ$1, 0))</f>
        <v/>
      </c>
    </row>
    <row r="687">
      <c r="A687">
        <f>INDEX(resultados!$A$2:$ZZ$2635, 681, MATCH($B$1, resultados!$A$1:$ZZ$1, 0))</f>
        <v/>
      </c>
      <c r="B687">
        <f>INDEX(resultados!$A$2:$ZZ$2635, 681, MATCH($B$2, resultados!$A$1:$ZZ$1, 0))</f>
        <v/>
      </c>
      <c r="C687">
        <f>INDEX(resultados!$A$2:$ZZ$2635, 681, MATCH($B$3, resultados!$A$1:$ZZ$1, 0))</f>
        <v/>
      </c>
    </row>
    <row r="688">
      <c r="A688">
        <f>INDEX(resultados!$A$2:$ZZ$2635, 682, MATCH($B$1, resultados!$A$1:$ZZ$1, 0))</f>
        <v/>
      </c>
      <c r="B688">
        <f>INDEX(resultados!$A$2:$ZZ$2635, 682, MATCH($B$2, resultados!$A$1:$ZZ$1, 0))</f>
        <v/>
      </c>
      <c r="C688">
        <f>INDEX(resultados!$A$2:$ZZ$2635, 682, MATCH($B$3, resultados!$A$1:$ZZ$1, 0))</f>
        <v/>
      </c>
    </row>
    <row r="689">
      <c r="A689">
        <f>INDEX(resultados!$A$2:$ZZ$2635, 683, MATCH($B$1, resultados!$A$1:$ZZ$1, 0))</f>
        <v/>
      </c>
      <c r="B689">
        <f>INDEX(resultados!$A$2:$ZZ$2635, 683, MATCH($B$2, resultados!$A$1:$ZZ$1, 0))</f>
        <v/>
      </c>
      <c r="C689">
        <f>INDEX(resultados!$A$2:$ZZ$2635, 683, MATCH($B$3, resultados!$A$1:$ZZ$1, 0))</f>
        <v/>
      </c>
    </row>
    <row r="690">
      <c r="A690">
        <f>INDEX(resultados!$A$2:$ZZ$2635, 684, MATCH($B$1, resultados!$A$1:$ZZ$1, 0))</f>
        <v/>
      </c>
      <c r="B690">
        <f>INDEX(resultados!$A$2:$ZZ$2635, 684, MATCH($B$2, resultados!$A$1:$ZZ$1, 0))</f>
        <v/>
      </c>
      <c r="C690">
        <f>INDEX(resultados!$A$2:$ZZ$2635, 684, MATCH($B$3, resultados!$A$1:$ZZ$1, 0))</f>
        <v/>
      </c>
    </row>
    <row r="691">
      <c r="A691">
        <f>INDEX(resultados!$A$2:$ZZ$2635, 685, MATCH($B$1, resultados!$A$1:$ZZ$1, 0))</f>
        <v/>
      </c>
      <c r="B691">
        <f>INDEX(resultados!$A$2:$ZZ$2635, 685, MATCH($B$2, resultados!$A$1:$ZZ$1, 0))</f>
        <v/>
      </c>
      <c r="C691">
        <f>INDEX(resultados!$A$2:$ZZ$2635, 685, MATCH($B$3, resultados!$A$1:$ZZ$1, 0))</f>
        <v/>
      </c>
    </row>
    <row r="692">
      <c r="A692">
        <f>INDEX(resultados!$A$2:$ZZ$2635, 686, MATCH($B$1, resultados!$A$1:$ZZ$1, 0))</f>
        <v/>
      </c>
      <c r="B692">
        <f>INDEX(resultados!$A$2:$ZZ$2635, 686, MATCH($B$2, resultados!$A$1:$ZZ$1, 0))</f>
        <v/>
      </c>
      <c r="C692">
        <f>INDEX(resultados!$A$2:$ZZ$2635, 686, MATCH($B$3, resultados!$A$1:$ZZ$1, 0))</f>
        <v/>
      </c>
    </row>
    <row r="693">
      <c r="A693">
        <f>INDEX(resultados!$A$2:$ZZ$2635, 687, MATCH($B$1, resultados!$A$1:$ZZ$1, 0))</f>
        <v/>
      </c>
      <c r="B693">
        <f>INDEX(resultados!$A$2:$ZZ$2635, 687, MATCH($B$2, resultados!$A$1:$ZZ$1, 0))</f>
        <v/>
      </c>
      <c r="C693">
        <f>INDEX(resultados!$A$2:$ZZ$2635, 687, MATCH($B$3, resultados!$A$1:$ZZ$1, 0))</f>
        <v/>
      </c>
    </row>
    <row r="694">
      <c r="A694">
        <f>INDEX(resultados!$A$2:$ZZ$2635, 688, MATCH($B$1, resultados!$A$1:$ZZ$1, 0))</f>
        <v/>
      </c>
      <c r="B694">
        <f>INDEX(resultados!$A$2:$ZZ$2635, 688, MATCH($B$2, resultados!$A$1:$ZZ$1, 0))</f>
        <v/>
      </c>
      <c r="C694">
        <f>INDEX(resultados!$A$2:$ZZ$2635, 688, MATCH($B$3, resultados!$A$1:$ZZ$1, 0))</f>
        <v/>
      </c>
    </row>
    <row r="695">
      <c r="A695">
        <f>INDEX(resultados!$A$2:$ZZ$2635, 689, MATCH($B$1, resultados!$A$1:$ZZ$1, 0))</f>
        <v/>
      </c>
      <c r="B695">
        <f>INDEX(resultados!$A$2:$ZZ$2635, 689, MATCH($B$2, resultados!$A$1:$ZZ$1, 0))</f>
        <v/>
      </c>
      <c r="C695">
        <f>INDEX(resultados!$A$2:$ZZ$2635, 689, MATCH($B$3, resultados!$A$1:$ZZ$1, 0))</f>
        <v/>
      </c>
    </row>
    <row r="696">
      <c r="A696">
        <f>INDEX(resultados!$A$2:$ZZ$2635, 690, MATCH($B$1, resultados!$A$1:$ZZ$1, 0))</f>
        <v/>
      </c>
      <c r="B696">
        <f>INDEX(resultados!$A$2:$ZZ$2635, 690, MATCH($B$2, resultados!$A$1:$ZZ$1, 0))</f>
        <v/>
      </c>
      <c r="C696">
        <f>INDEX(resultados!$A$2:$ZZ$2635, 690, MATCH($B$3, resultados!$A$1:$ZZ$1, 0))</f>
        <v/>
      </c>
    </row>
    <row r="697">
      <c r="A697">
        <f>INDEX(resultados!$A$2:$ZZ$2635, 691, MATCH($B$1, resultados!$A$1:$ZZ$1, 0))</f>
        <v/>
      </c>
      <c r="B697">
        <f>INDEX(resultados!$A$2:$ZZ$2635, 691, MATCH($B$2, resultados!$A$1:$ZZ$1, 0))</f>
        <v/>
      </c>
      <c r="C697">
        <f>INDEX(resultados!$A$2:$ZZ$2635, 691, MATCH($B$3, resultados!$A$1:$ZZ$1, 0))</f>
        <v/>
      </c>
    </row>
    <row r="698">
      <c r="A698">
        <f>INDEX(resultados!$A$2:$ZZ$2635, 692, MATCH($B$1, resultados!$A$1:$ZZ$1, 0))</f>
        <v/>
      </c>
      <c r="B698">
        <f>INDEX(resultados!$A$2:$ZZ$2635, 692, MATCH($B$2, resultados!$A$1:$ZZ$1, 0))</f>
        <v/>
      </c>
      <c r="C698">
        <f>INDEX(resultados!$A$2:$ZZ$2635, 692, MATCH($B$3, resultados!$A$1:$ZZ$1, 0))</f>
        <v/>
      </c>
    </row>
    <row r="699">
      <c r="A699">
        <f>INDEX(resultados!$A$2:$ZZ$2635, 693, MATCH($B$1, resultados!$A$1:$ZZ$1, 0))</f>
        <v/>
      </c>
      <c r="B699">
        <f>INDEX(resultados!$A$2:$ZZ$2635, 693, MATCH($B$2, resultados!$A$1:$ZZ$1, 0))</f>
        <v/>
      </c>
      <c r="C699">
        <f>INDEX(resultados!$A$2:$ZZ$2635, 693, MATCH($B$3, resultados!$A$1:$ZZ$1, 0))</f>
        <v/>
      </c>
    </row>
    <row r="700">
      <c r="A700">
        <f>INDEX(resultados!$A$2:$ZZ$2635, 694, MATCH($B$1, resultados!$A$1:$ZZ$1, 0))</f>
        <v/>
      </c>
      <c r="B700">
        <f>INDEX(resultados!$A$2:$ZZ$2635, 694, MATCH($B$2, resultados!$A$1:$ZZ$1, 0))</f>
        <v/>
      </c>
      <c r="C700">
        <f>INDEX(resultados!$A$2:$ZZ$2635, 694, MATCH($B$3, resultados!$A$1:$ZZ$1, 0))</f>
        <v/>
      </c>
    </row>
    <row r="701">
      <c r="A701">
        <f>INDEX(resultados!$A$2:$ZZ$2635, 695, MATCH($B$1, resultados!$A$1:$ZZ$1, 0))</f>
        <v/>
      </c>
      <c r="B701">
        <f>INDEX(resultados!$A$2:$ZZ$2635, 695, MATCH($B$2, resultados!$A$1:$ZZ$1, 0))</f>
        <v/>
      </c>
      <c r="C701">
        <f>INDEX(resultados!$A$2:$ZZ$2635, 695, MATCH($B$3, resultados!$A$1:$ZZ$1, 0))</f>
        <v/>
      </c>
    </row>
    <row r="702">
      <c r="A702">
        <f>INDEX(resultados!$A$2:$ZZ$2635, 696, MATCH($B$1, resultados!$A$1:$ZZ$1, 0))</f>
        <v/>
      </c>
      <c r="B702">
        <f>INDEX(resultados!$A$2:$ZZ$2635, 696, MATCH($B$2, resultados!$A$1:$ZZ$1, 0))</f>
        <v/>
      </c>
      <c r="C702">
        <f>INDEX(resultados!$A$2:$ZZ$2635, 696, MATCH($B$3, resultados!$A$1:$ZZ$1, 0))</f>
        <v/>
      </c>
    </row>
    <row r="703">
      <c r="A703">
        <f>INDEX(resultados!$A$2:$ZZ$2635, 697, MATCH($B$1, resultados!$A$1:$ZZ$1, 0))</f>
        <v/>
      </c>
      <c r="B703">
        <f>INDEX(resultados!$A$2:$ZZ$2635, 697, MATCH($B$2, resultados!$A$1:$ZZ$1, 0))</f>
        <v/>
      </c>
      <c r="C703">
        <f>INDEX(resultados!$A$2:$ZZ$2635, 697, MATCH($B$3, resultados!$A$1:$ZZ$1, 0))</f>
        <v/>
      </c>
    </row>
    <row r="704">
      <c r="A704">
        <f>INDEX(resultados!$A$2:$ZZ$2635, 698, MATCH($B$1, resultados!$A$1:$ZZ$1, 0))</f>
        <v/>
      </c>
      <c r="B704">
        <f>INDEX(resultados!$A$2:$ZZ$2635, 698, MATCH($B$2, resultados!$A$1:$ZZ$1, 0))</f>
        <v/>
      </c>
      <c r="C704">
        <f>INDEX(resultados!$A$2:$ZZ$2635, 698, MATCH($B$3, resultados!$A$1:$ZZ$1, 0))</f>
        <v/>
      </c>
    </row>
    <row r="705">
      <c r="A705">
        <f>INDEX(resultados!$A$2:$ZZ$2635, 699, MATCH($B$1, resultados!$A$1:$ZZ$1, 0))</f>
        <v/>
      </c>
      <c r="B705">
        <f>INDEX(resultados!$A$2:$ZZ$2635, 699, MATCH($B$2, resultados!$A$1:$ZZ$1, 0))</f>
        <v/>
      </c>
      <c r="C705">
        <f>INDEX(resultados!$A$2:$ZZ$2635, 699, MATCH($B$3, resultados!$A$1:$ZZ$1, 0))</f>
        <v/>
      </c>
    </row>
    <row r="706">
      <c r="A706">
        <f>INDEX(resultados!$A$2:$ZZ$2635, 700, MATCH($B$1, resultados!$A$1:$ZZ$1, 0))</f>
        <v/>
      </c>
      <c r="B706">
        <f>INDEX(resultados!$A$2:$ZZ$2635, 700, MATCH($B$2, resultados!$A$1:$ZZ$1, 0))</f>
        <v/>
      </c>
      <c r="C706">
        <f>INDEX(resultados!$A$2:$ZZ$2635, 700, MATCH($B$3, resultados!$A$1:$ZZ$1, 0))</f>
        <v/>
      </c>
    </row>
    <row r="707">
      <c r="A707">
        <f>INDEX(resultados!$A$2:$ZZ$2635, 701, MATCH($B$1, resultados!$A$1:$ZZ$1, 0))</f>
        <v/>
      </c>
      <c r="B707">
        <f>INDEX(resultados!$A$2:$ZZ$2635, 701, MATCH($B$2, resultados!$A$1:$ZZ$1, 0))</f>
        <v/>
      </c>
      <c r="C707">
        <f>INDEX(resultados!$A$2:$ZZ$2635, 701, MATCH($B$3, resultados!$A$1:$ZZ$1, 0))</f>
        <v/>
      </c>
    </row>
    <row r="708">
      <c r="A708">
        <f>INDEX(resultados!$A$2:$ZZ$2635, 702, MATCH($B$1, resultados!$A$1:$ZZ$1, 0))</f>
        <v/>
      </c>
      <c r="B708">
        <f>INDEX(resultados!$A$2:$ZZ$2635, 702, MATCH($B$2, resultados!$A$1:$ZZ$1, 0))</f>
        <v/>
      </c>
      <c r="C708">
        <f>INDEX(resultados!$A$2:$ZZ$2635, 702, MATCH($B$3, resultados!$A$1:$ZZ$1, 0))</f>
        <v/>
      </c>
    </row>
    <row r="709">
      <c r="A709">
        <f>INDEX(resultados!$A$2:$ZZ$2635, 703, MATCH($B$1, resultados!$A$1:$ZZ$1, 0))</f>
        <v/>
      </c>
      <c r="B709">
        <f>INDEX(resultados!$A$2:$ZZ$2635, 703, MATCH($B$2, resultados!$A$1:$ZZ$1, 0))</f>
        <v/>
      </c>
      <c r="C709">
        <f>INDEX(resultados!$A$2:$ZZ$2635, 703, MATCH($B$3, resultados!$A$1:$ZZ$1, 0))</f>
        <v/>
      </c>
    </row>
    <row r="710">
      <c r="A710">
        <f>INDEX(resultados!$A$2:$ZZ$2635, 704, MATCH($B$1, resultados!$A$1:$ZZ$1, 0))</f>
        <v/>
      </c>
      <c r="B710">
        <f>INDEX(resultados!$A$2:$ZZ$2635, 704, MATCH($B$2, resultados!$A$1:$ZZ$1, 0))</f>
        <v/>
      </c>
      <c r="C710">
        <f>INDEX(resultados!$A$2:$ZZ$2635, 704, MATCH($B$3, resultados!$A$1:$ZZ$1, 0))</f>
        <v/>
      </c>
    </row>
    <row r="711">
      <c r="A711">
        <f>INDEX(resultados!$A$2:$ZZ$2635, 705, MATCH($B$1, resultados!$A$1:$ZZ$1, 0))</f>
        <v/>
      </c>
      <c r="B711">
        <f>INDEX(resultados!$A$2:$ZZ$2635, 705, MATCH($B$2, resultados!$A$1:$ZZ$1, 0))</f>
        <v/>
      </c>
      <c r="C711">
        <f>INDEX(resultados!$A$2:$ZZ$2635, 705, MATCH($B$3, resultados!$A$1:$ZZ$1, 0))</f>
        <v/>
      </c>
    </row>
    <row r="712">
      <c r="A712">
        <f>INDEX(resultados!$A$2:$ZZ$2635, 706, MATCH($B$1, resultados!$A$1:$ZZ$1, 0))</f>
        <v/>
      </c>
      <c r="B712">
        <f>INDEX(resultados!$A$2:$ZZ$2635, 706, MATCH($B$2, resultados!$A$1:$ZZ$1, 0))</f>
        <v/>
      </c>
      <c r="C712">
        <f>INDEX(resultados!$A$2:$ZZ$2635, 706, MATCH($B$3, resultados!$A$1:$ZZ$1, 0))</f>
        <v/>
      </c>
    </row>
    <row r="713">
      <c r="A713">
        <f>INDEX(resultados!$A$2:$ZZ$2635, 707, MATCH($B$1, resultados!$A$1:$ZZ$1, 0))</f>
        <v/>
      </c>
      <c r="B713">
        <f>INDEX(resultados!$A$2:$ZZ$2635, 707, MATCH($B$2, resultados!$A$1:$ZZ$1, 0))</f>
        <v/>
      </c>
      <c r="C713">
        <f>INDEX(resultados!$A$2:$ZZ$2635, 707, MATCH($B$3, resultados!$A$1:$ZZ$1, 0))</f>
        <v/>
      </c>
    </row>
    <row r="714">
      <c r="A714">
        <f>INDEX(resultados!$A$2:$ZZ$2635, 708, MATCH($B$1, resultados!$A$1:$ZZ$1, 0))</f>
        <v/>
      </c>
      <c r="B714">
        <f>INDEX(resultados!$A$2:$ZZ$2635, 708, MATCH($B$2, resultados!$A$1:$ZZ$1, 0))</f>
        <v/>
      </c>
      <c r="C714">
        <f>INDEX(resultados!$A$2:$ZZ$2635, 708, MATCH($B$3, resultados!$A$1:$ZZ$1, 0))</f>
        <v/>
      </c>
    </row>
    <row r="715">
      <c r="A715">
        <f>INDEX(resultados!$A$2:$ZZ$2635, 709, MATCH($B$1, resultados!$A$1:$ZZ$1, 0))</f>
        <v/>
      </c>
      <c r="B715">
        <f>INDEX(resultados!$A$2:$ZZ$2635, 709, MATCH($B$2, resultados!$A$1:$ZZ$1, 0))</f>
        <v/>
      </c>
      <c r="C715">
        <f>INDEX(resultados!$A$2:$ZZ$2635, 709, MATCH($B$3, resultados!$A$1:$ZZ$1, 0))</f>
        <v/>
      </c>
    </row>
    <row r="716">
      <c r="A716">
        <f>INDEX(resultados!$A$2:$ZZ$2635, 710, MATCH($B$1, resultados!$A$1:$ZZ$1, 0))</f>
        <v/>
      </c>
      <c r="B716">
        <f>INDEX(resultados!$A$2:$ZZ$2635, 710, MATCH($B$2, resultados!$A$1:$ZZ$1, 0))</f>
        <v/>
      </c>
      <c r="C716">
        <f>INDEX(resultados!$A$2:$ZZ$2635, 710, MATCH($B$3, resultados!$A$1:$ZZ$1, 0))</f>
        <v/>
      </c>
    </row>
    <row r="717">
      <c r="A717">
        <f>INDEX(resultados!$A$2:$ZZ$2635, 711, MATCH($B$1, resultados!$A$1:$ZZ$1, 0))</f>
        <v/>
      </c>
      <c r="B717">
        <f>INDEX(resultados!$A$2:$ZZ$2635, 711, MATCH($B$2, resultados!$A$1:$ZZ$1, 0))</f>
        <v/>
      </c>
      <c r="C717">
        <f>INDEX(resultados!$A$2:$ZZ$2635, 711, MATCH($B$3, resultados!$A$1:$ZZ$1, 0))</f>
        <v/>
      </c>
    </row>
    <row r="718">
      <c r="A718">
        <f>INDEX(resultados!$A$2:$ZZ$2635, 712, MATCH($B$1, resultados!$A$1:$ZZ$1, 0))</f>
        <v/>
      </c>
      <c r="B718">
        <f>INDEX(resultados!$A$2:$ZZ$2635, 712, MATCH($B$2, resultados!$A$1:$ZZ$1, 0))</f>
        <v/>
      </c>
      <c r="C718">
        <f>INDEX(resultados!$A$2:$ZZ$2635, 712, MATCH($B$3, resultados!$A$1:$ZZ$1, 0))</f>
        <v/>
      </c>
    </row>
    <row r="719">
      <c r="A719">
        <f>INDEX(resultados!$A$2:$ZZ$2635, 713, MATCH($B$1, resultados!$A$1:$ZZ$1, 0))</f>
        <v/>
      </c>
      <c r="B719">
        <f>INDEX(resultados!$A$2:$ZZ$2635, 713, MATCH($B$2, resultados!$A$1:$ZZ$1, 0))</f>
        <v/>
      </c>
      <c r="C719">
        <f>INDEX(resultados!$A$2:$ZZ$2635, 713, MATCH($B$3, resultados!$A$1:$ZZ$1, 0))</f>
        <v/>
      </c>
    </row>
    <row r="720">
      <c r="A720">
        <f>INDEX(resultados!$A$2:$ZZ$2635, 714, MATCH($B$1, resultados!$A$1:$ZZ$1, 0))</f>
        <v/>
      </c>
      <c r="B720">
        <f>INDEX(resultados!$A$2:$ZZ$2635, 714, MATCH($B$2, resultados!$A$1:$ZZ$1, 0))</f>
        <v/>
      </c>
      <c r="C720">
        <f>INDEX(resultados!$A$2:$ZZ$2635, 714, MATCH($B$3, resultados!$A$1:$ZZ$1, 0))</f>
        <v/>
      </c>
    </row>
    <row r="721">
      <c r="A721">
        <f>INDEX(resultados!$A$2:$ZZ$2635, 715, MATCH($B$1, resultados!$A$1:$ZZ$1, 0))</f>
        <v/>
      </c>
      <c r="B721">
        <f>INDEX(resultados!$A$2:$ZZ$2635, 715, MATCH($B$2, resultados!$A$1:$ZZ$1, 0))</f>
        <v/>
      </c>
      <c r="C721">
        <f>INDEX(resultados!$A$2:$ZZ$2635, 715, MATCH($B$3, resultados!$A$1:$ZZ$1, 0))</f>
        <v/>
      </c>
    </row>
    <row r="722">
      <c r="A722">
        <f>INDEX(resultados!$A$2:$ZZ$2635, 716, MATCH($B$1, resultados!$A$1:$ZZ$1, 0))</f>
        <v/>
      </c>
      <c r="B722">
        <f>INDEX(resultados!$A$2:$ZZ$2635, 716, MATCH($B$2, resultados!$A$1:$ZZ$1, 0))</f>
        <v/>
      </c>
      <c r="C722">
        <f>INDEX(resultados!$A$2:$ZZ$2635, 716, MATCH($B$3, resultados!$A$1:$ZZ$1, 0))</f>
        <v/>
      </c>
    </row>
    <row r="723">
      <c r="A723">
        <f>INDEX(resultados!$A$2:$ZZ$2635, 717, MATCH($B$1, resultados!$A$1:$ZZ$1, 0))</f>
        <v/>
      </c>
      <c r="B723">
        <f>INDEX(resultados!$A$2:$ZZ$2635, 717, MATCH($B$2, resultados!$A$1:$ZZ$1, 0))</f>
        <v/>
      </c>
      <c r="C723">
        <f>INDEX(resultados!$A$2:$ZZ$2635, 717, MATCH($B$3, resultados!$A$1:$ZZ$1, 0))</f>
        <v/>
      </c>
    </row>
    <row r="724">
      <c r="A724">
        <f>INDEX(resultados!$A$2:$ZZ$2635, 718, MATCH($B$1, resultados!$A$1:$ZZ$1, 0))</f>
        <v/>
      </c>
      <c r="B724">
        <f>INDEX(resultados!$A$2:$ZZ$2635, 718, MATCH($B$2, resultados!$A$1:$ZZ$1, 0))</f>
        <v/>
      </c>
      <c r="C724">
        <f>INDEX(resultados!$A$2:$ZZ$2635, 718, MATCH($B$3, resultados!$A$1:$ZZ$1, 0))</f>
        <v/>
      </c>
    </row>
    <row r="725">
      <c r="A725">
        <f>INDEX(resultados!$A$2:$ZZ$2635, 719, MATCH($B$1, resultados!$A$1:$ZZ$1, 0))</f>
        <v/>
      </c>
      <c r="B725">
        <f>INDEX(resultados!$A$2:$ZZ$2635, 719, MATCH($B$2, resultados!$A$1:$ZZ$1, 0))</f>
        <v/>
      </c>
      <c r="C725">
        <f>INDEX(resultados!$A$2:$ZZ$2635, 719, MATCH($B$3, resultados!$A$1:$ZZ$1, 0))</f>
        <v/>
      </c>
    </row>
    <row r="726">
      <c r="A726">
        <f>INDEX(resultados!$A$2:$ZZ$2635, 720, MATCH($B$1, resultados!$A$1:$ZZ$1, 0))</f>
        <v/>
      </c>
      <c r="B726">
        <f>INDEX(resultados!$A$2:$ZZ$2635, 720, MATCH($B$2, resultados!$A$1:$ZZ$1, 0))</f>
        <v/>
      </c>
      <c r="C726">
        <f>INDEX(resultados!$A$2:$ZZ$2635, 720, MATCH($B$3, resultados!$A$1:$ZZ$1, 0))</f>
        <v/>
      </c>
    </row>
    <row r="727">
      <c r="A727">
        <f>INDEX(resultados!$A$2:$ZZ$2635, 721, MATCH($B$1, resultados!$A$1:$ZZ$1, 0))</f>
        <v/>
      </c>
      <c r="B727">
        <f>INDEX(resultados!$A$2:$ZZ$2635, 721, MATCH($B$2, resultados!$A$1:$ZZ$1, 0))</f>
        <v/>
      </c>
      <c r="C727">
        <f>INDEX(resultados!$A$2:$ZZ$2635, 721, MATCH($B$3, resultados!$A$1:$ZZ$1, 0))</f>
        <v/>
      </c>
    </row>
    <row r="728">
      <c r="A728">
        <f>INDEX(resultados!$A$2:$ZZ$2635, 722, MATCH($B$1, resultados!$A$1:$ZZ$1, 0))</f>
        <v/>
      </c>
      <c r="B728">
        <f>INDEX(resultados!$A$2:$ZZ$2635, 722, MATCH($B$2, resultados!$A$1:$ZZ$1, 0))</f>
        <v/>
      </c>
      <c r="C728">
        <f>INDEX(resultados!$A$2:$ZZ$2635, 722, MATCH($B$3, resultados!$A$1:$ZZ$1, 0))</f>
        <v/>
      </c>
    </row>
    <row r="729">
      <c r="A729">
        <f>INDEX(resultados!$A$2:$ZZ$2635, 723, MATCH($B$1, resultados!$A$1:$ZZ$1, 0))</f>
        <v/>
      </c>
      <c r="B729">
        <f>INDEX(resultados!$A$2:$ZZ$2635, 723, MATCH($B$2, resultados!$A$1:$ZZ$1, 0))</f>
        <v/>
      </c>
      <c r="C729">
        <f>INDEX(resultados!$A$2:$ZZ$2635, 723, MATCH($B$3, resultados!$A$1:$ZZ$1, 0))</f>
        <v/>
      </c>
    </row>
    <row r="730">
      <c r="A730">
        <f>INDEX(resultados!$A$2:$ZZ$2635, 724, MATCH($B$1, resultados!$A$1:$ZZ$1, 0))</f>
        <v/>
      </c>
      <c r="B730">
        <f>INDEX(resultados!$A$2:$ZZ$2635, 724, MATCH($B$2, resultados!$A$1:$ZZ$1, 0))</f>
        <v/>
      </c>
      <c r="C730">
        <f>INDEX(resultados!$A$2:$ZZ$2635, 724, MATCH($B$3, resultados!$A$1:$ZZ$1, 0))</f>
        <v/>
      </c>
    </row>
    <row r="731">
      <c r="A731">
        <f>INDEX(resultados!$A$2:$ZZ$2635, 725, MATCH($B$1, resultados!$A$1:$ZZ$1, 0))</f>
        <v/>
      </c>
      <c r="B731">
        <f>INDEX(resultados!$A$2:$ZZ$2635, 725, MATCH($B$2, resultados!$A$1:$ZZ$1, 0))</f>
        <v/>
      </c>
      <c r="C731">
        <f>INDEX(resultados!$A$2:$ZZ$2635, 725, MATCH($B$3, resultados!$A$1:$ZZ$1, 0))</f>
        <v/>
      </c>
    </row>
    <row r="732">
      <c r="A732">
        <f>INDEX(resultados!$A$2:$ZZ$2635, 726, MATCH($B$1, resultados!$A$1:$ZZ$1, 0))</f>
        <v/>
      </c>
      <c r="B732">
        <f>INDEX(resultados!$A$2:$ZZ$2635, 726, MATCH($B$2, resultados!$A$1:$ZZ$1, 0))</f>
        <v/>
      </c>
      <c r="C732">
        <f>INDEX(resultados!$A$2:$ZZ$2635, 726, MATCH($B$3, resultados!$A$1:$ZZ$1, 0))</f>
        <v/>
      </c>
    </row>
    <row r="733">
      <c r="A733">
        <f>INDEX(resultados!$A$2:$ZZ$2635, 727, MATCH($B$1, resultados!$A$1:$ZZ$1, 0))</f>
        <v/>
      </c>
      <c r="B733">
        <f>INDEX(resultados!$A$2:$ZZ$2635, 727, MATCH($B$2, resultados!$A$1:$ZZ$1, 0))</f>
        <v/>
      </c>
      <c r="C733">
        <f>INDEX(resultados!$A$2:$ZZ$2635, 727, MATCH($B$3, resultados!$A$1:$ZZ$1, 0))</f>
        <v/>
      </c>
    </row>
    <row r="734">
      <c r="A734">
        <f>INDEX(resultados!$A$2:$ZZ$2635, 728, MATCH($B$1, resultados!$A$1:$ZZ$1, 0))</f>
        <v/>
      </c>
      <c r="B734">
        <f>INDEX(resultados!$A$2:$ZZ$2635, 728, MATCH($B$2, resultados!$A$1:$ZZ$1, 0))</f>
        <v/>
      </c>
      <c r="C734">
        <f>INDEX(resultados!$A$2:$ZZ$2635, 728, MATCH($B$3, resultados!$A$1:$ZZ$1, 0))</f>
        <v/>
      </c>
    </row>
    <row r="735">
      <c r="A735">
        <f>INDEX(resultados!$A$2:$ZZ$2635, 729, MATCH($B$1, resultados!$A$1:$ZZ$1, 0))</f>
        <v/>
      </c>
      <c r="B735">
        <f>INDEX(resultados!$A$2:$ZZ$2635, 729, MATCH($B$2, resultados!$A$1:$ZZ$1, 0))</f>
        <v/>
      </c>
      <c r="C735">
        <f>INDEX(resultados!$A$2:$ZZ$2635, 729, MATCH($B$3, resultados!$A$1:$ZZ$1, 0))</f>
        <v/>
      </c>
    </row>
    <row r="736">
      <c r="A736">
        <f>INDEX(resultados!$A$2:$ZZ$2635, 730, MATCH($B$1, resultados!$A$1:$ZZ$1, 0))</f>
        <v/>
      </c>
      <c r="B736">
        <f>INDEX(resultados!$A$2:$ZZ$2635, 730, MATCH($B$2, resultados!$A$1:$ZZ$1, 0))</f>
        <v/>
      </c>
      <c r="C736">
        <f>INDEX(resultados!$A$2:$ZZ$2635, 730, MATCH($B$3, resultados!$A$1:$ZZ$1, 0))</f>
        <v/>
      </c>
    </row>
    <row r="737">
      <c r="A737">
        <f>INDEX(resultados!$A$2:$ZZ$2635, 731, MATCH($B$1, resultados!$A$1:$ZZ$1, 0))</f>
        <v/>
      </c>
      <c r="B737">
        <f>INDEX(resultados!$A$2:$ZZ$2635, 731, MATCH($B$2, resultados!$A$1:$ZZ$1, 0))</f>
        <v/>
      </c>
      <c r="C737">
        <f>INDEX(resultados!$A$2:$ZZ$2635, 731, MATCH($B$3, resultados!$A$1:$ZZ$1, 0))</f>
        <v/>
      </c>
    </row>
    <row r="738">
      <c r="A738">
        <f>INDEX(resultados!$A$2:$ZZ$2635, 732, MATCH($B$1, resultados!$A$1:$ZZ$1, 0))</f>
        <v/>
      </c>
      <c r="B738">
        <f>INDEX(resultados!$A$2:$ZZ$2635, 732, MATCH($B$2, resultados!$A$1:$ZZ$1, 0))</f>
        <v/>
      </c>
      <c r="C738">
        <f>INDEX(resultados!$A$2:$ZZ$2635, 732, MATCH($B$3, resultados!$A$1:$ZZ$1, 0))</f>
        <v/>
      </c>
    </row>
    <row r="739">
      <c r="A739">
        <f>INDEX(resultados!$A$2:$ZZ$2635, 733, MATCH($B$1, resultados!$A$1:$ZZ$1, 0))</f>
        <v/>
      </c>
      <c r="B739">
        <f>INDEX(resultados!$A$2:$ZZ$2635, 733, MATCH($B$2, resultados!$A$1:$ZZ$1, 0))</f>
        <v/>
      </c>
      <c r="C739">
        <f>INDEX(resultados!$A$2:$ZZ$2635, 733, MATCH($B$3, resultados!$A$1:$ZZ$1, 0))</f>
        <v/>
      </c>
    </row>
    <row r="740">
      <c r="A740">
        <f>INDEX(resultados!$A$2:$ZZ$2635, 734, MATCH($B$1, resultados!$A$1:$ZZ$1, 0))</f>
        <v/>
      </c>
      <c r="B740">
        <f>INDEX(resultados!$A$2:$ZZ$2635, 734, MATCH($B$2, resultados!$A$1:$ZZ$1, 0))</f>
        <v/>
      </c>
      <c r="C740">
        <f>INDEX(resultados!$A$2:$ZZ$2635, 734, MATCH($B$3, resultados!$A$1:$ZZ$1, 0))</f>
        <v/>
      </c>
    </row>
    <row r="741">
      <c r="A741">
        <f>INDEX(resultados!$A$2:$ZZ$2635, 735, MATCH($B$1, resultados!$A$1:$ZZ$1, 0))</f>
        <v/>
      </c>
      <c r="B741">
        <f>INDEX(resultados!$A$2:$ZZ$2635, 735, MATCH($B$2, resultados!$A$1:$ZZ$1, 0))</f>
        <v/>
      </c>
      <c r="C741">
        <f>INDEX(resultados!$A$2:$ZZ$2635, 735, MATCH($B$3, resultados!$A$1:$ZZ$1, 0))</f>
        <v/>
      </c>
    </row>
    <row r="742">
      <c r="A742">
        <f>INDEX(resultados!$A$2:$ZZ$2635, 736, MATCH($B$1, resultados!$A$1:$ZZ$1, 0))</f>
        <v/>
      </c>
      <c r="B742">
        <f>INDEX(resultados!$A$2:$ZZ$2635, 736, MATCH($B$2, resultados!$A$1:$ZZ$1, 0))</f>
        <v/>
      </c>
      <c r="C742">
        <f>INDEX(resultados!$A$2:$ZZ$2635, 736, MATCH($B$3, resultados!$A$1:$ZZ$1, 0))</f>
        <v/>
      </c>
    </row>
    <row r="743">
      <c r="A743">
        <f>INDEX(resultados!$A$2:$ZZ$2635, 737, MATCH($B$1, resultados!$A$1:$ZZ$1, 0))</f>
        <v/>
      </c>
      <c r="B743">
        <f>INDEX(resultados!$A$2:$ZZ$2635, 737, MATCH($B$2, resultados!$A$1:$ZZ$1, 0))</f>
        <v/>
      </c>
      <c r="C743">
        <f>INDEX(resultados!$A$2:$ZZ$2635, 737, MATCH($B$3, resultados!$A$1:$ZZ$1, 0))</f>
        <v/>
      </c>
    </row>
    <row r="744">
      <c r="A744">
        <f>INDEX(resultados!$A$2:$ZZ$2635, 738, MATCH($B$1, resultados!$A$1:$ZZ$1, 0))</f>
        <v/>
      </c>
      <c r="B744">
        <f>INDEX(resultados!$A$2:$ZZ$2635, 738, MATCH($B$2, resultados!$A$1:$ZZ$1, 0))</f>
        <v/>
      </c>
      <c r="C744">
        <f>INDEX(resultados!$A$2:$ZZ$2635, 738, MATCH($B$3, resultados!$A$1:$ZZ$1, 0))</f>
        <v/>
      </c>
    </row>
    <row r="745">
      <c r="A745">
        <f>INDEX(resultados!$A$2:$ZZ$2635, 739, MATCH($B$1, resultados!$A$1:$ZZ$1, 0))</f>
        <v/>
      </c>
      <c r="B745">
        <f>INDEX(resultados!$A$2:$ZZ$2635, 739, MATCH($B$2, resultados!$A$1:$ZZ$1, 0))</f>
        <v/>
      </c>
      <c r="C745">
        <f>INDEX(resultados!$A$2:$ZZ$2635, 739, MATCH($B$3, resultados!$A$1:$ZZ$1, 0))</f>
        <v/>
      </c>
    </row>
    <row r="746">
      <c r="A746">
        <f>INDEX(resultados!$A$2:$ZZ$2635, 740, MATCH($B$1, resultados!$A$1:$ZZ$1, 0))</f>
        <v/>
      </c>
      <c r="B746">
        <f>INDEX(resultados!$A$2:$ZZ$2635, 740, MATCH($B$2, resultados!$A$1:$ZZ$1, 0))</f>
        <v/>
      </c>
      <c r="C746">
        <f>INDEX(resultados!$A$2:$ZZ$2635, 740, MATCH($B$3, resultados!$A$1:$ZZ$1, 0))</f>
        <v/>
      </c>
    </row>
    <row r="747">
      <c r="A747">
        <f>INDEX(resultados!$A$2:$ZZ$2635, 741, MATCH($B$1, resultados!$A$1:$ZZ$1, 0))</f>
        <v/>
      </c>
      <c r="B747">
        <f>INDEX(resultados!$A$2:$ZZ$2635, 741, MATCH($B$2, resultados!$A$1:$ZZ$1, 0))</f>
        <v/>
      </c>
      <c r="C747">
        <f>INDEX(resultados!$A$2:$ZZ$2635, 741, MATCH($B$3, resultados!$A$1:$ZZ$1, 0))</f>
        <v/>
      </c>
    </row>
    <row r="748">
      <c r="A748">
        <f>INDEX(resultados!$A$2:$ZZ$2635, 742, MATCH($B$1, resultados!$A$1:$ZZ$1, 0))</f>
        <v/>
      </c>
      <c r="B748">
        <f>INDEX(resultados!$A$2:$ZZ$2635, 742, MATCH($B$2, resultados!$A$1:$ZZ$1, 0))</f>
        <v/>
      </c>
      <c r="C748">
        <f>INDEX(resultados!$A$2:$ZZ$2635, 742, MATCH($B$3, resultados!$A$1:$ZZ$1, 0))</f>
        <v/>
      </c>
    </row>
    <row r="749">
      <c r="A749">
        <f>INDEX(resultados!$A$2:$ZZ$2635, 743, MATCH($B$1, resultados!$A$1:$ZZ$1, 0))</f>
        <v/>
      </c>
      <c r="B749">
        <f>INDEX(resultados!$A$2:$ZZ$2635, 743, MATCH($B$2, resultados!$A$1:$ZZ$1, 0))</f>
        <v/>
      </c>
      <c r="C749">
        <f>INDEX(resultados!$A$2:$ZZ$2635, 743, MATCH($B$3, resultados!$A$1:$ZZ$1, 0))</f>
        <v/>
      </c>
    </row>
    <row r="750">
      <c r="A750">
        <f>INDEX(resultados!$A$2:$ZZ$2635, 744, MATCH($B$1, resultados!$A$1:$ZZ$1, 0))</f>
        <v/>
      </c>
      <c r="B750">
        <f>INDEX(resultados!$A$2:$ZZ$2635, 744, MATCH($B$2, resultados!$A$1:$ZZ$1, 0))</f>
        <v/>
      </c>
      <c r="C750">
        <f>INDEX(resultados!$A$2:$ZZ$2635, 744, MATCH($B$3, resultados!$A$1:$ZZ$1, 0))</f>
        <v/>
      </c>
    </row>
    <row r="751">
      <c r="A751">
        <f>INDEX(resultados!$A$2:$ZZ$2635, 745, MATCH($B$1, resultados!$A$1:$ZZ$1, 0))</f>
        <v/>
      </c>
      <c r="B751">
        <f>INDEX(resultados!$A$2:$ZZ$2635, 745, MATCH($B$2, resultados!$A$1:$ZZ$1, 0))</f>
        <v/>
      </c>
      <c r="C751">
        <f>INDEX(resultados!$A$2:$ZZ$2635, 745, MATCH($B$3, resultados!$A$1:$ZZ$1, 0))</f>
        <v/>
      </c>
    </row>
    <row r="752">
      <c r="A752">
        <f>INDEX(resultados!$A$2:$ZZ$2635, 746, MATCH($B$1, resultados!$A$1:$ZZ$1, 0))</f>
        <v/>
      </c>
      <c r="B752">
        <f>INDEX(resultados!$A$2:$ZZ$2635, 746, MATCH($B$2, resultados!$A$1:$ZZ$1, 0))</f>
        <v/>
      </c>
      <c r="C752">
        <f>INDEX(resultados!$A$2:$ZZ$2635, 746, MATCH($B$3, resultados!$A$1:$ZZ$1, 0))</f>
        <v/>
      </c>
    </row>
    <row r="753">
      <c r="A753">
        <f>INDEX(resultados!$A$2:$ZZ$2635, 747, MATCH($B$1, resultados!$A$1:$ZZ$1, 0))</f>
        <v/>
      </c>
      <c r="B753">
        <f>INDEX(resultados!$A$2:$ZZ$2635, 747, MATCH($B$2, resultados!$A$1:$ZZ$1, 0))</f>
        <v/>
      </c>
      <c r="C753">
        <f>INDEX(resultados!$A$2:$ZZ$2635, 747, MATCH($B$3, resultados!$A$1:$ZZ$1, 0))</f>
        <v/>
      </c>
    </row>
    <row r="754">
      <c r="A754">
        <f>INDEX(resultados!$A$2:$ZZ$2635, 748, MATCH($B$1, resultados!$A$1:$ZZ$1, 0))</f>
        <v/>
      </c>
      <c r="B754">
        <f>INDEX(resultados!$A$2:$ZZ$2635, 748, MATCH($B$2, resultados!$A$1:$ZZ$1, 0))</f>
        <v/>
      </c>
      <c r="C754">
        <f>INDEX(resultados!$A$2:$ZZ$2635, 748, MATCH($B$3, resultados!$A$1:$ZZ$1, 0))</f>
        <v/>
      </c>
    </row>
    <row r="755">
      <c r="A755">
        <f>INDEX(resultados!$A$2:$ZZ$2635, 749, MATCH($B$1, resultados!$A$1:$ZZ$1, 0))</f>
        <v/>
      </c>
      <c r="B755">
        <f>INDEX(resultados!$A$2:$ZZ$2635, 749, MATCH($B$2, resultados!$A$1:$ZZ$1, 0))</f>
        <v/>
      </c>
      <c r="C755">
        <f>INDEX(resultados!$A$2:$ZZ$2635, 749, MATCH($B$3, resultados!$A$1:$ZZ$1, 0))</f>
        <v/>
      </c>
    </row>
    <row r="756">
      <c r="A756">
        <f>INDEX(resultados!$A$2:$ZZ$2635, 750, MATCH($B$1, resultados!$A$1:$ZZ$1, 0))</f>
        <v/>
      </c>
      <c r="B756">
        <f>INDEX(resultados!$A$2:$ZZ$2635, 750, MATCH($B$2, resultados!$A$1:$ZZ$1, 0))</f>
        <v/>
      </c>
      <c r="C756">
        <f>INDEX(resultados!$A$2:$ZZ$2635, 750, MATCH($B$3, resultados!$A$1:$ZZ$1, 0))</f>
        <v/>
      </c>
    </row>
    <row r="757">
      <c r="A757">
        <f>INDEX(resultados!$A$2:$ZZ$2635, 751, MATCH($B$1, resultados!$A$1:$ZZ$1, 0))</f>
        <v/>
      </c>
      <c r="B757">
        <f>INDEX(resultados!$A$2:$ZZ$2635, 751, MATCH($B$2, resultados!$A$1:$ZZ$1, 0))</f>
        <v/>
      </c>
      <c r="C757">
        <f>INDEX(resultados!$A$2:$ZZ$2635, 751, MATCH($B$3, resultados!$A$1:$ZZ$1, 0))</f>
        <v/>
      </c>
    </row>
    <row r="758">
      <c r="A758">
        <f>INDEX(resultados!$A$2:$ZZ$2635, 752, MATCH($B$1, resultados!$A$1:$ZZ$1, 0))</f>
        <v/>
      </c>
      <c r="B758">
        <f>INDEX(resultados!$A$2:$ZZ$2635, 752, MATCH($B$2, resultados!$A$1:$ZZ$1, 0))</f>
        <v/>
      </c>
      <c r="C758">
        <f>INDEX(resultados!$A$2:$ZZ$2635, 752, MATCH($B$3, resultados!$A$1:$ZZ$1, 0))</f>
        <v/>
      </c>
    </row>
    <row r="759">
      <c r="A759">
        <f>INDEX(resultados!$A$2:$ZZ$2635, 753, MATCH($B$1, resultados!$A$1:$ZZ$1, 0))</f>
        <v/>
      </c>
      <c r="B759">
        <f>INDEX(resultados!$A$2:$ZZ$2635, 753, MATCH($B$2, resultados!$A$1:$ZZ$1, 0))</f>
        <v/>
      </c>
      <c r="C759">
        <f>INDEX(resultados!$A$2:$ZZ$2635, 753, MATCH($B$3, resultados!$A$1:$ZZ$1, 0))</f>
        <v/>
      </c>
    </row>
    <row r="760">
      <c r="A760">
        <f>INDEX(resultados!$A$2:$ZZ$2635, 754, MATCH($B$1, resultados!$A$1:$ZZ$1, 0))</f>
        <v/>
      </c>
      <c r="B760">
        <f>INDEX(resultados!$A$2:$ZZ$2635, 754, MATCH($B$2, resultados!$A$1:$ZZ$1, 0))</f>
        <v/>
      </c>
      <c r="C760">
        <f>INDEX(resultados!$A$2:$ZZ$2635, 754, MATCH($B$3, resultados!$A$1:$ZZ$1, 0))</f>
        <v/>
      </c>
    </row>
    <row r="761">
      <c r="A761">
        <f>INDEX(resultados!$A$2:$ZZ$2635, 755, MATCH($B$1, resultados!$A$1:$ZZ$1, 0))</f>
        <v/>
      </c>
      <c r="B761">
        <f>INDEX(resultados!$A$2:$ZZ$2635, 755, MATCH($B$2, resultados!$A$1:$ZZ$1, 0))</f>
        <v/>
      </c>
      <c r="C761">
        <f>INDEX(resultados!$A$2:$ZZ$2635, 755, MATCH($B$3, resultados!$A$1:$ZZ$1, 0))</f>
        <v/>
      </c>
    </row>
    <row r="762">
      <c r="A762">
        <f>INDEX(resultados!$A$2:$ZZ$2635, 756, MATCH($B$1, resultados!$A$1:$ZZ$1, 0))</f>
        <v/>
      </c>
      <c r="B762">
        <f>INDEX(resultados!$A$2:$ZZ$2635, 756, MATCH($B$2, resultados!$A$1:$ZZ$1, 0))</f>
        <v/>
      </c>
      <c r="C762">
        <f>INDEX(resultados!$A$2:$ZZ$2635, 756, MATCH($B$3, resultados!$A$1:$ZZ$1, 0))</f>
        <v/>
      </c>
    </row>
    <row r="763">
      <c r="A763">
        <f>INDEX(resultados!$A$2:$ZZ$2635, 757, MATCH($B$1, resultados!$A$1:$ZZ$1, 0))</f>
        <v/>
      </c>
      <c r="B763">
        <f>INDEX(resultados!$A$2:$ZZ$2635, 757, MATCH($B$2, resultados!$A$1:$ZZ$1, 0))</f>
        <v/>
      </c>
      <c r="C763">
        <f>INDEX(resultados!$A$2:$ZZ$2635, 757, MATCH($B$3, resultados!$A$1:$ZZ$1, 0))</f>
        <v/>
      </c>
    </row>
    <row r="764">
      <c r="A764">
        <f>INDEX(resultados!$A$2:$ZZ$2635, 758, MATCH($B$1, resultados!$A$1:$ZZ$1, 0))</f>
        <v/>
      </c>
      <c r="B764">
        <f>INDEX(resultados!$A$2:$ZZ$2635, 758, MATCH($B$2, resultados!$A$1:$ZZ$1, 0))</f>
        <v/>
      </c>
      <c r="C764">
        <f>INDEX(resultados!$A$2:$ZZ$2635, 758, MATCH($B$3, resultados!$A$1:$ZZ$1, 0))</f>
        <v/>
      </c>
    </row>
    <row r="765">
      <c r="A765">
        <f>INDEX(resultados!$A$2:$ZZ$2635, 759, MATCH($B$1, resultados!$A$1:$ZZ$1, 0))</f>
        <v/>
      </c>
      <c r="B765">
        <f>INDEX(resultados!$A$2:$ZZ$2635, 759, MATCH($B$2, resultados!$A$1:$ZZ$1, 0))</f>
        <v/>
      </c>
      <c r="C765">
        <f>INDEX(resultados!$A$2:$ZZ$2635, 759, MATCH($B$3, resultados!$A$1:$ZZ$1, 0))</f>
        <v/>
      </c>
    </row>
    <row r="766">
      <c r="A766">
        <f>INDEX(resultados!$A$2:$ZZ$2635, 760, MATCH($B$1, resultados!$A$1:$ZZ$1, 0))</f>
        <v/>
      </c>
      <c r="B766">
        <f>INDEX(resultados!$A$2:$ZZ$2635, 760, MATCH($B$2, resultados!$A$1:$ZZ$1, 0))</f>
        <v/>
      </c>
      <c r="C766">
        <f>INDEX(resultados!$A$2:$ZZ$2635, 760, MATCH($B$3, resultados!$A$1:$ZZ$1, 0))</f>
        <v/>
      </c>
    </row>
    <row r="767">
      <c r="A767">
        <f>INDEX(resultados!$A$2:$ZZ$2635, 761, MATCH($B$1, resultados!$A$1:$ZZ$1, 0))</f>
        <v/>
      </c>
      <c r="B767">
        <f>INDEX(resultados!$A$2:$ZZ$2635, 761, MATCH($B$2, resultados!$A$1:$ZZ$1, 0))</f>
        <v/>
      </c>
      <c r="C767">
        <f>INDEX(resultados!$A$2:$ZZ$2635, 761, MATCH($B$3, resultados!$A$1:$ZZ$1, 0))</f>
        <v/>
      </c>
    </row>
    <row r="768">
      <c r="A768">
        <f>INDEX(resultados!$A$2:$ZZ$2635, 762, MATCH($B$1, resultados!$A$1:$ZZ$1, 0))</f>
        <v/>
      </c>
      <c r="B768">
        <f>INDEX(resultados!$A$2:$ZZ$2635, 762, MATCH($B$2, resultados!$A$1:$ZZ$1, 0))</f>
        <v/>
      </c>
      <c r="C768">
        <f>INDEX(resultados!$A$2:$ZZ$2635, 762, MATCH($B$3, resultados!$A$1:$ZZ$1, 0))</f>
        <v/>
      </c>
    </row>
    <row r="769">
      <c r="A769">
        <f>INDEX(resultados!$A$2:$ZZ$2635, 763, MATCH($B$1, resultados!$A$1:$ZZ$1, 0))</f>
        <v/>
      </c>
      <c r="B769">
        <f>INDEX(resultados!$A$2:$ZZ$2635, 763, MATCH($B$2, resultados!$A$1:$ZZ$1, 0))</f>
        <v/>
      </c>
      <c r="C769">
        <f>INDEX(resultados!$A$2:$ZZ$2635, 763, MATCH($B$3, resultados!$A$1:$ZZ$1, 0))</f>
        <v/>
      </c>
    </row>
    <row r="770">
      <c r="A770">
        <f>INDEX(resultados!$A$2:$ZZ$2635, 764, MATCH($B$1, resultados!$A$1:$ZZ$1, 0))</f>
        <v/>
      </c>
      <c r="B770">
        <f>INDEX(resultados!$A$2:$ZZ$2635, 764, MATCH($B$2, resultados!$A$1:$ZZ$1, 0))</f>
        <v/>
      </c>
      <c r="C770">
        <f>INDEX(resultados!$A$2:$ZZ$2635, 764, MATCH($B$3, resultados!$A$1:$ZZ$1, 0))</f>
        <v/>
      </c>
    </row>
    <row r="771">
      <c r="A771">
        <f>INDEX(resultados!$A$2:$ZZ$2635, 765, MATCH($B$1, resultados!$A$1:$ZZ$1, 0))</f>
        <v/>
      </c>
      <c r="B771">
        <f>INDEX(resultados!$A$2:$ZZ$2635, 765, MATCH($B$2, resultados!$A$1:$ZZ$1, 0))</f>
        <v/>
      </c>
      <c r="C771">
        <f>INDEX(resultados!$A$2:$ZZ$2635, 765, MATCH($B$3, resultados!$A$1:$ZZ$1, 0))</f>
        <v/>
      </c>
    </row>
    <row r="772">
      <c r="A772">
        <f>INDEX(resultados!$A$2:$ZZ$2635, 766, MATCH($B$1, resultados!$A$1:$ZZ$1, 0))</f>
        <v/>
      </c>
      <c r="B772">
        <f>INDEX(resultados!$A$2:$ZZ$2635, 766, MATCH($B$2, resultados!$A$1:$ZZ$1, 0))</f>
        <v/>
      </c>
      <c r="C772">
        <f>INDEX(resultados!$A$2:$ZZ$2635, 766, MATCH($B$3, resultados!$A$1:$ZZ$1, 0))</f>
        <v/>
      </c>
    </row>
    <row r="773">
      <c r="A773">
        <f>INDEX(resultados!$A$2:$ZZ$2635, 767, MATCH($B$1, resultados!$A$1:$ZZ$1, 0))</f>
        <v/>
      </c>
      <c r="B773">
        <f>INDEX(resultados!$A$2:$ZZ$2635, 767, MATCH($B$2, resultados!$A$1:$ZZ$1, 0))</f>
        <v/>
      </c>
      <c r="C773">
        <f>INDEX(resultados!$A$2:$ZZ$2635, 767, MATCH($B$3, resultados!$A$1:$ZZ$1, 0))</f>
        <v/>
      </c>
    </row>
    <row r="774">
      <c r="A774">
        <f>INDEX(resultados!$A$2:$ZZ$2635, 768, MATCH($B$1, resultados!$A$1:$ZZ$1, 0))</f>
        <v/>
      </c>
      <c r="B774">
        <f>INDEX(resultados!$A$2:$ZZ$2635, 768, MATCH($B$2, resultados!$A$1:$ZZ$1, 0))</f>
        <v/>
      </c>
      <c r="C774">
        <f>INDEX(resultados!$A$2:$ZZ$2635, 768, MATCH($B$3, resultados!$A$1:$ZZ$1, 0))</f>
        <v/>
      </c>
    </row>
    <row r="775">
      <c r="A775">
        <f>INDEX(resultados!$A$2:$ZZ$2635, 769, MATCH($B$1, resultados!$A$1:$ZZ$1, 0))</f>
        <v/>
      </c>
      <c r="B775">
        <f>INDEX(resultados!$A$2:$ZZ$2635, 769, MATCH($B$2, resultados!$A$1:$ZZ$1, 0))</f>
        <v/>
      </c>
      <c r="C775">
        <f>INDEX(resultados!$A$2:$ZZ$2635, 769, MATCH($B$3, resultados!$A$1:$ZZ$1, 0))</f>
        <v/>
      </c>
    </row>
    <row r="776">
      <c r="A776">
        <f>INDEX(resultados!$A$2:$ZZ$2635, 770, MATCH($B$1, resultados!$A$1:$ZZ$1, 0))</f>
        <v/>
      </c>
      <c r="B776">
        <f>INDEX(resultados!$A$2:$ZZ$2635, 770, MATCH($B$2, resultados!$A$1:$ZZ$1, 0))</f>
        <v/>
      </c>
      <c r="C776">
        <f>INDEX(resultados!$A$2:$ZZ$2635, 770, MATCH($B$3, resultados!$A$1:$ZZ$1, 0))</f>
        <v/>
      </c>
    </row>
    <row r="777">
      <c r="A777">
        <f>INDEX(resultados!$A$2:$ZZ$2635, 771, MATCH($B$1, resultados!$A$1:$ZZ$1, 0))</f>
        <v/>
      </c>
      <c r="B777">
        <f>INDEX(resultados!$A$2:$ZZ$2635, 771, MATCH($B$2, resultados!$A$1:$ZZ$1, 0))</f>
        <v/>
      </c>
      <c r="C777">
        <f>INDEX(resultados!$A$2:$ZZ$2635, 771, MATCH($B$3, resultados!$A$1:$ZZ$1, 0))</f>
        <v/>
      </c>
    </row>
    <row r="778">
      <c r="A778">
        <f>INDEX(resultados!$A$2:$ZZ$2635, 772, MATCH($B$1, resultados!$A$1:$ZZ$1, 0))</f>
        <v/>
      </c>
      <c r="B778">
        <f>INDEX(resultados!$A$2:$ZZ$2635, 772, MATCH($B$2, resultados!$A$1:$ZZ$1, 0))</f>
        <v/>
      </c>
      <c r="C778">
        <f>INDEX(resultados!$A$2:$ZZ$2635, 772, MATCH($B$3, resultados!$A$1:$ZZ$1, 0))</f>
        <v/>
      </c>
    </row>
    <row r="779">
      <c r="A779">
        <f>INDEX(resultados!$A$2:$ZZ$2635, 773, MATCH($B$1, resultados!$A$1:$ZZ$1, 0))</f>
        <v/>
      </c>
      <c r="B779">
        <f>INDEX(resultados!$A$2:$ZZ$2635, 773, MATCH($B$2, resultados!$A$1:$ZZ$1, 0))</f>
        <v/>
      </c>
      <c r="C779">
        <f>INDEX(resultados!$A$2:$ZZ$2635, 773, MATCH($B$3, resultados!$A$1:$ZZ$1, 0))</f>
        <v/>
      </c>
    </row>
    <row r="780">
      <c r="A780">
        <f>INDEX(resultados!$A$2:$ZZ$2635, 774, MATCH($B$1, resultados!$A$1:$ZZ$1, 0))</f>
        <v/>
      </c>
      <c r="B780">
        <f>INDEX(resultados!$A$2:$ZZ$2635, 774, MATCH($B$2, resultados!$A$1:$ZZ$1, 0))</f>
        <v/>
      </c>
      <c r="C780">
        <f>INDEX(resultados!$A$2:$ZZ$2635, 774, MATCH($B$3, resultados!$A$1:$ZZ$1, 0))</f>
        <v/>
      </c>
    </row>
    <row r="781">
      <c r="A781">
        <f>INDEX(resultados!$A$2:$ZZ$2635, 775, MATCH($B$1, resultados!$A$1:$ZZ$1, 0))</f>
        <v/>
      </c>
      <c r="B781">
        <f>INDEX(resultados!$A$2:$ZZ$2635, 775, MATCH($B$2, resultados!$A$1:$ZZ$1, 0))</f>
        <v/>
      </c>
      <c r="C781">
        <f>INDEX(resultados!$A$2:$ZZ$2635, 775, MATCH($B$3, resultados!$A$1:$ZZ$1, 0))</f>
        <v/>
      </c>
    </row>
    <row r="782">
      <c r="A782">
        <f>INDEX(resultados!$A$2:$ZZ$2635, 776, MATCH($B$1, resultados!$A$1:$ZZ$1, 0))</f>
        <v/>
      </c>
      <c r="B782">
        <f>INDEX(resultados!$A$2:$ZZ$2635, 776, MATCH($B$2, resultados!$A$1:$ZZ$1, 0))</f>
        <v/>
      </c>
      <c r="C782">
        <f>INDEX(resultados!$A$2:$ZZ$2635, 776, MATCH($B$3, resultados!$A$1:$ZZ$1, 0))</f>
        <v/>
      </c>
    </row>
    <row r="783">
      <c r="A783">
        <f>INDEX(resultados!$A$2:$ZZ$2635, 777, MATCH($B$1, resultados!$A$1:$ZZ$1, 0))</f>
        <v/>
      </c>
      <c r="B783">
        <f>INDEX(resultados!$A$2:$ZZ$2635, 777, MATCH($B$2, resultados!$A$1:$ZZ$1, 0))</f>
        <v/>
      </c>
      <c r="C783">
        <f>INDEX(resultados!$A$2:$ZZ$2635, 777, MATCH($B$3, resultados!$A$1:$ZZ$1, 0))</f>
        <v/>
      </c>
    </row>
    <row r="784">
      <c r="A784">
        <f>INDEX(resultados!$A$2:$ZZ$2635, 778, MATCH($B$1, resultados!$A$1:$ZZ$1, 0))</f>
        <v/>
      </c>
      <c r="B784">
        <f>INDEX(resultados!$A$2:$ZZ$2635, 778, MATCH($B$2, resultados!$A$1:$ZZ$1, 0))</f>
        <v/>
      </c>
      <c r="C784">
        <f>INDEX(resultados!$A$2:$ZZ$2635, 778, MATCH($B$3, resultados!$A$1:$ZZ$1, 0))</f>
        <v/>
      </c>
    </row>
    <row r="785">
      <c r="A785">
        <f>INDEX(resultados!$A$2:$ZZ$2635, 779, MATCH($B$1, resultados!$A$1:$ZZ$1, 0))</f>
        <v/>
      </c>
      <c r="B785">
        <f>INDEX(resultados!$A$2:$ZZ$2635, 779, MATCH($B$2, resultados!$A$1:$ZZ$1, 0))</f>
        <v/>
      </c>
      <c r="C785">
        <f>INDEX(resultados!$A$2:$ZZ$2635, 779, MATCH($B$3, resultados!$A$1:$ZZ$1, 0))</f>
        <v/>
      </c>
    </row>
    <row r="786">
      <c r="A786">
        <f>INDEX(resultados!$A$2:$ZZ$2635, 780, MATCH($B$1, resultados!$A$1:$ZZ$1, 0))</f>
        <v/>
      </c>
      <c r="B786">
        <f>INDEX(resultados!$A$2:$ZZ$2635, 780, MATCH($B$2, resultados!$A$1:$ZZ$1, 0))</f>
        <v/>
      </c>
      <c r="C786">
        <f>INDEX(resultados!$A$2:$ZZ$2635, 780, MATCH($B$3, resultados!$A$1:$ZZ$1, 0))</f>
        <v/>
      </c>
    </row>
    <row r="787">
      <c r="A787">
        <f>INDEX(resultados!$A$2:$ZZ$2635, 781, MATCH($B$1, resultados!$A$1:$ZZ$1, 0))</f>
        <v/>
      </c>
      <c r="B787">
        <f>INDEX(resultados!$A$2:$ZZ$2635, 781, MATCH($B$2, resultados!$A$1:$ZZ$1, 0))</f>
        <v/>
      </c>
      <c r="C787">
        <f>INDEX(resultados!$A$2:$ZZ$2635, 781, MATCH($B$3, resultados!$A$1:$ZZ$1, 0))</f>
        <v/>
      </c>
    </row>
    <row r="788">
      <c r="A788">
        <f>INDEX(resultados!$A$2:$ZZ$2635, 782, MATCH($B$1, resultados!$A$1:$ZZ$1, 0))</f>
        <v/>
      </c>
      <c r="B788">
        <f>INDEX(resultados!$A$2:$ZZ$2635, 782, MATCH($B$2, resultados!$A$1:$ZZ$1, 0))</f>
        <v/>
      </c>
      <c r="C788">
        <f>INDEX(resultados!$A$2:$ZZ$2635, 782, MATCH($B$3, resultados!$A$1:$ZZ$1, 0))</f>
        <v/>
      </c>
    </row>
    <row r="789">
      <c r="A789">
        <f>INDEX(resultados!$A$2:$ZZ$2635, 783, MATCH($B$1, resultados!$A$1:$ZZ$1, 0))</f>
        <v/>
      </c>
      <c r="B789">
        <f>INDEX(resultados!$A$2:$ZZ$2635, 783, MATCH($B$2, resultados!$A$1:$ZZ$1, 0))</f>
        <v/>
      </c>
      <c r="C789">
        <f>INDEX(resultados!$A$2:$ZZ$2635, 783, MATCH($B$3, resultados!$A$1:$ZZ$1, 0))</f>
        <v/>
      </c>
    </row>
    <row r="790">
      <c r="A790">
        <f>INDEX(resultados!$A$2:$ZZ$2635, 784, MATCH($B$1, resultados!$A$1:$ZZ$1, 0))</f>
        <v/>
      </c>
      <c r="B790">
        <f>INDEX(resultados!$A$2:$ZZ$2635, 784, MATCH($B$2, resultados!$A$1:$ZZ$1, 0))</f>
        <v/>
      </c>
      <c r="C790">
        <f>INDEX(resultados!$A$2:$ZZ$2635, 784, MATCH($B$3, resultados!$A$1:$ZZ$1, 0))</f>
        <v/>
      </c>
    </row>
    <row r="791">
      <c r="A791">
        <f>INDEX(resultados!$A$2:$ZZ$2635, 785, MATCH($B$1, resultados!$A$1:$ZZ$1, 0))</f>
        <v/>
      </c>
      <c r="B791">
        <f>INDEX(resultados!$A$2:$ZZ$2635, 785, MATCH($B$2, resultados!$A$1:$ZZ$1, 0))</f>
        <v/>
      </c>
      <c r="C791">
        <f>INDEX(resultados!$A$2:$ZZ$2635, 785, MATCH($B$3, resultados!$A$1:$ZZ$1, 0))</f>
        <v/>
      </c>
    </row>
    <row r="792">
      <c r="A792">
        <f>INDEX(resultados!$A$2:$ZZ$2635, 786, MATCH($B$1, resultados!$A$1:$ZZ$1, 0))</f>
        <v/>
      </c>
      <c r="B792">
        <f>INDEX(resultados!$A$2:$ZZ$2635, 786, MATCH($B$2, resultados!$A$1:$ZZ$1, 0))</f>
        <v/>
      </c>
      <c r="C792">
        <f>INDEX(resultados!$A$2:$ZZ$2635, 786, MATCH($B$3, resultados!$A$1:$ZZ$1, 0))</f>
        <v/>
      </c>
    </row>
    <row r="793">
      <c r="A793">
        <f>INDEX(resultados!$A$2:$ZZ$2635, 787, MATCH($B$1, resultados!$A$1:$ZZ$1, 0))</f>
        <v/>
      </c>
      <c r="B793">
        <f>INDEX(resultados!$A$2:$ZZ$2635, 787, MATCH($B$2, resultados!$A$1:$ZZ$1, 0))</f>
        <v/>
      </c>
      <c r="C793">
        <f>INDEX(resultados!$A$2:$ZZ$2635, 787, MATCH($B$3, resultados!$A$1:$ZZ$1, 0))</f>
        <v/>
      </c>
    </row>
    <row r="794">
      <c r="A794">
        <f>INDEX(resultados!$A$2:$ZZ$2635, 788, MATCH($B$1, resultados!$A$1:$ZZ$1, 0))</f>
        <v/>
      </c>
      <c r="B794">
        <f>INDEX(resultados!$A$2:$ZZ$2635, 788, MATCH($B$2, resultados!$A$1:$ZZ$1, 0))</f>
        <v/>
      </c>
      <c r="C794">
        <f>INDEX(resultados!$A$2:$ZZ$2635, 788, MATCH($B$3, resultados!$A$1:$ZZ$1, 0))</f>
        <v/>
      </c>
    </row>
    <row r="795">
      <c r="A795">
        <f>INDEX(resultados!$A$2:$ZZ$2635, 789, MATCH($B$1, resultados!$A$1:$ZZ$1, 0))</f>
        <v/>
      </c>
      <c r="B795">
        <f>INDEX(resultados!$A$2:$ZZ$2635, 789, MATCH($B$2, resultados!$A$1:$ZZ$1, 0))</f>
        <v/>
      </c>
      <c r="C795">
        <f>INDEX(resultados!$A$2:$ZZ$2635, 789, MATCH($B$3, resultados!$A$1:$ZZ$1, 0))</f>
        <v/>
      </c>
    </row>
    <row r="796">
      <c r="A796">
        <f>INDEX(resultados!$A$2:$ZZ$2635, 790, MATCH($B$1, resultados!$A$1:$ZZ$1, 0))</f>
        <v/>
      </c>
      <c r="B796">
        <f>INDEX(resultados!$A$2:$ZZ$2635, 790, MATCH($B$2, resultados!$A$1:$ZZ$1, 0))</f>
        <v/>
      </c>
      <c r="C796">
        <f>INDEX(resultados!$A$2:$ZZ$2635, 790, MATCH($B$3, resultados!$A$1:$ZZ$1, 0))</f>
        <v/>
      </c>
    </row>
    <row r="797">
      <c r="A797">
        <f>INDEX(resultados!$A$2:$ZZ$2635, 791, MATCH($B$1, resultados!$A$1:$ZZ$1, 0))</f>
        <v/>
      </c>
      <c r="B797">
        <f>INDEX(resultados!$A$2:$ZZ$2635, 791, MATCH($B$2, resultados!$A$1:$ZZ$1, 0))</f>
        <v/>
      </c>
      <c r="C797">
        <f>INDEX(resultados!$A$2:$ZZ$2635, 791, MATCH($B$3, resultados!$A$1:$ZZ$1, 0))</f>
        <v/>
      </c>
    </row>
    <row r="798">
      <c r="A798">
        <f>INDEX(resultados!$A$2:$ZZ$2635, 792, MATCH($B$1, resultados!$A$1:$ZZ$1, 0))</f>
        <v/>
      </c>
      <c r="B798">
        <f>INDEX(resultados!$A$2:$ZZ$2635, 792, MATCH($B$2, resultados!$A$1:$ZZ$1, 0))</f>
        <v/>
      </c>
      <c r="C798">
        <f>INDEX(resultados!$A$2:$ZZ$2635, 792, MATCH($B$3, resultados!$A$1:$ZZ$1, 0))</f>
        <v/>
      </c>
    </row>
    <row r="799">
      <c r="A799">
        <f>INDEX(resultados!$A$2:$ZZ$2635, 793, MATCH($B$1, resultados!$A$1:$ZZ$1, 0))</f>
        <v/>
      </c>
      <c r="B799">
        <f>INDEX(resultados!$A$2:$ZZ$2635, 793, MATCH($B$2, resultados!$A$1:$ZZ$1, 0))</f>
        <v/>
      </c>
      <c r="C799">
        <f>INDEX(resultados!$A$2:$ZZ$2635, 793, MATCH($B$3, resultados!$A$1:$ZZ$1, 0))</f>
        <v/>
      </c>
    </row>
    <row r="800">
      <c r="A800">
        <f>INDEX(resultados!$A$2:$ZZ$2635, 794, MATCH($B$1, resultados!$A$1:$ZZ$1, 0))</f>
        <v/>
      </c>
      <c r="B800">
        <f>INDEX(resultados!$A$2:$ZZ$2635, 794, MATCH($B$2, resultados!$A$1:$ZZ$1, 0))</f>
        <v/>
      </c>
      <c r="C800">
        <f>INDEX(resultados!$A$2:$ZZ$2635, 794, MATCH($B$3, resultados!$A$1:$ZZ$1, 0))</f>
        <v/>
      </c>
    </row>
    <row r="801">
      <c r="A801">
        <f>INDEX(resultados!$A$2:$ZZ$2635, 795, MATCH($B$1, resultados!$A$1:$ZZ$1, 0))</f>
        <v/>
      </c>
      <c r="B801">
        <f>INDEX(resultados!$A$2:$ZZ$2635, 795, MATCH($B$2, resultados!$A$1:$ZZ$1, 0))</f>
        <v/>
      </c>
      <c r="C801">
        <f>INDEX(resultados!$A$2:$ZZ$2635, 795, MATCH($B$3, resultados!$A$1:$ZZ$1, 0))</f>
        <v/>
      </c>
    </row>
    <row r="802">
      <c r="A802">
        <f>INDEX(resultados!$A$2:$ZZ$2635, 796, MATCH($B$1, resultados!$A$1:$ZZ$1, 0))</f>
        <v/>
      </c>
      <c r="B802">
        <f>INDEX(resultados!$A$2:$ZZ$2635, 796, MATCH($B$2, resultados!$A$1:$ZZ$1, 0))</f>
        <v/>
      </c>
      <c r="C802">
        <f>INDEX(resultados!$A$2:$ZZ$2635, 796, MATCH($B$3, resultados!$A$1:$ZZ$1, 0))</f>
        <v/>
      </c>
    </row>
    <row r="803">
      <c r="A803">
        <f>INDEX(resultados!$A$2:$ZZ$2635, 797, MATCH($B$1, resultados!$A$1:$ZZ$1, 0))</f>
        <v/>
      </c>
      <c r="B803">
        <f>INDEX(resultados!$A$2:$ZZ$2635, 797, MATCH($B$2, resultados!$A$1:$ZZ$1, 0))</f>
        <v/>
      </c>
      <c r="C803">
        <f>INDEX(resultados!$A$2:$ZZ$2635, 797, MATCH($B$3, resultados!$A$1:$ZZ$1, 0))</f>
        <v/>
      </c>
    </row>
    <row r="804">
      <c r="A804">
        <f>INDEX(resultados!$A$2:$ZZ$2635, 798, MATCH($B$1, resultados!$A$1:$ZZ$1, 0))</f>
        <v/>
      </c>
      <c r="B804">
        <f>INDEX(resultados!$A$2:$ZZ$2635, 798, MATCH($B$2, resultados!$A$1:$ZZ$1, 0))</f>
        <v/>
      </c>
      <c r="C804">
        <f>INDEX(resultados!$A$2:$ZZ$2635, 798, MATCH($B$3, resultados!$A$1:$ZZ$1, 0))</f>
        <v/>
      </c>
    </row>
    <row r="805">
      <c r="A805">
        <f>INDEX(resultados!$A$2:$ZZ$2635, 799, MATCH($B$1, resultados!$A$1:$ZZ$1, 0))</f>
        <v/>
      </c>
      <c r="B805">
        <f>INDEX(resultados!$A$2:$ZZ$2635, 799, MATCH($B$2, resultados!$A$1:$ZZ$1, 0))</f>
        <v/>
      </c>
      <c r="C805">
        <f>INDEX(resultados!$A$2:$ZZ$2635, 799, MATCH($B$3, resultados!$A$1:$ZZ$1, 0))</f>
        <v/>
      </c>
    </row>
    <row r="806">
      <c r="A806">
        <f>INDEX(resultados!$A$2:$ZZ$2635, 800, MATCH($B$1, resultados!$A$1:$ZZ$1, 0))</f>
        <v/>
      </c>
      <c r="B806">
        <f>INDEX(resultados!$A$2:$ZZ$2635, 800, MATCH($B$2, resultados!$A$1:$ZZ$1, 0))</f>
        <v/>
      </c>
      <c r="C806">
        <f>INDEX(resultados!$A$2:$ZZ$2635, 800, MATCH($B$3, resultados!$A$1:$ZZ$1, 0))</f>
        <v/>
      </c>
    </row>
    <row r="807">
      <c r="A807">
        <f>INDEX(resultados!$A$2:$ZZ$2635, 801, MATCH($B$1, resultados!$A$1:$ZZ$1, 0))</f>
        <v/>
      </c>
      <c r="B807">
        <f>INDEX(resultados!$A$2:$ZZ$2635, 801, MATCH($B$2, resultados!$A$1:$ZZ$1, 0))</f>
        <v/>
      </c>
      <c r="C807">
        <f>INDEX(resultados!$A$2:$ZZ$2635, 801, MATCH($B$3, resultados!$A$1:$ZZ$1, 0))</f>
        <v/>
      </c>
    </row>
    <row r="808">
      <c r="A808">
        <f>INDEX(resultados!$A$2:$ZZ$2635, 802, MATCH($B$1, resultados!$A$1:$ZZ$1, 0))</f>
        <v/>
      </c>
      <c r="B808">
        <f>INDEX(resultados!$A$2:$ZZ$2635, 802, MATCH($B$2, resultados!$A$1:$ZZ$1, 0))</f>
        <v/>
      </c>
      <c r="C808">
        <f>INDEX(resultados!$A$2:$ZZ$2635, 802, MATCH($B$3, resultados!$A$1:$ZZ$1, 0))</f>
        <v/>
      </c>
    </row>
    <row r="809">
      <c r="A809">
        <f>INDEX(resultados!$A$2:$ZZ$2635, 803, MATCH($B$1, resultados!$A$1:$ZZ$1, 0))</f>
        <v/>
      </c>
      <c r="B809">
        <f>INDEX(resultados!$A$2:$ZZ$2635, 803, MATCH($B$2, resultados!$A$1:$ZZ$1, 0))</f>
        <v/>
      </c>
      <c r="C809">
        <f>INDEX(resultados!$A$2:$ZZ$2635, 803, MATCH($B$3, resultados!$A$1:$ZZ$1, 0))</f>
        <v/>
      </c>
    </row>
    <row r="810">
      <c r="A810">
        <f>INDEX(resultados!$A$2:$ZZ$2635, 804, MATCH($B$1, resultados!$A$1:$ZZ$1, 0))</f>
        <v/>
      </c>
      <c r="B810">
        <f>INDEX(resultados!$A$2:$ZZ$2635, 804, MATCH($B$2, resultados!$A$1:$ZZ$1, 0))</f>
        <v/>
      </c>
      <c r="C810">
        <f>INDEX(resultados!$A$2:$ZZ$2635, 804, MATCH($B$3, resultados!$A$1:$ZZ$1, 0))</f>
        <v/>
      </c>
    </row>
    <row r="811">
      <c r="A811">
        <f>INDEX(resultados!$A$2:$ZZ$2635, 805, MATCH($B$1, resultados!$A$1:$ZZ$1, 0))</f>
        <v/>
      </c>
      <c r="B811">
        <f>INDEX(resultados!$A$2:$ZZ$2635, 805, MATCH($B$2, resultados!$A$1:$ZZ$1, 0))</f>
        <v/>
      </c>
      <c r="C811">
        <f>INDEX(resultados!$A$2:$ZZ$2635, 805, MATCH($B$3, resultados!$A$1:$ZZ$1, 0))</f>
        <v/>
      </c>
    </row>
    <row r="812">
      <c r="A812">
        <f>INDEX(resultados!$A$2:$ZZ$2635, 806, MATCH($B$1, resultados!$A$1:$ZZ$1, 0))</f>
        <v/>
      </c>
      <c r="B812">
        <f>INDEX(resultados!$A$2:$ZZ$2635, 806, MATCH($B$2, resultados!$A$1:$ZZ$1, 0))</f>
        <v/>
      </c>
      <c r="C812">
        <f>INDEX(resultados!$A$2:$ZZ$2635, 806, MATCH($B$3, resultados!$A$1:$ZZ$1, 0))</f>
        <v/>
      </c>
    </row>
    <row r="813">
      <c r="A813">
        <f>INDEX(resultados!$A$2:$ZZ$2635, 807, MATCH($B$1, resultados!$A$1:$ZZ$1, 0))</f>
        <v/>
      </c>
      <c r="B813">
        <f>INDEX(resultados!$A$2:$ZZ$2635, 807, MATCH($B$2, resultados!$A$1:$ZZ$1, 0))</f>
        <v/>
      </c>
      <c r="C813">
        <f>INDEX(resultados!$A$2:$ZZ$2635, 807, MATCH($B$3, resultados!$A$1:$ZZ$1, 0))</f>
        <v/>
      </c>
    </row>
    <row r="814">
      <c r="A814">
        <f>INDEX(resultados!$A$2:$ZZ$2635, 808, MATCH($B$1, resultados!$A$1:$ZZ$1, 0))</f>
        <v/>
      </c>
      <c r="B814">
        <f>INDEX(resultados!$A$2:$ZZ$2635, 808, MATCH($B$2, resultados!$A$1:$ZZ$1, 0))</f>
        <v/>
      </c>
      <c r="C814">
        <f>INDEX(resultados!$A$2:$ZZ$2635, 808, MATCH($B$3, resultados!$A$1:$ZZ$1, 0))</f>
        <v/>
      </c>
    </row>
    <row r="815">
      <c r="A815">
        <f>INDEX(resultados!$A$2:$ZZ$2635, 809, MATCH($B$1, resultados!$A$1:$ZZ$1, 0))</f>
        <v/>
      </c>
      <c r="B815">
        <f>INDEX(resultados!$A$2:$ZZ$2635, 809, MATCH($B$2, resultados!$A$1:$ZZ$1, 0))</f>
        <v/>
      </c>
      <c r="C815">
        <f>INDEX(resultados!$A$2:$ZZ$2635, 809, MATCH($B$3, resultados!$A$1:$ZZ$1, 0))</f>
        <v/>
      </c>
    </row>
    <row r="816">
      <c r="A816">
        <f>INDEX(resultados!$A$2:$ZZ$2635, 810, MATCH($B$1, resultados!$A$1:$ZZ$1, 0))</f>
        <v/>
      </c>
      <c r="B816">
        <f>INDEX(resultados!$A$2:$ZZ$2635, 810, MATCH($B$2, resultados!$A$1:$ZZ$1, 0))</f>
        <v/>
      </c>
      <c r="C816">
        <f>INDEX(resultados!$A$2:$ZZ$2635, 810, MATCH($B$3, resultados!$A$1:$ZZ$1, 0))</f>
        <v/>
      </c>
    </row>
    <row r="817">
      <c r="A817">
        <f>INDEX(resultados!$A$2:$ZZ$2635, 811, MATCH($B$1, resultados!$A$1:$ZZ$1, 0))</f>
        <v/>
      </c>
      <c r="B817">
        <f>INDEX(resultados!$A$2:$ZZ$2635, 811, MATCH($B$2, resultados!$A$1:$ZZ$1, 0))</f>
        <v/>
      </c>
      <c r="C817">
        <f>INDEX(resultados!$A$2:$ZZ$2635, 811, MATCH($B$3, resultados!$A$1:$ZZ$1, 0))</f>
        <v/>
      </c>
    </row>
    <row r="818">
      <c r="A818">
        <f>INDEX(resultados!$A$2:$ZZ$2635, 812, MATCH($B$1, resultados!$A$1:$ZZ$1, 0))</f>
        <v/>
      </c>
      <c r="B818">
        <f>INDEX(resultados!$A$2:$ZZ$2635, 812, MATCH($B$2, resultados!$A$1:$ZZ$1, 0))</f>
        <v/>
      </c>
      <c r="C818">
        <f>INDEX(resultados!$A$2:$ZZ$2635, 812, MATCH($B$3, resultados!$A$1:$ZZ$1, 0))</f>
        <v/>
      </c>
    </row>
    <row r="819">
      <c r="A819">
        <f>INDEX(resultados!$A$2:$ZZ$2635, 813, MATCH($B$1, resultados!$A$1:$ZZ$1, 0))</f>
        <v/>
      </c>
      <c r="B819">
        <f>INDEX(resultados!$A$2:$ZZ$2635, 813, MATCH($B$2, resultados!$A$1:$ZZ$1, 0))</f>
        <v/>
      </c>
      <c r="C819">
        <f>INDEX(resultados!$A$2:$ZZ$2635, 813, MATCH($B$3, resultados!$A$1:$ZZ$1, 0))</f>
        <v/>
      </c>
    </row>
    <row r="820">
      <c r="A820">
        <f>INDEX(resultados!$A$2:$ZZ$2635, 814, MATCH($B$1, resultados!$A$1:$ZZ$1, 0))</f>
        <v/>
      </c>
      <c r="B820">
        <f>INDEX(resultados!$A$2:$ZZ$2635, 814, MATCH($B$2, resultados!$A$1:$ZZ$1, 0))</f>
        <v/>
      </c>
      <c r="C820">
        <f>INDEX(resultados!$A$2:$ZZ$2635, 814, MATCH($B$3, resultados!$A$1:$ZZ$1, 0))</f>
        <v/>
      </c>
    </row>
    <row r="821">
      <c r="A821">
        <f>INDEX(resultados!$A$2:$ZZ$2635, 815, MATCH($B$1, resultados!$A$1:$ZZ$1, 0))</f>
        <v/>
      </c>
      <c r="B821">
        <f>INDEX(resultados!$A$2:$ZZ$2635, 815, MATCH($B$2, resultados!$A$1:$ZZ$1, 0))</f>
        <v/>
      </c>
      <c r="C821">
        <f>INDEX(resultados!$A$2:$ZZ$2635, 815, MATCH($B$3, resultados!$A$1:$ZZ$1, 0))</f>
        <v/>
      </c>
    </row>
    <row r="822">
      <c r="A822">
        <f>INDEX(resultados!$A$2:$ZZ$2635, 816, MATCH($B$1, resultados!$A$1:$ZZ$1, 0))</f>
        <v/>
      </c>
      <c r="B822">
        <f>INDEX(resultados!$A$2:$ZZ$2635, 816, MATCH($B$2, resultados!$A$1:$ZZ$1, 0))</f>
        <v/>
      </c>
      <c r="C822">
        <f>INDEX(resultados!$A$2:$ZZ$2635, 816, MATCH($B$3, resultados!$A$1:$ZZ$1, 0))</f>
        <v/>
      </c>
    </row>
    <row r="823">
      <c r="A823">
        <f>INDEX(resultados!$A$2:$ZZ$2635, 817, MATCH($B$1, resultados!$A$1:$ZZ$1, 0))</f>
        <v/>
      </c>
      <c r="B823">
        <f>INDEX(resultados!$A$2:$ZZ$2635, 817, MATCH($B$2, resultados!$A$1:$ZZ$1, 0))</f>
        <v/>
      </c>
      <c r="C823">
        <f>INDEX(resultados!$A$2:$ZZ$2635, 817, MATCH($B$3, resultados!$A$1:$ZZ$1, 0))</f>
        <v/>
      </c>
    </row>
    <row r="824">
      <c r="A824">
        <f>INDEX(resultados!$A$2:$ZZ$2635, 818, MATCH($B$1, resultados!$A$1:$ZZ$1, 0))</f>
        <v/>
      </c>
      <c r="B824">
        <f>INDEX(resultados!$A$2:$ZZ$2635, 818, MATCH($B$2, resultados!$A$1:$ZZ$1, 0))</f>
        <v/>
      </c>
      <c r="C824">
        <f>INDEX(resultados!$A$2:$ZZ$2635, 818, MATCH($B$3, resultados!$A$1:$ZZ$1, 0))</f>
        <v/>
      </c>
    </row>
    <row r="825">
      <c r="A825">
        <f>INDEX(resultados!$A$2:$ZZ$2635, 819, MATCH($B$1, resultados!$A$1:$ZZ$1, 0))</f>
        <v/>
      </c>
      <c r="B825">
        <f>INDEX(resultados!$A$2:$ZZ$2635, 819, MATCH($B$2, resultados!$A$1:$ZZ$1, 0))</f>
        <v/>
      </c>
      <c r="C825">
        <f>INDEX(resultados!$A$2:$ZZ$2635, 819, MATCH($B$3, resultados!$A$1:$ZZ$1, 0))</f>
        <v/>
      </c>
    </row>
    <row r="826">
      <c r="A826">
        <f>INDEX(resultados!$A$2:$ZZ$2635, 820, MATCH($B$1, resultados!$A$1:$ZZ$1, 0))</f>
        <v/>
      </c>
      <c r="B826">
        <f>INDEX(resultados!$A$2:$ZZ$2635, 820, MATCH($B$2, resultados!$A$1:$ZZ$1, 0))</f>
        <v/>
      </c>
      <c r="C826">
        <f>INDEX(resultados!$A$2:$ZZ$2635, 820, MATCH($B$3, resultados!$A$1:$ZZ$1, 0))</f>
        <v/>
      </c>
    </row>
    <row r="827">
      <c r="A827">
        <f>INDEX(resultados!$A$2:$ZZ$2635, 821, MATCH($B$1, resultados!$A$1:$ZZ$1, 0))</f>
        <v/>
      </c>
      <c r="B827">
        <f>INDEX(resultados!$A$2:$ZZ$2635, 821, MATCH($B$2, resultados!$A$1:$ZZ$1, 0))</f>
        <v/>
      </c>
      <c r="C827">
        <f>INDEX(resultados!$A$2:$ZZ$2635, 821, MATCH($B$3, resultados!$A$1:$ZZ$1, 0))</f>
        <v/>
      </c>
    </row>
    <row r="828">
      <c r="A828">
        <f>INDEX(resultados!$A$2:$ZZ$2635, 822, MATCH($B$1, resultados!$A$1:$ZZ$1, 0))</f>
        <v/>
      </c>
      <c r="B828">
        <f>INDEX(resultados!$A$2:$ZZ$2635, 822, MATCH($B$2, resultados!$A$1:$ZZ$1, 0))</f>
        <v/>
      </c>
      <c r="C828">
        <f>INDEX(resultados!$A$2:$ZZ$2635, 822, MATCH($B$3, resultados!$A$1:$ZZ$1, 0))</f>
        <v/>
      </c>
    </row>
    <row r="829">
      <c r="A829">
        <f>INDEX(resultados!$A$2:$ZZ$2635, 823, MATCH($B$1, resultados!$A$1:$ZZ$1, 0))</f>
        <v/>
      </c>
      <c r="B829">
        <f>INDEX(resultados!$A$2:$ZZ$2635, 823, MATCH($B$2, resultados!$A$1:$ZZ$1, 0))</f>
        <v/>
      </c>
      <c r="C829">
        <f>INDEX(resultados!$A$2:$ZZ$2635, 823, MATCH($B$3, resultados!$A$1:$ZZ$1, 0))</f>
        <v/>
      </c>
    </row>
    <row r="830">
      <c r="A830">
        <f>INDEX(resultados!$A$2:$ZZ$2635, 824, MATCH($B$1, resultados!$A$1:$ZZ$1, 0))</f>
        <v/>
      </c>
      <c r="B830">
        <f>INDEX(resultados!$A$2:$ZZ$2635, 824, MATCH($B$2, resultados!$A$1:$ZZ$1, 0))</f>
        <v/>
      </c>
      <c r="C830">
        <f>INDEX(resultados!$A$2:$ZZ$2635, 824, MATCH($B$3, resultados!$A$1:$ZZ$1, 0))</f>
        <v/>
      </c>
    </row>
    <row r="831">
      <c r="A831">
        <f>INDEX(resultados!$A$2:$ZZ$2635, 825, MATCH($B$1, resultados!$A$1:$ZZ$1, 0))</f>
        <v/>
      </c>
      <c r="B831">
        <f>INDEX(resultados!$A$2:$ZZ$2635, 825, MATCH($B$2, resultados!$A$1:$ZZ$1, 0))</f>
        <v/>
      </c>
      <c r="C831">
        <f>INDEX(resultados!$A$2:$ZZ$2635, 825, MATCH($B$3, resultados!$A$1:$ZZ$1, 0))</f>
        <v/>
      </c>
    </row>
    <row r="832">
      <c r="A832">
        <f>INDEX(resultados!$A$2:$ZZ$2635, 826, MATCH($B$1, resultados!$A$1:$ZZ$1, 0))</f>
        <v/>
      </c>
      <c r="B832">
        <f>INDEX(resultados!$A$2:$ZZ$2635, 826, MATCH($B$2, resultados!$A$1:$ZZ$1, 0))</f>
        <v/>
      </c>
      <c r="C832">
        <f>INDEX(resultados!$A$2:$ZZ$2635, 826, MATCH($B$3, resultados!$A$1:$ZZ$1, 0))</f>
        <v/>
      </c>
    </row>
    <row r="833">
      <c r="A833">
        <f>INDEX(resultados!$A$2:$ZZ$2635, 827, MATCH($B$1, resultados!$A$1:$ZZ$1, 0))</f>
        <v/>
      </c>
      <c r="B833">
        <f>INDEX(resultados!$A$2:$ZZ$2635, 827, MATCH($B$2, resultados!$A$1:$ZZ$1, 0))</f>
        <v/>
      </c>
      <c r="C833">
        <f>INDEX(resultados!$A$2:$ZZ$2635, 827, MATCH($B$3, resultados!$A$1:$ZZ$1, 0))</f>
        <v/>
      </c>
    </row>
    <row r="834">
      <c r="A834">
        <f>INDEX(resultados!$A$2:$ZZ$2635, 828, MATCH($B$1, resultados!$A$1:$ZZ$1, 0))</f>
        <v/>
      </c>
      <c r="B834">
        <f>INDEX(resultados!$A$2:$ZZ$2635, 828, MATCH($B$2, resultados!$A$1:$ZZ$1, 0))</f>
        <v/>
      </c>
      <c r="C834">
        <f>INDEX(resultados!$A$2:$ZZ$2635, 828, MATCH($B$3, resultados!$A$1:$ZZ$1, 0))</f>
        <v/>
      </c>
    </row>
    <row r="835">
      <c r="A835">
        <f>INDEX(resultados!$A$2:$ZZ$2635, 829, MATCH($B$1, resultados!$A$1:$ZZ$1, 0))</f>
        <v/>
      </c>
      <c r="B835">
        <f>INDEX(resultados!$A$2:$ZZ$2635, 829, MATCH($B$2, resultados!$A$1:$ZZ$1, 0))</f>
        <v/>
      </c>
      <c r="C835">
        <f>INDEX(resultados!$A$2:$ZZ$2635, 829, MATCH($B$3, resultados!$A$1:$ZZ$1, 0))</f>
        <v/>
      </c>
    </row>
    <row r="836">
      <c r="A836">
        <f>INDEX(resultados!$A$2:$ZZ$2635, 830, MATCH($B$1, resultados!$A$1:$ZZ$1, 0))</f>
        <v/>
      </c>
      <c r="B836">
        <f>INDEX(resultados!$A$2:$ZZ$2635, 830, MATCH($B$2, resultados!$A$1:$ZZ$1, 0))</f>
        <v/>
      </c>
      <c r="C836">
        <f>INDEX(resultados!$A$2:$ZZ$2635, 830, MATCH($B$3, resultados!$A$1:$ZZ$1, 0))</f>
        <v/>
      </c>
    </row>
    <row r="837">
      <c r="A837">
        <f>INDEX(resultados!$A$2:$ZZ$2635, 831, MATCH($B$1, resultados!$A$1:$ZZ$1, 0))</f>
        <v/>
      </c>
      <c r="B837">
        <f>INDEX(resultados!$A$2:$ZZ$2635, 831, MATCH($B$2, resultados!$A$1:$ZZ$1, 0))</f>
        <v/>
      </c>
      <c r="C837">
        <f>INDEX(resultados!$A$2:$ZZ$2635, 831, MATCH($B$3, resultados!$A$1:$ZZ$1, 0))</f>
        <v/>
      </c>
    </row>
    <row r="838">
      <c r="A838">
        <f>INDEX(resultados!$A$2:$ZZ$2635, 832, MATCH($B$1, resultados!$A$1:$ZZ$1, 0))</f>
        <v/>
      </c>
      <c r="B838">
        <f>INDEX(resultados!$A$2:$ZZ$2635, 832, MATCH($B$2, resultados!$A$1:$ZZ$1, 0))</f>
        <v/>
      </c>
      <c r="C838">
        <f>INDEX(resultados!$A$2:$ZZ$2635, 832, MATCH($B$3, resultados!$A$1:$ZZ$1, 0))</f>
        <v/>
      </c>
    </row>
    <row r="839">
      <c r="A839">
        <f>INDEX(resultados!$A$2:$ZZ$2635, 833, MATCH($B$1, resultados!$A$1:$ZZ$1, 0))</f>
        <v/>
      </c>
      <c r="B839">
        <f>INDEX(resultados!$A$2:$ZZ$2635, 833, MATCH($B$2, resultados!$A$1:$ZZ$1, 0))</f>
        <v/>
      </c>
      <c r="C839">
        <f>INDEX(resultados!$A$2:$ZZ$2635, 833, MATCH($B$3, resultados!$A$1:$ZZ$1, 0))</f>
        <v/>
      </c>
    </row>
    <row r="840">
      <c r="A840">
        <f>INDEX(resultados!$A$2:$ZZ$2635, 834, MATCH($B$1, resultados!$A$1:$ZZ$1, 0))</f>
        <v/>
      </c>
      <c r="B840">
        <f>INDEX(resultados!$A$2:$ZZ$2635, 834, MATCH($B$2, resultados!$A$1:$ZZ$1, 0))</f>
        <v/>
      </c>
      <c r="C840">
        <f>INDEX(resultados!$A$2:$ZZ$2635, 834, MATCH($B$3, resultados!$A$1:$ZZ$1, 0))</f>
        <v/>
      </c>
    </row>
    <row r="841">
      <c r="A841">
        <f>INDEX(resultados!$A$2:$ZZ$2635, 835, MATCH($B$1, resultados!$A$1:$ZZ$1, 0))</f>
        <v/>
      </c>
      <c r="B841">
        <f>INDEX(resultados!$A$2:$ZZ$2635, 835, MATCH($B$2, resultados!$A$1:$ZZ$1, 0))</f>
        <v/>
      </c>
      <c r="C841">
        <f>INDEX(resultados!$A$2:$ZZ$2635, 835, MATCH($B$3, resultados!$A$1:$ZZ$1, 0))</f>
        <v/>
      </c>
    </row>
    <row r="842">
      <c r="A842">
        <f>INDEX(resultados!$A$2:$ZZ$2635, 836, MATCH($B$1, resultados!$A$1:$ZZ$1, 0))</f>
        <v/>
      </c>
      <c r="B842">
        <f>INDEX(resultados!$A$2:$ZZ$2635, 836, MATCH($B$2, resultados!$A$1:$ZZ$1, 0))</f>
        <v/>
      </c>
      <c r="C842">
        <f>INDEX(resultados!$A$2:$ZZ$2635, 836, MATCH($B$3, resultados!$A$1:$ZZ$1, 0))</f>
        <v/>
      </c>
    </row>
    <row r="843">
      <c r="A843">
        <f>INDEX(resultados!$A$2:$ZZ$2635, 837, MATCH($B$1, resultados!$A$1:$ZZ$1, 0))</f>
        <v/>
      </c>
      <c r="B843">
        <f>INDEX(resultados!$A$2:$ZZ$2635, 837, MATCH($B$2, resultados!$A$1:$ZZ$1, 0))</f>
        <v/>
      </c>
      <c r="C843">
        <f>INDEX(resultados!$A$2:$ZZ$2635, 837, MATCH($B$3, resultados!$A$1:$ZZ$1, 0))</f>
        <v/>
      </c>
    </row>
    <row r="844">
      <c r="A844">
        <f>INDEX(resultados!$A$2:$ZZ$2635, 838, MATCH($B$1, resultados!$A$1:$ZZ$1, 0))</f>
        <v/>
      </c>
      <c r="B844">
        <f>INDEX(resultados!$A$2:$ZZ$2635, 838, MATCH($B$2, resultados!$A$1:$ZZ$1, 0))</f>
        <v/>
      </c>
      <c r="C844">
        <f>INDEX(resultados!$A$2:$ZZ$2635, 838, MATCH($B$3, resultados!$A$1:$ZZ$1, 0))</f>
        <v/>
      </c>
    </row>
    <row r="845">
      <c r="A845">
        <f>INDEX(resultados!$A$2:$ZZ$2635, 839, MATCH($B$1, resultados!$A$1:$ZZ$1, 0))</f>
        <v/>
      </c>
      <c r="B845">
        <f>INDEX(resultados!$A$2:$ZZ$2635, 839, MATCH($B$2, resultados!$A$1:$ZZ$1, 0))</f>
        <v/>
      </c>
      <c r="C845">
        <f>INDEX(resultados!$A$2:$ZZ$2635, 839, MATCH($B$3, resultados!$A$1:$ZZ$1, 0))</f>
        <v/>
      </c>
    </row>
    <row r="846">
      <c r="A846">
        <f>INDEX(resultados!$A$2:$ZZ$2635, 840, MATCH($B$1, resultados!$A$1:$ZZ$1, 0))</f>
        <v/>
      </c>
      <c r="B846">
        <f>INDEX(resultados!$A$2:$ZZ$2635, 840, MATCH($B$2, resultados!$A$1:$ZZ$1, 0))</f>
        <v/>
      </c>
      <c r="C846">
        <f>INDEX(resultados!$A$2:$ZZ$2635, 840, MATCH($B$3, resultados!$A$1:$ZZ$1, 0))</f>
        <v/>
      </c>
    </row>
    <row r="847">
      <c r="A847">
        <f>INDEX(resultados!$A$2:$ZZ$2635, 841, MATCH($B$1, resultados!$A$1:$ZZ$1, 0))</f>
        <v/>
      </c>
      <c r="B847">
        <f>INDEX(resultados!$A$2:$ZZ$2635, 841, MATCH($B$2, resultados!$A$1:$ZZ$1, 0))</f>
        <v/>
      </c>
      <c r="C847">
        <f>INDEX(resultados!$A$2:$ZZ$2635, 841, MATCH($B$3, resultados!$A$1:$ZZ$1, 0))</f>
        <v/>
      </c>
    </row>
    <row r="848">
      <c r="A848">
        <f>INDEX(resultados!$A$2:$ZZ$2635, 842, MATCH($B$1, resultados!$A$1:$ZZ$1, 0))</f>
        <v/>
      </c>
      <c r="B848">
        <f>INDEX(resultados!$A$2:$ZZ$2635, 842, MATCH($B$2, resultados!$A$1:$ZZ$1, 0))</f>
        <v/>
      </c>
      <c r="C848">
        <f>INDEX(resultados!$A$2:$ZZ$2635, 842, MATCH($B$3, resultados!$A$1:$ZZ$1, 0))</f>
        <v/>
      </c>
    </row>
    <row r="849">
      <c r="A849">
        <f>INDEX(resultados!$A$2:$ZZ$2635, 843, MATCH($B$1, resultados!$A$1:$ZZ$1, 0))</f>
        <v/>
      </c>
      <c r="B849">
        <f>INDEX(resultados!$A$2:$ZZ$2635, 843, MATCH($B$2, resultados!$A$1:$ZZ$1, 0))</f>
        <v/>
      </c>
      <c r="C849">
        <f>INDEX(resultados!$A$2:$ZZ$2635, 843, MATCH($B$3, resultados!$A$1:$ZZ$1, 0))</f>
        <v/>
      </c>
    </row>
    <row r="850">
      <c r="A850">
        <f>INDEX(resultados!$A$2:$ZZ$2635, 844, MATCH($B$1, resultados!$A$1:$ZZ$1, 0))</f>
        <v/>
      </c>
      <c r="B850">
        <f>INDEX(resultados!$A$2:$ZZ$2635, 844, MATCH($B$2, resultados!$A$1:$ZZ$1, 0))</f>
        <v/>
      </c>
      <c r="C850">
        <f>INDEX(resultados!$A$2:$ZZ$2635, 844, MATCH($B$3, resultados!$A$1:$ZZ$1, 0))</f>
        <v/>
      </c>
    </row>
    <row r="851">
      <c r="A851">
        <f>INDEX(resultados!$A$2:$ZZ$2635, 845, MATCH($B$1, resultados!$A$1:$ZZ$1, 0))</f>
        <v/>
      </c>
      <c r="B851">
        <f>INDEX(resultados!$A$2:$ZZ$2635, 845, MATCH($B$2, resultados!$A$1:$ZZ$1, 0))</f>
        <v/>
      </c>
      <c r="C851">
        <f>INDEX(resultados!$A$2:$ZZ$2635, 845, MATCH($B$3, resultados!$A$1:$ZZ$1, 0))</f>
        <v/>
      </c>
    </row>
    <row r="852">
      <c r="A852">
        <f>INDEX(resultados!$A$2:$ZZ$2635, 846, MATCH($B$1, resultados!$A$1:$ZZ$1, 0))</f>
        <v/>
      </c>
      <c r="B852">
        <f>INDEX(resultados!$A$2:$ZZ$2635, 846, MATCH($B$2, resultados!$A$1:$ZZ$1, 0))</f>
        <v/>
      </c>
      <c r="C852">
        <f>INDEX(resultados!$A$2:$ZZ$2635, 846, MATCH($B$3, resultados!$A$1:$ZZ$1, 0))</f>
        <v/>
      </c>
    </row>
    <row r="853">
      <c r="A853">
        <f>INDEX(resultados!$A$2:$ZZ$2635, 847, MATCH($B$1, resultados!$A$1:$ZZ$1, 0))</f>
        <v/>
      </c>
      <c r="B853">
        <f>INDEX(resultados!$A$2:$ZZ$2635, 847, MATCH($B$2, resultados!$A$1:$ZZ$1, 0))</f>
        <v/>
      </c>
      <c r="C853">
        <f>INDEX(resultados!$A$2:$ZZ$2635, 847, MATCH($B$3, resultados!$A$1:$ZZ$1, 0))</f>
        <v/>
      </c>
    </row>
    <row r="854">
      <c r="A854">
        <f>INDEX(resultados!$A$2:$ZZ$2635, 848, MATCH($B$1, resultados!$A$1:$ZZ$1, 0))</f>
        <v/>
      </c>
      <c r="B854">
        <f>INDEX(resultados!$A$2:$ZZ$2635, 848, MATCH($B$2, resultados!$A$1:$ZZ$1, 0))</f>
        <v/>
      </c>
      <c r="C854">
        <f>INDEX(resultados!$A$2:$ZZ$2635, 848, MATCH($B$3, resultados!$A$1:$ZZ$1, 0))</f>
        <v/>
      </c>
    </row>
    <row r="855">
      <c r="A855">
        <f>INDEX(resultados!$A$2:$ZZ$2635, 849, MATCH($B$1, resultados!$A$1:$ZZ$1, 0))</f>
        <v/>
      </c>
      <c r="B855">
        <f>INDEX(resultados!$A$2:$ZZ$2635, 849, MATCH($B$2, resultados!$A$1:$ZZ$1, 0))</f>
        <v/>
      </c>
      <c r="C855">
        <f>INDEX(resultados!$A$2:$ZZ$2635, 849, MATCH($B$3, resultados!$A$1:$ZZ$1, 0))</f>
        <v/>
      </c>
    </row>
    <row r="856">
      <c r="A856">
        <f>INDEX(resultados!$A$2:$ZZ$2635, 850, MATCH($B$1, resultados!$A$1:$ZZ$1, 0))</f>
        <v/>
      </c>
      <c r="B856">
        <f>INDEX(resultados!$A$2:$ZZ$2635, 850, MATCH($B$2, resultados!$A$1:$ZZ$1, 0))</f>
        <v/>
      </c>
      <c r="C856">
        <f>INDEX(resultados!$A$2:$ZZ$2635, 850, MATCH($B$3, resultados!$A$1:$ZZ$1, 0))</f>
        <v/>
      </c>
    </row>
    <row r="857">
      <c r="A857">
        <f>INDEX(resultados!$A$2:$ZZ$2635, 851, MATCH($B$1, resultados!$A$1:$ZZ$1, 0))</f>
        <v/>
      </c>
      <c r="B857">
        <f>INDEX(resultados!$A$2:$ZZ$2635, 851, MATCH($B$2, resultados!$A$1:$ZZ$1, 0))</f>
        <v/>
      </c>
      <c r="C857">
        <f>INDEX(resultados!$A$2:$ZZ$2635, 851, MATCH($B$3, resultados!$A$1:$ZZ$1, 0))</f>
        <v/>
      </c>
    </row>
    <row r="858">
      <c r="A858">
        <f>INDEX(resultados!$A$2:$ZZ$2635, 852, MATCH($B$1, resultados!$A$1:$ZZ$1, 0))</f>
        <v/>
      </c>
      <c r="B858">
        <f>INDEX(resultados!$A$2:$ZZ$2635, 852, MATCH($B$2, resultados!$A$1:$ZZ$1, 0))</f>
        <v/>
      </c>
      <c r="C858">
        <f>INDEX(resultados!$A$2:$ZZ$2635, 852, MATCH($B$3, resultados!$A$1:$ZZ$1, 0))</f>
        <v/>
      </c>
    </row>
    <row r="859">
      <c r="A859">
        <f>INDEX(resultados!$A$2:$ZZ$2635, 853, MATCH($B$1, resultados!$A$1:$ZZ$1, 0))</f>
        <v/>
      </c>
      <c r="B859">
        <f>INDEX(resultados!$A$2:$ZZ$2635, 853, MATCH($B$2, resultados!$A$1:$ZZ$1, 0))</f>
        <v/>
      </c>
      <c r="C859">
        <f>INDEX(resultados!$A$2:$ZZ$2635, 853, MATCH($B$3, resultados!$A$1:$ZZ$1, 0))</f>
        <v/>
      </c>
    </row>
    <row r="860">
      <c r="A860">
        <f>INDEX(resultados!$A$2:$ZZ$2635, 854, MATCH($B$1, resultados!$A$1:$ZZ$1, 0))</f>
        <v/>
      </c>
      <c r="B860">
        <f>INDEX(resultados!$A$2:$ZZ$2635, 854, MATCH($B$2, resultados!$A$1:$ZZ$1, 0))</f>
        <v/>
      </c>
      <c r="C860">
        <f>INDEX(resultados!$A$2:$ZZ$2635, 854, MATCH($B$3, resultados!$A$1:$ZZ$1, 0))</f>
        <v/>
      </c>
    </row>
    <row r="861">
      <c r="A861">
        <f>INDEX(resultados!$A$2:$ZZ$2635, 855, MATCH($B$1, resultados!$A$1:$ZZ$1, 0))</f>
        <v/>
      </c>
      <c r="B861">
        <f>INDEX(resultados!$A$2:$ZZ$2635, 855, MATCH($B$2, resultados!$A$1:$ZZ$1, 0))</f>
        <v/>
      </c>
      <c r="C861">
        <f>INDEX(resultados!$A$2:$ZZ$2635, 855, MATCH($B$3, resultados!$A$1:$ZZ$1, 0))</f>
        <v/>
      </c>
    </row>
    <row r="862">
      <c r="A862">
        <f>INDEX(resultados!$A$2:$ZZ$2635, 856, MATCH($B$1, resultados!$A$1:$ZZ$1, 0))</f>
        <v/>
      </c>
      <c r="B862">
        <f>INDEX(resultados!$A$2:$ZZ$2635, 856, MATCH($B$2, resultados!$A$1:$ZZ$1, 0))</f>
        <v/>
      </c>
      <c r="C862">
        <f>INDEX(resultados!$A$2:$ZZ$2635, 856, MATCH($B$3, resultados!$A$1:$ZZ$1, 0))</f>
        <v/>
      </c>
    </row>
    <row r="863">
      <c r="A863">
        <f>INDEX(resultados!$A$2:$ZZ$2635, 857, MATCH($B$1, resultados!$A$1:$ZZ$1, 0))</f>
        <v/>
      </c>
      <c r="B863">
        <f>INDEX(resultados!$A$2:$ZZ$2635, 857, MATCH($B$2, resultados!$A$1:$ZZ$1, 0))</f>
        <v/>
      </c>
      <c r="C863">
        <f>INDEX(resultados!$A$2:$ZZ$2635, 857, MATCH($B$3, resultados!$A$1:$ZZ$1, 0))</f>
        <v/>
      </c>
    </row>
    <row r="864">
      <c r="A864">
        <f>INDEX(resultados!$A$2:$ZZ$2635, 858, MATCH($B$1, resultados!$A$1:$ZZ$1, 0))</f>
        <v/>
      </c>
      <c r="B864">
        <f>INDEX(resultados!$A$2:$ZZ$2635, 858, MATCH($B$2, resultados!$A$1:$ZZ$1, 0))</f>
        <v/>
      </c>
      <c r="C864">
        <f>INDEX(resultados!$A$2:$ZZ$2635, 858, MATCH($B$3, resultados!$A$1:$ZZ$1, 0))</f>
        <v/>
      </c>
    </row>
    <row r="865">
      <c r="A865">
        <f>INDEX(resultados!$A$2:$ZZ$2635, 859, MATCH($B$1, resultados!$A$1:$ZZ$1, 0))</f>
        <v/>
      </c>
      <c r="B865">
        <f>INDEX(resultados!$A$2:$ZZ$2635, 859, MATCH($B$2, resultados!$A$1:$ZZ$1, 0))</f>
        <v/>
      </c>
      <c r="C865">
        <f>INDEX(resultados!$A$2:$ZZ$2635, 859, MATCH($B$3, resultados!$A$1:$ZZ$1, 0))</f>
        <v/>
      </c>
    </row>
    <row r="866">
      <c r="A866">
        <f>INDEX(resultados!$A$2:$ZZ$2635, 860, MATCH($B$1, resultados!$A$1:$ZZ$1, 0))</f>
        <v/>
      </c>
      <c r="B866">
        <f>INDEX(resultados!$A$2:$ZZ$2635, 860, MATCH($B$2, resultados!$A$1:$ZZ$1, 0))</f>
        <v/>
      </c>
      <c r="C866">
        <f>INDEX(resultados!$A$2:$ZZ$2635, 860, MATCH($B$3, resultados!$A$1:$ZZ$1, 0))</f>
        <v/>
      </c>
    </row>
    <row r="867">
      <c r="A867">
        <f>INDEX(resultados!$A$2:$ZZ$2635, 861, MATCH($B$1, resultados!$A$1:$ZZ$1, 0))</f>
        <v/>
      </c>
      <c r="B867">
        <f>INDEX(resultados!$A$2:$ZZ$2635, 861, MATCH($B$2, resultados!$A$1:$ZZ$1, 0))</f>
        <v/>
      </c>
      <c r="C867">
        <f>INDEX(resultados!$A$2:$ZZ$2635, 861, MATCH($B$3, resultados!$A$1:$ZZ$1, 0))</f>
        <v/>
      </c>
    </row>
    <row r="868">
      <c r="A868">
        <f>INDEX(resultados!$A$2:$ZZ$2635, 862, MATCH($B$1, resultados!$A$1:$ZZ$1, 0))</f>
        <v/>
      </c>
      <c r="B868">
        <f>INDEX(resultados!$A$2:$ZZ$2635, 862, MATCH($B$2, resultados!$A$1:$ZZ$1, 0))</f>
        <v/>
      </c>
      <c r="C868">
        <f>INDEX(resultados!$A$2:$ZZ$2635, 862, MATCH($B$3, resultados!$A$1:$ZZ$1, 0))</f>
        <v/>
      </c>
    </row>
    <row r="869">
      <c r="A869">
        <f>INDEX(resultados!$A$2:$ZZ$2635, 863, MATCH($B$1, resultados!$A$1:$ZZ$1, 0))</f>
        <v/>
      </c>
      <c r="B869">
        <f>INDEX(resultados!$A$2:$ZZ$2635, 863, MATCH($B$2, resultados!$A$1:$ZZ$1, 0))</f>
        <v/>
      </c>
      <c r="C869">
        <f>INDEX(resultados!$A$2:$ZZ$2635, 863, MATCH($B$3, resultados!$A$1:$ZZ$1, 0))</f>
        <v/>
      </c>
    </row>
    <row r="870">
      <c r="A870">
        <f>INDEX(resultados!$A$2:$ZZ$2635, 864, MATCH($B$1, resultados!$A$1:$ZZ$1, 0))</f>
        <v/>
      </c>
      <c r="B870">
        <f>INDEX(resultados!$A$2:$ZZ$2635, 864, MATCH($B$2, resultados!$A$1:$ZZ$1, 0))</f>
        <v/>
      </c>
      <c r="C870">
        <f>INDEX(resultados!$A$2:$ZZ$2635, 864, MATCH($B$3, resultados!$A$1:$ZZ$1, 0))</f>
        <v/>
      </c>
    </row>
    <row r="871">
      <c r="A871">
        <f>INDEX(resultados!$A$2:$ZZ$2635, 865, MATCH($B$1, resultados!$A$1:$ZZ$1, 0))</f>
        <v/>
      </c>
      <c r="B871">
        <f>INDEX(resultados!$A$2:$ZZ$2635, 865, MATCH($B$2, resultados!$A$1:$ZZ$1, 0))</f>
        <v/>
      </c>
      <c r="C871">
        <f>INDEX(resultados!$A$2:$ZZ$2635, 865, MATCH($B$3, resultados!$A$1:$ZZ$1, 0))</f>
        <v/>
      </c>
    </row>
    <row r="872">
      <c r="A872">
        <f>INDEX(resultados!$A$2:$ZZ$2635, 866, MATCH($B$1, resultados!$A$1:$ZZ$1, 0))</f>
        <v/>
      </c>
      <c r="B872">
        <f>INDEX(resultados!$A$2:$ZZ$2635, 866, MATCH($B$2, resultados!$A$1:$ZZ$1, 0))</f>
        <v/>
      </c>
      <c r="C872">
        <f>INDEX(resultados!$A$2:$ZZ$2635, 866, MATCH($B$3, resultados!$A$1:$ZZ$1, 0))</f>
        <v/>
      </c>
    </row>
    <row r="873">
      <c r="A873">
        <f>INDEX(resultados!$A$2:$ZZ$2635, 867, MATCH($B$1, resultados!$A$1:$ZZ$1, 0))</f>
        <v/>
      </c>
      <c r="B873">
        <f>INDEX(resultados!$A$2:$ZZ$2635, 867, MATCH($B$2, resultados!$A$1:$ZZ$1, 0))</f>
        <v/>
      </c>
      <c r="C873">
        <f>INDEX(resultados!$A$2:$ZZ$2635, 867, MATCH($B$3, resultados!$A$1:$ZZ$1, 0))</f>
        <v/>
      </c>
    </row>
    <row r="874">
      <c r="A874">
        <f>INDEX(resultados!$A$2:$ZZ$2635, 868, MATCH($B$1, resultados!$A$1:$ZZ$1, 0))</f>
        <v/>
      </c>
      <c r="B874">
        <f>INDEX(resultados!$A$2:$ZZ$2635, 868, MATCH($B$2, resultados!$A$1:$ZZ$1, 0))</f>
        <v/>
      </c>
      <c r="C874">
        <f>INDEX(resultados!$A$2:$ZZ$2635, 868, MATCH($B$3, resultados!$A$1:$ZZ$1, 0))</f>
        <v/>
      </c>
    </row>
    <row r="875">
      <c r="A875">
        <f>INDEX(resultados!$A$2:$ZZ$2635, 869, MATCH($B$1, resultados!$A$1:$ZZ$1, 0))</f>
        <v/>
      </c>
      <c r="B875">
        <f>INDEX(resultados!$A$2:$ZZ$2635, 869, MATCH($B$2, resultados!$A$1:$ZZ$1, 0))</f>
        <v/>
      </c>
      <c r="C875">
        <f>INDEX(resultados!$A$2:$ZZ$2635, 869, MATCH($B$3, resultados!$A$1:$ZZ$1, 0))</f>
        <v/>
      </c>
    </row>
    <row r="876">
      <c r="A876">
        <f>INDEX(resultados!$A$2:$ZZ$2635, 870, MATCH($B$1, resultados!$A$1:$ZZ$1, 0))</f>
        <v/>
      </c>
      <c r="B876">
        <f>INDEX(resultados!$A$2:$ZZ$2635, 870, MATCH($B$2, resultados!$A$1:$ZZ$1, 0))</f>
        <v/>
      </c>
      <c r="C876">
        <f>INDEX(resultados!$A$2:$ZZ$2635, 870, MATCH($B$3, resultados!$A$1:$ZZ$1, 0))</f>
        <v/>
      </c>
    </row>
    <row r="877">
      <c r="A877">
        <f>INDEX(resultados!$A$2:$ZZ$2635, 871, MATCH($B$1, resultados!$A$1:$ZZ$1, 0))</f>
        <v/>
      </c>
      <c r="B877">
        <f>INDEX(resultados!$A$2:$ZZ$2635, 871, MATCH($B$2, resultados!$A$1:$ZZ$1, 0))</f>
        <v/>
      </c>
      <c r="C877">
        <f>INDEX(resultados!$A$2:$ZZ$2635, 871, MATCH($B$3, resultados!$A$1:$ZZ$1, 0))</f>
        <v/>
      </c>
    </row>
    <row r="878">
      <c r="A878">
        <f>INDEX(resultados!$A$2:$ZZ$2635, 872, MATCH($B$1, resultados!$A$1:$ZZ$1, 0))</f>
        <v/>
      </c>
      <c r="B878">
        <f>INDEX(resultados!$A$2:$ZZ$2635, 872, MATCH($B$2, resultados!$A$1:$ZZ$1, 0))</f>
        <v/>
      </c>
      <c r="C878">
        <f>INDEX(resultados!$A$2:$ZZ$2635, 872, MATCH($B$3, resultados!$A$1:$ZZ$1, 0))</f>
        <v/>
      </c>
    </row>
    <row r="879">
      <c r="A879">
        <f>INDEX(resultados!$A$2:$ZZ$2635, 873, MATCH($B$1, resultados!$A$1:$ZZ$1, 0))</f>
        <v/>
      </c>
      <c r="B879">
        <f>INDEX(resultados!$A$2:$ZZ$2635, 873, MATCH($B$2, resultados!$A$1:$ZZ$1, 0))</f>
        <v/>
      </c>
      <c r="C879">
        <f>INDEX(resultados!$A$2:$ZZ$2635, 873, MATCH($B$3, resultados!$A$1:$ZZ$1, 0))</f>
        <v/>
      </c>
    </row>
    <row r="880">
      <c r="A880">
        <f>INDEX(resultados!$A$2:$ZZ$2635, 874, MATCH($B$1, resultados!$A$1:$ZZ$1, 0))</f>
        <v/>
      </c>
      <c r="B880">
        <f>INDEX(resultados!$A$2:$ZZ$2635, 874, MATCH($B$2, resultados!$A$1:$ZZ$1, 0))</f>
        <v/>
      </c>
      <c r="C880">
        <f>INDEX(resultados!$A$2:$ZZ$2635, 874, MATCH($B$3, resultados!$A$1:$ZZ$1, 0))</f>
        <v/>
      </c>
    </row>
    <row r="881">
      <c r="A881">
        <f>INDEX(resultados!$A$2:$ZZ$2635, 875, MATCH($B$1, resultados!$A$1:$ZZ$1, 0))</f>
        <v/>
      </c>
      <c r="B881">
        <f>INDEX(resultados!$A$2:$ZZ$2635, 875, MATCH($B$2, resultados!$A$1:$ZZ$1, 0))</f>
        <v/>
      </c>
      <c r="C881">
        <f>INDEX(resultados!$A$2:$ZZ$2635, 875, MATCH($B$3, resultados!$A$1:$ZZ$1, 0))</f>
        <v/>
      </c>
    </row>
    <row r="882">
      <c r="A882">
        <f>INDEX(resultados!$A$2:$ZZ$2635, 876, MATCH($B$1, resultados!$A$1:$ZZ$1, 0))</f>
        <v/>
      </c>
      <c r="B882">
        <f>INDEX(resultados!$A$2:$ZZ$2635, 876, MATCH($B$2, resultados!$A$1:$ZZ$1, 0))</f>
        <v/>
      </c>
      <c r="C882">
        <f>INDEX(resultados!$A$2:$ZZ$2635, 876, MATCH($B$3, resultados!$A$1:$ZZ$1, 0))</f>
        <v/>
      </c>
    </row>
    <row r="883">
      <c r="A883">
        <f>INDEX(resultados!$A$2:$ZZ$2635, 877, MATCH($B$1, resultados!$A$1:$ZZ$1, 0))</f>
        <v/>
      </c>
      <c r="B883">
        <f>INDEX(resultados!$A$2:$ZZ$2635, 877, MATCH($B$2, resultados!$A$1:$ZZ$1, 0))</f>
        <v/>
      </c>
      <c r="C883">
        <f>INDEX(resultados!$A$2:$ZZ$2635, 877, MATCH($B$3, resultados!$A$1:$ZZ$1, 0))</f>
        <v/>
      </c>
    </row>
    <row r="884">
      <c r="A884">
        <f>INDEX(resultados!$A$2:$ZZ$2635, 878, MATCH($B$1, resultados!$A$1:$ZZ$1, 0))</f>
        <v/>
      </c>
      <c r="B884">
        <f>INDEX(resultados!$A$2:$ZZ$2635, 878, MATCH($B$2, resultados!$A$1:$ZZ$1, 0))</f>
        <v/>
      </c>
      <c r="C884">
        <f>INDEX(resultados!$A$2:$ZZ$2635, 878, MATCH($B$3, resultados!$A$1:$ZZ$1, 0))</f>
        <v/>
      </c>
    </row>
    <row r="885">
      <c r="A885">
        <f>INDEX(resultados!$A$2:$ZZ$2635, 879, MATCH($B$1, resultados!$A$1:$ZZ$1, 0))</f>
        <v/>
      </c>
      <c r="B885">
        <f>INDEX(resultados!$A$2:$ZZ$2635, 879, MATCH($B$2, resultados!$A$1:$ZZ$1, 0))</f>
        <v/>
      </c>
      <c r="C885">
        <f>INDEX(resultados!$A$2:$ZZ$2635, 879, MATCH($B$3, resultados!$A$1:$ZZ$1, 0))</f>
        <v/>
      </c>
    </row>
    <row r="886">
      <c r="A886">
        <f>INDEX(resultados!$A$2:$ZZ$2635, 880, MATCH($B$1, resultados!$A$1:$ZZ$1, 0))</f>
        <v/>
      </c>
      <c r="B886">
        <f>INDEX(resultados!$A$2:$ZZ$2635, 880, MATCH($B$2, resultados!$A$1:$ZZ$1, 0))</f>
        <v/>
      </c>
      <c r="C886">
        <f>INDEX(resultados!$A$2:$ZZ$2635, 880, MATCH($B$3, resultados!$A$1:$ZZ$1, 0))</f>
        <v/>
      </c>
    </row>
    <row r="887">
      <c r="A887">
        <f>INDEX(resultados!$A$2:$ZZ$2635, 881, MATCH($B$1, resultados!$A$1:$ZZ$1, 0))</f>
        <v/>
      </c>
      <c r="B887">
        <f>INDEX(resultados!$A$2:$ZZ$2635, 881, MATCH($B$2, resultados!$A$1:$ZZ$1, 0))</f>
        <v/>
      </c>
      <c r="C887">
        <f>INDEX(resultados!$A$2:$ZZ$2635, 881, MATCH($B$3, resultados!$A$1:$ZZ$1, 0))</f>
        <v/>
      </c>
    </row>
    <row r="888">
      <c r="A888">
        <f>INDEX(resultados!$A$2:$ZZ$2635, 882, MATCH($B$1, resultados!$A$1:$ZZ$1, 0))</f>
        <v/>
      </c>
      <c r="B888">
        <f>INDEX(resultados!$A$2:$ZZ$2635, 882, MATCH($B$2, resultados!$A$1:$ZZ$1, 0))</f>
        <v/>
      </c>
      <c r="C888">
        <f>INDEX(resultados!$A$2:$ZZ$2635, 882, MATCH($B$3, resultados!$A$1:$ZZ$1, 0))</f>
        <v/>
      </c>
    </row>
    <row r="889">
      <c r="A889">
        <f>INDEX(resultados!$A$2:$ZZ$2635, 883, MATCH($B$1, resultados!$A$1:$ZZ$1, 0))</f>
        <v/>
      </c>
      <c r="B889">
        <f>INDEX(resultados!$A$2:$ZZ$2635, 883, MATCH($B$2, resultados!$A$1:$ZZ$1, 0))</f>
        <v/>
      </c>
      <c r="C889">
        <f>INDEX(resultados!$A$2:$ZZ$2635, 883, MATCH($B$3, resultados!$A$1:$ZZ$1, 0))</f>
        <v/>
      </c>
    </row>
    <row r="890">
      <c r="A890">
        <f>INDEX(resultados!$A$2:$ZZ$2635, 884, MATCH($B$1, resultados!$A$1:$ZZ$1, 0))</f>
        <v/>
      </c>
      <c r="B890">
        <f>INDEX(resultados!$A$2:$ZZ$2635, 884, MATCH($B$2, resultados!$A$1:$ZZ$1, 0))</f>
        <v/>
      </c>
      <c r="C890">
        <f>INDEX(resultados!$A$2:$ZZ$2635, 884, MATCH($B$3, resultados!$A$1:$ZZ$1, 0))</f>
        <v/>
      </c>
    </row>
    <row r="891">
      <c r="A891">
        <f>INDEX(resultados!$A$2:$ZZ$2635, 885, MATCH($B$1, resultados!$A$1:$ZZ$1, 0))</f>
        <v/>
      </c>
      <c r="B891">
        <f>INDEX(resultados!$A$2:$ZZ$2635, 885, MATCH($B$2, resultados!$A$1:$ZZ$1, 0))</f>
        <v/>
      </c>
      <c r="C891">
        <f>INDEX(resultados!$A$2:$ZZ$2635, 885, MATCH($B$3, resultados!$A$1:$ZZ$1, 0))</f>
        <v/>
      </c>
    </row>
    <row r="892">
      <c r="A892">
        <f>INDEX(resultados!$A$2:$ZZ$2635, 886, MATCH($B$1, resultados!$A$1:$ZZ$1, 0))</f>
        <v/>
      </c>
      <c r="B892">
        <f>INDEX(resultados!$A$2:$ZZ$2635, 886, MATCH($B$2, resultados!$A$1:$ZZ$1, 0))</f>
        <v/>
      </c>
      <c r="C892">
        <f>INDEX(resultados!$A$2:$ZZ$2635, 886, MATCH($B$3, resultados!$A$1:$ZZ$1, 0))</f>
        <v/>
      </c>
    </row>
    <row r="893">
      <c r="A893">
        <f>INDEX(resultados!$A$2:$ZZ$2635, 887, MATCH($B$1, resultados!$A$1:$ZZ$1, 0))</f>
        <v/>
      </c>
      <c r="B893">
        <f>INDEX(resultados!$A$2:$ZZ$2635, 887, MATCH($B$2, resultados!$A$1:$ZZ$1, 0))</f>
        <v/>
      </c>
      <c r="C893">
        <f>INDEX(resultados!$A$2:$ZZ$2635, 887, MATCH($B$3, resultados!$A$1:$ZZ$1, 0))</f>
        <v/>
      </c>
    </row>
    <row r="894">
      <c r="A894">
        <f>INDEX(resultados!$A$2:$ZZ$2635, 888, MATCH($B$1, resultados!$A$1:$ZZ$1, 0))</f>
        <v/>
      </c>
      <c r="B894">
        <f>INDEX(resultados!$A$2:$ZZ$2635, 888, MATCH($B$2, resultados!$A$1:$ZZ$1, 0))</f>
        <v/>
      </c>
      <c r="C894">
        <f>INDEX(resultados!$A$2:$ZZ$2635, 888, MATCH($B$3, resultados!$A$1:$ZZ$1, 0))</f>
        <v/>
      </c>
    </row>
    <row r="895">
      <c r="A895">
        <f>INDEX(resultados!$A$2:$ZZ$2635, 889, MATCH($B$1, resultados!$A$1:$ZZ$1, 0))</f>
        <v/>
      </c>
      <c r="B895">
        <f>INDEX(resultados!$A$2:$ZZ$2635, 889, MATCH($B$2, resultados!$A$1:$ZZ$1, 0))</f>
        <v/>
      </c>
      <c r="C895">
        <f>INDEX(resultados!$A$2:$ZZ$2635, 889, MATCH($B$3, resultados!$A$1:$ZZ$1, 0))</f>
        <v/>
      </c>
    </row>
    <row r="896">
      <c r="A896">
        <f>INDEX(resultados!$A$2:$ZZ$2635, 890, MATCH($B$1, resultados!$A$1:$ZZ$1, 0))</f>
        <v/>
      </c>
      <c r="B896">
        <f>INDEX(resultados!$A$2:$ZZ$2635, 890, MATCH($B$2, resultados!$A$1:$ZZ$1, 0))</f>
        <v/>
      </c>
      <c r="C896">
        <f>INDEX(resultados!$A$2:$ZZ$2635, 890, MATCH($B$3, resultados!$A$1:$ZZ$1, 0))</f>
        <v/>
      </c>
    </row>
    <row r="897">
      <c r="A897">
        <f>INDEX(resultados!$A$2:$ZZ$2635, 891, MATCH($B$1, resultados!$A$1:$ZZ$1, 0))</f>
        <v/>
      </c>
      <c r="B897">
        <f>INDEX(resultados!$A$2:$ZZ$2635, 891, MATCH($B$2, resultados!$A$1:$ZZ$1, 0))</f>
        <v/>
      </c>
      <c r="C897">
        <f>INDEX(resultados!$A$2:$ZZ$2635, 891, MATCH($B$3, resultados!$A$1:$ZZ$1, 0))</f>
        <v/>
      </c>
    </row>
    <row r="898">
      <c r="A898">
        <f>INDEX(resultados!$A$2:$ZZ$2635, 892, MATCH($B$1, resultados!$A$1:$ZZ$1, 0))</f>
        <v/>
      </c>
      <c r="B898">
        <f>INDEX(resultados!$A$2:$ZZ$2635, 892, MATCH($B$2, resultados!$A$1:$ZZ$1, 0))</f>
        <v/>
      </c>
      <c r="C898">
        <f>INDEX(resultados!$A$2:$ZZ$2635, 892, MATCH($B$3, resultados!$A$1:$ZZ$1, 0))</f>
        <v/>
      </c>
    </row>
    <row r="899">
      <c r="A899">
        <f>INDEX(resultados!$A$2:$ZZ$2635, 893, MATCH($B$1, resultados!$A$1:$ZZ$1, 0))</f>
        <v/>
      </c>
      <c r="B899">
        <f>INDEX(resultados!$A$2:$ZZ$2635, 893, MATCH($B$2, resultados!$A$1:$ZZ$1, 0))</f>
        <v/>
      </c>
      <c r="C899">
        <f>INDEX(resultados!$A$2:$ZZ$2635, 893, MATCH($B$3, resultados!$A$1:$ZZ$1, 0))</f>
        <v/>
      </c>
    </row>
    <row r="900">
      <c r="A900">
        <f>INDEX(resultados!$A$2:$ZZ$2635, 894, MATCH($B$1, resultados!$A$1:$ZZ$1, 0))</f>
        <v/>
      </c>
      <c r="B900">
        <f>INDEX(resultados!$A$2:$ZZ$2635, 894, MATCH($B$2, resultados!$A$1:$ZZ$1, 0))</f>
        <v/>
      </c>
      <c r="C900">
        <f>INDEX(resultados!$A$2:$ZZ$2635, 894, MATCH($B$3, resultados!$A$1:$ZZ$1, 0))</f>
        <v/>
      </c>
    </row>
    <row r="901">
      <c r="A901">
        <f>INDEX(resultados!$A$2:$ZZ$2635, 895, MATCH($B$1, resultados!$A$1:$ZZ$1, 0))</f>
        <v/>
      </c>
      <c r="B901">
        <f>INDEX(resultados!$A$2:$ZZ$2635, 895, MATCH($B$2, resultados!$A$1:$ZZ$1, 0))</f>
        <v/>
      </c>
      <c r="C901">
        <f>INDEX(resultados!$A$2:$ZZ$2635, 895, MATCH($B$3, resultados!$A$1:$ZZ$1, 0))</f>
        <v/>
      </c>
    </row>
    <row r="902">
      <c r="A902">
        <f>INDEX(resultados!$A$2:$ZZ$2635, 896, MATCH($B$1, resultados!$A$1:$ZZ$1, 0))</f>
        <v/>
      </c>
      <c r="B902">
        <f>INDEX(resultados!$A$2:$ZZ$2635, 896, MATCH($B$2, resultados!$A$1:$ZZ$1, 0))</f>
        <v/>
      </c>
      <c r="C902">
        <f>INDEX(resultados!$A$2:$ZZ$2635, 896, MATCH($B$3, resultados!$A$1:$ZZ$1, 0))</f>
        <v/>
      </c>
    </row>
    <row r="903">
      <c r="A903">
        <f>INDEX(resultados!$A$2:$ZZ$2635, 897, MATCH($B$1, resultados!$A$1:$ZZ$1, 0))</f>
        <v/>
      </c>
      <c r="B903">
        <f>INDEX(resultados!$A$2:$ZZ$2635, 897, MATCH($B$2, resultados!$A$1:$ZZ$1, 0))</f>
        <v/>
      </c>
      <c r="C903">
        <f>INDEX(resultados!$A$2:$ZZ$2635, 897, MATCH($B$3, resultados!$A$1:$ZZ$1, 0))</f>
        <v/>
      </c>
    </row>
    <row r="904">
      <c r="A904">
        <f>INDEX(resultados!$A$2:$ZZ$2635, 898, MATCH($B$1, resultados!$A$1:$ZZ$1, 0))</f>
        <v/>
      </c>
      <c r="B904">
        <f>INDEX(resultados!$A$2:$ZZ$2635, 898, MATCH($B$2, resultados!$A$1:$ZZ$1, 0))</f>
        <v/>
      </c>
      <c r="C904">
        <f>INDEX(resultados!$A$2:$ZZ$2635, 898, MATCH($B$3, resultados!$A$1:$ZZ$1, 0))</f>
        <v/>
      </c>
    </row>
    <row r="905">
      <c r="A905">
        <f>INDEX(resultados!$A$2:$ZZ$2635, 899, MATCH($B$1, resultados!$A$1:$ZZ$1, 0))</f>
        <v/>
      </c>
      <c r="B905">
        <f>INDEX(resultados!$A$2:$ZZ$2635, 899, MATCH($B$2, resultados!$A$1:$ZZ$1, 0))</f>
        <v/>
      </c>
      <c r="C905">
        <f>INDEX(resultados!$A$2:$ZZ$2635, 899, MATCH($B$3, resultados!$A$1:$ZZ$1, 0))</f>
        <v/>
      </c>
    </row>
    <row r="906">
      <c r="A906">
        <f>INDEX(resultados!$A$2:$ZZ$2635, 900, MATCH($B$1, resultados!$A$1:$ZZ$1, 0))</f>
        <v/>
      </c>
      <c r="B906">
        <f>INDEX(resultados!$A$2:$ZZ$2635, 900, MATCH($B$2, resultados!$A$1:$ZZ$1, 0))</f>
        <v/>
      </c>
      <c r="C906">
        <f>INDEX(resultados!$A$2:$ZZ$2635, 900, MATCH($B$3, resultados!$A$1:$ZZ$1, 0))</f>
        <v/>
      </c>
    </row>
    <row r="907">
      <c r="A907">
        <f>INDEX(resultados!$A$2:$ZZ$2635, 901, MATCH($B$1, resultados!$A$1:$ZZ$1, 0))</f>
        <v/>
      </c>
      <c r="B907">
        <f>INDEX(resultados!$A$2:$ZZ$2635, 901, MATCH($B$2, resultados!$A$1:$ZZ$1, 0))</f>
        <v/>
      </c>
      <c r="C907">
        <f>INDEX(resultados!$A$2:$ZZ$2635, 901, MATCH($B$3, resultados!$A$1:$ZZ$1, 0))</f>
        <v/>
      </c>
    </row>
    <row r="908">
      <c r="A908">
        <f>INDEX(resultados!$A$2:$ZZ$2635, 902, MATCH($B$1, resultados!$A$1:$ZZ$1, 0))</f>
        <v/>
      </c>
      <c r="B908">
        <f>INDEX(resultados!$A$2:$ZZ$2635, 902, MATCH($B$2, resultados!$A$1:$ZZ$1, 0))</f>
        <v/>
      </c>
      <c r="C908">
        <f>INDEX(resultados!$A$2:$ZZ$2635, 902, MATCH($B$3, resultados!$A$1:$ZZ$1, 0))</f>
        <v/>
      </c>
    </row>
    <row r="909">
      <c r="A909">
        <f>INDEX(resultados!$A$2:$ZZ$2635, 903, MATCH($B$1, resultados!$A$1:$ZZ$1, 0))</f>
        <v/>
      </c>
      <c r="B909">
        <f>INDEX(resultados!$A$2:$ZZ$2635, 903, MATCH($B$2, resultados!$A$1:$ZZ$1, 0))</f>
        <v/>
      </c>
      <c r="C909">
        <f>INDEX(resultados!$A$2:$ZZ$2635, 903, MATCH($B$3, resultados!$A$1:$ZZ$1, 0))</f>
        <v/>
      </c>
    </row>
    <row r="910">
      <c r="A910">
        <f>INDEX(resultados!$A$2:$ZZ$2635, 904, MATCH($B$1, resultados!$A$1:$ZZ$1, 0))</f>
        <v/>
      </c>
      <c r="B910">
        <f>INDEX(resultados!$A$2:$ZZ$2635, 904, MATCH($B$2, resultados!$A$1:$ZZ$1, 0))</f>
        <v/>
      </c>
      <c r="C910">
        <f>INDEX(resultados!$A$2:$ZZ$2635, 904, MATCH($B$3, resultados!$A$1:$ZZ$1, 0))</f>
        <v/>
      </c>
    </row>
    <row r="911">
      <c r="A911">
        <f>INDEX(resultados!$A$2:$ZZ$2635, 905, MATCH($B$1, resultados!$A$1:$ZZ$1, 0))</f>
        <v/>
      </c>
      <c r="B911">
        <f>INDEX(resultados!$A$2:$ZZ$2635, 905, MATCH($B$2, resultados!$A$1:$ZZ$1, 0))</f>
        <v/>
      </c>
      <c r="C911">
        <f>INDEX(resultados!$A$2:$ZZ$2635, 905, MATCH($B$3, resultados!$A$1:$ZZ$1, 0))</f>
        <v/>
      </c>
    </row>
    <row r="912">
      <c r="A912">
        <f>INDEX(resultados!$A$2:$ZZ$2635, 906, MATCH($B$1, resultados!$A$1:$ZZ$1, 0))</f>
        <v/>
      </c>
      <c r="B912">
        <f>INDEX(resultados!$A$2:$ZZ$2635, 906, MATCH($B$2, resultados!$A$1:$ZZ$1, 0))</f>
        <v/>
      </c>
      <c r="C912">
        <f>INDEX(resultados!$A$2:$ZZ$2635, 906, MATCH($B$3, resultados!$A$1:$ZZ$1, 0))</f>
        <v/>
      </c>
    </row>
    <row r="913">
      <c r="A913">
        <f>INDEX(resultados!$A$2:$ZZ$2635, 907, MATCH($B$1, resultados!$A$1:$ZZ$1, 0))</f>
        <v/>
      </c>
      <c r="B913">
        <f>INDEX(resultados!$A$2:$ZZ$2635, 907, MATCH($B$2, resultados!$A$1:$ZZ$1, 0))</f>
        <v/>
      </c>
      <c r="C913">
        <f>INDEX(resultados!$A$2:$ZZ$2635, 907, MATCH($B$3, resultados!$A$1:$ZZ$1, 0))</f>
        <v/>
      </c>
    </row>
    <row r="914">
      <c r="A914">
        <f>INDEX(resultados!$A$2:$ZZ$2635, 908, MATCH($B$1, resultados!$A$1:$ZZ$1, 0))</f>
        <v/>
      </c>
      <c r="B914">
        <f>INDEX(resultados!$A$2:$ZZ$2635, 908, MATCH($B$2, resultados!$A$1:$ZZ$1, 0))</f>
        <v/>
      </c>
      <c r="C914">
        <f>INDEX(resultados!$A$2:$ZZ$2635, 908, MATCH($B$3, resultados!$A$1:$ZZ$1, 0))</f>
        <v/>
      </c>
    </row>
    <row r="915">
      <c r="A915">
        <f>INDEX(resultados!$A$2:$ZZ$2635, 909, MATCH($B$1, resultados!$A$1:$ZZ$1, 0))</f>
        <v/>
      </c>
      <c r="B915">
        <f>INDEX(resultados!$A$2:$ZZ$2635, 909, MATCH($B$2, resultados!$A$1:$ZZ$1, 0))</f>
        <v/>
      </c>
      <c r="C915">
        <f>INDEX(resultados!$A$2:$ZZ$2635, 909, MATCH($B$3, resultados!$A$1:$ZZ$1, 0))</f>
        <v/>
      </c>
    </row>
    <row r="916">
      <c r="A916">
        <f>INDEX(resultados!$A$2:$ZZ$2635, 910, MATCH($B$1, resultados!$A$1:$ZZ$1, 0))</f>
        <v/>
      </c>
      <c r="B916">
        <f>INDEX(resultados!$A$2:$ZZ$2635, 910, MATCH($B$2, resultados!$A$1:$ZZ$1, 0))</f>
        <v/>
      </c>
      <c r="C916">
        <f>INDEX(resultados!$A$2:$ZZ$2635, 910, MATCH($B$3, resultados!$A$1:$ZZ$1, 0))</f>
        <v/>
      </c>
    </row>
    <row r="917">
      <c r="A917">
        <f>INDEX(resultados!$A$2:$ZZ$2635, 911, MATCH($B$1, resultados!$A$1:$ZZ$1, 0))</f>
        <v/>
      </c>
      <c r="B917">
        <f>INDEX(resultados!$A$2:$ZZ$2635, 911, MATCH($B$2, resultados!$A$1:$ZZ$1, 0))</f>
        <v/>
      </c>
      <c r="C917">
        <f>INDEX(resultados!$A$2:$ZZ$2635, 911, MATCH($B$3, resultados!$A$1:$ZZ$1, 0))</f>
        <v/>
      </c>
    </row>
    <row r="918">
      <c r="A918">
        <f>INDEX(resultados!$A$2:$ZZ$2635, 912, MATCH($B$1, resultados!$A$1:$ZZ$1, 0))</f>
        <v/>
      </c>
      <c r="B918">
        <f>INDEX(resultados!$A$2:$ZZ$2635, 912, MATCH($B$2, resultados!$A$1:$ZZ$1, 0))</f>
        <v/>
      </c>
      <c r="C918">
        <f>INDEX(resultados!$A$2:$ZZ$2635, 912, MATCH($B$3, resultados!$A$1:$ZZ$1, 0))</f>
        <v/>
      </c>
    </row>
    <row r="919">
      <c r="A919">
        <f>INDEX(resultados!$A$2:$ZZ$2635, 913, MATCH($B$1, resultados!$A$1:$ZZ$1, 0))</f>
        <v/>
      </c>
      <c r="B919">
        <f>INDEX(resultados!$A$2:$ZZ$2635, 913, MATCH($B$2, resultados!$A$1:$ZZ$1, 0))</f>
        <v/>
      </c>
      <c r="C919">
        <f>INDEX(resultados!$A$2:$ZZ$2635, 913, MATCH($B$3, resultados!$A$1:$ZZ$1, 0))</f>
        <v/>
      </c>
    </row>
    <row r="920">
      <c r="A920">
        <f>INDEX(resultados!$A$2:$ZZ$2635, 914, MATCH($B$1, resultados!$A$1:$ZZ$1, 0))</f>
        <v/>
      </c>
      <c r="B920">
        <f>INDEX(resultados!$A$2:$ZZ$2635, 914, MATCH($B$2, resultados!$A$1:$ZZ$1, 0))</f>
        <v/>
      </c>
      <c r="C920">
        <f>INDEX(resultados!$A$2:$ZZ$2635, 914, MATCH($B$3, resultados!$A$1:$ZZ$1, 0))</f>
        <v/>
      </c>
    </row>
    <row r="921">
      <c r="A921">
        <f>INDEX(resultados!$A$2:$ZZ$2635, 915, MATCH($B$1, resultados!$A$1:$ZZ$1, 0))</f>
        <v/>
      </c>
      <c r="B921">
        <f>INDEX(resultados!$A$2:$ZZ$2635, 915, MATCH($B$2, resultados!$A$1:$ZZ$1, 0))</f>
        <v/>
      </c>
      <c r="C921">
        <f>INDEX(resultados!$A$2:$ZZ$2635, 915, MATCH($B$3, resultados!$A$1:$ZZ$1, 0))</f>
        <v/>
      </c>
    </row>
    <row r="922">
      <c r="A922">
        <f>INDEX(resultados!$A$2:$ZZ$2635, 916, MATCH($B$1, resultados!$A$1:$ZZ$1, 0))</f>
        <v/>
      </c>
      <c r="B922">
        <f>INDEX(resultados!$A$2:$ZZ$2635, 916, MATCH($B$2, resultados!$A$1:$ZZ$1, 0))</f>
        <v/>
      </c>
      <c r="C922">
        <f>INDEX(resultados!$A$2:$ZZ$2635, 916, MATCH($B$3, resultados!$A$1:$ZZ$1, 0))</f>
        <v/>
      </c>
    </row>
    <row r="923">
      <c r="A923">
        <f>INDEX(resultados!$A$2:$ZZ$2635, 917, MATCH($B$1, resultados!$A$1:$ZZ$1, 0))</f>
        <v/>
      </c>
      <c r="B923">
        <f>INDEX(resultados!$A$2:$ZZ$2635, 917, MATCH($B$2, resultados!$A$1:$ZZ$1, 0))</f>
        <v/>
      </c>
      <c r="C923">
        <f>INDEX(resultados!$A$2:$ZZ$2635, 917, MATCH($B$3, resultados!$A$1:$ZZ$1, 0))</f>
        <v/>
      </c>
    </row>
    <row r="924">
      <c r="A924">
        <f>INDEX(resultados!$A$2:$ZZ$2635, 918, MATCH($B$1, resultados!$A$1:$ZZ$1, 0))</f>
        <v/>
      </c>
      <c r="B924">
        <f>INDEX(resultados!$A$2:$ZZ$2635, 918, MATCH($B$2, resultados!$A$1:$ZZ$1, 0))</f>
        <v/>
      </c>
      <c r="C924">
        <f>INDEX(resultados!$A$2:$ZZ$2635, 918, MATCH($B$3, resultados!$A$1:$ZZ$1, 0))</f>
        <v/>
      </c>
    </row>
    <row r="925">
      <c r="A925">
        <f>INDEX(resultados!$A$2:$ZZ$2635, 919, MATCH($B$1, resultados!$A$1:$ZZ$1, 0))</f>
        <v/>
      </c>
      <c r="B925">
        <f>INDEX(resultados!$A$2:$ZZ$2635, 919, MATCH($B$2, resultados!$A$1:$ZZ$1, 0))</f>
        <v/>
      </c>
      <c r="C925">
        <f>INDEX(resultados!$A$2:$ZZ$2635, 919, MATCH($B$3, resultados!$A$1:$ZZ$1, 0))</f>
        <v/>
      </c>
    </row>
    <row r="926">
      <c r="A926">
        <f>INDEX(resultados!$A$2:$ZZ$2635, 920, MATCH($B$1, resultados!$A$1:$ZZ$1, 0))</f>
        <v/>
      </c>
      <c r="B926">
        <f>INDEX(resultados!$A$2:$ZZ$2635, 920, MATCH($B$2, resultados!$A$1:$ZZ$1, 0))</f>
        <v/>
      </c>
      <c r="C926">
        <f>INDEX(resultados!$A$2:$ZZ$2635, 920, MATCH($B$3, resultados!$A$1:$ZZ$1, 0))</f>
        <v/>
      </c>
    </row>
    <row r="927">
      <c r="A927">
        <f>INDEX(resultados!$A$2:$ZZ$2635, 921, MATCH($B$1, resultados!$A$1:$ZZ$1, 0))</f>
        <v/>
      </c>
      <c r="B927">
        <f>INDEX(resultados!$A$2:$ZZ$2635, 921, MATCH($B$2, resultados!$A$1:$ZZ$1, 0))</f>
        <v/>
      </c>
      <c r="C927">
        <f>INDEX(resultados!$A$2:$ZZ$2635, 921, MATCH($B$3, resultados!$A$1:$ZZ$1, 0))</f>
        <v/>
      </c>
    </row>
    <row r="928">
      <c r="A928">
        <f>INDEX(resultados!$A$2:$ZZ$2635, 922, MATCH($B$1, resultados!$A$1:$ZZ$1, 0))</f>
        <v/>
      </c>
      <c r="B928">
        <f>INDEX(resultados!$A$2:$ZZ$2635, 922, MATCH($B$2, resultados!$A$1:$ZZ$1, 0))</f>
        <v/>
      </c>
      <c r="C928">
        <f>INDEX(resultados!$A$2:$ZZ$2635, 922, MATCH($B$3, resultados!$A$1:$ZZ$1, 0))</f>
        <v/>
      </c>
    </row>
    <row r="929">
      <c r="A929">
        <f>INDEX(resultados!$A$2:$ZZ$2635, 923, MATCH($B$1, resultados!$A$1:$ZZ$1, 0))</f>
        <v/>
      </c>
      <c r="B929">
        <f>INDEX(resultados!$A$2:$ZZ$2635, 923, MATCH($B$2, resultados!$A$1:$ZZ$1, 0))</f>
        <v/>
      </c>
      <c r="C929">
        <f>INDEX(resultados!$A$2:$ZZ$2635, 923, MATCH($B$3, resultados!$A$1:$ZZ$1, 0))</f>
        <v/>
      </c>
    </row>
    <row r="930">
      <c r="A930">
        <f>INDEX(resultados!$A$2:$ZZ$2635, 924, MATCH($B$1, resultados!$A$1:$ZZ$1, 0))</f>
        <v/>
      </c>
      <c r="B930">
        <f>INDEX(resultados!$A$2:$ZZ$2635, 924, MATCH($B$2, resultados!$A$1:$ZZ$1, 0))</f>
        <v/>
      </c>
      <c r="C930">
        <f>INDEX(resultados!$A$2:$ZZ$2635, 924, MATCH($B$3, resultados!$A$1:$ZZ$1, 0))</f>
        <v/>
      </c>
    </row>
    <row r="931">
      <c r="A931">
        <f>INDEX(resultados!$A$2:$ZZ$2635, 925, MATCH($B$1, resultados!$A$1:$ZZ$1, 0))</f>
        <v/>
      </c>
      <c r="B931">
        <f>INDEX(resultados!$A$2:$ZZ$2635, 925, MATCH($B$2, resultados!$A$1:$ZZ$1, 0))</f>
        <v/>
      </c>
      <c r="C931">
        <f>INDEX(resultados!$A$2:$ZZ$2635, 925, MATCH($B$3, resultados!$A$1:$ZZ$1, 0))</f>
        <v/>
      </c>
    </row>
    <row r="932">
      <c r="A932">
        <f>INDEX(resultados!$A$2:$ZZ$2635, 926, MATCH($B$1, resultados!$A$1:$ZZ$1, 0))</f>
        <v/>
      </c>
      <c r="B932">
        <f>INDEX(resultados!$A$2:$ZZ$2635, 926, MATCH($B$2, resultados!$A$1:$ZZ$1, 0))</f>
        <v/>
      </c>
      <c r="C932">
        <f>INDEX(resultados!$A$2:$ZZ$2635, 926, MATCH($B$3, resultados!$A$1:$ZZ$1, 0))</f>
        <v/>
      </c>
    </row>
    <row r="933">
      <c r="A933">
        <f>INDEX(resultados!$A$2:$ZZ$2635, 927, MATCH($B$1, resultados!$A$1:$ZZ$1, 0))</f>
        <v/>
      </c>
      <c r="B933">
        <f>INDEX(resultados!$A$2:$ZZ$2635, 927, MATCH($B$2, resultados!$A$1:$ZZ$1, 0))</f>
        <v/>
      </c>
      <c r="C933">
        <f>INDEX(resultados!$A$2:$ZZ$2635, 927, MATCH($B$3, resultados!$A$1:$ZZ$1, 0))</f>
        <v/>
      </c>
    </row>
    <row r="934">
      <c r="A934">
        <f>INDEX(resultados!$A$2:$ZZ$2635, 928, MATCH($B$1, resultados!$A$1:$ZZ$1, 0))</f>
        <v/>
      </c>
      <c r="B934">
        <f>INDEX(resultados!$A$2:$ZZ$2635, 928, MATCH($B$2, resultados!$A$1:$ZZ$1, 0))</f>
        <v/>
      </c>
      <c r="C934">
        <f>INDEX(resultados!$A$2:$ZZ$2635, 928, MATCH($B$3, resultados!$A$1:$ZZ$1, 0))</f>
        <v/>
      </c>
    </row>
    <row r="935">
      <c r="A935">
        <f>INDEX(resultados!$A$2:$ZZ$2635, 929, MATCH($B$1, resultados!$A$1:$ZZ$1, 0))</f>
        <v/>
      </c>
      <c r="B935">
        <f>INDEX(resultados!$A$2:$ZZ$2635, 929, MATCH($B$2, resultados!$A$1:$ZZ$1, 0))</f>
        <v/>
      </c>
      <c r="C935">
        <f>INDEX(resultados!$A$2:$ZZ$2635, 929, MATCH($B$3, resultados!$A$1:$ZZ$1, 0))</f>
        <v/>
      </c>
    </row>
    <row r="936">
      <c r="A936">
        <f>INDEX(resultados!$A$2:$ZZ$2635, 930, MATCH($B$1, resultados!$A$1:$ZZ$1, 0))</f>
        <v/>
      </c>
      <c r="B936">
        <f>INDEX(resultados!$A$2:$ZZ$2635, 930, MATCH($B$2, resultados!$A$1:$ZZ$1, 0))</f>
        <v/>
      </c>
      <c r="C936">
        <f>INDEX(resultados!$A$2:$ZZ$2635, 930, MATCH($B$3, resultados!$A$1:$ZZ$1, 0))</f>
        <v/>
      </c>
    </row>
    <row r="937">
      <c r="A937">
        <f>INDEX(resultados!$A$2:$ZZ$2635, 931, MATCH($B$1, resultados!$A$1:$ZZ$1, 0))</f>
        <v/>
      </c>
      <c r="B937">
        <f>INDEX(resultados!$A$2:$ZZ$2635, 931, MATCH($B$2, resultados!$A$1:$ZZ$1, 0))</f>
        <v/>
      </c>
      <c r="C937">
        <f>INDEX(resultados!$A$2:$ZZ$2635, 931, MATCH($B$3, resultados!$A$1:$ZZ$1, 0))</f>
        <v/>
      </c>
    </row>
    <row r="938">
      <c r="A938">
        <f>INDEX(resultados!$A$2:$ZZ$2635, 932, MATCH($B$1, resultados!$A$1:$ZZ$1, 0))</f>
        <v/>
      </c>
      <c r="B938">
        <f>INDEX(resultados!$A$2:$ZZ$2635, 932, MATCH($B$2, resultados!$A$1:$ZZ$1, 0))</f>
        <v/>
      </c>
      <c r="C938">
        <f>INDEX(resultados!$A$2:$ZZ$2635, 932, MATCH($B$3, resultados!$A$1:$ZZ$1, 0))</f>
        <v/>
      </c>
    </row>
    <row r="939">
      <c r="A939">
        <f>INDEX(resultados!$A$2:$ZZ$2635, 933, MATCH($B$1, resultados!$A$1:$ZZ$1, 0))</f>
        <v/>
      </c>
      <c r="B939">
        <f>INDEX(resultados!$A$2:$ZZ$2635, 933, MATCH($B$2, resultados!$A$1:$ZZ$1, 0))</f>
        <v/>
      </c>
      <c r="C939">
        <f>INDEX(resultados!$A$2:$ZZ$2635, 933, MATCH($B$3, resultados!$A$1:$ZZ$1, 0))</f>
        <v/>
      </c>
    </row>
    <row r="940">
      <c r="A940">
        <f>INDEX(resultados!$A$2:$ZZ$2635, 934, MATCH($B$1, resultados!$A$1:$ZZ$1, 0))</f>
        <v/>
      </c>
      <c r="B940">
        <f>INDEX(resultados!$A$2:$ZZ$2635, 934, MATCH($B$2, resultados!$A$1:$ZZ$1, 0))</f>
        <v/>
      </c>
      <c r="C940">
        <f>INDEX(resultados!$A$2:$ZZ$2635, 934, MATCH($B$3, resultados!$A$1:$ZZ$1, 0))</f>
        <v/>
      </c>
    </row>
    <row r="941">
      <c r="A941">
        <f>INDEX(resultados!$A$2:$ZZ$2635, 935, MATCH($B$1, resultados!$A$1:$ZZ$1, 0))</f>
        <v/>
      </c>
      <c r="B941">
        <f>INDEX(resultados!$A$2:$ZZ$2635, 935, MATCH($B$2, resultados!$A$1:$ZZ$1, 0))</f>
        <v/>
      </c>
      <c r="C941">
        <f>INDEX(resultados!$A$2:$ZZ$2635, 935, MATCH($B$3, resultados!$A$1:$ZZ$1, 0))</f>
        <v/>
      </c>
    </row>
    <row r="942">
      <c r="A942">
        <f>INDEX(resultados!$A$2:$ZZ$2635, 936, MATCH($B$1, resultados!$A$1:$ZZ$1, 0))</f>
        <v/>
      </c>
      <c r="B942">
        <f>INDEX(resultados!$A$2:$ZZ$2635, 936, MATCH($B$2, resultados!$A$1:$ZZ$1, 0))</f>
        <v/>
      </c>
      <c r="C942">
        <f>INDEX(resultados!$A$2:$ZZ$2635, 936, MATCH($B$3, resultados!$A$1:$ZZ$1, 0))</f>
        <v/>
      </c>
    </row>
    <row r="943">
      <c r="A943">
        <f>INDEX(resultados!$A$2:$ZZ$2635, 937, MATCH($B$1, resultados!$A$1:$ZZ$1, 0))</f>
        <v/>
      </c>
      <c r="B943">
        <f>INDEX(resultados!$A$2:$ZZ$2635, 937, MATCH($B$2, resultados!$A$1:$ZZ$1, 0))</f>
        <v/>
      </c>
      <c r="C943">
        <f>INDEX(resultados!$A$2:$ZZ$2635, 937, MATCH($B$3, resultados!$A$1:$ZZ$1, 0))</f>
        <v/>
      </c>
    </row>
    <row r="944">
      <c r="A944">
        <f>INDEX(resultados!$A$2:$ZZ$2635, 938, MATCH($B$1, resultados!$A$1:$ZZ$1, 0))</f>
        <v/>
      </c>
      <c r="B944">
        <f>INDEX(resultados!$A$2:$ZZ$2635, 938, MATCH($B$2, resultados!$A$1:$ZZ$1, 0))</f>
        <v/>
      </c>
      <c r="C944">
        <f>INDEX(resultados!$A$2:$ZZ$2635, 938, MATCH($B$3, resultados!$A$1:$ZZ$1, 0))</f>
        <v/>
      </c>
    </row>
    <row r="945">
      <c r="A945">
        <f>INDEX(resultados!$A$2:$ZZ$2635, 939, MATCH($B$1, resultados!$A$1:$ZZ$1, 0))</f>
        <v/>
      </c>
      <c r="B945">
        <f>INDEX(resultados!$A$2:$ZZ$2635, 939, MATCH($B$2, resultados!$A$1:$ZZ$1, 0))</f>
        <v/>
      </c>
      <c r="C945">
        <f>INDEX(resultados!$A$2:$ZZ$2635, 939, MATCH($B$3, resultados!$A$1:$ZZ$1, 0))</f>
        <v/>
      </c>
    </row>
    <row r="946">
      <c r="A946">
        <f>INDEX(resultados!$A$2:$ZZ$2635, 940, MATCH($B$1, resultados!$A$1:$ZZ$1, 0))</f>
        <v/>
      </c>
      <c r="B946">
        <f>INDEX(resultados!$A$2:$ZZ$2635, 940, MATCH($B$2, resultados!$A$1:$ZZ$1, 0))</f>
        <v/>
      </c>
      <c r="C946">
        <f>INDEX(resultados!$A$2:$ZZ$2635, 940, MATCH($B$3, resultados!$A$1:$ZZ$1, 0))</f>
        <v/>
      </c>
    </row>
    <row r="947">
      <c r="A947">
        <f>INDEX(resultados!$A$2:$ZZ$2635, 941, MATCH($B$1, resultados!$A$1:$ZZ$1, 0))</f>
        <v/>
      </c>
      <c r="B947">
        <f>INDEX(resultados!$A$2:$ZZ$2635, 941, MATCH($B$2, resultados!$A$1:$ZZ$1, 0))</f>
        <v/>
      </c>
      <c r="C947">
        <f>INDEX(resultados!$A$2:$ZZ$2635, 941, MATCH($B$3, resultados!$A$1:$ZZ$1, 0))</f>
        <v/>
      </c>
    </row>
    <row r="948">
      <c r="A948">
        <f>INDEX(resultados!$A$2:$ZZ$2635, 942, MATCH($B$1, resultados!$A$1:$ZZ$1, 0))</f>
        <v/>
      </c>
      <c r="B948">
        <f>INDEX(resultados!$A$2:$ZZ$2635, 942, MATCH($B$2, resultados!$A$1:$ZZ$1, 0))</f>
        <v/>
      </c>
      <c r="C948">
        <f>INDEX(resultados!$A$2:$ZZ$2635, 942, MATCH($B$3, resultados!$A$1:$ZZ$1, 0))</f>
        <v/>
      </c>
    </row>
    <row r="949">
      <c r="A949">
        <f>INDEX(resultados!$A$2:$ZZ$2635, 943, MATCH($B$1, resultados!$A$1:$ZZ$1, 0))</f>
        <v/>
      </c>
      <c r="B949">
        <f>INDEX(resultados!$A$2:$ZZ$2635, 943, MATCH($B$2, resultados!$A$1:$ZZ$1, 0))</f>
        <v/>
      </c>
      <c r="C949">
        <f>INDEX(resultados!$A$2:$ZZ$2635, 943, MATCH($B$3, resultados!$A$1:$ZZ$1, 0))</f>
        <v/>
      </c>
    </row>
    <row r="950">
      <c r="A950">
        <f>INDEX(resultados!$A$2:$ZZ$2635, 944, MATCH($B$1, resultados!$A$1:$ZZ$1, 0))</f>
        <v/>
      </c>
      <c r="B950">
        <f>INDEX(resultados!$A$2:$ZZ$2635, 944, MATCH($B$2, resultados!$A$1:$ZZ$1, 0))</f>
        <v/>
      </c>
      <c r="C950">
        <f>INDEX(resultados!$A$2:$ZZ$2635, 944, MATCH($B$3, resultados!$A$1:$ZZ$1, 0))</f>
        <v/>
      </c>
    </row>
    <row r="951">
      <c r="A951">
        <f>INDEX(resultados!$A$2:$ZZ$2635, 945, MATCH($B$1, resultados!$A$1:$ZZ$1, 0))</f>
        <v/>
      </c>
      <c r="B951">
        <f>INDEX(resultados!$A$2:$ZZ$2635, 945, MATCH($B$2, resultados!$A$1:$ZZ$1, 0))</f>
        <v/>
      </c>
      <c r="C951">
        <f>INDEX(resultados!$A$2:$ZZ$2635, 945, MATCH($B$3, resultados!$A$1:$ZZ$1, 0))</f>
        <v/>
      </c>
    </row>
    <row r="952">
      <c r="A952">
        <f>INDEX(resultados!$A$2:$ZZ$2635, 946, MATCH($B$1, resultados!$A$1:$ZZ$1, 0))</f>
        <v/>
      </c>
      <c r="B952">
        <f>INDEX(resultados!$A$2:$ZZ$2635, 946, MATCH($B$2, resultados!$A$1:$ZZ$1, 0))</f>
        <v/>
      </c>
      <c r="C952">
        <f>INDEX(resultados!$A$2:$ZZ$2635, 946, MATCH($B$3, resultados!$A$1:$ZZ$1, 0))</f>
        <v/>
      </c>
    </row>
    <row r="953">
      <c r="A953">
        <f>INDEX(resultados!$A$2:$ZZ$2635, 947, MATCH($B$1, resultados!$A$1:$ZZ$1, 0))</f>
        <v/>
      </c>
      <c r="B953">
        <f>INDEX(resultados!$A$2:$ZZ$2635, 947, MATCH($B$2, resultados!$A$1:$ZZ$1, 0))</f>
        <v/>
      </c>
      <c r="C953">
        <f>INDEX(resultados!$A$2:$ZZ$2635, 947, MATCH($B$3, resultados!$A$1:$ZZ$1, 0))</f>
        <v/>
      </c>
    </row>
    <row r="954">
      <c r="A954">
        <f>INDEX(resultados!$A$2:$ZZ$2635, 948, MATCH($B$1, resultados!$A$1:$ZZ$1, 0))</f>
        <v/>
      </c>
      <c r="B954">
        <f>INDEX(resultados!$A$2:$ZZ$2635, 948, MATCH($B$2, resultados!$A$1:$ZZ$1, 0))</f>
        <v/>
      </c>
      <c r="C954">
        <f>INDEX(resultados!$A$2:$ZZ$2635, 948, MATCH($B$3, resultados!$A$1:$ZZ$1, 0))</f>
        <v/>
      </c>
    </row>
    <row r="955">
      <c r="A955">
        <f>INDEX(resultados!$A$2:$ZZ$2635, 949, MATCH($B$1, resultados!$A$1:$ZZ$1, 0))</f>
        <v/>
      </c>
      <c r="B955">
        <f>INDEX(resultados!$A$2:$ZZ$2635, 949, MATCH($B$2, resultados!$A$1:$ZZ$1, 0))</f>
        <v/>
      </c>
      <c r="C955">
        <f>INDEX(resultados!$A$2:$ZZ$2635, 949, MATCH($B$3, resultados!$A$1:$ZZ$1, 0))</f>
        <v/>
      </c>
    </row>
    <row r="956">
      <c r="A956">
        <f>INDEX(resultados!$A$2:$ZZ$2635, 950, MATCH($B$1, resultados!$A$1:$ZZ$1, 0))</f>
        <v/>
      </c>
      <c r="B956">
        <f>INDEX(resultados!$A$2:$ZZ$2635, 950, MATCH($B$2, resultados!$A$1:$ZZ$1, 0))</f>
        <v/>
      </c>
      <c r="C956">
        <f>INDEX(resultados!$A$2:$ZZ$2635, 950, MATCH($B$3, resultados!$A$1:$ZZ$1, 0))</f>
        <v/>
      </c>
    </row>
    <row r="957">
      <c r="A957">
        <f>INDEX(resultados!$A$2:$ZZ$2635, 951, MATCH($B$1, resultados!$A$1:$ZZ$1, 0))</f>
        <v/>
      </c>
      <c r="B957">
        <f>INDEX(resultados!$A$2:$ZZ$2635, 951, MATCH($B$2, resultados!$A$1:$ZZ$1, 0))</f>
        <v/>
      </c>
      <c r="C957">
        <f>INDEX(resultados!$A$2:$ZZ$2635, 951, MATCH($B$3, resultados!$A$1:$ZZ$1, 0))</f>
        <v/>
      </c>
    </row>
    <row r="958">
      <c r="A958">
        <f>INDEX(resultados!$A$2:$ZZ$2635, 952, MATCH($B$1, resultados!$A$1:$ZZ$1, 0))</f>
        <v/>
      </c>
      <c r="B958">
        <f>INDEX(resultados!$A$2:$ZZ$2635, 952, MATCH($B$2, resultados!$A$1:$ZZ$1, 0))</f>
        <v/>
      </c>
      <c r="C958">
        <f>INDEX(resultados!$A$2:$ZZ$2635, 952, MATCH($B$3, resultados!$A$1:$ZZ$1, 0))</f>
        <v/>
      </c>
    </row>
    <row r="959">
      <c r="A959">
        <f>INDEX(resultados!$A$2:$ZZ$2635, 953, MATCH($B$1, resultados!$A$1:$ZZ$1, 0))</f>
        <v/>
      </c>
      <c r="B959">
        <f>INDEX(resultados!$A$2:$ZZ$2635, 953, MATCH($B$2, resultados!$A$1:$ZZ$1, 0))</f>
        <v/>
      </c>
      <c r="C959">
        <f>INDEX(resultados!$A$2:$ZZ$2635, 953, MATCH($B$3, resultados!$A$1:$ZZ$1, 0))</f>
        <v/>
      </c>
    </row>
    <row r="960">
      <c r="A960">
        <f>INDEX(resultados!$A$2:$ZZ$2635, 954, MATCH($B$1, resultados!$A$1:$ZZ$1, 0))</f>
        <v/>
      </c>
      <c r="B960">
        <f>INDEX(resultados!$A$2:$ZZ$2635, 954, MATCH($B$2, resultados!$A$1:$ZZ$1, 0))</f>
        <v/>
      </c>
      <c r="C960">
        <f>INDEX(resultados!$A$2:$ZZ$2635, 954, MATCH($B$3, resultados!$A$1:$ZZ$1, 0))</f>
        <v/>
      </c>
    </row>
    <row r="961">
      <c r="A961">
        <f>INDEX(resultados!$A$2:$ZZ$2635, 955, MATCH($B$1, resultados!$A$1:$ZZ$1, 0))</f>
        <v/>
      </c>
      <c r="B961">
        <f>INDEX(resultados!$A$2:$ZZ$2635, 955, MATCH($B$2, resultados!$A$1:$ZZ$1, 0))</f>
        <v/>
      </c>
      <c r="C961">
        <f>INDEX(resultados!$A$2:$ZZ$2635, 955, MATCH($B$3, resultados!$A$1:$ZZ$1, 0))</f>
        <v/>
      </c>
    </row>
    <row r="962">
      <c r="A962">
        <f>INDEX(resultados!$A$2:$ZZ$2635, 956, MATCH($B$1, resultados!$A$1:$ZZ$1, 0))</f>
        <v/>
      </c>
      <c r="B962">
        <f>INDEX(resultados!$A$2:$ZZ$2635, 956, MATCH($B$2, resultados!$A$1:$ZZ$1, 0))</f>
        <v/>
      </c>
      <c r="C962">
        <f>INDEX(resultados!$A$2:$ZZ$2635, 956, MATCH($B$3, resultados!$A$1:$ZZ$1, 0))</f>
        <v/>
      </c>
    </row>
    <row r="963">
      <c r="A963">
        <f>INDEX(resultados!$A$2:$ZZ$2635, 957, MATCH($B$1, resultados!$A$1:$ZZ$1, 0))</f>
        <v/>
      </c>
      <c r="B963">
        <f>INDEX(resultados!$A$2:$ZZ$2635, 957, MATCH($B$2, resultados!$A$1:$ZZ$1, 0))</f>
        <v/>
      </c>
      <c r="C963">
        <f>INDEX(resultados!$A$2:$ZZ$2635, 957, MATCH($B$3, resultados!$A$1:$ZZ$1, 0))</f>
        <v/>
      </c>
    </row>
    <row r="964">
      <c r="A964">
        <f>INDEX(resultados!$A$2:$ZZ$2635, 958, MATCH($B$1, resultados!$A$1:$ZZ$1, 0))</f>
        <v/>
      </c>
      <c r="B964">
        <f>INDEX(resultados!$A$2:$ZZ$2635, 958, MATCH($B$2, resultados!$A$1:$ZZ$1, 0))</f>
        <v/>
      </c>
      <c r="C964">
        <f>INDEX(resultados!$A$2:$ZZ$2635, 958, MATCH($B$3, resultados!$A$1:$ZZ$1, 0))</f>
        <v/>
      </c>
    </row>
    <row r="965">
      <c r="A965">
        <f>INDEX(resultados!$A$2:$ZZ$2635, 959, MATCH($B$1, resultados!$A$1:$ZZ$1, 0))</f>
        <v/>
      </c>
      <c r="B965">
        <f>INDEX(resultados!$A$2:$ZZ$2635, 959, MATCH($B$2, resultados!$A$1:$ZZ$1, 0))</f>
        <v/>
      </c>
      <c r="C965">
        <f>INDEX(resultados!$A$2:$ZZ$2635, 959, MATCH($B$3, resultados!$A$1:$ZZ$1, 0))</f>
        <v/>
      </c>
    </row>
    <row r="966">
      <c r="A966">
        <f>INDEX(resultados!$A$2:$ZZ$2635, 960, MATCH($B$1, resultados!$A$1:$ZZ$1, 0))</f>
        <v/>
      </c>
      <c r="B966">
        <f>INDEX(resultados!$A$2:$ZZ$2635, 960, MATCH($B$2, resultados!$A$1:$ZZ$1, 0))</f>
        <v/>
      </c>
      <c r="C966">
        <f>INDEX(resultados!$A$2:$ZZ$2635, 960, MATCH($B$3, resultados!$A$1:$ZZ$1, 0))</f>
        <v/>
      </c>
    </row>
    <row r="967">
      <c r="A967">
        <f>INDEX(resultados!$A$2:$ZZ$2635, 961, MATCH($B$1, resultados!$A$1:$ZZ$1, 0))</f>
        <v/>
      </c>
      <c r="B967">
        <f>INDEX(resultados!$A$2:$ZZ$2635, 961, MATCH($B$2, resultados!$A$1:$ZZ$1, 0))</f>
        <v/>
      </c>
      <c r="C967">
        <f>INDEX(resultados!$A$2:$ZZ$2635, 961, MATCH($B$3, resultados!$A$1:$ZZ$1, 0))</f>
        <v/>
      </c>
    </row>
    <row r="968">
      <c r="A968">
        <f>INDEX(resultados!$A$2:$ZZ$2635, 962, MATCH($B$1, resultados!$A$1:$ZZ$1, 0))</f>
        <v/>
      </c>
      <c r="B968">
        <f>INDEX(resultados!$A$2:$ZZ$2635, 962, MATCH($B$2, resultados!$A$1:$ZZ$1, 0))</f>
        <v/>
      </c>
      <c r="C968">
        <f>INDEX(resultados!$A$2:$ZZ$2635, 962, MATCH($B$3, resultados!$A$1:$ZZ$1, 0))</f>
        <v/>
      </c>
    </row>
    <row r="969">
      <c r="A969">
        <f>INDEX(resultados!$A$2:$ZZ$2635, 963, MATCH($B$1, resultados!$A$1:$ZZ$1, 0))</f>
        <v/>
      </c>
      <c r="B969">
        <f>INDEX(resultados!$A$2:$ZZ$2635, 963, MATCH($B$2, resultados!$A$1:$ZZ$1, 0))</f>
        <v/>
      </c>
      <c r="C969">
        <f>INDEX(resultados!$A$2:$ZZ$2635, 963, MATCH($B$3, resultados!$A$1:$ZZ$1, 0))</f>
        <v/>
      </c>
    </row>
    <row r="970">
      <c r="A970">
        <f>INDEX(resultados!$A$2:$ZZ$2635, 964, MATCH($B$1, resultados!$A$1:$ZZ$1, 0))</f>
        <v/>
      </c>
      <c r="B970">
        <f>INDEX(resultados!$A$2:$ZZ$2635, 964, MATCH($B$2, resultados!$A$1:$ZZ$1, 0))</f>
        <v/>
      </c>
      <c r="C970">
        <f>INDEX(resultados!$A$2:$ZZ$2635, 964, MATCH($B$3, resultados!$A$1:$ZZ$1, 0))</f>
        <v/>
      </c>
    </row>
    <row r="971">
      <c r="A971">
        <f>INDEX(resultados!$A$2:$ZZ$2635, 965, MATCH($B$1, resultados!$A$1:$ZZ$1, 0))</f>
        <v/>
      </c>
      <c r="B971">
        <f>INDEX(resultados!$A$2:$ZZ$2635, 965, MATCH($B$2, resultados!$A$1:$ZZ$1, 0))</f>
        <v/>
      </c>
      <c r="C971">
        <f>INDEX(resultados!$A$2:$ZZ$2635, 965, MATCH($B$3, resultados!$A$1:$ZZ$1, 0))</f>
        <v/>
      </c>
    </row>
    <row r="972">
      <c r="A972">
        <f>INDEX(resultados!$A$2:$ZZ$2635, 966, MATCH($B$1, resultados!$A$1:$ZZ$1, 0))</f>
        <v/>
      </c>
      <c r="B972">
        <f>INDEX(resultados!$A$2:$ZZ$2635, 966, MATCH($B$2, resultados!$A$1:$ZZ$1, 0))</f>
        <v/>
      </c>
      <c r="C972">
        <f>INDEX(resultados!$A$2:$ZZ$2635, 966, MATCH($B$3, resultados!$A$1:$ZZ$1, 0))</f>
        <v/>
      </c>
    </row>
    <row r="973">
      <c r="A973">
        <f>INDEX(resultados!$A$2:$ZZ$2635, 967, MATCH($B$1, resultados!$A$1:$ZZ$1, 0))</f>
        <v/>
      </c>
      <c r="B973">
        <f>INDEX(resultados!$A$2:$ZZ$2635, 967, MATCH($B$2, resultados!$A$1:$ZZ$1, 0))</f>
        <v/>
      </c>
      <c r="C973">
        <f>INDEX(resultados!$A$2:$ZZ$2635, 967, MATCH($B$3, resultados!$A$1:$ZZ$1, 0))</f>
        <v/>
      </c>
    </row>
    <row r="974">
      <c r="A974">
        <f>INDEX(resultados!$A$2:$ZZ$2635, 968, MATCH($B$1, resultados!$A$1:$ZZ$1, 0))</f>
        <v/>
      </c>
      <c r="B974">
        <f>INDEX(resultados!$A$2:$ZZ$2635, 968, MATCH($B$2, resultados!$A$1:$ZZ$1, 0))</f>
        <v/>
      </c>
      <c r="C974">
        <f>INDEX(resultados!$A$2:$ZZ$2635, 968, MATCH($B$3, resultados!$A$1:$ZZ$1, 0))</f>
        <v/>
      </c>
    </row>
    <row r="975">
      <c r="A975">
        <f>INDEX(resultados!$A$2:$ZZ$2635, 969, MATCH($B$1, resultados!$A$1:$ZZ$1, 0))</f>
        <v/>
      </c>
      <c r="B975">
        <f>INDEX(resultados!$A$2:$ZZ$2635, 969, MATCH($B$2, resultados!$A$1:$ZZ$1, 0))</f>
        <v/>
      </c>
      <c r="C975">
        <f>INDEX(resultados!$A$2:$ZZ$2635, 969, MATCH($B$3, resultados!$A$1:$ZZ$1, 0))</f>
        <v/>
      </c>
    </row>
    <row r="976">
      <c r="A976">
        <f>INDEX(resultados!$A$2:$ZZ$2635, 970, MATCH($B$1, resultados!$A$1:$ZZ$1, 0))</f>
        <v/>
      </c>
      <c r="B976">
        <f>INDEX(resultados!$A$2:$ZZ$2635, 970, MATCH($B$2, resultados!$A$1:$ZZ$1, 0))</f>
        <v/>
      </c>
      <c r="C976">
        <f>INDEX(resultados!$A$2:$ZZ$2635, 970, MATCH($B$3, resultados!$A$1:$ZZ$1, 0))</f>
        <v/>
      </c>
    </row>
    <row r="977">
      <c r="A977">
        <f>INDEX(resultados!$A$2:$ZZ$2635, 971, MATCH($B$1, resultados!$A$1:$ZZ$1, 0))</f>
        <v/>
      </c>
      <c r="B977">
        <f>INDEX(resultados!$A$2:$ZZ$2635, 971, MATCH($B$2, resultados!$A$1:$ZZ$1, 0))</f>
        <v/>
      </c>
      <c r="C977">
        <f>INDEX(resultados!$A$2:$ZZ$2635, 971, MATCH($B$3, resultados!$A$1:$ZZ$1, 0))</f>
        <v/>
      </c>
    </row>
    <row r="978">
      <c r="A978">
        <f>INDEX(resultados!$A$2:$ZZ$2635, 972, MATCH($B$1, resultados!$A$1:$ZZ$1, 0))</f>
        <v/>
      </c>
      <c r="B978">
        <f>INDEX(resultados!$A$2:$ZZ$2635, 972, MATCH($B$2, resultados!$A$1:$ZZ$1, 0))</f>
        <v/>
      </c>
      <c r="C978">
        <f>INDEX(resultados!$A$2:$ZZ$2635, 972, MATCH($B$3, resultados!$A$1:$ZZ$1, 0))</f>
        <v/>
      </c>
    </row>
    <row r="979">
      <c r="A979">
        <f>INDEX(resultados!$A$2:$ZZ$2635, 973, MATCH($B$1, resultados!$A$1:$ZZ$1, 0))</f>
        <v/>
      </c>
      <c r="B979">
        <f>INDEX(resultados!$A$2:$ZZ$2635, 973, MATCH($B$2, resultados!$A$1:$ZZ$1, 0))</f>
        <v/>
      </c>
      <c r="C979">
        <f>INDEX(resultados!$A$2:$ZZ$2635, 973, MATCH($B$3, resultados!$A$1:$ZZ$1, 0))</f>
        <v/>
      </c>
    </row>
    <row r="980">
      <c r="A980">
        <f>INDEX(resultados!$A$2:$ZZ$2635, 974, MATCH($B$1, resultados!$A$1:$ZZ$1, 0))</f>
        <v/>
      </c>
      <c r="B980">
        <f>INDEX(resultados!$A$2:$ZZ$2635, 974, MATCH($B$2, resultados!$A$1:$ZZ$1, 0))</f>
        <v/>
      </c>
      <c r="C980">
        <f>INDEX(resultados!$A$2:$ZZ$2635, 974, MATCH($B$3, resultados!$A$1:$ZZ$1, 0))</f>
        <v/>
      </c>
    </row>
    <row r="981">
      <c r="A981">
        <f>INDEX(resultados!$A$2:$ZZ$2635, 975, MATCH($B$1, resultados!$A$1:$ZZ$1, 0))</f>
        <v/>
      </c>
      <c r="B981">
        <f>INDEX(resultados!$A$2:$ZZ$2635, 975, MATCH($B$2, resultados!$A$1:$ZZ$1, 0))</f>
        <v/>
      </c>
      <c r="C981">
        <f>INDEX(resultados!$A$2:$ZZ$2635, 975, MATCH($B$3, resultados!$A$1:$ZZ$1, 0))</f>
        <v/>
      </c>
    </row>
    <row r="982">
      <c r="A982">
        <f>INDEX(resultados!$A$2:$ZZ$2635, 976, MATCH($B$1, resultados!$A$1:$ZZ$1, 0))</f>
        <v/>
      </c>
      <c r="B982">
        <f>INDEX(resultados!$A$2:$ZZ$2635, 976, MATCH($B$2, resultados!$A$1:$ZZ$1, 0))</f>
        <v/>
      </c>
      <c r="C982">
        <f>INDEX(resultados!$A$2:$ZZ$2635, 976, MATCH($B$3, resultados!$A$1:$ZZ$1, 0))</f>
        <v/>
      </c>
    </row>
    <row r="983">
      <c r="A983">
        <f>INDEX(resultados!$A$2:$ZZ$2635, 977, MATCH($B$1, resultados!$A$1:$ZZ$1, 0))</f>
        <v/>
      </c>
      <c r="B983">
        <f>INDEX(resultados!$A$2:$ZZ$2635, 977, MATCH($B$2, resultados!$A$1:$ZZ$1, 0))</f>
        <v/>
      </c>
      <c r="C983">
        <f>INDEX(resultados!$A$2:$ZZ$2635, 977, MATCH($B$3, resultados!$A$1:$ZZ$1, 0))</f>
        <v/>
      </c>
    </row>
    <row r="984">
      <c r="A984">
        <f>INDEX(resultados!$A$2:$ZZ$2635, 978, MATCH($B$1, resultados!$A$1:$ZZ$1, 0))</f>
        <v/>
      </c>
      <c r="B984">
        <f>INDEX(resultados!$A$2:$ZZ$2635, 978, MATCH($B$2, resultados!$A$1:$ZZ$1, 0))</f>
        <v/>
      </c>
      <c r="C984">
        <f>INDEX(resultados!$A$2:$ZZ$2635, 978, MATCH($B$3, resultados!$A$1:$ZZ$1, 0))</f>
        <v/>
      </c>
    </row>
    <row r="985">
      <c r="A985">
        <f>INDEX(resultados!$A$2:$ZZ$2635, 979, MATCH($B$1, resultados!$A$1:$ZZ$1, 0))</f>
        <v/>
      </c>
      <c r="B985">
        <f>INDEX(resultados!$A$2:$ZZ$2635, 979, MATCH($B$2, resultados!$A$1:$ZZ$1, 0))</f>
        <v/>
      </c>
      <c r="C985">
        <f>INDEX(resultados!$A$2:$ZZ$2635, 979, MATCH($B$3, resultados!$A$1:$ZZ$1, 0))</f>
        <v/>
      </c>
    </row>
    <row r="986">
      <c r="A986">
        <f>INDEX(resultados!$A$2:$ZZ$2635, 980, MATCH($B$1, resultados!$A$1:$ZZ$1, 0))</f>
        <v/>
      </c>
      <c r="B986">
        <f>INDEX(resultados!$A$2:$ZZ$2635, 980, MATCH($B$2, resultados!$A$1:$ZZ$1, 0))</f>
        <v/>
      </c>
      <c r="C986">
        <f>INDEX(resultados!$A$2:$ZZ$2635, 980, MATCH($B$3, resultados!$A$1:$ZZ$1, 0))</f>
        <v/>
      </c>
    </row>
    <row r="987">
      <c r="A987">
        <f>INDEX(resultados!$A$2:$ZZ$2635, 981, MATCH($B$1, resultados!$A$1:$ZZ$1, 0))</f>
        <v/>
      </c>
      <c r="B987">
        <f>INDEX(resultados!$A$2:$ZZ$2635, 981, MATCH($B$2, resultados!$A$1:$ZZ$1, 0))</f>
        <v/>
      </c>
      <c r="C987">
        <f>INDEX(resultados!$A$2:$ZZ$2635, 981, MATCH($B$3, resultados!$A$1:$ZZ$1, 0))</f>
        <v/>
      </c>
    </row>
    <row r="988">
      <c r="A988">
        <f>INDEX(resultados!$A$2:$ZZ$2635, 982, MATCH($B$1, resultados!$A$1:$ZZ$1, 0))</f>
        <v/>
      </c>
      <c r="B988">
        <f>INDEX(resultados!$A$2:$ZZ$2635, 982, MATCH($B$2, resultados!$A$1:$ZZ$1, 0))</f>
        <v/>
      </c>
      <c r="C988">
        <f>INDEX(resultados!$A$2:$ZZ$2635, 982, MATCH($B$3, resultados!$A$1:$ZZ$1, 0))</f>
        <v/>
      </c>
    </row>
    <row r="989">
      <c r="A989">
        <f>INDEX(resultados!$A$2:$ZZ$2635, 983, MATCH($B$1, resultados!$A$1:$ZZ$1, 0))</f>
        <v/>
      </c>
      <c r="B989">
        <f>INDEX(resultados!$A$2:$ZZ$2635, 983, MATCH($B$2, resultados!$A$1:$ZZ$1, 0))</f>
        <v/>
      </c>
      <c r="C989">
        <f>INDEX(resultados!$A$2:$ZZ$2635, 983, MATCH($B$3, resultados!$A$1:$ZZ$1, 0))</f>
        <v/>
      </c>
    </row>
    <row r="990">
      <c r="A990">
        <f>INDEX(resultados!$A$2:$ZZ$2635, 984, MATCH($B$1, resultados!$A$1:$ZZ$1, 0))</f>
        <v/>
      </c>
      <c r="B990">
        <f>INDEX(resultados!$A$2:$ZZ$2635, 984, MATCH($B$2, resultados!$A$1:$ZZ$1, 0))</f>
        <v/>
      </c>
      <c r="C990">
        <f>INDEX(resultados!$A$2:$ZZ$2635, 984, MATCH($B$3, resultados!$A$1:$ZZ$1, 0))</f>
        <v/>
      </c>
    </row>
    <row r="991">
      <c r="A991">
        <f>INDEX(resultados!$A$2:$ZZ$2635, 985, MATCH($B$1, resultados!$A$1:$ZZ$1, 0))</f>
        <v/>
      </c>
      <c r="B991">
        <f>INDEX(resultados!$A$2:$ZZ$2635, 985, MATCH($B$2, resultados!$A$1:$ZZ$1, 0))</f>
        <v/>
      </c>
      <c r="C991">
        <f>INDEX(resultados!$A$2:$ZZ$2635, 985, MATCH($B$3, resultados!$A$1:$ZZ$1, 0))</f>
        <v/>
      </c>
    </row>
    <row r="992">
      <c r="A992">
        <f>INDEX(resultados!$A$2:$ZZ$2635, 986, MATCH($B$1, resultados!$A$1:$ZZ$1, 0))</f>
        <v/>
      </c>
      <c r="B992">
        <f>INDEX(resultados!$A$2:$ZZ$2635, 986, MATCH($B$2, resultados!$A$1:$ZZ$1, 0))</f>
        <v/>
      </c>
      <c r="C992">
        <f>INDEX(resultados!$A$2:$ZZ$2635, 986, MATCH($B$3, resultados!$A$1:$ZZ$1, 0))</f>
        <v/>
      </c>
    </row>
    <row r="993">
      <c r="A993">
        <f>INDEX(resultados!$A$2:$ZZ$2635, 987, MATCH($B$1, resultados!$A$1:$ZZ$1, 0))</f>
        <v/>
      </c>
      <c r="B993">
        <f>INDEX(resultados!$A$2:$ZZ$2635, 987, MATCH($B$2, resultados!$A$1:$ZZ$1, 0))</f>
        <v/>
      </c>
      <c r="C993">
        <f>INDEX(resultados!$A$2:$ZZ$2635, 987, MATCH($B$3, resultados!$A$1:$ZZ$1, 0))</f>
        <v/>
      </c>
    </row>
    <row r="994">
      <c r="A994">
        <f>INDEX(resultados!$A$2:$ZZ$2635, 988, MATCH($B$1, resultados!$A$1:$ZZ$1, 0))</f>
        <v/>
      </c>
      <c r="B994">
        <f>INDEX(resultados!$A$2:$ZZ$2635, 988, MATCH($B$2, resultados!$A$1:$ZZ$1, 0))</f>
        <v/>
      </c>
      <c r="C994">
        <f>INDEX(resultados!$A$2:$ZZ$2635, 988, MATCH($B$3, resultados!$A$1:$ZZ$1, 0))</f>
        <v/>
      </c>
    </row>
    <row r="995">
      <c r="A995">
        <f>INDEX(resultados!$A$2:$ZZ$2635, 989, MATCH($B$1, resultados!$A$1:$ZZ$1, 0))</f>
        <v/>
      </c>
      <c r="B995">
        <f>INDEX(resultados!$A$2:$ZZ$2635, 989, MATCH($B$2, resultados!$A$1:$ZZ$1, 0))</f>
        <v/>
      </c>
      <c r="C995">
        <f>INDEX(resultados!$A$2:$ZZ$2635, 989, MATCH($B$3, resultados!$A$1:$ZZ$1, 0))</f>
        <v/>
      </c>
    </row>
    <row r="996">
      <c r="A996">
        <f>INDEX(resultados!$A$2:$ZZ$2635, 990, MATCH($B$1, resultados!$A$1:$ZZ$1, 0))</f>
        <v/>
      </c>
      <c r="B996">
        <f>INDEX(resultados!$A$2:$ZZ$2635, 990, MATCH($B$2, resultados!$A$1:$ZZ$1, 0))</f>
        <v/>
      </c>
      <c r="C996">
        <f>INDEX(resultados!$A$2:$ZZ$2635, 990, MATCH($B$3, resultados!$A$1:$ZZ$1, 0))</f>
        <v/>
      </c>
    </row>
    <row r="997">
      <c r="A997">
        <f>INDEX(resultados!$A$2:$ZZ$2635, 991, MATCH($B$1, resultados!$A$1:$ZZ$1, 0))</f>
        <v/>
      </c>
      <c r="B997">
        <f>INDEX(resultados!$A$2:$ZZ$2635, 991, MATCH($B$2, resultados!$A$1:$ZZ$1, 0))</f>
        <v/>
      </c>
      <c r="C997">
        <f>INDEX(resultados!$A$2:$ZZ$2635, 991, MATCH($B$3, resultados!$A$1:$ZZ$1, 0))</f>
        <v/>
      </c>
    </row>
    <row r="998">
      <c r="A998">
        <f>INDEX(resultados!$A$2:$ZZ$2635, 992, MATCH($B$1, resultados!$A$1:$ZZ$1, 0))</f>
        <v/>
      </c>
      <c r="B998">
        <f>INDEX(resultados!$A$2:$ZZ$2635, 992, MATCH($B$2, resultados!$A$1:$ZZ$1, 0))</f>
        <v/>
      </c>
      <c r="C998">
        <f>INDEX(resultados!$A$2:$ZZ$2635, 992, MATCH($B$3, resultados!$A$1:$ZZ$1, 0))</f>
        <v/>
      </c>
    </row>
    <row r="999">
      <c r="A999">
        <f>INDEX(resultados!$A$2:$ZZ$2635, 993, MATCH($B$1, resultados!$A$1:$ZZ$1, 0))</f>
        <v/>
      </c>
      <c r="B999">
        <f>INDEX(resultados!$A$2:$ZZ$2635, 993, MATCH($B$2, resultados!$A$1:$ZZ$1, 0))</f>
        <v/>
      </c>
      <c r="C999">
        <f>INDEX(resultados!$A$2:$ZZ$2635, 993, MATCH($B$3, resultados!$A$1:$ZZ$1, 0))</f>
        <v/>
      </c>
    </row>
    <row r="1000">
      <c r="A1000">
        <f>INDEX(resultados!$A$2:$ZZ$2635, 994, MATCH($B$1, resultados!$A$1:$ZZ$1, 0))</f>
        <v/>
      </c>
      <c r="B1000">
        <f>INDEX(resultados!$A$2:$ZZ$2635, 994, MATCH($B$2, resultados!$A$1:$ZZ$1, 0))</f>
        <v/>
      </c>
      <c r="C1000">
        <f>INDEX(resultados!$A$2:$ZZ$2635, 994, MATCH($B$3, resultados!$A$1:$ZZ$1, 0))</f>
        <v/>
      </c>
    </row>
    <row r="1001">
      <c r="A1001">
        <f>INDEX(resultados!$A$2:$ZZ$2635, 995, MATCH($B$1, resultados!$A$1:$ZZ$1, 0))</f>
        <v/>
      </c>
      <c r="B1001">
        <f>INDEX(resultados!$A$2:$ZZ$2635, 995, MATCH($B$2, resultados!$A$1:$ZZ$1, 0))</f>
        <v/>
      </c>
      <c r="C1001">
        <f>INDEX(resultados!$A$2:$ZZ$2635, 995, MATCH($B$3, resultados!$A$1:$ZZ$1, 0))</f>
        <v/>
      </c>
    </row>
    <row r="1002">
      <c r="A1002">
        <f>INDEX(resultados!$A$2:$ZZ$2635, 996, MATCH($B$1, resultados!$A$1:$ZZ$1, 0))</f>
        <v/>
      </c>
      <c r="B1002">
        <f>INDEX(resultados!$A$2:$ZZ$2635, 996, MATCH($B$2, resultados!$A$1:$ZZ$1, 0))</f>
        <v/>
      </c>
      <c r="C1002">
        <f>INDEX(resultados!$A$2:$ZZ$2635, 996, MATCH($B$3, resultados!$A$1:$ZZ$1, 0))</f>
        <v/>
      </c>
    </row>
    <row r="1003">
      <c r="A1003">
        <f>INDEX(resultados!$A$2:$ZZ$2635, 997, MATCH($B$1, resultados!$A$1:$ZZ$1, 0))</f>
        <v/>
      </c>
      <c r="B1003">
        <f>INDEX(resultados!$A$2:$ZZ$2635, 997, MATCH($B$2, resultados!$A$1:$ZZ$1, 0))</f>
        <v/>
      </c>
      <c r="C1003">
        <f>INDEX(resultados!$A$2:$ZZ$2635, 997, MATCH($B$3, resultados!$A$1:$ZZ$1, 0))</f>
        <v/>
      </c>
    </row>
    <row r="1004">
      <c r="A1004">
        <f>INDEX(resultados!$A$2:$ZZ$2635, 998, MATCH($B$1, resultados!$A$1:$ZZ$1, 0))</f>
        <v/>
      </c>
      <c r="B1004">
        <f>INDEX(resultados!$A$2:$ZZ$2635, 998, MATCH($B$2, resultados!$A$1:$ZZ$1, 0))</f>
        <v/>
      </c>
      <c r="C1004">
        <f>INDEX(resultados!$A$2:$ZZ$2635, 998, MATCH($B$3, resultados!$A$1:$ZZ$1, 0))</f>
        <v/>
      </c>
    </row>
    <row r="1005">
      <c r="A1005">
        <f>INDEX(resultados!$A$2:$ZZ$2635, 999, MATCH($B$1, resultados!$A$1:$ZZ$1, 0))</f>
        <v/>
      </c>
      <c r="B1005">
        <f>INDEX(resultados!$A$2:$ZZ$2635, 999, MATCH($B$2, resultados!$A$1:$ZZ$1, 0))</f>
        <v/>
      </c>
      <c r="C1005">
        <f>INDEX(resultados!$A$2:$ZZ$2635, 999, MATCH($B$3, resultados!$A$1:$ZZ$1, 0))</f>
        <v/>
      </c>
    </row>
    <row r="1006">
      <c r="A1006">
        <f>INDEX(resultados!$A$2:$ZZ$2635, 1000, MATCH($B$1, resultados!$A$1:$ZZ$1, 0))</f>
        <v/>
      </c>
      <c r="B1006">
        <f>INDEX(resultados!$A$2:$ZZ$2635, 1000, MATCH($B$2, resultados!$A$1:$ZZ$1, 0))</f>
        <v/>
      </c>
      <c r="C1006">
        <f>INDEX(resultados!$A$2:$ZZ$2635, 1000, MATCH($B$3, resultados!$A$1:$ZZ$1, 0))</f>
        <v/>
      </c>
    </row>
    <row r="1007">
      <c r="A1007">
        <f>INDEX(resultados!$A$2:$ZZ$2635, 1001, MATCH($B$1, resultados!$A$1:$ZZ$1, 0))</f>
        <v/>
      </c>
      <c r="B1007">
        <f>INDEX(resultados!$A$2:$ZZ$2635, 1001, MATCH($B$2, resultados!$A$1:$ZZ$1, 0))</f>
        <v/>
      </c>
      <c r="C1007">
        <f>INDEX(resultados!$A$2:$ZZ$2635, 1001, MATCH($B$3, resultados!$A$1:$ZZ$1, 0))</f>
        <v/>
      </c>
    </row>
    <row r="1008">
      <c r="A1008">
        <f>INDEX(resultados!$A$2:$ZZ$2635, 1002, MATCH($B$1, resultados!$A$1:$ZZ$1, 0))</f>
        <v/>
      </c>
      <c r="B1008">
        <f>INDEX(resultados!$A$2:$ZZ$2635, 1002, MATCH($B$2, resultados!$A$1:$ZZ$1, 0))</f>
        <v/>
      </c>
      <c r="C1008">
        <f>INDEX(resultados!$A$2:$ZZ$2635, 1002, MATCH($B$3, resultados!$A$1:$ZZ$1, 0))</f>
        <v/>
      </c>
    </row>
    <row r="1009">
      <c r="A1009">
        <f>INDEX(resultados!$A$2:$ZZ$2635, 1003, MATCH($B$1, resultados!$A$1:$ZZ$1, 0))</f>
        <v/>
      </c>
      <c r="B1009">
        <f>INDEX(resultados!$A$2:$ZZ$2635, 1003, MATCH($B$2, resultados!$A$1:$ZZ$1, 0))</f>
        <v/>
      </c>
      <c r="C1009">
        <f>INDEX(resultados!$A$2:$ZZ$2635, 1003, MATCH($B$3, resultados!$A$1:$ZZ$1, 0))</f>
        <v/>
      </c>
    </row>
    <row r="1010">
      <c r="A1010">
        <f>INDEX(resultados!$A$2:$ZZ$2635, 1004, MATCH($B$1, resultados!$A$1:$ZZ$1, 0))</f>
        <v/>
      </c>
      <c r="B1010">
        <f>INDEX(resultados!$A$2:$ZZ$2635, 1004, MATCH($B$2, resultados!$A$1:$ZZ$1, 0))</f>
        <v/>
      </c>
      <c r="C1010">
        <f>INDEX(resultados!$A$2:$ZZ$2635, 1004, MATCH($B$3, resultados!$A$1:$ZZ$1, 0))</f>
        <v/>
      </c>
    </row>
    <row r="1011">
      <c r="A1011">
        <f>INDEX(resultados!$A$2:$ZZ$2635, 1005, MATCH($B$1, resultados!$A$1:$ZZ$1, 0))</f>
        <v/>
      </c>
      <c r="B1011">
        <f>INDEX(resultados!$A$2:$ZZ$2635, 1005, MATCH($B$2, resultados!$A$1:$ZZ$1, 0))</f>
        <v/>
      </c>
      <c r="C1011">
        <f>INDEX(resultados!$A$2:$ZZ$2635, 1005, MATCH($B$3, resultados!$A$1:$ZZ$1, 0))</f>
        <v/>
      </c>
    </row>
    <row r="1012">
      <c r="A1012">
        <f>INDEX(resultados!$A$2:$ZZ$2635, 1006, MATCH($B$1, resultados!$A$1:$ZZ$1, 0))</f>
        <v/>
      </c>
      <c r="B1012">
        <f>INDEX(resultados!$A$2:$ZZ$2635, 1006, MATCH($B$2, resultados!$A$1:$ZZ$1, 0))</f>
        <v/>
      </c>
      <c r="C1012">
        <f>INDEX(resultados!$A$2:$ZZ$2635, 1006, MATCH($B$3, resultados!$A$1:$ZZ$1, 0))</f>
        <v/>
      </c>
    </row>
    <row r="1013">
      <c r="A1013">
        <f>INDEX(resultados!$A$2:$ZZ$2635, 1007, MATCH($B$1, resultados!$A$1:$ZZ$1, 0))</f>
        <v/>
      </c>
      <c r="B1013">
        <f>INDEX(resultados!$A$2:$ZZ$2635, 1007, MATCH($B$2, resultados!$A$1:$ZZ$1, 0))</f>
        <v/>
      </c>
      <c r="C1013">
        <f>INDEX(resultados!$A$2:$ZZ$2635, 1007, MATCH($B$3, resultados!$A$1:$ZZ$1, 0))</f>
        <v/>
      </c>
    </row>
    <row r="1014">
      <c r="A1014">
        <f>INDEX(resultados!$A$2:$ZZ$2635, 1008, MATCH($B$1, resultados!$A$1:$ZZ$1, 0))</f>
        <v/>
      </c>
      <c r="B1014">
        <f>INDEX(resultados!$A$2:$ZZ$2635, 1008, MATCH($B$2, resultados!$A$1:$ZZ$1, 0))</f>
        <v/>
      </c>
      <c r="C1014">
        <f>INDEX(resultados!$A$2:$ZZ$2635, 1008, MATCH($B$3, resultados!$A$1:$ZZ$1, 0))</f>
        <v/>
      </c>
    </row>
    <row r="1015">
      <c r="A1015">
        <f>INDEX(resultados!$A$2:$ZZ$2635, 1009, MATCH($B$1, resultados!$A$1:$ZZ$1, 0))</f>
        <v/>
      </c>
      <c r="B1015">
        <f>INDEX(resultados!$A$2:$ZZ$2635, 1009, MATCH($B$2, resultados!$A$1:$ZZ$1, 0))</f>
        <v/>
      </c>
      <c r="C1015">
        <f>INDEX(resultados!$A$2:$ZZ$2635, 1009, MATCH($B$3, resultados!$A$1:$ZZ$1, 0))</f>
        <v/>
      </c>
    </row>
    <row r="1016">
      <c r="A1016">
        <f>INDEX(resultados!$A$2:$ZZ$2635, 1010, MATCH($B$1, resultados!$A$1:$ZZ$1, 0))</f>
        <v/>
      </c>
      <c r="B1016">
        <f>INDEX(resultados!$A$2:$ZZ$2635, 1010, MATCH($B$2, resultados!$A$1:$ZZ$1, 0))</f>
        <v/>
      </c>
      <c r="C1016">
        <f>INDEX(resultados!$A$2:$ZZ$2635, 1010, MATCH($B$3, resultados!$A$1:$ZZ$1, 0))</f>
        <v/>
      </c>
    </row>
    <row r="1017">
      <c r="A1017">
        <f>INDEX(resultados!$A$2:$ZZ$2635, 1011, MATCH($B$1, resultados!$A$1:$ZZ$1, 0))</f>
        <v/>
      </c>
      <c r="B1017">
        <f>INDEX(resultados!$A$2:$ZZ$2635, 1011, MATCH($B$2, resultados!$A$1:$ZZ$1, 0))</f>
        <v/>
      </c>
      <c r="C1017">
        <f>INDEX(resultados!$A$2:$ZZ$2635, 1011, MATCH($B$3, resultados!$A$1:$ZZ$1, 0))</f>
        <v/>
      </c>
    </row>
    <row r="1018">
      <c r="A1018">
        <f>INDEX(resultados!$A$2:$ZZ$2635, 1012, MATCH($B$1, resultados!$A$1:$ZZ$1, 0))</f>
        <v/>
      </c>
      <c r="B1018">
        <f>INDEX(resultados!$A$2:$ZZ$2635, 1012, MATCH($B$2, resultados!$A$1:$ZZ$1, 0))</f>
        <v/>
      </c>
      <c r="C1018">
        <f>INDEX(resultados!$A$2:$ZZ$2635, 1012, MATCH($B$3, resultados!$A$1:$ZZ$1, 0))</f>
        <v/>
      </c>
    </row>
    <row r="1019">
      <c r="A1019">
        <f>INDEX(resultados!$A$2:$ZZ$2635, 1013, MATCH($B$1, resultados!$A$1:$ZZ$1, 0))</f>
        <v/>
      </c>
      <c r="B1019">
        <f>INDEX(resultados!$A$2:$ZZ$2635, 1013, MATCH($B$2, resultados!$A$1:$ZZ$1, 0))</f>
        <v/>
      </c>
      <c r="C1019">
        <f>INDEX(resultados!$A$2:$ZZ$2635, 1013, MATCH($B$3, resultados!$A$1:$ZZ$1, 0))</f>
        <v/>
      </c>
    </row>
    <row r="1020">
      <c r="A1020">
        <f>INDEX(resultados!$A$2:$ZZ$2635, 1014, MATCH($B$1, resultados!$A$1:$ZZ$1, 0))</f>
        <v/>
      </c>
      <c r="B1020">
        <f>INDEX(resultados!$A$2:$ZZ$2635, 1014, MATCH($B$2, resultados!$A$1:$ZZ$1, 0))</f>
        <v/>
      </c>
      <c r="C1020">
        <f>INDEX(resultados!$A$2:$ZZ$2635, 1014, MATCH($B$3, resultados!$A$1:$ZZ$1, 0))</f>
        <v/>
      </c>
    </row>
    <row r="1021">
      <c r="A1021">
        <f>INDEX(resultados!$A$2:$ZZ$2635, 1015, MATCH($B$1, resultados!$A$1:$ZZ$1, 0))</f>
        <v/>
      </c>
      <c r="B1021">
        <f>INDEX(resultados!$A$2:$ZZ$2635, 1015, MATCH($B$2, resultados!$A$1:$ZZ$1, 0))</f>
        <v/>
      </c>
      <c r="C1021">
        <f>INDEX(resultados!$A$2:$ZZ$2635, 1015, MATCH($B$3, resultados!$A$1:$ZZ$1, 0))</f>
        <v/>
      </c>
    </row>
    <row r="1022">
      <c r="A1022">
        <f>INDEX(resultados!$A$2:$ZZ$2635, 1016, MATCH($B$1, resultados!$A$1:$ZZ$1, 0))</f>
        <v/>
      </c>
      <c r="B1022">
        <f>INDEX(resultados!$A$2:$ZZ$2635, 1016, MATCH($B$2, resultados!$A$1:$ZZ$1, 0))</f>
        <v/>
      </c>
      <c r="C1022">
        <f>INDEX(resultados!$A$2:$ZZ$2635, 1016, MATCH($B$3, resultados!$A$1:$ZZ$1, 0))</f>
        <v/>
      </c>
    </row>
    <row r="1023">
      <c r="A1023">
        <f>INDEX(resultados!$A$2:$ZZ$2635, 1017, MATCH($B$1, resultados!$A$1:$ZZ$1, 0))</f>
        <v/>
      </c>
      <c r="B1023">
        <f>INDEX(resultados!$A$2:$ZZ$2635, 1017, MATCH($B$2, resultados!$A$1:$ZZ$1, 0))</f>
        <v/>
      </c>
      <c r="C1023">
        <f>INDEX(resultados!$A$2:$ZZ$2635, 1017, MATCH($B$3, resultados!$A$1:$ZZ$1, 0))</f>
        <v/>
      </c>
    </row>
    <row r="1024">
      <c r="A1024">
        <f>INDEX(resultados!$A$2:$ZZ$2635, 1018, MATCH($B$1, resultados!$A$1:$ZZ$1, 0))</f>
        <v/>
      </c>
      <c r="B1024">
        <f>INDEX(resultados!$A$2:$ZZ$2635, 1018, MATCH($B$2, resultados!$A$1:$ZZ$1, 0))</f>
        <v/>
      </c>
      <c r="C1024">
        <f>INDEX(resultados!$A$2:$ZZ$2635, 1018, MATCH($B$3, resultados!$A$1:$ZZ$1, 0))</f>
        <v/>
      </c>
    </row>
    <row r="1025">
      <c r="A1025">
        <f>INDEX(resultados!$A$2:$ZZ$2635, 1019, MATCH($B$1, resultados!$A$1:$ZZ$1, 0))</f>
        <v/>
      </c>
      <c r="B1025">
        <f>INDEX(resultados!$A$2:$ZZ$2635, 1019, MATCH($B$2, resultados!$A$1:$ZZ$1, 0))</f>
        <v/>
      </c>
      <c r="C1025">
        <f>INDEX(resultados!$A$2:$ZZ$2635, 1019, MATCH($B$3, resultados!$A$1:$ZZ$1, 0))</f>
        <v/>
      </c>
    </row>
    <row r="1026">
      <c r="A1026">
        <f>INDEX(resultados!$A$2:$ZZ$2635, 1020, MATCH($B$1, resultados!$A$1:$ZZ$1, 0))</f>
        <v/>
      </c>
      <c r="B1026">
        <f>INDEX(resultados!$A$2:$ZZ$2635, 1020, MATCH($B$2, resultados!$A$1:$ZZ$1, 0))</f>
        <v/>
      </c>
      <c r="C1026">
        <f>INDEX(resultados!$A$2:$ZZ$2635, 1020, MATCH($B$3, resultados!$A$1:$ZZ$1, 0))</f>
        <v/>
      </c>
    </row>
    <row r="1027">
      <c r="A1027">
        <f>INDEX(resultados!$A$2:$ZZ$2635, 1021, MATCH($B$1, resultados!$A$1:$ZZ$1, 0))</f>
        <v/>
      </c>
      <c r="B1027">
        <f>INDEX(resultados!$A$2:$ZZ$2635, 1021, MATCH($B$2, resultados!$A$1:$ZZ$1, 0))</f>
        <v/>
      </c>
      <c r="C1027">
        <f>INDEX(resultados!$A$2:$ZZ$2635, 1021, MATCH($B$3, resultados!$A$1:$ZZ$1, 0))</f>
        <v/>
      </c>
    </row>
    <row r="1028">
      <c r="A1028">
        <f>INDEX(resultados!$A$2:$ZZ$2635, 1022, MATCH($B$1, resultados!$A$1:$ZZ$1, 0))</f>
        <v/>
      </c>
      <c r="B1028">
        <f>INDEX(resultados!$A$2:$ZZ$2635, 1022, MATCH($B$2, resultados!$A$1:$ZZ$1, 0))</f>
        <v/>
      </c>
      <c r="C1028">
        <f>INDEX(resultados!$A$2:$ZZ$2635, 1022, MATCH($B$3, resultados!$A$1:$ZZ$1, 0))</f>
        <v/>
      </c>
    </row>
    <row r="1029">
      <c r="A1029">
        <f>INDEX(resultados!$A$2:$ZZ$2635, 1023, MATCH($B$1, resultados!$A$1:$ZZ$1, 0))</f>
        <v/>
      </c>
      <c r="B1029">
        <f>INDEX(resultados!$A$2:$ZZ$2635, 1023, MATCH($B$2, resultados!$A$1:$ZZ$1, 0))</f>
        <v/>
      </c>
      <c r="C1029">
        <f>INDEX(resultados!$A$2:$ZZ$2635, 1023, MATCH($B$3, resultados!$A$1:$ZZ$1, 0))</f>
        <v/>
      </c>
    </row>
    <row r="1030">
      <c r="A1030">
        <f>INDEX(resultados!$A$2:$ZZ$2635, 1024, MATCH($B$1, resultados!$A$1:$ZZ$1, 0))</f>
        <v/>
      </c>
      <c r="B1030">
        <f>INDEX(resultados!$A$2:$ZZ$2635, 1024, MATCH($B$2, resultados!$A$1:$ZZ$1, 0))</f>
        <v/>
      </c>
      <c r="C1030">
        <f>INDEX(resultados!$A$2:$ZZ$2635, 1024, MATCH($B$3, resultados!$A$1:$ZZ$1, 0))</f>
        <v/>
      </c>
    </row>
    <row r="1031">
      <c r="A1031">
        <f>INDEX(resultados!$A$2:$ZZ$2635, 1025, MATCH($B$1, resultados!$A$1:$ZZ$1, 0))</f>
        <v/>
      </c>
      <c r="B1031">
        <f>INDEX(resultados!$A$2:$ZZ$2635, 1025, MATCH($B$2, resultados!$A$1:$ZZ$1, 0))</f>
        <v/>
      </c>
      <c r="C1031">
        <f>INDEX(resultados!$A$2:$ZZ$2635, 1025, MATCH($B$3, resultados!$A$1:$ZZ$1, 0))</f>
        <v/>
      </c>
    </row>
    <row r="1032">
      <c r="A1032">
        <f>INDEX(resultados!$A$2:$ZZ$2635, 1026, MATCH($B$1, resultados!$A$1:$ZZ$1, 0))</f>
        <v/>
      </c>
      <c r="B1032">
        <f>INDEX(resultados!$A$2:$ZZ$2635, 1026, MATCH($B$2, resultados!$A$1:$ZZ$1, 0))</f>
        <v/>
      </c>
      <c r="C1032">
        <f>INDEX(resultados!$A$2:$ZZ$2635, 1026, MATCH($B$3, resultados!$A$1:$ZZ$1, 0))</f>
        <v/>
      </c>
    </row>
    <row r="1033">
      <c r="A1033">
        <f>INDEX(resultados!$A$2:$ZZ$2635, 1027, MATCH($B$1, resultados!$A$1:$ZZ$1, 0))</f>
        <v/>
      </c>
      <c r="B1033">
        <f>INDEX(resultados!$A$2:$ZZ$2635, 1027, MATCH($B$2, resultados!$A$1:$ZZ$1, 0))</f>
        <v/>
      </c>
      <c r="C1033">
        <f>INDEX(resultados!$A$2:$ZZ$2635, 1027, MATCH($B$3, resultados!$A$1:$ZZ$1, 0))</f>
        <v/>
      </c>
    </row>
    <row r="1034">
      <c r="A1034">
        <f>INDEX(resultados!$A$2:$ZZ$2635, 1028, MATCH($B$1, resultados!$A$1:$ZZ$1, 0))</f>
        <v/>
      </c>
      <c r="B1034">
        <f>INDEX(resultados!$A$2:$ZZ$2635, 1028, MATCH($B$2, resultados!$A$1:$ZZ$1, 0))</f>
        <v/>
      </c>
      <c r="C1034">
        <f>INDEX(resultados!$A$2:$ZZ$2635, 1028, MATCH($B$3, resultados!$A$1:$ZZ$1, 0))</f>
        <v/>
      </c>
    </row>
    <row r="1035">
      <c r="A1035">
        <f>INDEX(resultados!$A$2:$ZZ$2635, 1029, MATCH($B$1, resultados!$A$1:$ZZ$1, 0))</f>
        <v/>
      </c>
      <c r="B1035">
        <f>INDEX(resultados!$A$2:$ZZ$2635, 1029, MATCH($B$2, resultados!$A$1:$ZZ$1, 0))</f>
        <v/>
      </c>
      <c r="C1035">
        <f>INDEX(resultados!$A$2:$ZZ$2635, 1029, MATCH($B$3, resultados!$A$1:$ZZ$1, 0))</f>
        <v/>
      </c>
    </row>
    <row r="1036">
      <c r="A1036">
        <f>INDEX(resultados!$A$2:$ZZ$2635, 1030, MATCH($B$1, resultados!$A$1:$ZZ$1, 0))</f>
        <v/>
      </c>
      <c r="B1036">
        <f>INDEX(resultados!$A$2:$ZZ$2635, 1030, MATCH($B$2, resultados!$A$1:$ZZ$1, 0))</f>
        <v/>
      </c>
      <c r="C1036">
        <f>INDEX(resultados!$A$2:$ZZ$2635, 1030, MATCH($B$3, resultados!$A$1:$ZZ$1, 0))</f>
        <v/>
      </c>
    </row>
    <row r="1037">
      <c r="A1037">
        <f>INDEX(resultados!$A$2:$ZZ$2635, 1031, MATCH($B$1, resultados!$A$1:$ZZ$1, 0))</f>
        <v/>
      </c>
      <c r="B1037">
        <f>INDEX(resultados!$A$2:$ZZ$2635, 1031, MATCH($B$2, resultados!$A$1:$ZZ$1, 0))</f>
        <v/>
      </c>
      <c r="C1037">
        <f>INDEX(resultados!$A$2:$ZZ$2635, 1031, MATCH($B$3, resultados!$A$1:$ZZ$1, 0))</f>
        <v/>
      </c>
    </row>
    <row r="1038">
      <c r="A1038">
        <f>INDEX(resultados!$A$2:$ZZ$2635, 1032, MATCH($B$1, resultados!$A$1:$ZZ$1, 0))</f>
        <v/>
      </c>
      <c r="B1038">
        <f>INDEX(resultados!$A$2:$ZZ$2635, 1032, MATCH($B$2, resultados!$A$1:$ZZ$1, 0))</f>
        <v/>
      </c>
      <c r="C1038">
        <f>INDEX(resultados!$A$2:$ZZ$2635, 1032, MATCH($B$3, resultados!$A$1:$ZZ$1, 0))</f>
        <v/>
      </c>
    </row>
    <row r="1039">
      <c r="A1039">
        <f>INDEX(resultados!$A$2:$ZZ$2635, 1033, MATCH($B$1, resultados!$A$1:$ZZ$1, 0))</f>
        <v/>
      </c>
      <c r="B1039">
        <f>INDEX(resultados!$A$2:$ZZ$2635, 1033, MATCH($B$2, resultados!$A$1:$ZZ$1, 0))</f>
        <v/>
      </c>
      <c r="C1039">
        <f>INDEX(resultados!$A$2:$ZZ$2635, 1033, MATCH($B$3, resultados!$A$1:$ZZ$1, 0))</f>
        <v/>
      </c>
    </row>
    <row r="1040">
      <c r="A1040">
        <f>INDEX(resultados!$A$2:$ZZ$2635, 1034, MATCH($B$1, resultados!$A$1:$ZZ$1, 0))</f>
        <v/>
      </c>
      <c r="B1040">
        <f>INDEX(resultados!$A$2:$ZZ$2635, 1034, MATCH($B$2, resultados!$A$1:$ZZ$1, 0))</f>
        <v/>
      </c>
      <c r="C1040">
        <f>INDEX(resultados!$A$2:$ZZ$2635, 1034, MATCH($B$3, resultados!$A$1:$ZZ$1, 0))</f>
        <v/>
      </c>
    </row>
    <row r="1041">
      <c r="A1041">
        <f>INDEX(resultados!$A$2:$ZZ$2635, 1035, MATCH($B$1, resultados!$A$1:$ZZ$1, 0))</f>
        <v/>
      </c>
      <c r="B1041">
        <f>INDEX(resultados!$A$2:$ZZ$2635, 1035, MATCH($B$2, resultados!$A$1:$ZZ$1, 0))</f>
        <v/>
      </c>
      <c r="C1041">
        <f>INDEX(resultados!$A$2:$ZZ$2635, 1035, MATCH($B$3, resultados!$A$1:$ZZ$1, 0))</f>
        <v/>
      </c>
    </row>
    <row r="1042">
      <c r="A1042">
        <f>INDEX(resultados!$A$2:$ZZ$2635, 1036, MATCH($B$1, resultados!$A$1:$ZZ$1, 0))</f>
        <v/>
      </c>
      <c r="B1042">
        <f>INDEX(resultados!$A$2:$ZZ$2635, 1036, MATCH($B$2, resultados!$A$1:$ZZ$1, 0))</f>
        <v/>
      </c>
      <c r="C1042">
        <f>INDEX(resultados!$A$2:$ZZ$2635, 1036, MATCH($B$3, resultados!$A$1:$ZZ$1, 0))</f>
        <v/>
      </c>
    </row>
    <row r="1043">
      <c r="A1043">
        <f>INDEX(resultados!$A$2:$ZZ$2635, 1037, MATCH($B$1, resultados!$A$1:$ZZ$1, 0))</f>
        <v/>
      </c>
      <c r="B1043">
        <f>INDEX(resultados!$A$2:$ZZ$2635, 1037, MATCH($B$2, resultados!$A$1:$ZZ$1, 0))</f>
        <v/>
      </c>
      <c r="C1043">
        <f>INDEX(resultados!$A$2:$ZZ$2635, 1037, MATCH($B$3, resultados!$A$1:$ZZ$1, 0))</f>
        <v/>
      </c>
    </row>
    <row r="1044">
      <c r="A1044">
        <f>INDEX(resultados!$A$2:$ZZ$2635, 1038, MATCH($B$1, resultados!$A$1:$ZZ$1, 0))</f>
        <v/>
      </c>
      <c r="B1044">
        <f>INDEX(resultados!$A$2:$ZZ$2635, 1038, MATCH($B$2, resultados!$A$1:$ZZ$1, 0))</f>
        <v/>
      </c>
      <c r="C1044">
        <f>INDEX(resultados!$A$2:$ZZ$2635, 1038, MATCH($B$3, resultados!$A$1:$ZZ$1, 0))</f>
        <v/>
      </c>
    </row>
    <row r="1045">
      <c r="A1045">
        <f>INDEX(resultados!$A$2:$ZZ$2635, 1039, MATCH($B$1, resultados!$A$1:$ZZ$1, 0))</f>
        <v/>
      </c>
      <c r="B1045">
        <f>INDEX(resultados!$A$2:$ZZ$2635, 1039, MATCH($B$2, resultados!$A$1:$ZZ$1, 0))</f>
        <v/>
      </c>
      <c r="C1045">
        <f>INDEX(resultados!$A$2:$ZZ$2635, 1039, MATCH($B$3, resultados!$A$1:$ZZ$1, 0))</f>
        <v/>
      </c>
    </row>
    <row r="1046">
      <c r="A1046">
        <f>INDEX(resultados!$A$2:$ZZ$2635, 1040, MATCH($B$1, resultados!$A$1:$ZZ$1, 0))</f>
        <v/>
      </c>
      <c r="B1046">
        <f>INDEX(resultados!$A$2:$ZZ$2635, 1040, MATCH($B$2, resultados!$A$1:$ZZ$1, 0))</f>
        <v/>
      </c>
      <c r="C1046">
        <f>INDEX(resultados!$A$2:$ZZ$2635, 1040, MATCH($B$3, resultados!$A$1:$ZZ$1, 0))</f>
        <v/>
      </c>
    </row>
    <row r="1047">
      <c r="A1047">
        <f>INDEX(resultados!$A$2:$ZZ$2635, 1041, MATCH($B$1, resultados!$A$1:$ZZ$1, 0))</f>
        <v/>
      </c>
      <c r="B1047">
        <f>INDEX(resultados!$A$2:$ZZ$2635, 1041, MATCH($B$2, resultados!$A$1:$ZZ$1, 0))</f>
        <v/>
      </c>
      <c r="C1047">
        <f>INDEX(resultados!$A$2:$ZZ$2635, 1041, MATCH($B$3, resultados!$A$1:$ZZ$1, 0))</f>
        <v/>
      </c>
    </row>
    <row r="1048">
      <c r="A1048">
        <f>INDEX(resultados!$A$2:$ZZ$2635, 1042, MATCH($B$1, resultados!$A$1:$ZZ$1, 0))</f>
        <v/>
      </c>
      <c r="B1048">
        <f>INDEX(resultados!$A$2:$ZZ$2635, 1042, MATCH($B$2, resultados!$A$1:$ZZ$1, 0))</f>
        <v/>
      </c>
      <c r="C1048">
        <f>INDEX(resultados!$A$2:$ZZ$2635, 1042, MATCH($B$3, resultados!$A$1:$ZZ$1, 0))</f>
        <v/>
      </c>
    </row>
    <row r="1049">
      <c r="A1049">
        <f>INDEX(resultados!$A$2:$ZZ$2635, 1043, MATCH($B$1, resultados!$A$1:$ZZ$1, 0))</f>
        <v/>
      </c>
      <c r="B1049">
        <f>INDEX(resultados!$A$2:$ZZ$2635, 1043, MATCH($B$2, resultados!$A$1:$ZZ$1, 0))</f>
        <v/>
      </c>
      <c r="C1049">
        <f>INDEX(resultados!$A$2:$ZZ$2635, 1043, MATCH($B$3, resultados!$A$1:$ZZ$1, 0))</f>
        <v/>
      </c>
    </row>
    <row r="1050">
      <c r="A1050">
        <f>INDEX(resultados!$A$2:$ZZ$2635, 1044, MATCH($B$1, resultados!$A$1:$ZZ$1, 0))</f>
        <v/>
      </c>
      <c r="B1050">
        <f>INDEX(resultados!$A$2:$ZZ$2635, 1044, MATCH($B$2, resultados!$A$1:$ZZ$1, 0))</f>
        <v/>
      </c>
      <c r="C1050">
        <f>INDEX(resultados!$A$2:$ZZ$2635, 1044, MATCH($B$3, resultados!$A$1:$ZZ$1, 0))</f>
        <v/>
      </c>
    </row>
    <row r="1051">
      <c r="A1051">
        <f>INDEX(resultados!$A$2:$ZZ$2635, 1045, MATCH($B$1, resultados!$A$1:$ZZ$1, 0))</f>
        <v/>
      </c>
      <c r="B1051">
        <f>INDEX(resultados!$A$2:$ZZ$2635, 1045, MATCH($B$2, resultados!$A$1:$ZZ$1, 0))</f>
        <v/>
      </c>
      <c r="C1051">
        <f>INDEX(resultados!$A$2:$ZZ$2635, 1045, MATCH($B$3, resultados!$A$1:$ZZ$1, 0))</f>
        <v/>
      </c>
    </row>
    <row r="1052">
      <c r="A1052">
        <f>INDEX(resultados!$A$2:$ZZ$2635, 1046, MATCH($B$1, resultados!$A$1:$ZZ$1, 0))</f>
        <v/>
      </c>
      <c r="B1052">
        <f>INDEX(resultados!$A$2:$ZZ$2635, 1046, MATCH($B$2, resultados!$A$1:$ZZ$1, 0))</f>
        <v/>
      </c>
      <c r="C1052">
        <f>INDEX(resultados!$A$2:$ZZ$2635, 1046, MATCH($B$3, resultados!$A$1:$ZZ$1, 0))</f>
        <v/>
      </c>
    </row>
    <row r="1053">
      <c r="A1053">
        <f>INDEX(resultados!$A$2:$ZZ$2635, 1047, MATCH($B$1, resultados!$A$1:$ZZ$1, 0))</f>
        <v/>
      </c>
      <c r="B1053">
        <f>INDEX(resultados!$A$2:$ZZ$2635, 1047, MATCH($B$2, resultados!$A$1:$ZZ$1, 0))</f>
        <v/>
      </c>
      <c r="C1053">
        <f>INDEX(resultados!$A$2:$ZZ$2635, 1047, MATCH($B$3, resultados!$A$1:$ZZ$1, 0))</f>
        <v/>
      </c>
    </row>
    <row r="1054">
      <c r="A1054">
        <f>INDEX(resultados!$A$2:$ZZ$2635, 1048, MATCH($B$1, resultados!$A$1:$ZZ$1, 0))</f>
        <v/>
      </c>
      <c r="B1054">
        <f>INDEX(resultados!$A$2:$ZZ$2635, 1048, MATCH($B$2, resultados!$A$1:$ZZ$1, 0))</f>
        <v/>
      </c>
      <c r="C1054">
        <f>INDEX(resultados!$A$2:$ZZ$2635, 1048, MATCH($B$3, resultados!$A$1:$ZZ$1, 0))</f>
        <v/>
      </c>
    </row>
    <row r="1055">
      <c r="A1055">
        <f>INDEX(resultados!$A$2:$ZZ$2635, 1049, MATCH($B$1, resultados!$A$1:$ZZ$1, 0))</f>
        <v/>
      </c>
      <c r="B1055">
        <f>INDEX(resultados!$A$2:$ZZ$2635, 1049, MATCH($B$2, resultados!$A$1:$ZZ$1, 0))</f>
        <v/>
      </c>
      <c r="C1055">
        <f>INDEX(resultados!$A$2:$ZZ$2635, 1049, MATCH($B$3, resultados!$A$1:$ZZ$1, 0))</f>
        <v/>
      </c>
    </row>
    <row r="1056">
      <c r="A1056">
        <f>INDEX(resultados!$A$2:$ZZ$2635, 1050, MATCH($B$1, resultados!$A$1:$ZZ$1, 0))</f>
        <v/>
      </c>
      <c r="B1056">
        <f>INDEX(resultados!$A$2:$ZZ$2635, 1050, MATCH($B$2, resultados!$A$1:$ZZ$1, 0))</f>
        <v/>
      </c>
      <c r="C1056">
        <f>INDEX(resultados!$A$2:$ZZ$2635, 1050, MATCH($B$3, resultados!$A$1:$ZZ$1, 0))</f>
        <v/>
      </c>
    </row>
    <row r="1057">
      <c r="A1057">
        <f>INDEX(resultados!$A$2:$ZZ$2635, 1051, MATCH($B$1, resultados!$A$1:$ZZ$1, 0))</f>
        <v/>
      </c>
      <c r="B1057">
        <f>INDEX(resultados!$A$2:$ZZ$2635, 1051, MATCH($B$2, resultados!$A$1:$ZZ$1, 0))</f>
        <v/>
      </c>
      <c r="C1057">
        <f>INDEX(resultados!$A$2:$ZZ$2635, 1051, MATCH($B$3, resultados!$A$1:$ZZ$1, 0))</f>
        <v/>
      </c>
    </row>
    <row r="1058">
      <c r="A1058">
        <f>INDEX(resultados!$A$2:$ZZ$2635, 1052, MATCH($B$1, resultados!$A$1:$ZZ$1, 0))</f>
        <v/>
      </c>
      <c r="B1058">
        <f>INDEX(resultados!$A$2:$ZZ$2635, 1052, MATCH($B$2, resultados!$A$1:$ZZ$1, 0))</f>
        <v/>
      </c>
      <c r="C1058">
        <f>INDEX(resultados!$A$2:$ZZ$2635, 1052, MATCH($B$3, resultados!$A$1:$ZZ$1, 0))</f>
        <v/>
      </c>
    </row>
    <row r="1059">
      <c r="A1059">
        <f>INDEX(resultados!$A$2:$ZZ$2635, 1053, MATCH($B$1, resultados!$A$1:$ZZ$1, 0))</f>
        <v/>
      </c>
      <c r="B1059">
        <f>INDEX(resultados!$A$2:$ZZ$2635, 1053, MATCH($B$2, resultados!$A$1:$ZZ$1, 0))</f>
        <v/>
      </c>
      <c r="C1059">
        <f>INDEX(resultados!$A$2:$ZZ$2635, 1053, MATCH($B$3, resultados!$A$1:$ZZ$1, 0))</f>
        <v/>
      </c>
    </row>
    <row r="1060">
      <c r="A1060">
        <f>INDEX(resultados!$A$2:$ZZ$2635, 1054, MATCH($B$1, resultados!$A$1:$ZZ$1, 0))</f>
        <v/>
      </c>
      <c r="B1060">
        <f>INDEX(resultados!$A$2:$ZZ$2635, 1054, MATCH($B$2, resultados!$A$1:$ZZ$1, 0))</f>
        <v/>
      </c>
      <c r="C1060">
        <f>INDEX(resultados!$A$2:$ZZ$2635, 1054, MATCH($B$3, resultados!$A$1:$ZZ$1, 0))</f>
        <v/>
      </c>
    </row>
    <row r="1061">
      <c r="A1061">
        <f>INDEX(resultados!$A$2:$ZZ$2635, 1055, MATCH($B$1, resultados!$A$1:$ZZ$1, 0))</f>
        <v/>
      </c>
      <c r="B1061">
        <f>INDEX(resultados!$A$2:$ZZ$2635, 1055, MATCH($B$2, resultados!$A$1:$ZZ$1, 0))</f>
        <v/>
      </c>
      <c r="C1061">
        <f>INDEX(resultados!$A$2:$ZZ$2635, 1055, MATCH($B$3, resultados!$A$1:$ZZ$1, 0))</f>
        <v/>
      </c>
    </row>
    <row r="1062">
      <c r="A1062">
        <f>INDEX(resultados!$A$2:$ZZ$2635, 1056, MATCH($B$1, resultados!$A$1:$ZZ$1, 0))</f>
        <v/>
      </c>
      <c r="B1062">
        <f>INDEX(resultados!$A$2:$ZZ$2635, 1056, MATCH($B$2, resultados!$A$1:$ZZ$1, 0))</f>
        <v/>
      </c>
      <c r="C1062">
        <f>INDEX(resultados!$A$2:$ZZ$2635, 1056, MATCH($B$3, resultados!$A$1:$ZZ$1, 0))</f>
        <v/>
      </c>
    </row>
    <row r="1063">
      <c r="A1063">
        <f>INDEX(resultados!$A$2:$ZZ$2635, 1057, MATCH($B$1, resultados!$A$1:$ZZ$1, 0))</f>
        <v/>
      </c>
      <c r="B1063">
        <f>INDEX(resultados!$A$2:$ZZ$2635, 1057, MATCH($B$2, resultados!$A$1:$ZZ$1, 0))</f>
        <v/>
      </c>
      <c r="C1063">
        <f>INDEX(resultados!$A$2:$ZZ$2635, 1057, MATCH($B$3, resultados!$A$1:$ZZ$1, 0))</f>
        <v/>
      </c>
    </row>
    <row r="1064">
      <c r="A1064">
        <f>INDEX(resultados!$A$2:$ZZ$2635, 1058, MATCH($B$1, resultados!$A$1:$ZZ$1, 0))</f>
        <v/>
      </c>
      <c r="B1064">
        <f>INDEX(resultados!$A$2:$ZZ$2635, 1058, MATCH($B$2, resultados!$A$1:$ZZ$1, 0))</f>
        <v/>
      </c>
      <c r="C1064">
        <f>INDEX(resultados!$A$2:$ZZ$2635, 1058, MATCH($B$3, resultados!$A$1:$ZZ$1, 0))</f>
        <v/>
      </c>
    </row>
    <row r="1065">
      <c r="A1065">
        <f>INDEX(resultados!$A$2:$ZZ$2635, 1059, MATCH($B$1, resultados!$A$1:$ZZ$1, 0))</f>
        <v/>
      </c>
      <c r="B1065">
        <f>INDEX(resultados!$A$2:$ZZ$2635, 1059, MATCH($B$2, resultados!$A$1:$ZZ$1, 0))</f>
        <v/>
      </c>
      <c r="C1065">
        <f>INDEX(resultados!$A$2:$ZZ$2635, 1059, MATCH($B$3, resultados!$A$1:$ZZ$1, 0))</f>
        <v/>
      </c>
    </row>
    <row r="1066">
      <c r="A1066">
        <f>INDEX(resultados!$A$2:$ZZ$2635, 1060, MATCH($B$1, resultados!$A$1:$ZZ$1, 0))</f>
        <v/>
      </c>
      <c r="B1066">
        <f>INDEX(resultados!$A$2:$ZZ$2635, 1060, MATCH($B$2, resultados!$A$1:$ZZ$1, 0))</f>
        <v/>
      </c>
      <c r="C1066">
        <f>INDEX(resultados!$A$2:$ZZ$2635, 1060, MATCH($B$3, resultados!$A$1:$ZZ$1, 0))</f>
        <v/>
      </c>
    </row>
    <row r="1067">
      <c r="A1067">
        <f>INDEX(resultados!$A$2:$ZZ$2635, 1061, MATCH($B$1, resultados!$A$1:$ZZ$1, 0))</f>
        <v/>
      </c>
      <c r="B1067">
        <f>INDEX(resultados!$A$2:$ZZ$2635, 1061, MATCH($B$2, resultados!$A$1:$ZZ$1, 0))</f>
        <v/>
      </c>
      <c r="C1067">
        <f>INDEX(resultados!$A$2:$ZZ$2635, 1061, MATCH($B$3, resultados!$A$1:$ZZ$1, 0))</f>
        <v/>
      </c>
    </row>
    <row r="1068">
      <c r="A1068">
        <f>INDEX(resultados!$A$2:$ZZ$2635, 1062, MATCH($B$1, resultados!$A$1:$ZZ$1, 0))</f>
        <v/>
      </c>
      <c r="B1068">
        <f>INDEX(resultados!$A$2:$ZZ$2635, 1062, MATCH($B$2, resultados!$A$1:$ZZ$1, 0))</f>
        <v/>
      </c>
      <c r="C1068">
        <f>INDEX(resultados!$A$2:$ZZ$2635, 1062, MATCH($B$3, resultados!$A$1:$ZZ$1, 0))</f>
        <v/>
      </c>
    </row>
    <row r="1069">
      <c r="A1069">
        <f>INDEX(resultados!$A$2:$ZZ$2635, 1063, MATCH($B$1, resultados!$A$1:$ZZ$1, 0))</f>
        <v/>
      </c>
      <c r="B1069">
        <f>INDEX(resultados!$A$2:$ZZ$2635, 1063, MATCH($B$2, resultados!$A$1:$ZZ$1, 0))</f>
        <v/>
      </c>
      <c r="C1069">
        <f>INDEX(resultados!$A$2:$ZZ$2635, 1063, MATCH($B$3, resultados!$A$1:$ZZ$1, 0))</f>
        <v/>
      </c>
    </row>
    <row r="1070">
      <c r="A1070">
        <f>INDEX(resultados!$A$2:$ZZ$2635, 1064, MATCH($B$1, resultados!$A$1:$ZZ$1, 0))</f>
        <v/>
      </c>
      <c r="B1070">
        <f>INDEX(resultados!$A$2:$ZZ$2635, 1064, MATCH($B$2, resultados!$A$1:$ZZ$1, 0))</f>
        <v/>
      </c>
      <c r="C1070">
        <f>INDEX(resultados!$A$2:$ZZ$2635, 1064, MATCH($B$3, resultados!$A$1:$ZZ$1, 0))</f>
        <v/>
      </c>
    </row>
    <row r="1071">
      <c r="A1071">
        <f>INDEX(resultados!$A$2:$ZZ$2635, 1065, MATCH($B$1, resultados!$A$1:$ZZ$1, 0))</f>
        <v/>
      </c>
      <c r="B1071">
        <f>INDEX(resultados!$A$2:$ZZ$2635, 1065, MATCH($B$2, resultados!$A$1:$ZZ$1, 0))</f>
        <v/>
      </c>
      <c r="C1071">
        <f>INDEX(resultados!$A$2:$ZZ$2635, 1065, MATCH($B$3, resultados!$A$1:$ZZ$1, 0))</f>
        <v/>
      </c>
    </row>
    <row r="1072">
      <c r="A1072">
        <f>INDEX(resultados!$A$2:$ZZ$2635, 1066, MATCH($B$1, resultados!$A$1:$ZZ$1, 0))</f>
        <v/>
      </c>
      <c r="B1072">
        <f>INDEX(resultados!$A$2:$ZZ$2635, 1066, MATCH($B$2, resultados!$A$1:$ZZ$1, 0))</f>
        <v/>
      </c>
      <c r="C1072">
        <f>INDEX(resultados!$A$2:$ZZ$2635, 1066, MATCH($B$3, resultados!$A$1:$ZZ$1, 0))</f>
        <v/>
      </c>
    </row>
    <row r="1073">
      <c r="A1073">
        <f>INDEX(resultados!$A$2:$ZZ$2635, 1067, MATCH($B$1, resultados!$A$1:$ZZ$1, 0))</f>
        <v/>
      </c>
      <c r="B1073">
        <f>INDEX(resultados!$A$2:$ZZ$2635, 1067, MATCH($B$2, resultados!$A$1:$ZZ$1, 0))</f>
        <v/>
      </c>
      <c r="C1073">
        <f>INDEX(resultados!$A$2:$ZZ$2635, 1067, MATCH($B$3, resultados!$A$1:$ZZ$1, 0))</f>
        <v/>
      </c>
    </row>
    <row r="1074">
      <c r="A1074">
        <f>INDEX(resultados!$A$2:$ZZ$2635, 1068, MATCH($B$1, resultados!$A$1:$ZZ$1, 0))</f>
        <v/>
      </c>
      <c r="B1074">
        <f>INDEX(resultados!$A$2:$ZZ$2635, 1068, MATCH($B$2, resultados!$A$1:$ZZ$1, 0))</f>
        <v/>
      </c>
      <c r="C1074">
        <f>INDEX(resultados!$A$2:$ZZ$2635, 1068, MATCH($B$3, resultados!$A$1:$ZZ$1, 0))</f>
        <v/>
      </c>
    </row>
    <row r="1075">
      <c r="A1075">
        <f>INDEX(resultados!$A$2:$ZZ$2635, 1069, MATCH($B$1, resultados!$A$1:$ZZ$1, 0))</f>
        <v/>
      </c>
      <c r="B1075">
        <f>INDEX(resultados!$A$2:$ZZ$2635, 1069, MATCH($B$2, resultados!$A$1:$ZZ$1, 0))</f>
        <v/>
      </c>
      <c r="C1075">
        <f>INDEX(resultados!$A$2:$ZZ$2635, 1069, MATCH($B$3, resultados!$A$1:$ZZ$1, 0))</f>
        <v/>
      </c>
    </row>
    <row r="1076">
      <c r="A1076">
        <f>INDEX(resultados!$A$2:$ZZ$2635, 1070, MATCH($B$1, resultados!$A$1:$ZZ$1, 0))</f>
        <v/>
      </c>
      <c r="B1076">
        <f>INDEX(resultados!$A$2:$ZZ$2635, 1070, MATCH($B$2, resultados!$A$1:$ZZ$1, 0))</f>
        <v/>
      </c>
      <c r="C1076">
        <f>INDEX(resultados!$A$2:$ZZ$2635, 1070, MATCH($B$3, resultados!$A$1:$ZZ$1, 0))</f>
        <v/>
      </c>
    </row>
    <row r="1077">
      <c r="A1077">
        <f>INDEX(resultados!$A$2:$ZZ$2635, 1071, MATCH($B$1, resultados!$A$1:$ZZ$1, 0))</f>
        <v/>
      </c>
      <c r="B1077">
        <f>INDEX(resultados!$A$2:$ZZ$2635, 1071, MATCH($B$2, resultados!$A$1:$ZZ$1, 0))</f>
        <v/>
      </c>
      <c r="C1077">
        <f>INDEX(resultados!$A$2:$ZZ$2635, 1071, MATCH($B$3, resultados!$A$1:$ZZ$1, 0))</f>
        <v/>
      </c>
    </row>
    <row r="1078">
      <c r="A1078">
        <f>INDEX(resultados!$A$2:$ZZ$2635, 1072, MATCH($B$1, resultados!$A$1:$ZZ$1, 0))</f>
        <v/>
      </c>
      <c r="B1078">
        <f>INDEX(resultados!$A$2:$ZZ$2635, 1072, MATCH($B$2, resultados!$A$1:$ZZ$1, 0))</f>
        <v/>
      </c>
      <c r="C1078">
        <f>INDEX(resultados!$A$2:$ZZ$2635, 1072, MATCH($B$3, resultados!$A$1:$ZZ$1, 0))</f>
        <v/>
      </c>
    </row>
    <row r="1079">
      <c r="A1079">
        <f>INDEX(resultados!$A$2:$ZZ$2635, 1073, MATCH($B$1, resultados!$A$1:$ZZ$1, 0))</f>
        <v/>
      </c>
      <c r="B1079">
        <f>INDEX(resultados!$A$2:$ZZ$2635, 1073, MATCH($B$2, resultados!$A$1:$ZZ$1, 0))</f>
        <v/>
      </c>
      <c r="C1079">
        <f>INDEX(resultados!$A$2:$ZZ$2635, 1073, MATCH($B$3, resultados!$A$1:$ZZ$1, 0))</f>
        <v/>
      </c>
    </row>
    <row r="1080">
      <c r="A1080">
        <f>INDEX(resultados!$A$2:$ZZ$2635, 1074, MATCH($B$1, resultados!$A$1:$ZZ$1, 0))</f>
        <v/>
      </c>
      <c r="B1080">
        <f>INDEX(resultados!$A$2:$ZZ$2635, 1074, MATCH($B$2, resultados!$A$1:$ZZ$1, 0))</f>
        <v/>
      </c>
      <c r="C1080">
        <f>INDEX(resultados!$A$2:$ZZ$2635, 1074, MATCH($B$3, resultados!$A$1:$ZZ$1, 0))</f>
        <v/>
      </c>
    </row>
    <row r="1081">
      <c r="A1081">
        <f>INDEX(resultados!$A$2:$ZZ$2635, 1075, MATCH($B$1, resultados!$A$1:$ZZ$1, 0))</f>
        <v/>
      </c>
      <c r="B1081">
        <f>INDEX(resultados!$A$2:$ZZ$2635, 1075, MATCH($B$2, resultados!$A$1:$ZZ$1, 0))</f>
        <v/>
      </c>
      <c r="C1081">
        <f>INDEX(resultados!$A$2:$ZZ$2635, 1075, MATCH($B$3, resultados!$A$1:$ZZ$1, 0))</f>
        <v/>
      </c>
    </row>
    <row r="1082">
      <c r="A1082">
        <f>INDEX(resultados!$A$2:$ZZ$2635, 1076, MATCH($B$1, resultados!$A$1:$ZZ$1, 0))</f>
        <v/>
      </c>
      <c r="B1082">
        <f>INDEX(resultados!$A$2:$ZZ$2635, 1076, MATCH($B$2, resultados!$A$1:$ZZ$1, 0))</f>
        <v/>
      </c>
      <c r="C1082">
        <f>INDEX(resultados!$A$2:$ZZ$2635, 1076, MATCH($B$3, resultados!$A$1:$ZZ$1, 0))</f>
        <v/>
      </c>
    </row>
    <row r="1083">
      <c r="A1083">
        <f>INDEX(resultados!$A$2:$ZZ$2635, 1077, MATCH($B$1, resultados!$A$1:$ZZ$1, 0))</f>
        <v/>
      </c>
      <c r="B1083">
        <f>INDEX(resultados!$A$2:$ZZ$2635, 1077, MATCH($B$2, resultados!$A$1:$ZZ$1, 0))</f>
        <v/>
      </c>
      <c r="C1083">
        <f>INDEX(resultados!$A$2:$ZZ$2635, 1077, MATCH($B$3, resultados!$A$1:$ZZ$1, 0))</f>
        <v/>
      </c>
    </row>
    <row r="1084">
      <c r="A1084">
        <f>INDEX(resultados!$A$2:$ZZ$2635, 1078, MATCH($B$1, resultados!$A$1:$ZZ$1, 0))</f>
        <v/>
      </c>
      <c r="B1084">
        <f>INDEX(resultados!$A$2:$ZZ$2635, 1078, MATCH($B$2, resultados!$A$1:$ZZ$1, 0))</f>
        <v/>
      </c>
      <c r="C1084">
        <f>INDEX(resultados!$A$2:$ZZ$2635, 1078, MATCH($B$3, resultados!$A$1:$ZZ$1, 0))</f>
        <v/>
      </c>
    </row>
    <row r="1085">
      <c r="A1085">
        <f>INDEX(resultados!$A$2:$ZZ$2635, 1079, MATCH($B$1, resultados!$A$1:$ZZ$1, 0))</f>
        <v/>
      </c>
      <c r="B1085">
        <f>INDEX(resultados!$A$2:$ZZ$2635, 1079, MATCH($B$2, resultados!$A$1:$ZZ$1, 0))</f>
        <v/>
      </c>
      <c r="C1085">
        <f>INDEX(resultados!$A$2:$ZZ$2635, 1079, MATCH($B$3, resultados!$A$1:$ZZ$1, 0))</f>
        <v/>
      </c>
    </row>
    <row r="1086">
      <c r="A1086">
        <f>INDEX(resultados!$A$2:$ZZ$2635, 1080, MATCH($B$1, resultados!$A$1:$ZZ$1, 0))</f>
        <v/>
      </c>
      <c r="B1086">
        <f>INDEX(resultados!$A$2:$ZZ$2635, 1080, MATCH($B$2, resultados!$A$1:$ZZ$1, 0))</f>
        <v/>
      </c>
      <c r="C1086">
        <f>INDEX(resultados!$A$2:$ZZ$2635, 1080, MATCH($B$3, resultados!$A$1:$ZZ$1, 0))</f>
        <v/>
      </c>
    </row>
    <row r="1087">
      <c r="A1087">
        <f>INDEX(resultados!$A$2:$ZZ$2635, 1081, MATCH($B$1, resultados!$A$1:$ZZ$1, 0))</f>
        <v/>
      </c>
      <c r="B1087">
        <f>INDEX(resultados!$A$2:$ZZ$2635, 1081, MATCH($B$2, resultados!$A$1:$ZZ$1, 0))</f>
        <v/>
      </c>
      <c r="C1087">
        <f>INDEX(resultados!$A$2:$ZZ$2635, 1081, MATCH($B$3, resultados!$A$1:$ZZ$1, 0))</f>
        <v/>
      </c>
    </row>
    <row r="1088">
      <c r="A1088">
        <f>INDEX(resultados!$A$2:$ZZ$2635, 1082, MATCH($B$1, resultados!$A$1:$ZZ$1, 0))</f>
        <v/>
      </c>
      <c r="B1088">
        <f>INDEX(resultados!$A$2:$ZZ$2635, 1082, MATCH($B$2, resultados!$A$1:$ZZ$1, 0))</f>
        <v/>
      </c>
      <c r="C1088">
        <f>INDEX(resultados!$A$2:$ZZ$2635, 1082, MATCH($B$3, resultados!$A$1:$ZZ$1, 0))</f>
        <v/>
      </c>
    </row>
    <row r="1089">
      <c r="A1089">
        <f>INDEX(resultados!$A$2:$ZZ$2635, 1083, MATCH($B$1, resultados!$A$1:$ZZ$1, 0))</f>
        <v/>
      </c>
      <c r="B1089">
        <f>INDEX(resultados!$A$2:$ZZ$2635, 1083, MATCH($B$2, resultados!$A$1:$ZZ$1, 0))</f>
        <v/>
      </c>
      <c r="C1089">
        <f>INDEX(resultados!$A$2:$ZZ$2635, 1083, MATCH($B$3, resultados!$A$1:$ZZ$1, 0))</f>
        <v/>
      </c>
    </row>
    <row r="1090">
      <c r="A1090">
        <f>INDEX(resultados!$A$2:$ZZ$2635, 1084, MATCH($B$1, resultados!$A$1:$ZZ$1, 0))</f>
        <v/>
      </c>
      <c r="B1090">
        <f>INDEX(resultados!$A$2:$ZZ$2635, 1084, MATCH($B$2, resultados!$A$1:$ZZ$1, 0))</f>
        <v/>
      </c>
      <c r="C1090">
        <f>INDEX(resultados!$A$2:$ZZ$2635, 1084, MATCH($B$3, resultados!$A$1:$ZZ$1, 0))</f>
        <v/>
      </c>
    </row>
    <row r="1091">
      <c r="A1091">
        <f>INDEX(resultados!$A$2:$ZZ$2635, 1085, MATCH($B$1, resultados!$A$1:$ZZ$1, 0))</f>
        <v/>
      </c>
      <c r="B1091">
        <f>INDEX(resultados!$A$2:$ZZ$2635, 1085, MATCH($B$2, resultados!$A$1:$ZZ$1, 0))</f>
        <v/>
      </c>
      <c r="C1091">
        <f>INDEX(resultados!$A$2:$ZZ$2635, 1085, MATCH($B$3, resultados!$A$1:$ZZ$1, 0))</f>
        <v/>
      </c>
    </row>
    <row r="1092">
      <c r="A1092">
        <f>INDEX(resultados!$A$2:$ZZ$2635, 1086, MATCH($B$1, resultados!$A$1:$ZZ$1, 0))</f>
        <v/>
      </c>
      <c r="B1092">
        <f>INDEX(resultados!$A$2:$ZZ$2635, 1086, MATCH($B$2, resultados!$A$1:$ZZ$1, 0))</f>
        <v/>
      </c>
      <c r="C1092">
        <f>INDEX(resultados!$A$2:$ZZ$2635, 1086, MATCH($B$3, resultados!$A$1:$ZZ$1, 0))</f>
        <v/>
      </c>
    </row>
    <row r="1093">
      <c r="A1093">
        <f>INDEX(resultados!$A$2:$ZZ$2635, 1087, MATCH($B$1, resultados!$A$1:$ZZ$1, 0))</f>
        <v/>
      </c>
      <c r="B1093">
        <f>INDEX(resultados!$A$2:$ZZ$2635, 1087, MATCH($B$2, resultados!$A$1:$ZZ$1, 0))</f>
        <v/>
      </c>
      <c r="C1093">
        <f>INDEX(resultados!$A$2:$ZZ$2635, 1087, MATCH($B$3, resultados!$A$1:$ZZ$1, 0))</f>
        <v/>
      </c>
    </row>
    <row r="1094">
      <c r="A1094">
        <f>INDEX(resultados!$A$2:$ZZ$2635, 1088, MATCH($B$1, resultados!$A$1:$ZZ$1, 0))</f>
        <v/>
      </c>
      <c r="B1094">
        <f>INDEX(resultados!$A$2:$ZZ$2635, 1088, MATCH($B$2, resultados!$A$1:$ZZ$1, 0))</f>
        <v/>
      </c>
      <c r="C1094">
        <f>INDEX(resultados!$A$2:$ZZ$2635, 1088, MATCH($B$3, resultados!$A$1:$ZZ$1, 0))</f>
        <v/>
      </c>
    </row>
    <row r="1095">
      <c r="A1095">
        <f>INDEX(resultados!$A$2:$ZZ$2635, 1089, MATCH($B$1, resultados!$A$1:$ZZ$1, 0))</f>
        <v/>
      </c>
      <c r="B1095">
        <f>INDEX(resultados!$A$2:$ZZ$2635, 1089, MATCH($B$2, resultados!$A$1:$ZZ$1, 0))</f>
        <v/>
      </c>
      <c r="C1095">
        <f>INDEX(resultados!$A$2:$ZZ$2635, 1089, MATCH($B$3, resultados!$A$1:$ZZ$1, 0))</f>
        <v/>
      </c>
    </row>
    <row r="1096">
      <c r="A1096">
        <f>INDEX(resultados!$A$2:$ZZ$2635, 1090, MATCH($B$1, resultados!$A$1:$ZZ$1, 0))</f>
        <v/>
      </c>
      <c r="B1096">
        <f>INDEX(resultados!$A$2:$ZZ$2635, 1090, MATCH($B$2, resultados!$A$1:$ZZ$1, 0))</f>
        <v/>
      </c>
      <c r="C1096">
        <f>INDEX(resultados!$A$2:$ZZ$2635, 1090, MATCH($B$3, resultados!$A$1:$ZZ$1, 0))</f>
        <v/>
      </c>
    </row>
    <row r="1097">
      <c r="A1097">
        <f>INDEX(resultados!$A$2:$ZZ$2635, 1091, MATCH($B$1, resultados!$A$1:$ZZ$1, 0))</f>
        <v/>
      </c>
      <c r="B1097">
        <f>INDEX(resultados!$A$2:$ZZ$2635, 1091, MATCH($B$2, resultados!$A$1:$ZZ$1, 0))</f>
        <v/>
      </c>
      <c r="C1097">
        <f>INDEX(resultados!$A$2:$ZZ$2635, 1091, MATCH($B$3, resultados!$A$1:$ZZ$1, 0))</f>
        <v/>
      </c>
    </row>
    <row r="1098">
      <c r="A1098">
        <f>INDEX(resultados!$A$2:$ZZ$2635, 1092, MATCH($B$1, resultados!$A$1:$ZZ$1, 0))</f>
        <v/>
      </c>
      <c r="B1098">
        <f>INDEX(resultados!$A$2:$ZZ$2635, 1092, MATCH($B$2, resultados!$A$1:$ZZ$1, 0))</f>
        <v/>
      </c>
      <c r="C1098">
        <f>INDEX(resultados!$A$2:$ZZ$2635, 1092, MATCH($B$3, resultados!$A$1:$ZZ$1, 0))</f>
        <v/>
      </c>
    </row>
    <row r="1099">
      <c r="A1099">
        <f>INDEX(resultados!$A$2:$ZZ$2635, 1093, MATCH($B$1, resultados!$A$1:$ZZ$1, 0))</f>
        <v/>
      </c>
      <c r="B1099">
        <f>INDEX(resultados!$A$2:$ZZ$2635, 1093, MATCH($B$2, resultados!$A$1:$ZZ$1, 0))</f>
        <v/>
      </c>
      <c r="C1099">
        <f>INDEX(resultados!$A$2:$ZZ$2635, 1093, MATCH($B$3, resultados!$A$1:$ZZ$1, 0))</f>
        <v/>
      </c>
    </row>
    <row r="1100">
      <c r="A1100">
        <f>INDEX(resultados!$A$2:$ZZ$2635, 1094, MATCH($B$1, resultados!$A$1:$ZZ$1, 0))</f>
        <v/>
      </c>
      <c r="B1100">
        <f>INDEX(resultados!$A$2:$ZZ$2635, 1094, MATCH($B$2, resultados!$A$1:$ZZ$1, 0))</f>
        <v/>
      </c>
      <c r="C1100">
        <f>INDEX(resultados!$A$2:$ZZ$2635, 1094, MATCH($B$3, resultados!$A$1:$ZZ$1, 0))</f>
        <v/>
      </c>
    </row>
    <row r="1101">
      <c r="A1101">
        <f>INDEX(resultados!$A$2:$ZZ$2635, 1095, MATCH($B$1, resultados!$A$1:$ZZ$1, 0))</f>
        <v/>
      </c>
      <c r="B1101">
        <f>INDEX(resultados!$A$2:$ZZ$2635, 1095, MATCH($B$2, resultados!$A$1:$ZZ$1, 0))</f>
        <v/>
      </c>
      <c r="C1101">
        <f>INDEX(resultados!$A$2:$ZZ$2635, 1095, MATCH($B$3, resultados!$A$1:$ZZ$1, 0))</f>
        <v/>
      </c>
    </row>
    <row r="1102">
      <c r="A1102">
        <f>INDEX(resultados!$A$2:$ZZ$2635, 1096, MATCH($B$1, resultados!$A$1:$ZZ$1, 0))</f>
        <v/>
      </c>
      <c r="B1102">
        <f>INDEX(resultados!$A$2:$ZZ$2635, 1096, MATCH($B$2, resultados!$A$1:$ZZ$1, 0))</f>
        <v/>
      </c>
      <c r="C1102">
        <f>INDEX(resultados!$A$2:$ZZ$2635, 1096, MATCH($B$3, resultados!$A$1:$ZZ$1, 0))</f>
        <v/>
      </c>
    </row>
    <row r="1103">
      <c r="A1103">
        <f>INDEX(resultados!$A$2:$ZZ$2635, 1097, MATCH($B$1, resultados!$A$1:$ZZ$1, 0))</f>
        <v/>
      </c>
      <c r="B1103">
        <f>INDEX(resultados!$A$2:$ZZ$2635, 1097, MATCH($B$2, resultados!$A$1:$ZZ$1, 0))</f>
        <v/>
      </c>
      <c r="C1103">
        <f>INDEX(resultados!$A$2:$ZZ$2635, 1097, MATCH($B$3, resultados!$A$1:$ZZ$1, 0))</f>
        <v/>
      </c>
    </row>
    <row r="1104">
      <c r="A1104">
        <f>INDEX(resultados!$A$2:$ZZ$2635, 1098, MATCH($B$1, resultados!$A$1:$ZZ$1, 0))</f>
        <v/>
      </c>
      <c r="B1104">
        <f>INDEX(resultados!$A$2:$ZZ$2635, 1098, MATCH($B$2, resultados!$A$1:$ZZ$1, 0))</f>
        <v/>
      </c>
      <c r="C1104">
        <f>INDEX(resultados!$A$2:$ZZ$2635, 1098, MATCH($B$3, resultados!$A$1:$ZZ$1, 0))</f>
        <v/>
      </c>
    </row>
    <row r="1105">
      <c r="A1105">
        <f>INDEX(resultados!$A$2:$ZZ$2635, 1099, MATCH($B$1, resultados!$A$1:$ZZ$1, 0))</f>
        <v/>
      </c>
      <c r="B1105">
        <f>INDEX(resultados!$A$2:$ZZ$2635, 1099, MATCH($B$2, resultados!$A$1:$ZZ$1, 0))</f>
        <v/>
      </c>
      <c r="C1105">
        <f>INDEX(resultados!$A$2:$ZZ$2635, 1099, MATCH($B$3, resultados!$A$1:$ZZ$1, 0))</f>
        <v/>
      </c>
    </row>
    <row r="1106">
      <c r="A1106">
        <f>INDEX(resultados!$A$2:$ZZ$2635, 1100, MATCH($B$1, resultados!$A$1:$ZZ$1, 0))</f>
        <v/>
      </c>
      <c r="B1106">
        <f>INDEX(resultados!$A$2:$ZZ$2635, 1100, MATCH($B$2, resultados!$A$1:$ZZ$1, 0))</f>
        <v/>
      </c>
      <c r="C1106">
        <f>INDEX(resultados!$A$2:$ZZ$2635, 1100, MATCH($B$3, resultados!$A$1:$ZZ$1, 0))</f>
        <v/>
      </c>
    </row>
    <row r="1107">
      <c r="A1107">
        <f>INDEX(resultados!$A$2:$ZZ$2635, 1101, MATCH($B$1, resultados!$A$1:$ZZ$1, 0))</f>
        <v/>
      </c>
      <c r="B1107">
        <f>INDEX(resultados!$A$2:$ZZ$2635, 1101, MATCH($B$2, resultados!$A$1:$ZZ$1, 0))</f>
        <v/>
      </c>
      <c r="C1107">
        <f>INDEX(resultados!$A$2:$ZZ$2635, 1101, MATCH($B$3, resultados!$A$1:$ZZ$1, 0))</f>
        <v/>
      </c>
    </row>
    <row r="1108">
      <c r="A1108">
        <f>INDEX(resultados!$A$2:$ZZ$2635, 1102, MATCH($B$1, resultados!$A$1:$ZZ$1, 0))</f>
        <v/>
      </c>
      <c r="B1108">
        <f>INDEX(resultados!$A$2:$ZZ$2635, 1102, MATCH($B$2, resultados!$A$1:$ZZ$1, 0))</f>
        <v/>
      </c>
      <c r="C1108">
        <f>INDEX(resultados!$A$2:$ZZ$2635, 1102, MATCH($B$3, resultados!$A$1:$ZZ$1, 0))</f>
        <v/>
      </c>
    </row>
    <row r="1109">
      <c r="A1109">
        <f>INDEX(resultados!$A$2:$ZZ$2635, 1103, MATCH($B$1, resultados!$A$1:$ZZ$1, 0))</f>
        <v/>
      </c>
      <c r="B1109">
        <f>INDEX(resultados!$A$2:$ZZ$2635, 1103, MATCH($B$2, resultados!$A$1:$ZZ$1, 0))</f>
        <v/>
      </c>
      <c r="C1109">
        <f>INDEX(resultados!$A$2:$ZZ$2635, 1103, MATCH($B$3, resultados!$A$1:$ZZ$1, 0))</f>
        <v/>
      </c>
    </row>
    <row r="1110">
      <c r="A1110">
        <f>INDEX(resultados!$A$2:$ZZ$2635, 1104, MATCH($B$1, resultados!$A$1:$ZZ$1, 0))</f>
        <v/>
      </c>
      <c r="B1110">
        <f>INDEX(resultados!$A$2:$ZZ$2635, 1104, MATCH($B$2, resultados!$A$1:$ZZ$1, 0))</f>
        <v/>
      </c>
      <c r="C1110">
        <f>INDEX(resultados!$A$2:$ZZ$2635, 1104, MATCH($B$3, resultados!$A$1:$ZZ$1, 0))</f>
        <v/>
      </c>
    </row>
    <row r="1111">
      <c r="A1111">
        <f>INDEX(resultados!$A$2:$ZZ$2635, 1105, MATCH($B$1, resultados!$A$1:$ZZ$1, 0))</f>
        <v/>
      </c>
      <c r="B1111">
        <f>INDEX(resultados!$A$2:$ZZ$2635, 1105, MATCH($B$2, resultados!$A$1:$ZZ$1, 0))</f>
        <v/>
      </c>
      <c r="C1111">
        <f>INDEX(resultados!$A$2:$ZZ$2635, 1105, MATCH($B$3, resultados!$A$1:$ZZ$1, 0))</f>
        <v/>
      </c>
    </row>
    <row r="1112">
      <c r="A1112">
        <f>INDEX(resultados!$A$2:$ZZ$2635, 1106, MATCH($B$1, resultados!$A$1:$ZZ$1, 0))</f>
        <v/>
      </c>
      <c r="B1112">
        <f>INDEX(resultados!$A$2:$ZZ$2635, 1106, MATCH($B$2, resultados!$A$1:$ZZ$1, 0))</f>
        <v/>
      </c>
      <c r="C1112">
        <f>INDEX(resultados!$A$2:$ZZ$2635, 1106, MATCH($B$3, resultados!$A$1:$ZZ$1, 0))</f>
        <v/>
      </c>
    </row>
    <row r="1113">
      <c r="A1113">
        <f>INDEX(resultados!$A$2:$ZZ$2635, 1107, MATCH($B$1, resultados!$A$1:$ZZ$1, 0))</f>
        <v/>
      </c>
      <c r="B1113">
        <f>INDEX(resultados!$A$2:$ZZ$2635, 1107, MATCH($B$2, resultados!$A$1:$ZZ$1, 0))</f>
        <v/>
      </c>
      <c r="C1113">
        <f>INDEX(resultados!$A$2:$ZZ$2635, 1107, MATCH($B$3, resultados!$A$1:$ZZ$1, 0))</f>
        <v/>
      </c>
    </row>
    <row r="1114">
      <c r="A1114">
        <f>INDEX(resultados!$A$2:$ZZ$2635, 1108, MATCH($B$1, resultados!$A$1:$ZZ$1, 0))</f>
        <v/>
      </c>
      <c r="B1114">
        <f>INDEX(resultados!$A$2:$ZZ$2635, 1108, MATCH($B$2, resultados!$A$1:$ZZ$1, 0))</f>
        <v/>
      </c>
      <c r="C1114">
        <f>INDEX(resultados!$A$2:$ZZ$2635, 1108, MATCH($B$3, resultados!$A$1:$ZZ$1, 0))</f>
        <v/>
      </c>
    </row>
    <row r="1115">
      <c r="A1115">
        <f>INDEX(resultados!$A$2:$ZZ$2635, 1109, MATCH($B$1, resultados!$A$1:$ZZ$1, 0))</f>
        <v/>
      </c>
      <c r="B1115">
        <f>INDEX(resultados!$A$2:$ZZ$2635, 1109, MATCH($B$2, resultados!$A$1:$ZZ$1, 0))</f>
        <v/>
      </c>
      <c r="C1115">
        <f>INDEX(resultados!$A$2:$ZZ$2635, 1109, MATCH($B$3, resultados!$A$1:$ZZ$1, 0))</f>
        <v/>
      </c>
    </row>
    <row r="1116">
      <c r="A1116">
        <f>INDEX(resultados!$A$2:$ZZ$2635, 1110, MATCH($B$1, resultados!$A$1:$ZZ$1, 0))</f>
        <v/>
      </c>
      <c r="B1116">
        <f>INDEX(resultados!$A$2:$ZZ$2635, 1110, MATCH($B$2, resultados!$A$1:$ZZ$1, 0))</f>
        <v/>
      </c>
      <c r="C1116">
        <f>INDEX(resultados!$A$2:$ZZ$2635, 1110, MATCH($B$3, resultados!$A$1:$ZZ$1, 0))</f>
        <v/>
      </c>
    </row>
    <row r="1117">
      <c r="A1117">
        <f>INDEX(resultados!$A$2:$ZZ$2635, 1111, MATCH($B$1, resultados!$A$1:$ZZ$1, 0))</f>
        <v/>
      </c>
      <c r="B1117">
        <f>INDEX(resultados!$A$2:$ZZ$2635, 1111, MATCH($B$2, resultados!$A$1:$ZZ$1, 0))</f>
        <v/>
      </c>
      <c r="C1117">
        <f>INDEX(resultados!$A$2:$ZZ$2635, 1111, MATCH($B$3, resultados!$A$1:$ZZ$1, 0))</f>
        <v/>
      </c>
    </row>
    <row r="1118">
      <c r="A1118">
        <f>INDEX(resultados!$A$2:$ZZ$2635, 1112, MATCH($B$1, resultados!$A$1:$ZZ$1, 0))</f>
        <v/>
      </c>
      <c r="B1118">
        <f>INDEX(resultados!$A$2:$ZZ$2635, 1112, MATCH($B$2, resultados!$A$1:$ZZ$1, 0))</f>
        <v/>
      </c>
      <c r="C1118">
        <f>INDEX(resultados!$A$2:$ZZ$2635, 1112, MATCH($B$3, resultados!$A$1:$ZZ$1, 0))</f>
        <v/>
      </c>
    </row>
    <row r="1119">
      <c r="A1119">
        <f>INDEX(resultados!$A$2:$ZZ$2635, 1113, MATCH($B$1, resultados!$A$1:$ZZ$1, 0))</f>
        <v/>
      </c>
      <c r="B1119">
        <f>INDEX(resultados!$A$2:$ZZ$2635, 1113, MATCH($B$2, resultados!$A$1:$ZZ$1, 0))</f>
        <v/>
      </c>
      <c r="C1119">
        <f>INDEX(resultados!$A$2:$ZZ$2635, 1113, MATCH($B$3, resultados!$A$1:$ZZ$1, 0))</f>
        <v/>
      </c>
    </row>
    <row r="1120">
      <c r="A1120">
        <f>INDEX(resultados!$A$2:$ZZ$2635, 1114, MATCH($B$1, resultados!$A$1:$ZZ$1, 0))</f>
        <v/>
      </c>
      <c r="B1120">
        <f>INDEX(resultados!$A$2:$ZZ$2635, 1114, MATCH($B$2, resultados!$A$1:$ZZ$1, 0))</f>
        <v/>
      </c>
      <c r="C1120">
        <f>INDEX(resultados!$A$2:$ZZ$2635, 1114, MATCH($B$3, resultados!$A$1:$ZZ$1, 0))</f>
        <v/>
      </c>
    </row>
    <row r="1121">
      <c r="A1121">
        <f>INDEX(resultados!$A$2:$ZZ$2635, 1115, MATCH($B$1, resultados!$A$1:$ZZ$1, 0))</f>
        <v/>
      </c>
      <c r="B1121">
        <f>INDEX(resultados!$A$2:$ZZ$2635, 1115, MATCH($B$2, resultados!$A$1:$ZZ$1, 0))</f>
        <v/>
      </c>
      <c r="C1121">
        <f>INDEX(resultados!$A$2:$ZZ$2635, 1115, MATCH($B$3, resultados!$A$1:$ZZ$1, 0))</f>
        <v/>
      </c>
    </row>
    <row r="1122">
      <c r="A1122">
        <f>INDEX(resultados!$A$2:$ZZ$2635, 1116, MATCH($B$1, resultados!$A$1:$ZZ$1, 0))</f>
        <v/>
      </c>
      <c r="B1122">
        <f>INDEX(resultados!$A$2:$ZZ$2635, 1116, MATCH($B$2, resultados!$A$1:$ZZ$1, 0))</f>
        <v/>
      </c>
      <c r="C1122">
        <f>INDEX(resultados!$A$2:$ZZ$2635, 1116, MATCH($B$3, resultados!$A$1:$ZZ$1, 0))</f>
        <v/>
      </c>
    </row>
    <row r="1123">
      <c r="A1123">
        <f>INDEX(resultados!$A$2:$ZZ$2635, 1117, MATCH($B$1, resultados!$A$1:$ZZ$1, 0))</f>
        <v/>
      </c>
      <c r="B1123">
        <f>INDEX(resultados!$A$2:$ZZ$2635, 1117, MATCH($B$2, resultados!$A$1:$ZZ$1, 0))</f>
        <v/>
      </c>
      <c r="C1123">
        <f>INDEX(resultados!$A$2:$ZZ$2635, 1117, MATCH($B$3, resultados!$A$1:$ZZ$1, 0))</f>
        <v/>
      </c>
    </row>
    <row r="1124">
      <c r="A1124">
        <f>INDEX(resultados!$A$2:$ZZ$2635, 1118, MATCH($B$1, resultados!$A$1:$ZZ$1, 0))</f>
        <v/>
      </c>
      <c r="B1124">
        <f>INDEX(resultados!$A$2:$ZZ$2635, 1118, MATCH($B$2, resultados!$A$1:$ZZ$1, 0))</f>
        <v/>
      </c>
      <c r="C1124">
        <f>INDEX(resultados!$A$2:$ZZ$2635, 1118, MATCH($B$3, resultados!$A$1:$ZZ$1, 0))</f>
        <v/>
      </c>
    </row>
    <row r="1125">
      <c r="A1125">
        <f>INDEX(resultados!$A$2:$ZZ$2635, 1119, MATCH($B$1, resultados!$A$1:$ZZ$1, 0))</f>
        <v/>
      </c>
      <c r="B1125">
        <f>INDEX(resultados!$A$2:$ZZ$2635, 1119, MATCH($B$2, resultados!$A$1:$ZZ$1, 0))</f>
        <v/>
      </c>
      <c r="C1125">
        <f>INDEX(resultados!$A$2:$ZZ$2635, 1119, MATCH($B$3, resultados!$A$1:$ZZ$1, 0))</f>
        <v/>
      </c>
    </row>
    <row r="1126">
      <c r="A1126">
        <f>INDEX(resultados!$A$2:$ZZ$2635, 1120, MATCH($B$1, resultados!$A$1:$ZZ$1, 0))</f>
        <v/>
      </c>
      <c r="B1126">
        <f>INDEX(resultados!$A$2:$ZZ$2635, 1120, MATCH($B$2, resultados!$A$1:$ZZ$1, 0))</f>
        <v/>
      </c>
      <c r="C1126">
        <f>INDEX(resultados!$A$2:$ZZ$2635, 1120, MATCH($B$3, resultados!$A$1:$ZZ$1, 0))</f>
        <v/>
      </c>
    </row>
    <row r="1127">
      <c r="A1127">
        <f>INDEX(resultados!$A$2:$ZZ$2635, 1121, MATCH($B$1, resultados!$A$1:$ZZ$1, 0))</f>
        <v/>
      </c>
      <c r="B1127">
        <f>INDEX(resultados!$A$2:$ZZ$2635, 1121, MATCH($B$2, resultados!$A$1:$ZZ$1, 0))</f>
        <v/>
      </c>
      <c r="C1127">
        <f>INDEX(resultados!$A$2:$ZZ$2635, 1121, MATCH($B$3, resultados!$A$1:$ZZ$1, 0))</f>
        <v/>
      </c>
    </row>
    <row r="1128">
      <c r="A1128">
        <f>INDEX(resultados!$A$2:$ZZ$2635, 1122, MATCH($B$1, resultados!$A$1:$ZZ$1, 0))</f>
        <v/>
      </c>
      <c r="B1128">
        <f>INDEX(resultados!$A$2:$ZZ$2635, 1122, MATCH($B$2, resultados!$A$1:$ZZ$1, 0))</f>
        <v/>
      </c>
      <c r="C1128">
        <f>INDEX(resultados!$A$2:$ZZ$2635, 1122, MATCH($B$3, resultados!$A$1:$ZZ$1, 0))</f>
        <v/>
      </c>
    </row>
    <row r="1129">
      <c r="A1129">
        <f>INDEX(resultados!$A$2:$ZZ$2635, 1123, MATCH($B$1, resultados!$A$1:$ZZ$1, 0))</f>
        <v/>
      </c>
      <c r="B1129">
        <f>INDEX(resultados!$A$2:$ZZ$2635, 1123, MATCH($B$2, resultados!$A$1:$ZZ$1, 0))</f>
        <v/>
      </c>
      <c r="C1129">
        <f>INDEX(resultados!$A$2:$ZZ$2635, 1123, MATCH($B$3, resultados!$A$1:$ZZ$1, 0))</f>
        <v/>
      </c>
    </row>
    <row r="1130">
      <c r="A1130">
        <f>INDEX(resultados!$A$2:$ZZ$2635, 1124, MATCH($B$1, resultados!$A$1:$ZZ$1, 0))</f>
        <v/>
      </c>
      <c r="B1130">
        <f>INDEX(resultados!$A$2:$ZZ$2635, 1124, MATCH($B$2, resultados!$A$1:$ZZ$1, 0))</f>
        <v/>
      </c>
      <c r="C1130">
        <f>INDEX(resultados!$A$2:$ZZ$2635, 1124, MATCH($B$3, resultados!$A$1:$ZZ$1, 0))</f>
        <v/>
      </c>
    </row>
    <row r="1131">
      <c r="A1131">
        <f>INDEX(resultados!$A$2:$ZZ$2635, 1125, MATCH($B$1, resultados!$A$1:$ZZ$1, 0))</f>
        <v/>
      </c>
      <c r="B1131">
        <f>INDEX(resultados!$A$2:$ZZ$2635, 1125, MATCH($B$2, resultados!$A$1:$ZZ$1, 0))</f>
        <v/>
      </c>
      <c r="C1131">
        <f>INDEX(resultados!$A$2:$ZZ$2635, 1125, MATCH($B$3, resultados!$A$1:$ZZ$1, 0))</f>
        <v/>
      </c>
    </row>
    <row r="1132">
      <c r="A1132">
        <f>INDEX(resultados!$A$2:$ZZ$2635, 1126, MATCH($B$1, resultados!$A$1:$ZZ$1, 0))</f>
        <v/>
      </c>
      <c r="B1132">
        <f>INDEX(resultados!$A$2:$ZZ$2635, 1126, MATCH($B$2, resultados!$A$1:$ZZ$1, 0))</f>
        <v/>
      </c>
      <c r="C1132">
        <f>INDEX(resultados!$A$2:$ZZ$2635, 1126, MATCH($B$3, resultados!$A$1:$ZZ$1, 0))</f>
        <v/>
      </c>
    </row>
    <row r="1133">
      <c r="A1133">
        <f>INDEX(resultados!$A$2:$ZZ$2635, 1127, MATCH($B$1, resultados!$A$1:$ZZ$1, 0))</f>
        <v/>
      </c>
      <c r="B1133">
        <f>INDEX(resultados!$A$2:$ZZ$2635, 1127, MATCH($B$2, resultados!$A$1:$ZZ$1, 0))</f>
        <v/>
      </c>
      <c r="C1133">
        <f>INDEX(resultados!$A$2:$ZZ$2635, 1127, MATCH($B$3, resultados!$A$1:$ZZ$1, 0))</f>
        <v/>
      </c>
    </row>
    <row r="1134">
      <c r="A1134">
        <f>INDEX(resultados!$A$2:$ZZ$2635, 1128, MATCH($B$1, resultados!$A$1:$ZZ$1, 0))</f>
        <v/>
      </c>
      <c r="B1134">
        <f>INDEX(resultados!$A$2:$ZZ$2635, 1128, MATCH($B$2, resultados!$A$1:$ZZ$1, 0))</f>
        <v/>
      </c>
      <c r="C1134">
        <f>INDEX(resultados!$A$2:$ZZ$2635, 1128, MATCH($B$3, resultados!$A$1:$ZZ$1, 0))</f>
        <v/>
      </c>
    </row>
    <row r="1135">
      <c r="A1135">
        <f>INDEX(resultados!$A$2:$ZZ$2635, 1129, MATCH($B$1, resultados!$A$1:$ZZ$1, 0))</f>
        <v/>
      </c>
      <c r="B1135">
        <f>INDEX(resultados!$A$2:$ZZ$2635, 1129, MATCH($B$2, resultados!$A$1:$ZZ$1, 0))</f>
        <v/>
      </c>
      <c r="C1135">
        <f>INDEX(resultados!$A$2:$ZZ$2635, 1129, MATCH($B$3, resultados!$A$1:$ZZ$1, 0))</f>
        <v/>
      </c>
    </row>
    <row r="1136">
      <c r="A1136">
        <f>INDEX(resultados!$A$2:$ZZ$2635, 1130, MATCH($B$1, resultados!$A$1:$ZZ$1, 0))</f>
        <v/>
      </c>
      <c r="B1136">
        <f>INDEX(resultados!$A$2:$ZZ$2635, 1130, MATCH($B$2, resultados!$A$1:$ZZ$1, 0))</f>
        <v/>
      </c>
      <c r="C1136">
        <f>INDEX(resultados!$A$2:$ZZ$2635, 1130, MATCH($B$3, resultados!$A$1:$ZZ$1, 0))</f>
        <v/>
      </c>
    </row>
    <row r="1137">
      <c r="A1137">
        <f>INDEX(resultados!$A$2:$ZZ$2635, 1131, MATCH($B$1, resultados!$A$1:$ZZ$1, 0))</f>
        <v/>
      </c>
      <c r="B1137">
        <f>INDEX(resultados!$A$2:$ZZ$2635, 1131, MATCH($B$2, resultados!$A$1:$ZZ$1, 0))</f>
        <v/>
      </c>
      <c r="C1137">
        <f>INDEX(resultados!$A$2:$ZZ$2635, 1131, MATCH($B$3, resultados!$A$1:$ZZ$1, 0))</f>
        <v/>
      </c>
    </row>
    <row r="1138">
      <c r="A1138">
        <f>INDEX(resultados!$A$2:$ZZ$2635, 1132, MATCH($B$1, resultados!$A$1:$ZZ$1, 0))</f>
        <v/>
      </c>
      <c r="B1138">
        <f>INDEX(resultados!$A$2:$ZZ$2635, 1132, MATCH($B$2, resultados!$A$1:$ZZ$1, 0))</f>
        <v/>
      </c>
      <c r="C1138">
        <f>INDEX(resultados!$A$2:$ZZ$2635, 1132, MATCH($B$3, resultados!$A$1:$ZZ$1, 0))</f>
        <v/>
      </c>
    </row>
    <row r="1139">
      <c r="A1139">
        <f>INDEX(resultados!$A$2:$ZZ$2635, 1133, MATCH($B$1, resultados!$A$1:$ZZ$1, 0))</f>
        <v/>
      </c>
      <c r="B1139">
        <f>INDEX(resultados!$A$2:$ZZ$2635, 1133, MATCH($B$2, resultados!$A$1:$ZZ$1, 0))</f>
        <v/>
      </c>
      <c r="C1139">
        <f>INDEX(resultados!$A$2:$ZZ$2635, 1133, MATCH($B$3, resultados!$A$1:$ZZ$1, 0))</f>
        <v/>
      </c>
    </row>
    <row r="1140">
      <c r="A1140">
        <f>INDEX(resultados!$A$2:$ZZ$2635, 1134, MATCH($B$1, resultados!$A$1:$ZZ$1, 0))</f>
        <v/>
      </c>
      <c r="B1140">
        <f>INDEX(resultados!$A$2:$ZZ$2635, 1134, MATCH($B$2, resultados!$A$1:$ZZ$1, 0))</f>
        <v/>
      </c>
      <c r="C1140">
        <f>INDEX(resultados!$A$2:$ZZ$2635, 1134, MATCH($B$3, resultados!$A$1:$ZZ$1, 0))</f>
        <v/>
      </c>
    </row>
    <row r="1141">
      <c r="A1141">
        <f>INDEX(resultados!$A$2:$ZZ$2635, 1135, MATCH($B$1, resultados!$A$1:$ZZ$1, 0))</f>
        <v/>
      </c>
      <c r="B1141">
        <f>INDEX(resultados!$A$2:$ZZ$2635, 1135, MATCH($B$2, resultados!$A$1:$ZZ$1, 0))</f>
        <v/>
      </c>
      <c r="C1141">
        <f>INDEX(resultados!$A$2:$ZZ$2635, 1135, MATCH($B$3, resultados!$A$1:$ZZ$1, 0))</f>
        <v/>
      </c>
    </row>
    <row r="1142">
      <c r="A1142">
        <f>INDEX(resultados!$A$2:$ZZ$2635, 1136, MATCH($B$1, resultados!$A$1:$ZZ$1, 0))</f>
        <v/>
      </c>
      <c r="B1142">
        <f>INDEX(resultados!$A$2:$ZZ$2635, 1136, MATCH($B$2, resultados!$A$1:$ZZ$1, 0))</f>
        <v/>
      </c>
      <c r="C1142">
        <f>INDEX(resultados!$A$2:$ZZ$2635, 1136, MATCH($B$3, resultados!$A$1:$ZZ$1, 0))</f>
        <v/>
      </c>
    </row>
    <row r="1143">
      <c r="A1143">
        <f>INDEX(resultados!$A$2:$ZZ$2635, 1137, MATCH($B$1, resultados!$A$1:$ZZ$1, 0))</f>
        <v/>
      </c>
      <c r="B1143">
        <f>INDEX(resultados!$A$2:$ZZ$2635, 1137, MATCH($B$2, resultados!$A$1:$ZZ$1, 0))</f>
        <v/>
      </c>
      <c r="C1143">
        <f>INDEX(resultados!$A$2:$ZZ$2635, 1137, MATCH($B$3, resultados!$A$1:$ZZ$1, 0))</f>
        <v/>
      </c>
    </row>
    <row r="1144">
      <c r="A1144">
        <f>INDEX(resultados!$A$2:$ZZ$2635, 1138, MATCH($B$1, resultados!$A$1:$ZZ$1, 0))</f>
        <v/>
      </c>
      <c r="B1144">
        <f>INDEX(resultados!$A$2:$ZZ$2635, 1138, MATCH($B$2, resultados!$A$1:$ZZ$1, 0))</f>
        <v/>
      </c>
      <c r="C1144">
        <f>INDEX(resultados!$A$2:$ZZ$2635, 1138, MATCH($B$3, resultados!$A$1:$ZZ$1, 0))</f>
        <v/>
      </c>
    </row>
    <row r="1145">
      <c r="A1145">
        <f>INDEX(resultados!$A$2:$ZZ$2635, 1139, MATCH($B$1, resultados!$A$1:$ZZ$1, 0))</f>
        <v/>
      </c>
      <c r="B1145">
        <f>INDEX(resultados!$A$2:$ZZ$2635, 1139, MATCH($B$2, resultados!$A$1:$ZZ$1, 0))</f>
        <v/>
      </c>
      <c r="C1145">
        <f>INDEX(resultados!$A$2:$ZZ$2635, 1139, MATCH($B$3, resultados!$A$1:$ZZ$1, 0))</f>
        <v/>
      </c>
    </row>
    <row r="1146">
      <c r="A1146">
        <f>INDEX(resultados!$A$2:$ZZ$2635, 1140, MATCH($B$1, resultados!$A$1:$ZZ$1, 0))</f>
        <v/>
      </c>
      <c r="B1146">
        <f>INDEX(resultados!$A$2:$ZZ$2635, 1140, MATCH($B$2, resultados!$A$1:$ZZ$1, 0))</f>
        <v/>
      </c>
      <c r="C1146">
        <f>INDEX(resultados!$A$2:$ZZ$2635, 1140, MATCH($B$3, resultados!$A$1:$ZZ$1, 0))</f>
        <v/>
      </c>
    </row>
    <row r="1147">
      <c r="A1147">
        <f>INDEX(resultados!$A$2:$ZZ$2635, 1141, MATCH($B$1, resultados!$A$1:$ZZ$1, 0))</f>
        <v/>
      </c>
      <c r="B1147">
        <f>INDEX(resultados!$A$2:$ZZ$2635, 1141, MATCH($B$2, resultados!$A$1:$ZZ$1, 0))</f>
        <v/>
      </c>
      <c r="C1147">
        <f>INDEX(resultados!$A$2:$ZZ$2635, 1141, MATCH($B$3, resultados!$A$1:$ZZ$1, 0))</f>
        <v/>
      </c>
    </row>
    <row r="1148">
      <c r="A1148">
        <f>INDEX(resultados!$A$2:$ZZ$2635, 1142, MATCH($B$1, resultados!$A$1:$ZZ$1, 0))</f>
        <v/>
      </c>
      <c r="B1148">
        <f>INDEX(resultados!$A$2:$ZZ$2635, 1142, MATCH($B$2, resultados!$A$1:$ZZ$1, 0))</f>
        <v/>
      </c>
      <c r="C1148">
        <f>INDEX(resultados!$A$2:$ZZ$2635, 1142, MATCH($B$3, resultados!$A$1:$ZZ$1, 0))</f>
        <v/>
      </c>
    </row>
    <row r="1149">
      <c r="A1149">
        <f>INDEX(resultados!$A$2:$ZZ$2635, 1143, MATCH($B$1, resultados!$A$1:$ZZ$1, 0))</f>
        <v/>
      </c>
      <c r="B1149">
        <f>INDEX(resultados!$A$2:$ZZ$2635, 1143, MATCH($B$2, resultados!$A$1:$ZZ$1, 0))</f>
        <v/>
      </c>
      <c r="C1149">
        <f>INDEX(resultados!$A$2:$ZZ$2635, 1143, MATCH($B$3, resultados!$A$1:$ZZ$1, 0))</f>
        <v/>
      </c>
    </row>
    <row r="1150">
      <c r="A1150">
        <f>INDEX(resultados!$A$2:$ZZ$2635, 1144, MATCH($B$1, resultados!$A$1:$ZZ$1, 0))</f>
        <v/>
      </c>
      <c r="B1150">
        <f>INDEX(resultados!$A$2:$ZZ$2635, 1144, MATCH($B$2, resultados!$A$1:$ZZ$1, 0))</f>
        <v/>
      </c>
      <c r="C1150">
        <f>INDEX(resultados!$A$2:$ZZ$2635, 1144, MATCH($B$3, resultados!$A$1:$ZZ$1, 0))</f>
        <v/>
      </c>
    </row>
    <row r="1151">
      <c r="A1151">
        <f>INDEX(resultados!$A$2:$ZZ$2635, 1145, MATCH($B$1, resultados!$A$1:$ZZ$1, 0))</f>
        <v/>
      </c>
      <c r="B1151">
        <f>INDEX(resultados!$A$2:$ZZ$2635, 1145, MATCH($B$2, resultados!$A$1:$ZZ$1, 0))</f>
        <v/>
      </c>
      <c r="C1151">
        <f>INDEX(resultados!$A$2:$ZZ$2635, 1145, MATCH($B$3, resultados!$A$1:$ZZ$1, 0))</f>
        <v/>
      </c>
    </row>
    <row r="1152">
      <c r="A1152">
        <f>INDEX(resultados!$A$2:$ZZ$2635, 1146, MATCH($B$1, resultados!$A$1:$ZZ$1, 0))</f>
        <v/>
      </c>
      <c r="B1152">
        <f>INDEX(resultados!$A$2:$ZZ$2635, 1146, MATCH($B$2, resultados!$A$1:$ZZ$1, 0))</f>
        <v/>
      </c>
      <c r="C1152">
        <f>INDEX(resultados!$A$2:$ZZ$2635, 1146, MATCH($B$3, resultados!$A$1:$ZZ$1, 0))</f>
        <v/>
      </c>
    </row>
    <row r="1153">
      <c r="A1153">
        <f>INDEX(resultados!$A$2:$ZZ$2635, 1147, MATCH($B$1, resultados!$A$1:$ZZ$1, 0))</f>
        <v/>
      </c>
      <c r="B1153">
        <f>INDEX(resultados!$A$2:$ZZ$2635, 1147, MATCH($B$2, resultados!$A$1:$ZZ$1, 0))</f>
        <v/>
      </c>
      <c r="C1153">
        <f>INDEX(resultados!$A$2:$ZZ$2635, 1147, MATCH($B$3, resultados!$A$1:$ZZ$1, 0))</f>
        <v/>
      </c>
    </row>
    <row r="1154">
      <c r="A1154">
        <f>INDEX(resultados!$A$2:$ZZ$2635, 1148, MATCH($B$1, resultados!$A$1:$ZZ$1, 0))</f>
        <v/>
      </c>
      <c r="B1154">
        <f>INDEX(resultados!$A$2:$ZZ$2635, 1148, MATCH($B$2, resultados!$A$1:$ZZ$1, 0))</f>
        <v/>
      </c>
      <c r="C1154">
        <f>INDEX(resultados!$A$2:$ZZ$2635, 1148, MATCH($B$3, resultados!$A$1:$ZZ$1, 0))</f>
        <v/>
      </c>
    </row>
    <row r="1155">
      <c r="A1155">
        <f>INDEX(resultados!$A$2:$ZZ$2635, 1149, MATCH($B$1, resultados!$A$1:$ZZ$1, 0))</f>
        <v/>
      </c>
      <c r="B1155">
        <f>INDEX(resultados!$A$2:$ZZ$2635, 1149, MATCH($B$2, resultados!$A$1:$ZZ$1, 0))</f>
        <v/>
      </c>
      <c r="C1155">
        <f>INDEX(resultados!$A$2:$ZZ$2635, 1149, MATCH($B$3, resultados!$A$1:$ZZ$1, 0))</f>
        <v/>
      </c>
    </row>
    <row r="1156">
      <c r="A1156">
        <f>INDEX(resultados!$A$2:$ZZ$2635, 1150, MATCH($B$1, resultados!$A$1:$ZZ$1, 0))</f>
        <v/>
      </c>
      <c r="B1156">
        <f>INDEX(resultados!$A$2:$ZZ$2635, 1150, MATCH($B$2, resultados!$A$1:$ZZ$1, 0))</f>
        <v/>
      </c>
      <c r="C1156">
        <f>INDEX(resultados!$A$2:$ZZ$2635, 1150, MATCH($B$3, resultados!$A$1:$ZZ$1, 0))</f>
        <v/>
      </c>
    </row>
    <row r="1157">
      <c r="A1157">
        <f>INDEX(resultados!$A$2:$ZZ$2635, 1151, MATCH($B$1, resultados!$A$1:$ZZ$1, 0))</f>
        <v/>
      </c>
      <c r="B1157">
        <f>INDEX(resultados!$A$2:$ZZ$2635, 1151, MATCH($B$2, resultados!$A$1:$ZZ$1, 0))</f>
        <v/>
      </c>
      <c r="C1157">
        <f>INDEX(resultados!$A$2:$ZZ$2635, 1151, MATCH($B$3, resultados!$A$1:$ZZ$1, 0))</f>
        <v/>
      </c>
    </row>
    <row r="1158">
      <c r="A1158">
        <f>INDEX(resultados!$A$2:$ZZ$2635, 1152, MATCH($B$1, resultados!$A$1:$ZZ$1, 0))</f>
        <v/>
      </c>
      <c r="B1158">
        <f>INDEX(resultados!$A$2:$ZZ$2635, 1152, MATCH($B$2, resultados!$A$1:$ZZ$1, 0))</f>
        <v/>
      </c>
      <c r="C1158">
        <f>INDEX(resultados!$A$2:$ZZ$2635, 1152, MATCH($B$3, resultados!$A$1:$ZZ$1, 0))</f>
        <v/>
      </c>
    </row>
    <row r="1159">
      <c r="A1159">
        <f>INDEX(resultados!$A$2:$ZZ$2635, 1153, MATCH($B$1, resultados!$A$1:$ZZ$1, 0))</f>
        <v/>
      </c>
      <c r="B1159">
        <f>INDEX(resultados!$A$2:$ZZ$2635, 1153, MATCH($B$2, resultados!$A$1:$ZZ$1, 0))</f>
        <v/>
      </c>
      <c r="C1159">
        <f>INDEX(resultados!$A$2:$ZZ$2635, 1153, MATCH($B$3, resultados!$A$1:$ZZ$1, 0))</f>
        <v/>
      </c>
    </row>
    <row r="1160">
      <c r="A1160">
        <f>INDEX(resultados!$A$2:$ZZ$2635, 1154, MATCH($B$1, resultados!$A$1:$ZZ$1, 0))</f>
        <v/>
      </c>
      <c r="B1160">
        <f>INDEX(resultados!$A$2:$ZZ$2635, 1154, MATCH($B$2, resultados!$A$1:$ZZ$1, 0))</f>
        <v/>
      </c>
      <c r="C1160">
        <f>INDEX(resultados!$A$2:$ZZ$2635, 1154, MATCH($B$3, resultados!$A$1:$ZZ$1, 0))</f>
        <v/>
      </c>
    </row>
    <row r="1161">
      <c r="A1161">
        <f>INDEX(resultados!$A$2:$ZZ$2635, 1155, MATCH($B$1, resultados!$A$1:$ZZ$1, 0))</f>
        <v/>
      </c>
      <c r="B1161">
        <f>INDEX(resultados!$A$2:$ZZ$2635, 1155, MATCH($B$2, resultados!$A$1:$ZZ$1, 0))</f>
        <v/>
      </c>
      <c r="C1161">
        <f>INDEX(resultados!$A$2:$ZZ$2635, 1155, MATCH($B$3, resultados!$A$1:$ZZ$1, 0))</f>
        <v/>
      </c>
    </row>
    <row r="1162">
      <c r="A1162">
        <f>INDEX(resultados!$A$2:$ZZ$2635, 1156, MATCH($B$1, resultados!$A$1:$ZZ$1, 0))</f>
        <v/>
      </c>
      <c r="B1162">
        <f>INDEX(resultados!$A$2:$ZZ$2635, 1156, MATCH($B$2, resultados!$A$1:$ZZ$1, 0))</f>
        <v/>
      </c>
      <c r="C1162">
        <f>INDEX(resultados!$A$2:$ZZ$2635, 1156, MATCH($B$3, resultados!$A$1:$ZZ$1, 0))</f>
        <v/>
      </c>
    </row>
    <row r="1163">
      <c r="A1163">
        <f>INDEX(resultados!$A$2:$ZZ$2635, 1157, MATCH($B$1, resultados!$A$1:$ZZ$1, 0))</f>
        <v/>
      </c>
      <c r="B1163">
        <f>INDEX(resultados!$A$2:$ZZ$2635, 1157, MATCH($B$2, resultados!$A$1:$ZZ$1, 0))</f>
        <v/>
      </c>
      <c r="C1163">
        <f>INDEX(resultados!$A$2:$ZZ$2635, 1157, MATCH($B$3, resultados!$A$1:$ZZ$1, 0))</f>
        <v/>
      </c>
    </row>
    <row r="1164">
      <c r="A1164">
        <f>INDEX(resultados!$A$2:$ZZ$2635, 1158, MATCH($B$1, resultados!$A$1:$ZZ$1, 0))</f>
        <v/>
      </c>
      <c r="B1164">
        <f>INDEX(resultados!$A$2:$ZZ$2635, 1158, MATCH($B$2, resultados!$A$1:$ZZ$1, 0))</f>
        <v/>
      </c>
      <c r="C1164">
        <f>INDEX(resultados!$A$2:$ZZ$2635, 1158, MATCH($B$3, resultados!$A$1:$ZZ$1, 0))</f>
        <v/>
      </c>
    </row>
    <row r="1165">
      <c r="A1165">
        <f>INDEX(resultados!$A$2:$ZZ$2635, 1159, MATCH($B$1, resultados!$A$1:$ZZ$1, 0))</f>
        <v/>
      </c>
      <c r="B1165">
        <f>INDEX(resultados!$A$2:$ZZ$2635, 1159, MATCH($B$2, resultados!$A$1:$ZZ$1, 0))</f>
        <v/>
      </c>
      <c r="C1165">
        <f>INDEX(resultados!$A$2:$ZZ$2635, 1159, MATCH($B$3, resultados!$A$1:$ZZ$1, 0))</f>
        <v/>
      </c>
    </row>
    <row r="1166">
      <c r="A1166">
        <f>INDEX(resultados!$A$2:$ZZ$2635, 1160, MATCH($B$1, resultados!$A$1:$ZZ$1, 0))</f>
        <v/>
      </c>
      <c r="B1166">
        <f>INDEX(resultados!$A$2:$ZZ$2635, 1160, MATCH($B$2, resultados!$A$1:$ZZ$1, 0))</f>
        <v/>
      </c>
      <c r="C1166">
        <f>INDEX(resultados!$A$2:$ZZ$2635, 1160, MATCH($B$3, resultados!$A$1:$ZZ$1, 0))</f>
        <v/>
      </c>
    </row>
    <row r="1167">
      <c r="A1167">
        <f>INDEX(resultados!$A$2:$ZZ$2635, 1161, MATCH($B$1, resultados!$A$1:$ZZ$1, 0))</f>
        <v/>
      </c>
      <c r="B1167">
        <f>INDEX(resultados!$A$2:$ZZ$2635, 1161, MATCH($B$2, resultados!$A$1:$ZZ$1, 0))</f>
        <v/>
      </c>
      <c r="C1167">
        <f>INDEX(resultados!$A$2:$ZZ$2635, 1161, MATCH($B$3, resultados!$A$1:$ZZ$1, 0))</f>
        <v/>
      </c>
    </row>
    <row r="1168">
      <c r="A1168">
        <f>INDEX(resultados!$A$2:$ZZ$2635, 1162, MATCH($B$1, resultados!$A$1:$ZZ$1, 0))</f>
        <v/>
      </c>
      <c r="B1168">
        <f>INDEX(resultados!$A$2:$ZZ$2635, 1162, MATCH($B$2, resultados!$A$1:$ZZ$1, 0))</f>
        <v/>
      </c>
      <c r="C1168">
        <f>INDEX(resultados!$A$2:$ZZ$2635, 1162, MATCH($B$3, resultados!$A$1:$ZZ$1, 0))</f>
        <v/>
      </c>
    </row>
    <row r="1169">
      <c r="A1169">
        <f>INDEX(resultados!$A$2:$ZZ$2635, 1163, MATCH($B$1, resultados!$A$1:$ZZ$1, 0))</f>
        <v/>
      </c>
      <c r="B1169">
        <f>INDEX(resultados!$A$2:$ZZ$2635, 1163, MATCH($B$2, resultados!$A$1:$ZZ$1, 0))</f>
        <v/>
      </c>
      <c r="C1169">
        <f>INDEX(resultados!$A$2:$ZZ$2635, 1163, MATCH($B$3, resultados!$A$1:$ZZ$1, 0))</f>
        <v/>
      </c>
    </row>
    <row r="1170">
      <c r="A1170">
        <f>INDEX(resultados!$A$2:$ZZ$2635, 1164, MATCH($B$1, resultados!$A$1:$ZZ$1, 0))</f>
        <v/>
      </c>
      <c r="B1170">
        <f>INDEX(resultados!$A$2:$ZZ$2635, 1164, MATCH($B$2, resultados!$A$1:$ZZ$1, 0))</f>
        <v/>
      </c>
      <c r="C1170">
        <f>INDEX(resultados!$A$2:$ZZ$2635, 1164, MATCH($B$3, resultados!$A$1:$ZZ$1, 0))</f>
        <v/>
      </c>
    </row>
    <row r="1171">
      <c r="A1171">
        <f>INDEX(resultados!$A$2:$ZZ$2635, 1165, MATCH($B$1, resultados!$A$1:$ZZ$1, 0))</f>
        <v/>
      </c>
      <c r="B1171">
        <f>INDEX(resultados!$A$2:$ZZ$2635, 1165, MATCH($B$2, resultados!$A$1:$ZZ$1, 0))</f>
        <v/>
      </c>
      <c r="C1171">
        <f>INDEX(resultados!$A$2:$ZZ$2635, 1165, MATCH($B$3, resultados!$A$1:$ZZ$1, 0))</f>
        <v/>
      </c>
    </row>
    <row r="1172">
      <c r="A1172">
        <f>INDEX(resultados!$A$2:$ZZ$2635, 1166, MATCH($B$1, resultados!$A$1:$ZZ$1, 0))</f>
        <v/>
      </c>
      <c r="B1172">
        <f>INDEX(resultados!$A$2:$ZZ$2635, 1166, MATCH($B$2, resultados!$A$1:$ZZ$1, 0))</f>
        <v/>
      </c>
      <c r="C1172">
        <f>INDEX(resultados!$A$2:$ZZ$2635, 1166, MATCH($B$3, resultados!$A$1:$ZZ$1, 0))</f>
        <v/>
      </c>
    </row>
    <row r="1173">
      <c r="A1173">
        <f>INDEX(resultados!$A$2:$ZZ$2635, 1167, MATCH($B$1, resultados!$A$1:$ZZ$1, 0))</f>
        <v/>
      </c>
      <c r="B1173">
        <f>INDEX(resultados!$A$2:$ZZ$2635, 1167, MATCH($B$2, resultados!$A$1:$ZZ$1, 0))</f>
        <v/>
      </c>
      <c r="C1173">
        <f>INDEX(resultados!$A$2:$ZZ$2635, 1167, MATCH($B$3, resultados!$A$1:$ZZ$1, 0))</f>
        <v/>
      </c>
    </row>
    <row r="1174">
      <c r="A1174">
        <f>INDEX(resultados!$A$2:$ZZ$2635, 1168, MATCH($B$1, resultados!$A$1:$ZZ$1, 0))</f>
        <v/>
      </c>
      <c r="B1174">
        <f>INDEX(resultados!$A$2:$ZZ$2635, 1168, MATCH($B$2, resultados!$A$1:$ZZ$1, 0))</f>
        <v/>
      </c>
      <c r="C1174">
        <f>INDEX(resultados!$A$2:$ZZ$2635, 1168, MATCH($B$3, resultados!$A$1:$ZZ$1, 0))</f>
        <v/>
      </c>
    </row>
    <row r="1175">
      <c r="A1175">
        <f>INDEX(resultados!$A$2:$ZZ$2635, 1169, MATCH($B$1, resultados!$A$1:$ZZ$1, 0))</f>
        <v/>
      </c>
      <c r="B1175">
        <f>INDEX(resultados!$A$2:$ZZ$2635, 1169, MATCH($B$2, resultados!$A$1:$ZZ$1, 0))</f>
        <v/>
      </c>
      <c r="C1175">
        <f>INDEX(resultados!$A$2:$ZZ$2635, 1169, MATCH($B$3, resultados!$A$1:$ZZ$1, 0))</f>
        <v/>
      </c>
    </row>
    <row r="1176">
      <c r="A1176">
        <f>INDEX(resultados!$A$2:$ZZ$2635, 1170, MATCH($B$1, resultados!$A$1:$ZZ$1, 0))</f>
        <v/>
      </c>
      <c r="B1176">
        <f>INDEX(resultados!$A$2:$ZZ$2635, 1170, MATCH($B$2, resultados!$A$1:$ZZ$1, 0))</f>
        <v/>
      </c>
      <c r="C1176">
        <f>INDEX(resultados!$A$2:$ZZ$2635, 1170, MATCH($B$3, resultados!$A$1:$ZZ$1, 0))</f>
        <v/>
      </c>
    </row>
    <row r="1177">
      <c r="A1177">
        <f>INDEX(resultados!$A$2:$ZZ$2635, 1171, MATCH($B$1, resultados!$A$1:$ZZ$1, 0))</f>
        <v/>
      </c>
      <c r="B1177">
        <f>INDEX(resultados!$A$2:$ZZ$2635, 1171, MATCH($B$2, resultados!$A$1:$ZZ$1, 0))</f>
        <v/>
      </c>
      <c r="C1177">
        <f>INDEX(resultados!$A$2:$ZZ$2635, 1171, MATCH($B$3, resultados!$A$1:$ZZ$1, 0))</f>
        <v/>
      </c>
    </row>
    <row r="1178">
      <c r="A1178">
        <f>INDEX(resultados!$A$2:$ZZ$2635, 1172, MATCH($B$1, resultados!$A$1:$ZZ$1, 0))</f>
        <v/>
      </c>
      <c r="B1178">
        <f>INDEX(resultados!$A$2:$ZZ$2635, 1172, MATCH($B$2, resultados!$A$1:$ZZ$1, 0))</f>
        <v/>
      </c>
      <c r="C1178">
        <f>INDEX(resultados!$A$2:$ZZ$2635, 1172, MATCH($B$3, resultados!$A$1:$ZZ$1, 0))</f>
        <v/>
      </c>
    </row>
    <row r="1179">
      <c r="A1179">
        <f>INDEX(resultados!$A$2:$ZZ$2635, 1173, MATCH($B$1, resultados!$A$1:$ZZ$1, 0))</f>
        <v/>
      </c>
      <c r="B1179">
        <f>INDEX(resultados!$A$2:$ZZ$2635, 1173, MATCH($B$2, resultados!$A$1:$ZZ$1, 0))</f>
        <v/>
      </c>
      <c r="C1179">
        <f>INDEX(resultados!$A$2:$ZZ$2635, 1173, MATCH($B$3, resultados!$A$1:$ZZ$1, 0))</f>
        <v/>
      </c>
    </row>
    <row r="1180">
      <c r="A1180">
        <f>INDEX(resultados!$A$2:$ZZ$2635, 1174, MATCH($B$1, resultados!$A$1:$ZZ$1, 0))</f>
        <v/>
      </c>
      <c r="B1180">
        <f>INDEX(resultados!$A$2:$ZZ$2635, 1174, MATCH($B$2, resultados!$A$1:$ZZ$1, 0))</f>
        <v/>
      </c>
      <c r="C1180">
        <f>INDEX(resultados!$A$2:$ZZ$2635, 1174, MATCH($B$3, resultados!$A$1:$ZZ$1, 0))</f>
        <v/>
      </c>
    </row>
    <row r="1181">
      <c r="A1181">
        <f>INDEX(resultados!$A$2:$ZZ$2635, 1175, MATCH($B$1, resultados!$A$1:$ZZ$1, 0))</f>
        <v/>
      </c>
      <c r="B1181">
        <f>INDEX(resultados!$A$2:$ZZ$2635, 1175, MATCH($B$2, resultados!$A$1:$ZZ$1, 0))</f>
        <v/>
      </c>
      <c r="C1181">
        <f>INDEX(resultados!$A$2:$ZZ$2635, 1175, MATCH($B$3, resultados!$A$1:$ZZ$1, 0))</f>
        <v/>
      </c>
    </row>
    <row r="1182">
      <c r="A1182">
        <f>INDEX(resultados!$A$2:$ZZ$2635, 1176, MATCH($B$1, resultados!$A$1:$ZZ$1, 0))</f>
        <v/>
      </c>
      <c r="B1182">
        <f>INDEX(resultados!$A$2:$ZZ$2635, 1176, MATCH($B$2, resultados!$A$1:$ZZ$1, 0))</f>
        <v/>
      </c>
      <c r="C1182">
        <f>INDEX(resultados!$A$2:$ZZ$2635, 1176, MATCH($B$3, resultados!$A$1:$ZZ$1, 0))</f>
        <v/>
      </c>
    </row>
    <row r="1183">
      <c r="A1183">
        <f>INDEX(resultados!$A$2:$ZZ$2635, 1177, MATCH($B$1, resultados!$A$1:$ZZ$1, 0))</f>
        <v/>
      </c>
      <c r="B1183">
        <f>INDEX(resultados!$A$2:$ZZ$2635, 1177, MATCH($B$2, resultados!$A$1:$ZZ$1, 0))</f>
        <v/>
      </c>
      <c r="C1183">
        <f>INDEX(resultados!$A$2:$ZZ$2635, 1177, MATCH($B$3, resultados!$A$1:$ZZ$1, 0))</f>
        <v/>
      </c>
    </row>
    <row r="1184">
      <c r="A1184">
        <f>INDEX(resultados!$A$2:$ZZ$2635, 1178, MATCH($B$1, resultados!$A$1:$ZZ$1, 0))</f>
        <v/>
      </c>
      <c r="B1184">
        <f>INDEX(resultados!$A$2:$ZZ$2635, 1178, MATCH($B$2, resultados!$A$1:$ZZ$1, 0))</f>
        <v/>
      </c>
      <c r="C1184">
        <f>INDEX(resultados!$A$2:$ZZ$2635, 1178, MATCH($B$3, resultados!$A$1:$ZZ$1, 0))</f>
        <v/>
      </c>
    </row>
    <row r="1185">
      <c r="A1185">
        <f>INDEX(resultados!$A$2:$ZZ$2635, 1179, MATCH($B$1, resultados!$A$1:$ZZ$1, 0))</f>
        <v/>
      </c>
      <c r="B1185">
        <f>INDEX(resultados!$A$2:$ZZ$2635, 1179, MATCH($B$2, resultados!$A$1:$ZZ$1, 0))</f>
        <v/>
      </c>
      <c r="C1185">
        <f>INDEX(resultados!$A$2:$ZZ$2635, 1179, MATCH($B$3, resultados!$A$1:$ZZ$1, 0))</f>
        <v/>
      </c>
    </row>
    <row r="1186">
      <c r="A1186">
        <f>INDEX(resultados!$A$2:$ZZ$2635, 1180, MATCH($B$1, resultados!$A$1:$ZZ$1, 0))</f>
        <v/>
      </c>
      <c r="B1186">
        <f>INDEX(resultados!$A$2:$ZZ$2635, 1180, MATCH($B$2, resultados!$A$1:$ZZ$1, 0))</f>
        <v/>
      </c>
      <c r="C1186">
        <f>INDEX(resultados!$A$2:$ZZ$2635, 1180, MATCH($B$3, resultados!$A$1:$ZZ$1, 0))</f>
        <v/>
      </c>
    </row>
    <row r="1187">
      <c r="A1187">
        <f>INDEX(resultados!$A$2:$ZZ$2635, 1181, MATCH($B$1, resultados!$A$1:$ZZ$1, 0))</f>
        <v/>
      </c>
      <c r="B1187">
        <f>INDEX(resultados!$A$2:$ZZ$2635, 1181, MATCH($B$2, resultados!$A$1:$ZZ$1, 0))</f>
        <v/>
      </c>
      <c r="C1187">
        <f>INDEX(resultados!$A$2:$ZZ$2635, 1181, MATCH($B$3, resultados!$A$1:$ZZ$1, 0))</f>
        <v/>
      </c>
    </row>
    <row r="1188">
      <c r="A1188">
        <f>INDEX(resultados!$A$2:$ZZ$2635, 1182, MATCH($B$1, resultados!$A$1:$ZZ$1, 0))</f>
        <v/>
      </c>
      <c r="B1188">
        <f>INDEX(resultados!$A$2:$ZZ$2635, 1182, MATCH($B$2, resultados!$A$1:$ZZ$1, 0))</f>
        <v/>
      </c>
      <c r="C1188">
        <f>INDEX(resultados!$A$2:$ZZ$2635, 1182, MATCH($B$3, resultados!$A$1:$ZZ$1, 0))</f>
        <v/>
      </c>
    </row>
    <row r="1189">
      <c r="A1189">
        <f>INDEX(resultados!$A$2:$ZZ$2635, 1183, MATCH($B$1, resultados!$A$1:$ZZ$1, 0))</f>
        <v/>
      </c>
      <c r="B1189">
        <f>INDEX(resultados!$A$2:$ZZ$2635, 1183, MATCH($B$2, resultados!$A$1:$ZZ$1, 0))</f>
        <v/>
      </c>
      <c r="C1189">
        <f>INDEX(resultados!$A$2:$ZZ$2635, 1183, MATCH($B$3, resultados!$A$1:$ZZ$1, 0))</f>
        <v/>
      </c>
    </row>
    <row r="1190">
      <c r="A1190">
        <f>INDEX(resultados!$A$2:$ZZ$2635, 1184, MATCH($B$1, resultados!$A$1:$ZZ$1, 0))</f>
        <v/>
      </c>
      <c r="B1190">
        <f>INDEX(resultados!$A$2:$ZZ$2635, 1184, MATCH($B$2, resultados!$A$1:$ZZ$1, 0))</f>
        <v/>
      </c>
      <c r="C1190">
        <f>INDEX(resultados!$A$2:$ZZ$2635, 1184, MATCH($B$3, resultados!$A$1:$ZZ$1, 0))</f>
        <v/>
      </c>
    </row>
    <row r="1191">
      <c r="A1191">
        <f>INDEX(resultados!$A$2:$ZZ$2635, 1185, MATCH($B$1, resultados!$A$1:$ZZ$1, 0))</f>
        <v/>
      </c>
      <c r="B1191">
        <f>INDEX(resultados!$A$2:$ZZ$2635, 1185, MATCH($B$2, resultados!$A$1:$ZZ$1, 0))</f>
        <v/>
      </c>
      <c r="C1191">
        <f>INDEX(resultados!$A$2:$ZZ$2635, 1185, MATCH($B$3, resultados!$A$1:$ZZ$1, 0))</f>
        <v/>
      </c>
    </row>
    <row r="1192">
      <c r="A1192">
        <f>INDEX(resultados!$A$2:$ZZ$2635, 1186, MATCH($B$1, resultados!$A$1:$ZZ$1, 0))</f>
        <v/>
      </c>
      <c r="B1192">
        <f>INDEX(resultados!$A$2:$ZZ$2635, 1186, MATCH($B$2, resultados!$A$1:$ZZ$1, 0))</f>
        <v/>
      </c>
      <c r="C1192">
        <f>INDEX(resultados!$A$2:$ZZ$2635, 1186, MATCH($B$3, resultados!$A$1:$ZZ$1, 0))</f>
        <v/>
      </c>
    </row>
    <row r="1193">
      <c r="A1193">
        <f>INDEX(resultados!$A$2:$ZZ$2635, 1187, MATCH($B$1, resultados!$A$1:$ZZ$1, 0))</f>
        <v/>
      </c>
      <c r="B1193">
        <f>INDEX(resultados!$A$2:$ZZ$2635, 1187, MATCH($B$2, resultados!$A$1:$ZZ$1, 0))</f>
        <v/>
      </c>
      <c r="C1193">
        <f>INDEX(resultados!$A$2:$ZZ$2635, 1187, MATCH($B$3, resultados!$A$1:$ZZ$1, 0))</f>
        <v/>
      </c>
    </row>
    <row r="1194">
      <c r="A1194">
        <f>INDEX(resultados!$A$2:$ZZ$2635, 1188, MATCH($B$1, resultados!$A$1:$ZZ$1, 0))</f>
        <v/>
      </c>
      <c r="B1194">
        <f>INDEX(resultados!$A$2:$ZZ$2635, 1188, MATCH($B$2, resultados!$A$1:$ZZ$1, 0))</f>
        <v/>
      </c>
      <c r="C1194">
        <f>INDEX(resultados!$A$2:$ZZ$2635, 1188, MATCH($B$3, resultados!$A$1:$ZZ$1, 0))</f>
        <v/>
      </c>
    </row>
    <row r="1195">
      <c r="A1195">
        <f>INDEX(resultados!$A$2:$ZZ$2635, 1189, MATCH($B$1, resultados!$A$1:$ZZ$1, 0))</f>
        <v/>
      </c>
      <c r="B1195">
        <f>INDEX(resultados!$A$2:$ZZ$2635, 1189, MATCH($B$2, resultados!$A$1:$ZZ$1, 0))</f>
        <v/>
      </c>
      <c r="C1195">
        <f>INDEX(resultados!$A$2:$ZZ$2635, 1189, MATCH($B$3, resultados!$A$1:$ZZ$1, 0))</f>
        <v/>
      </c>
    </row>
    <row r="1196">
      <c r="A1196">
        <f>INDEX(resultados!$A$2:$ZZ$2635, 1190, MATCH($B$1, resultados!$A$1:$ZZ$1, 0))</f>
        <v/>
      </c>
      <c r="B1196">
        <f>INDEX(resultados!$A$2:$ZZ$2635, 1190, MATCH($B$2, resultados!$A$1:$ZZ$1, 0))</f>
        <v/>
      </c>
      <c r="C1196">
        <f>INDEX(resultados!$A$2:$ZZ$2635, 1190, MATCH($B$3, resultados!$A$1:$ZZ$1, 0))</f>
        <v/>
      </c>
    </row>
    <row r="1197">
      <c r="A1197">
        <f>INDEX(resultados!$A$2:$ZZ$2635, 1191, MATCH($B$1, resultados!$A$1:$ZZ$1, 0))</f>
        <v/>
      </c>
      <c r="B1197">
        <f>INDEX(resultados!$A$2:$ZZ$2635, 1191, MATCH($B$2, resultados!$A$1:$ZZ$1, 0))</f>
        <v/>
      </c>
      <c r="C1197">
        <f>INDEX(resultados!$A$2:$ZZ$2635, 1191, MATCH($B$3, resultados!$A$1:$ZZ$1, 0))</f>
        <v/>
      </c>
    </row>
    <row r="1198">
      <c r="A1198">
        <f>INDEX(resultados!$A$2:$ZZ$2635, 1192, MATCH($B$1, resultados!$A$1:$ZZ$1, 0))</f>
        <v/>
      </c>
      <c r="B1198">
        <f>INDEX(resultados!$A$2:$ZZ$2635, 1192, MATCH($B$2, resultados!$A$1:$ZZ$1, 0))</f>
        <v/>
      </c>
      <c r="C1198">
        <f>INDEX(resultados!$A$2:$ZZ$2635, 1192, MATCH($B$3, resultados!$A$1:$ZZ$1, 0))</f>
        <v/>
      </c>
    </row>
    <row r="1199">
      <c r="A1199">
        <f>INDEX(resultados!$A$2:$ZZ$2635, 1193, MATCH($B$1, resultados!$A$1:$ZZ$1, 0))</f>
        <v/>
      </c>
      <c r="B1199">
        <f>INDEX(resultados!$A$2:$ZZ$2635, 1193, MATCH($B$2, resultados!$A$1:$ZZ$1, 0))</f>
        <v/>
      </c>
      <c r="C1199">
        <f>INDEX(resultados!$A$2:$ZZ$2635, 1193, MATCH($B$3, resultados!$A$1:$ZZ$1, 0))</f>
        <v/>
      </c>
    </row>
    <row r="1200">
      <c r="A1200">
        <f>INDEX(resultados!$A$2:$ZZ$2635, 1194, MATCH($B$1, resultados!$A$1:$ZZ$1, 0))</f>
        <v/>
      </c>
      <c r="B1200">
        <f>INDEX(resultados!$A$2:$ZZ$2635, 1194, MATCH($B$2, resultados!$A$1:$ZZ$1, 0))</f>
        <v/>
      </c>
      <c r="C1200">
        <f>INDEX(resultados!$A$2:$ZZ$2635, 1194, MATCH($B$3, resultados!$A$1:$ZZ$1, 0))</f>
        <v/>
      </c>
    </row>
    <row r="1201">
      <c r="A1201">
        <f>INDEX(resultados!$A$2:$ZZ$2635, 1195, MATCH($B$1, resultados!$A$1:$ZZ$1, 0))</f>
        <v/>
      </c>
      <c r="B1201">
        <f>INDEX(resultados!$A$2:$ZZ$2635, 1195, MATCH($B$2, resultados!$A$1:$ZZ$1, 0))</f>
        <v/>
      </c>
      <c r="C1201">
        <f>INDEX(resultados!$A$2:$ZZ$2635, 1195, MATCH($B$3, resultados!$A$1:$ZZ$1, 0))</f>
        <v/>
      </c>
    </row>
    <row r="1202">
      <c r="A1202">
        <f>INDEX(resultados!$A$2:$ZZ$2635, 1196, MATCH($B$1, resultados!$A$1:$ZZ$1, 0))</f>
        <v/>
      </c>
      <c r="B1202">
        <f>INDEX(resultados!$A$2:$ZZ$2635, 1196, MATCH($B$2, resultados!$A$1:$ZZ$1, 0))</f>
        <v/>
      </c>
      <c r="C1202">
        <f>INDEX(resultados!$A$2:$ZZ$2635, 1196, MATCH($B$3, resultados!$A$1:$ZZ$1, 0))</f>
        <v/>
      </c>
    </row>
    <row r="1203">
      <c r="A1203">
        <f>INDEX(resultados!$A$2:$ZZ$2635, 1197, MATCH($B$1, resultados!$A$1:$ZZ$1, 0))</f>
        <v/>
      </c>
      <c r="B1203">
        <f>INDEX(resultados!$A$2:$ZZ$2635, 1197, MATCH($B$2, resultados!$A$1:$ZZ$1, 0))</f>
        <v/>
      </c>
      <c r="C1203">
        <f>INDEX(resultados!$A$2:$ZZ$2635, 1197, MATCH($B$3, resultados!$A$1:$ZZ$1, 0))</f>
        <v/>
      </c>
    </row>
    <row r="1204">
      <c r="A1204">
        <f>INDEX(resultados!$A$2:$ZZ$2635, 1198, MATCH($B$1, resultados!$A$1:$ZZ$1, 0))</f>
        <v/>
      </c>
      <c r="B1204">
        <f>INDEX(resultados!$A$2:$ZZ$2635, 1198, MATCH($B$2, resultados!$A$1:$ZZ$1, 0))</f>
        <v/>
      </c>
      <c r="C1204">
        <f>INDEX(resultados!$A$2:$ZZ$2635, 1198, MATCH($B$3, resultados!$A$1:$ZZ$1, 0))</f>
        <v/>
      </c>
    </row>
    <row r="1205">
      <c r="A1205">
        <f>INDEX(resultados!$A$2:$ZZ$2635, 1199, MATCH($B$1, resultados!$A$1:$ZZ$1, 0))</f>
        <v/>
      </c>
      <c r="B1205">
        <f>INDEX(resultados!$A$2:$ZZ$2635, 1199, MATCH($B$2, resultados!$A$1:$ZZ$1, 0))</f>
        <v/>
      </c>
      <c r="C1205">
        <f>INDEX(resultados!$A$2:$ZZ$2635, 1199, MATCH($B$3, resultados!$A$1:$ZZ$1, 0))</f>
        <v/>
      </c>
    </row>
    <row r="1206">
      <c r="A1206">
        <f>INDEX(resultados!$A$2:$ZZ$2635, 1200, MATCH($B$1, resultados!$A$1:$ZZ$1, 0))</f>
        <v/>
      </c>
      <c r="B1206">
        <f>INDEX(resultados!$A$2:$ZZ$2635, 1200, MATCH($B$2, resultados!$A$1:$ZZ$1, 0))</f>
        <v/>
      </c>
      <c r="C1206">
        <f>INDEX(resultados!$A$2:$ZZ$2635, 1200, MATCH($B$3, resultados!$A$1:$ZZ$1, 0))</f>
        <v/>
      </c>
    </row>
    <row r="1207">
      <c r="A1207">
        <f>INDEX(resultados!$A$2:$ZZ$2635, 1201, MATCH($B$1, resultados!$A$1:$ZZ$1, 0))</f>
        <v/>
      </c>
      <c r="B1207">
        <f>INDEX(resultados!$A$2:$ZZ$2635, 1201, MATCH($B$2, resultados!$A$1:$ZZ$1, 0))</f>
        <v/>
      </c>
      <c r="C1207">
        <f>INDEX(resultados!$A$2:$ZZ$2635, 1201, MATCH($B$3, resultados!$A$1:$ZZ$1, 0))</f>
        <v/>
      </c>
    </row>
    <row r="1208">
      <c r="A1208">
        <f>INDEX(resultados!$A$2:$ZZ$2635, 1202, MATCH($B$1, resultados!$A$1:$ZZ$1, 0))</f>
        <v/>
      </c>
      <c r="B1208">
        <f>INDEX(resultados!$A$2:$ZZ$2635, 1202, MATCH($B$2, resultados!$A$1:$ZZ$1, 0))</f>
        <v/>
      </c>
      <c r="C1208">
        <f>INDEX(resultados!$A$2:$ZZ$2635, 1202, MATCH($B$3, resultados!$A$1:$ZZ$1, 0))</f>
        <v/>
      </c>
    </row>
    <row r="1209">
      <c r="A1209">
        <f>INDEX(resultados!$A$2:$ZZ$2635, 1203, MATCH($B$1, resultados!$A$1:$ZZ$1, 0))</f>
        <v/>
      </c>
      <c r="B1209">
        <f>INDEX(resultados!$A$2:$ZZ$2635, 1203, MATCH($B$2, resultados!$A$1:$ZZ$1, 0))</f>
        <v/>
      </c>
      <c r="C1209">
        <f>INDEX(resultados!$A$2:$ZZ$2635, 1203, MATCH($B$3, resultados!$A$1:$ZZ$1, 0))</f>
        <v/>
      </c>
    </row>
    <row r="1210">
      <c r="A1210">
        <f>INDEX(resultados!$A$2:$ZZ$2635, 1204, MATCH($B$1, resultados!$A$1:$ZZ$1, 0))</f>
        <v/>
      </c>
      <c r="B1210">
        <f>INDEX(resultados!$A$2:$ZZ$2635, 1204, MATCH($B$2, resultados!$A$1:$ZZ$1, 0))</f>
        <v/>
      </c>
      <c r="C1210">
        <f>INDEX(resultados!$A$2:$ZZ$2635, 1204, MATCH($B$3, resultados!$A$1:$ZZ$1, 0))</f>
        <v/>
      </c>
    </row>
    <row r="1211">
      <c r="A1211">
        <f>INDEX(resultados!$A$2:$ZZ$2635, 1205, MATCH($B$1, resultados!$A$1:$ZZ$1, 0))</f>
        <v/>
      </c>
      <c r="B1211">
        <f>INDEX(resultados!$A$2:$ZZ$2635, 1205, MATCH($B$2, resultados!$A$1:$ZZ$1, 0))</f>
        <v/>
      </c>
      <c r="C1211">
        <f>INDEX(resultados!$A$2:$ZZ$2635, 1205, MATCH($B$3, resultados!$A$1:$ZZ$1, 0))</f>
        <v/>
      </c>
    </row>
    <row r="1212">
      <c r="A1212">
        <f>INDEX(resultados!$A$2:$ZZ$2635, 1206, MATCH($B$1, resultados!$A$1:$ZZ$1, 0))</f>
        <v/>
      </c>
      <c r="B1212">
        <f>INDEX(resultados!$A$2:$ZZ$2635, 1206, MATCH($B$2, resultados!$A$1:$ZZ$1, 0))</f>
        <v/>
      </c>
      <c r="C1212">
        <f>INDEX(resultados!$A$2:$ZZ$2635, 1206, MATCH($B$3, resultados!$A$1:$ZZ$1, 0))</f>
        <v/>
      </c>
    </row>
    <row r="1213">
      <c r="A1213">
        <f>INDEX(resultados!$A$2:$ZZ$2635, 1207, MATCH($B$1, resultados!$A$1:$ZZ$1, 0))</f>
        <v/>
      </c>
      <c r="B1213">
        <f>INDEX(resultados!$A$2:$ZZ$2635, 1207, MATCH($B$2, resultados!$A$1:$ZZ$1, 0))</f>
        <v/>
      </c>
      <c r="C1213">
        <f>INDEX(resultados!$A$2:$ZZ$2635, 1207, MATCH($B$3, resultados!$A$1:$ZZ$1, 0))</f>
        <v/>
      </c>
    </row>
    <row r="1214">
      <c r="A1214">
        <f>INDEX(resultados!$A$2:$ZZ$2635, 1208, MATCH($B$1, resultados!$A$1:$ZZ$1, 0))</f>
        <v/>
      </c>
      <c r="B1214">
        <f>INDEX(resultados!$A$2:$ZZ$2635, 1208, MATCH($B$2, resultados!$A$1:$ZZ$1, 0))</f>
        <v/>
      </c>
      <c r="C1214">
        <f>INDEX(resultados!$A$2:$ZZ$2635, 1208, MATCH($B$3, resultados!$A$1:$ZZ$1, 0))</f>
        <v/>
      </c>
    </row>
    <row r="1215">
      <c r="A1215">
        <f>INDEX(resultados!$A$2:$ZZ$2635, 1209, MATCH($B$1, resultados!$A$1:$ZZ$1, 0))</f>
        <v/>
      </c>
      <c r="B1215">
        <f>INDEX(resultados!$A$2:$ZZ$2635, 1209, MATCH($B$2, resultados!$A$1:$ZZ$1, 0))</f>
        <v/>
      </c>
      <c r="C1215">
        <f>INDEX(resultados!$A$2:$ZZ$2635, 1209, MATCH($B$3, resultados!$A$1:$ZZ$1, 0))</f>
        <v/>
      </c>
    </row>
    <row r="1216">
      <c r="A1216">
        <f>INDEX(resultados!$A$2:$ZZ$2635, 1210, MATCH($B$1, resultados!$A$1:$ZZ$1, 0))</f>
        <v/>
      </c>
      <c r="B1216">
        <f>INDEX(resultados!$A$2:$ZZ$2635, 1210, MATCH($B$2, resultados!$A$1:$ZZ$1, 0))</f>
        <v/>
      </c>
      <c r="C1216">
        <f>INDEX(resultados!$A$2:$ZZ$2635, 1210, MATCH($B$3, resultados!$A$1:$ZZ$1, 0))</f>
        <v/>
      </c>
    </row>
    <row r="1217">
      <c r="A1217">
        <f>INDEX(resultados!$A$2:$ZZ$2635, 1211, MATCH($B$1, resultados!$A$1:$ZZ$1, 0))</f>
        <v/>
      </c>
      <c r="B1217">
        <f>INDEX(resultados!$A$2:$ZZ$2635, 1211, MATCH($B$2, resultados!$A$1:$ZZ$1, 0))</f>
        <v/>
      </c>
      <c r="C1217">
        <f>INDEX(resultados!$A$2:$ZZ$2635, 1211, MATCH($B$3, resultados!$A$1:$ZZ$1, 0))</f>
        <v/>
      </c>
    </row>
    <row r="1218">
      <c r="A1218">
        <f>INDEX(resultados!$A$2:$ZZ$2635, 1212, MATCH($B$1, resultados!$A$1:$ZZ$1, 0))</f>
        <v/>
      </c>
      <c r="B1218">
        <f>INDEX(resultados!$A$2:$ZZ$2635, 1212, MATCH($B$2, resultados!$A$1:$ZZ$1, 0))</f>
        <v/>
      </c>
      <c r="C1218">
        <f>INDEX(resultados!$A$2:$ZZ$2635, 1212, MATCH($B$3, resultados!$A$1:$ZZ$1, 0))</f>
        <v/>
      </c>
    </row>
    <row r="1219">
      <c r="A1219">
        <f>INDEX(resultados!$A$2:$ZZ$2635, 1213, MATCH($B$1, resultados!$A$1:$ZZ$1, 0))</f>
        <v/>
      </c>
      <c r="B1219">
        <f>INDEX(resultados!$A$2:$ZZ$2635, 1213, MATCH($B$2, resultados!$A$1:$ZZ$1, 0))</f>
        <v/>
      </c>
      <c r="C1219">
        <f>INDEX(resultados!$A$2:$ZZ$2635, 1213, MATCH($B$3, resultados!$A$1:$ZZ$1, 0))</f>
        <v/>
      </c>
    </row>
    <row r="1220">
      <c r="A1220">
        <f>INDEX(resultados!$A$2:$ZZ$2635, 1214, MATCH($B$1, resultados!$A$1:$ZZ$1, 0))</f>
        <v/>
      </c>
      <c r="B1220">
        <f>INDEX(resultados!$A$2:$ZZ$2635, 1214, MATCH($B$2, resultados!$A$1:$ZZ$1, 0))</f>
        <v/>
      </c>
      <c r="C1220">
        <f>INDEX(resultados!$A$2:$ZZ$2635, 1214, MATCH($B$3, resultados!$A$1:$ZZ$1, 0))</f>
        <v/>
      </c>
    </row>
    <row r="1221">
      <c r="A1221">
        <f>INDEX(resultados!$A$2:$ZZ$2635, 1215, MATCH($B$1, resultados!$A$1:$ZZ$1, 0))</f>
        <v/>
      </c>
      <c r="B1221">
        <f>INDEX(resultados!$A$2:$ZZ$2635, 1215, MATCH($B$2, resultados!$A$1:$ZZ$1, 0))</f>
        <v/>
      </c>
      <c r="C1221">
        <f>INDEX(resultados!$A$2:$ZZ$2635, 1215, MATCH($B$3, resultados!$A$1:$ZZ$1, 0))</f>
        <v/>
      </c>
    </row>
    <row r="1222">
      <c r="A1222">
        <f>INDEX(resultados!$A$2:$ZZ$2635, 1216, MATCH($B$1, resultados!$A$1:$ZZ$1, 0))</f>
        <v/>
      </c>
      <c r="B1222">
        <f>INDEX(resultados!$A$2:$ZZ$2635, 1216, MATCH($B$2, resultados!$A$1:$ZZ$1, 0))</f>
        <v/>
      </c>
      <c r="C1222">
        <f>INDEX(resultados!$A$2:$ZZ$2635, 1216, MATCH($B$3, resultados!$A$1:$ZZ$1, 0))</f>
        <v/>
      </c>
    </row>
    <row r="1223">
      <c r="A1223">
        <f>INDEX(resultados!$A$2:$ZZ$2635, 1217, MATCH($B$1, resultados!$A$1:$ZZ$1, 0))</f>
        <v/>
      </c>
      <c r="B1223">
        <f>INDEX(resultados!$A$2:$ZZ$2635, 1217, MATCH($B$2, resultados!$A$1:$ZZ$1, 0))</f>
        <v/>
      </c>
      <c r="C1223">
        <f>INDEX(resultados!$A$2:$ZZ$2635, 1217, MATCH($B$3, resultados!$A$1:$ZZ$1, 0))</f>
        <v/>
      </c>
    </row>
    <row r="1224">
      <c r="A1224">
        <f>INDEX(resultados!$A$2:$ZZ$2635, 1218, MATCH($B$1, resultados!$A$1:$ZZ$1, 0))</f>
        <v/>
      </c>
      <c r="B1224">
        <f>INDEX(resultados!$A$2:$ZZ$2635, 1218, MATCH($B$2, resultados!$A$1:$ZZ$1, 0))</f>
        <v/>
      </c>
      <c r="C1224">
        <f>INDEX(resultados!$A$2:$ZZ$2635, 1218, MATCH($B$3, resultados!$A$1:$ZZ$1, 0))</f>
        <v/>
      </c>
    </row>
    <row r="1225">
      <c r="A1225">
        <f>INDEX(resultados!$A$2:$ZZ$2635, 1219, MATCH($B$1, resultados!$A$1:$ZZ$1, 0))</f>
        <v/>
      </c>
      <c r="B1225">
        <f>INDEX(resultados!$A$2:$ZZ$2635, 1219, MATCH($B$2, resultados!$A$1:$ZZ$1, 0))</f>
        <v/>
      </c>
      <c r="C1225">
        <f>INDEX(resultados!$A$2:$ZZ$2635, 1219, MATCH($B$3, resultados!$A$1:$ZZ$1, 0))</f>
        <v/>
      </c>
    </row>
    <row r="1226">
      <c r="A1226">
        <f>INDEX(resultados!$A$2:$ZZ$2635, 1220, MATCH($B$1, resultados!$A$1:$ZZ$1, 0))</f>
        <v/>
      </c>
      <c r="B1226">
        <f>INDEX(resultados!$A$2:$ZZ$2635, 1220, MATCH($B$2, resultados!$A$1:$ZZ$1, 0))</f>
        <v/>
      </c>
      <c r="C1226">
        <f>INDEX(resultados!$A$2:$ZZ$2635, 1220, MATCH($B$3, resultados!$A$1:$ZZ$1, 0))</f>
        <v/>
      </c>
    </row>
    <row r="1227">
      <c r="A1227">
        <f>INDEX(resultados!$A$2:$ZZ$2635, 1221, MATCH($B$1, resultados!$A$1:$ZZ$1, 0))</f>
        <v/>
      </c>
      <c r="B1227">
        <f>INDEX(resultados!$A$2:$ZZ$2635, 1221, MATCH($B$2, resultados!$A$1:$ZZ$1, 0))</f>
        <v/>
      </c>
      <c r="C1227">
        <f>INDEX(resultados!$A$2:$ZZ$2635, 1221, MATCH($B$3, resultados!$A$1:$ZZ$1, 0))</f>
        <v/>
      </c>
    </row>
    <row r="1228">
      <c r="A1228">
        <f>INDEX(resultados!$A$2:$ZZ$2635, 1222, MATCH($B$1, resultados!$A$1:$ZZ$1, 0))</f>
        <v/>
      </c>
      <c r="B1228">
        <f>INDEX(resultados!$A$2:$ZZ$2635, 1222, MATCH($B$2, resultados!$A$1:$ZZ$1, 0))</f>
        <v/>
      </c>
      <c r="C1228">
        <f>INDEX(resultados!$A$2:$ZZ$2635, 1222, MATCH($B$3, resultados!$A$1:$ZZ$1, 0))</f>
        <v/>
      </c>
    </row>
    <row r="1229">
      <c r="A1229">
        <f>INDEX(resultados!$A$2:$ZZ$2635, 1223, MATCH($B$1, resultados!$A$1:$ZZ$1, 0))</f>
        <v/>
      </c>
      <c r="B1229">
        <f>INDEX(resultados!$A$2:$ZZ$2635, 1223, MATCH($B$2, resultados!$A$1:$ZZ$1, 0))</f>
        <v/>
      </c>
      <c r="C1229">
        <f>INDEX(resultados!$A$2:$ZZ$2635, 1223, MATCH($B$3, resultados!$A$1:$ZZ$1, 0))</f>
        <v/>
      </c>
    </row>
    <row r="1230">
      <c r="A1230">
        <f>INDEX(resultados!$A$2:$ZZ$2635, 1224, MATCH($B$1, resultados!$A$1:$ZZ$1, 0))</f>
        <v/>
      </c>
      <c r="B1230">
        <f>INDEX(resultados!$A$2:$ZZ$2635, 1224, MATCH($B$2, resultados!$A$1:$ZZ$1, 0))</f>
        <v/>
      </c>
      <c r="C1230">
        <f>INDEX(resultados!$A$2:$ZZ$2635, 1224, MATCH($B$3, resultados!$A$1:$ZZ$1, 0))</f>
        <v/>
      </c>
    </row>
    <row r="1231">
      <c r="A1231">
        <f>INDEX(resultados!$A$2:$ZZ$2635, 1225, MATCH($B$1, resultados!$A$1:$ZZ$1, 0))</f>
        <v/>
      </c>
      <c r="B1231">
        <f>INDEX(resultados!$A$2:$ZZ$2635, 1225, MATCH($B$2, resultados!$A$1:$ZZ$1, 0))</f>
        <v/>
      </c>
      <c r="C1231">
        <f>INDEX(resultados!$A$2:$ZZ$2635, 1225, MATCH($B$3, resultados!$A$1:$ZZ$1, 0))</f>
        <v/>
      </c>
    </row>
    <row r="1232">
      <c r="A1232">
        <f>INDEX(resultados!$A$2:$ZZ$2635, 1226, MATCH($B$1, resultados!$A$1:$ZZ$1, 0))</f>
        <v/>
      </c>
      <c r="B1232">
        <f>INDEX(resultados!$A$2:$ZZ$2635, 1226, MATCH($B$2, resultados!$A$1:$ZZ$1, 0))</f>
        <v/>
      </c>
      <c r="C1232">
        <f>INDEX(resultados!$A$2:$ZZ$2635, 1226, MATCH($B$3, resultados!$A$1:$ZZ$1, 0))</f>
        <v/>
      </c>
    </row>
    <row r="1233">
      <c r="A1233">
        <f>INDEX(resultados!$A$2:$ZZ$2635, 1227, MATCH($B$1, resultados!$A$1:$ZZ$1, 0))</f>
        <v/>
      </c>
      <c r="B1233">
        <f>INDEX(resultados!$A$2:$ZZ$2635, 1227, MATCH($B$2, resultados!$A$1:$ZZ$1, 0))</f>
        <v/>
      </c>
      <c r="C1233">
        <f>INDEX(resultados!$A$2:$ZZ$2635, 1227, MATCH($B$3, resultados!$A$1:$ZZ$1, 0))</f>
        <v/>
      </c>
    </row>
    <row r="1234">
      <c r="A1234">
        <f>INDEX(resultados!$A$2:$ZZ$2635, 1228, MATCH($B$1, resultados!$A$1:$ZZ$1, 0))</f>
        <v/>
      </c>
      <c r="B1234">
        <f>INDEX(resultados!$A$2:$ZZ$2635, 1228, MATCH($B$2, resultados!$A$1:$ZZ$1, 0))</f>
        <v/>
      </c>
      <c r="C1234">
        <f>INDEX(resultados!$A$2:$ZZ$2635, 1228, MATCH($B$3, resultados!$A$1:$ZZ$1, 0))</f>
        <v/>
      </c>
    </row>
    <row r="1235">
      <c r="A1235">
        <f>INDEX(resultados!$A$2:$ZZ$2635, 1229, MATCH($B$1, resultados!$A$1:$ZZ$1, 0))</f>
        <v/>
      </c>
      <c r="B1235">
        <f>INDEX(resultados!$A$2:$ZZ$2635, 1229, MATCH($B$2, resultados!$A$1:$ZZ$1, 0))</f>
        <v/>
      </c>
      <c r="C1235">
        <f>INDEX(resultados!$A$2:$ZZ$2635, 1229, MATCH($B$3, resultados!$A$1:$ZZ$1, 0))</f>
        <v/>
      </c>
    </row>
    <row r="1236">
      <c r="A1236">
        <f>INDEX(resultados!$A$2:$ZZ$2635, 1230, MATCH($B$1, resultados!$A$1:$ZZ$1, 0))</f>
        <v/>
      </c>
      <c r="B1236">
        <f>INDEX(resultados!$A$2:$ZZ$2635, 1230, MATCH($B$2, resultados!$A$1:$ZZ$1, 0))</f>
        <v/>
      </c>
      <c r="C1236">
        <f>INDEX(resultados!$A$2:$ZZ$2635, 1230, MATCH($B$3, resultados!$A$1:$ZZ$1, 0))</f>
        <v/>
      </c>
    </row>
    <row r="1237">
      <c r="A1237">
        <f>INDEX(resultados!$A$2:$ZZ$2635, 1231, MATCH($B$1, resultados!$A$1:$ZZ$1, 0))</f>
        <v/>
      </c>
      <c r="B1237">
        <f>INDEX(resultados!$A$2:$ZZ$2635, 1231, MATCH($B$2, resultados!$A$1:$ZZ$1, 0))</f>
        <v/>
      </c>
      <c r="C1237">
        <f>INDEX(resultados!$A$2:$ZZ$2635, 1231, MATCH($B$3, resultados!$A$1:$ZZ$1, 0))</f>
        <v/>
      </c>
    </row>
    <row r="1238">
      <c r="A1238">
        <f>INDEX(resultados!$A$2:$ZZ$2635, 1232, MATCH($B$1, resultados!$A$1:$ZZ$1, 0))</f>
        <v/>
      </c>
      <c r="B1238">
        <f>INDEX(resultados!$A$2:$ZZ$2635, 1232, MATCH($B$2, resultados!$A$1:$ZZ$1, 0))</f>
        <v/>
      </c>
      <c r="C1238">
        <f>INDEX(resultados!$A$2:$ZZ$2635, 1232, MATCH($B$3, resultados!$A$1:$ZZ$1, 0))</f>
        <v/>
      </c>
    </row>
    <row r="1239">
      <c r="A1239">
        <f>INDEX(resultados!$A$2:$ZZ$2635, 1233, MATCH($B$1, resultados!$A$1:$ZZ$1, 0))</f>
        <v/>
      </c>
      <c r="B1239">
        <f>INDEX(resultados!$A$2:$ZZ$2635, 1233, MATCH($B$2, resultados!$A$1:$ZZ$1, 0))</f>
        <v/>
      </c>
      <c r="C1239">
        <f>INDEX(resultados!$A$2:$ZZ$2635, 1233, MATCH($B$3, resultados!$A$1:$ZZ$1, 0))</f>
        <v/>
      </c>
    </row>
    <row r="1240">
      <c r="A1240">
        <f>INDEX(resultados!$A$2:$ZZ$2635, 1234, MATCH($B$1, resultados!$A$1:$ZZ$1, 0))</f>
        <v/>
      </c>
      <c r="B1240">
        <f>INDEX(resultados!$A$2:$ZZ$2635, 1234, MATCH($B$2, resultados!$A$1:$ZZ$1, 0))</f>
        <v/>
      </c>
      <c r="C1240">
        <f>INDEX(resultados!$A$2:$ZZ$2635, 1234, MATCH($B$3, resultados!$A$1:$ZZ$1, 0))</f>
        <v/>
      </c>
    </row>
    <row r="1241">
      <c r="A1241">
        <f>INDEX(resultados!$A$2:$ZZ$2635, 1235, MATCH($B$1, resultados!$A$1:$ZZ$1, 0))</f>
        <v/>
      </c>
      <c r="B1241">
        <f>INDEX(resultados!$A$2:$ZZ$2635, 1235, MATCH($B$2, resultados!$A$1:$ZZ$1, 0))</f>
        <v/>
      </c>
      <c r="C1241">
        <f>INDEX(resultados!$A$2:$ZZ$2635, 1235, MATCH($B$3, resultados!$A$1:$ZZ$1, 0))</f>
        <v/>
      </c>
    </row>
    <row r="1242">
      <c r="A1242">
        <f>INDEX(resultados!$A$2:$ZZ$2635, 1236, MATCH($B$1, resultados!$A$1:$ZZ$1, 0))</f>
        <v/>
      </c>
      <c r="B1242">
        <f>INDEX(resultados!$A$2:$ZZ$2635, 1236, MATCH($B$2, resultados!$A$1:$ZZ$1, 0))</f>
        <v/>
      </c>
      <c r="C1242">
        <f>INDEX(resultados!$A$2:$ZZ$2635, 1236, MATCH($B$3, resultados!$A$1:$ZZ$1, 0))</f>
        <v/>
      </c>
    </row>
    <row r="1243">
      <c r="A1243">
        <f>INDEX(resultados!$A$2:$ZZ$2635, 1237, MATCH($B$1, resultados!$A$1:$ZZ$1, 0))</f>
        <v/>
      </c>
      <c r="B1243">
        <f>INDEX(resultados!$A$2:$ZZ$2635, 1237, MATCH($B$2, resultados!$A$1:$ZZ$1, 0))</f>
        <v/>
      </c>
      <c r="C1243">
        <f>INDEX(resultados!$A$2:$ZZ$2635, 1237, MATCH($B$3, resultados!$A$1:$ZZ$1, 0))</f>
        <v/>
      </c>
    </row>
    <row r="1244">
      <c r="A1244">
        <f>INDEX(resultados!$A$2:$ZZ$2635, 1238, MATCH($B$1, resultados!$A$1:$ZZ$1, 0))</f>
        <v/>
      </c>
      <c r="B1244">
        <f>INDEX(resultados!$A$2:$ZZ$2635, 1238, MATCH($B$2, resultados!$A$1:$ZZ$1, 0))</f>
        <v/>
      </c>
      <c r="C1244">
        <f>INDEX(resultados!$A$2:$ZZ$2635, 1238, MATCH($B$3, resultados!$A$1:$ZZ$1, 0))</f>
        <v/>
      </c>
    </row>
    <row r="1245">
      <c r="A1245">
        <f>INDEX(resultados!$A$2:$ZZ$2635, 1239, MATCH($B$1, resultados!$A$1:$ZZ$1, 0))</f>
        <v/>
      </c>
      <c r="B1245">
        <f>INDEX(resultados!$A$2:$ZZ$2635, 1239, MATCH($B$2, resultados!$A$1:$ZZ$1, 0))</f>
        <v/>
      </c>
      <c r="C1245">
        <f>INDEX(resultados!$A$2:$ZZ$2635, 1239, MATCH($B$3, resultados!$A$1:$ZZ$1, 0))</f>
        <v/>
      </c>
    </row>
    <row r="1246">
      <c r="A1246">
        <f>INDEX(resultados!$A$2:$ZZ$2635, 1240, MATCH($B$1, resultados!$A$1:$ZZ$1, 0))</f>
        <v/>
      </c>
      <c r="B1246">
        <f>INDEX(resultados!$A$2:$ZZ$2635, 1240, MATCH($B$2, resultados!$A$1:$ZZ$1, 0))</f>
        <v/>
      </c>
      <c r="C1246">
        <f>INDEX(resultados!$A$2:$ZZ$2635, 1240, MATCH($B$3, resultados!$A$1:$ZZ$1, 0))</f>
        <v/>
      </c>
    </row>
    <row r="1247">
      <c r="A1247">
        <f>INDEX(resultados!$A$2:$ZZ$2635, 1241, MATCH($B$1, resultados!$A$1:$ZZ$1, 0))</f>
        <v/>
      </c>
      <c r="B1247">
        <f>INDEX(resultados!$A$2:$ZZ$2635, 1241, MATCH($B$2, resultados!$A$1:$ZZ$1, 0))</f>
        <v/>
      </c>
      <c r="C1247">
        <f>INDEX(resultados!$A$2:$ZZ$2635, 1241, MATCH($B$3, resultados!$A$1:$ZZ$1, 0))</f>
        <v/>
      </c>
    </row>
    <row r="1248">
      <c r="A1248">
        <f>INDEX(resultados!$A$2:$ZZ$2635, 1242, MATCH($B$1, resultados!$A$1:$ZZ$1, 0))</f>
        <v/>
      </c>
      <c r="B1248">
        <f>INDEX(resultados!$A$2:$ZZ$2635, 1242, MATCH($B$2, resultados!$A$1:$ZZ$1, 0))</f>
        <v/>
      </c>
      <c r="C1248">
        <f>INDEX(resultados!$A$2:$ZZ$2635, 1242, MATCH($B$3, resultados!$A$1:$ZZ$1, 0))</f>
        <v/>
      </c>
    </row>
    <row r="1249">
      <c r="A1249">
        <f>INDEX(resultados!$A$2:$ZZ$2635, 1243, MATCH($B$1, resultados!$A$1:$ZZ$1, 0))</f>
        <v/>
      </c>
      <c r="B1249">
        <f>INDEX(resultados!$A$2:$ZZ$2635, 1243, MATCH($B$2, resultados!$A$1:$ZZ$1, 0))</f>
        <v/>
      </c>
      <c r="C1249">
        <f>INDEX(resultados!$A$2:$ZZ$2635, 1243, MATCH($B$3, resultados!$A$1:$ZZ$1, 0))</f>
        <v/>
      </c>
    </row>
    <row r="1250">
      <c r="A1250">
        <f>INDEX(resultados!$A$2:$ZZ$2635, 1244, MATCH($B$1, resultados!$A$1:$ZZ$1, 0))</f>
        <v/>
      </c>
      <c r="B1250">
        <f>INDEX(resultados!$A$2:$ZZ$2635, 1244, MATCH($B$2, resultados!$A$1:$ZZ$1, 0))</f>
        <v/>
      </c>
      <c r="C1250">
        <f>INDEX(resultados!$A$2:$ZZ$2635, 1244, MATCH($B$3, resultados!$A$1:$ZZ$1, 0))</f>
        <v/>
      </c>
    </row>
    <row r="1251">
      <c r="A1251">
        <f>INDEX(resultados!$A$2:$ZZ$2635, 1245, MATCH($B$1, resultados!$A$1:$ZZ$1, 0))</f>
        <v/>
      </c>
      <c r="B1251">
        <f>INDEX(resultados!$A$2:$ZZ$2635, 1245, MATCH($B$2, resultados!$A$1:$ZZ$1, 0))</f>
        <v/>
      </c>
      <c r="C1251">
        <f>INDEX(resultados!$A$2:$ZZ$2635, 1245, MATCH($B$3, resultados!$A$1:$ZZ$1, 0))</f>
        <v/>
      </c>
    </row>
    <row r="1252">
      <c r="A1252">
        <f>INDEX(resultados!$A$2:$ZZ$2635, 1246, MATCH($B$1, resultados!$A$1:$ZZ$1, 0))</f>
        <v/>
      </c>
      <c r="B1252">
        <f>INDEX(resultados!$A$2:$ZZ$2635, 1246, MATCH($B$2, resultados!$A$1:$ZZ$1, 0))</f>
        <v/>
      </c>
      <c r="C1252">
        <f>INDEX(resultados!$A$2:$ZZ$2635, 1246, MATCH($B$3, resultados!$A$1:$ZZ$1, 0))</f>
        <v/>
      </c>
    </row>
    <row r="1253">
      <c r="A1253">
        <f>INDEX(resultados!$A$2:$ZZ$2635, 1247, MATCH($B$1, resultados!$A$1:$ZZ$1, 0))</f>
        <v/>
      </c>
      <c r="B1253">
        <f>INDEX(resultados!$A$2:$ZZ$2635, 1247, MATCH($B$2, resultados!$A$1:$ZZ$1, 0))</f>
        <v/>
      </c>
      <c r="C1253">
        <f>INDEX(resultados!$A$2:$ZZ$2635, 1247, MATCH($B$3, resultados!$A$1:$ZZ$1, 0))</f>
        <v/>
      </c>
    </row>
    <row r="1254">
      <c r="A1254">
        <f>INDEX(resultados!$A$2:$ZZ$2635, 1248, MATCH($B$1, resultados!$A$1:$ZZ$1, 0))</f>
        <v/>
      </c>
      <c r="B1254">
        <f>INDEX(resultados!$A$2:$ZZ$2635, 1248, MATCH($B$2, resultados!$A$1:$ZZ$1, 0))</f>
        <v/>
      </c>
      <c r="C1254">
        <f>INDEX(resultados!$A$2:$ZZ$2635, 1248, MATCH($B$3, resultados!$A$1:$ZZ$1, 0))</f>
        <v/>
      </c>
    </row>
    <row r="1255">
      <c r="A1255">
        <f>INDEX(resultados!$A$2:$ZZ$2635, 1249, MATCH($B$1, resultados!$A$1:$ZZ$1, 0))</f>
        <v/>
      </c>
      <c r="B1255">
        <f>INDEX(resultados!$A$2:$ZZ$2635, 1249, MATCH($B$2, resultados!$A$1:$ZZ$1, 0))</f>
        <v/>
      </c>
      <c r="C1255">
        <f>INDEX(resultados!$A$2:$ZZ$2635, 1249, MATCH($B$3, resultados!$A$1:$ZZ$1, 0))</f>
        <v/>
      </c>
    </row>
    <row r="1256">
      <c r="A1256">
        <f>INDEX(resultados!$A$2:$ZZ$2635, 1250, MATCH($B$1, resultados!$A$1:$ZZ$1, 0))</f>
        <v/>
      </c>
      <c r="B1256">
        <f>INDEX(resultados!$A$2:$ZZ$2635, 1250, MATCH($B$2, resultados!$A$1:$ZZ$1, 0))</f>
        <v/>
      </c>
      <c r="C1256">
        <f>INDEX(resultados!$A$2:$ZZ$2635, 1250, MATCH($B$3, resultados!$A$1:$ZZ$1, 0))</f>
        <v/>
      </c>
    </row>
    <row r="1257">
      <c r="A1257">
        <f>INDEX(resultados!$A$2:$ZZ$2635, 1251, MATCH($B$1, resultados!$A$1:$ZZ$1, 0))</f>
        <v/>
      </c>
      <c r="B1257">
        <f>INDEX(resultados!$A$2:$ZZ$2635, 1251, MATCH($B$2, resultados!$A$1:$ZZ$1, 0))</f>
        <v/>
      </c>
      <c r="C1257">
        <f>INDEX(resultados!$A$2:$ZZ$2635, 1251, MATCH($B$3, resultados!$A$1:$ZZ$1, 0))</f>
        <v/>
      </c>
    </row>
    <row r="1258">
      <c r="A1258">
        <f>INDEX(resultados!$A$2:$ZZ$2635, 1252, MATCH($B$1, resultados!$A$1:$ZZ$1, 0))</f>
        <v/>
      </c>
      <c r="B1258">
        <f>INDEX(resultados!$A$2:$ZZ$2635, 1252, MATCH($B$2, resultados!$A$1:$ZZ$1, 0))</f>
        <v/>
      </c>
      <c r="C1258">
        <f>INDEX(resultados!$A$2:$ZZ$2635, 1252, MATCH($B$3, resultados!$A$1:$ZZ$1, 0))</f>
        <v/>
      </c>
    </row>
    <row r="1259">
      <c r="A1259">
        <f>INDEX(resultados!$A$2:$ZZ$2635, 1253, MATCH($B$1, resultados!$A$1:$ZZ$1, 0))</f>
        <v/>
      </c>
      <c r="B1259">
        <f>INDEX(resultados!$A$2:$ZZ$2635, 1253, MATCH($B$2, resultados!$A$1:$ZZ$1, 0))</f>
        <v/>
      </c>
      <c r="C1259">
        <f>INDEX(resultados!$A$2:$ZZ$2635, 1253, MATCH($B$3, resultados!$A$1:$ZZ$1, 0))</f>
        <v/>
      </c>
    </row>
    <row r="1260">
      <c r="A1260">
        <f>INDEX(resultados!$A$2:$ZZ$2635, 1254, MATCH($B$1, resultados!$A$1:$ZZ$1, 0))</f>
        <v/>
      </c>
      <c r="B1260">
        <f>INDEX(resultados!$A$2:$ZZ$2635, 1254, MATCH($B$2, resultados!$A$1:$ZZ$1, 0))</f>
        <v/>
      </c>
      <c r="C1260">
        <f>INDEX(resultados!$A$2:$ZZ$2635, 1254, MATCH($B$3, resultados!$A$1:$ZZ$1, 0))</f>
        <v/>
      </c>
    </row>
    <row r="1261">
      <c r="A1261">
        <f>INDEX(resultados!$A$2:$ZZ$2635, 1255, MATCH($B$1, resultados!$A$1:$ZZ$1, 0))</f>
        <v/>
      </c>
      <c r="B1261">
        <f>INDEX(resultados!$A$2:$ZZ$2635, 1255, MATCH($B$2, resultados!$A$1:$ZZ$1, 0))</f>
        <v/>
      </c>
      <c r="C1261">
        <f>INDEX(resultados!$A$2:$ZZ$2635, 1255, MATCH($B$3, resultados!$A$1:$ZZ$1, 0))</f>
        <v/>
      </c>
    </row>
    <row r="1262">
      <c r="A1262">
        <f>INDEX(resultados!$A$2:$ZZ$2635, 1256, MATCH($B$1, resultados!$A$1:$ZZ$1, 0))</f>
        <v/>
      </c>
      <c r="B1262">
        <f>INDEX(resultados!$A$2:$ZZ$2635, 1256, MATCH($B$2, resultados!$A$1:$ZZ$1, 0))</f>
        <v/>
      </c>
      <c r="C1262">
        <f>INDEX(resultados!$A$2:$ZZ$2635, 1256, MATCH($B$3, resultados!$A$1:$ZZ$1, 0))</f>
        <v/>
      </c>
    </row>
    <row r="1263">
      <c r="A1263">
        <f>INDEX(resultados!$A$2:$ZZ$2635, 1257, MATCH($B$1, resultados!$A$1:$ZZ$1, 0))</f>
        <v/>
      </c>
      <c r="B1263">
        <f>INDEX(resultados!$A$2:$ZZ$2635, 1257, MATCH($B$2, resultados!$A$1:$ZZ$1, 0))</f>
        <v/>
      </c>
      <c r="C1263">
        <f>INDEX(resultados!$A$2:$ZZ$2635, 1257, MATCH($B$3, resultados!$A$1:$ZZ$1, 0))</f>
        <v/>
      </c>
    </row>
    <row r="1264">
      <c r="A1264">
        <f>INDEX(resultados!$A$2:$ZZ$2635, 1258, MATCH($B$1, resultados!$A$1:$ZZ$1, 0))</f>
        <v/>
      </c>
      <c r="B1264">
        <f>INDEX(resultados!$A$2:$ZZ$2635, 1258, MATCH($B$2, resultados!$A$1:$ZZ$1, 0))</f>
        <v/>
      </c>
      <c r="C1264">
        <f>INDEX(resultados!$A$2:$ZZ$2635, 1258, MATCH($B$3, resultados!$A$1:$ZZ$1, 0))</f>
        <v/>
      </c>
    </row>
    <row r="1265">
      <c r="A1265">
        <f>INDEX(resultados!$A$2:$ZZ$2635, 1259, MATCH($B$1, resultados!$A$1:$ZZ$1, 0))</f>
        <v/>
      </c>
      <c r="B1265">
        <f>INDEX(resultados!$A$2:$ZZ$2635, 1259, MATCH($B$2, resultados!$A$1:$ZZ$1, 0))</f>
        <v/>
      </c>
      <c r="C1265">
        <f>INDEX(resultados!$A$2:$ZZ$2635, 1259, MATCH($B$3, resultados!$A$1:$ZZ$1, 0))</f>
        <v/>
      </c>
    </row>
    <row r="1266">
      <c r="A1266">
        <f>INDEX(resultados!$A$2:$ZZ$2635, 1260, MATCH($B$1, resultados!$A$1:$ZZ$1, 0))</f>
        <v/>
      </c>
      <c r="B1266">
        <f>INDEX(resultados!$A$2:$ZZ$2635, 1260, MATCH($B$2, resultados!$A$1:$ZZ$1, 0))</f>
        <v/>
      </c>
      <c r="C1266">
        <f>INDEX(resultados!$A$2:$ZZ$2635, 1260, MATCH($B$3, resultados!$A$1:$ZZ$1, 0))</f>
        <v/>
      </c>
    </row>
    <row r="1267">
      <c r="A1267">
        <f>INDEX(resultados!$A$2:$ZZ$2635, 1261, MATCH($B$1, resultados!$A$1:$ZZ$1, 0))</f>
        <v/>
      </c>
      <c r="B1267">
        <f>INDEX(resultados!$A$2:$ZZ$2635, 1261, MATCH($B$2, resultados!$A$1:$ZZ$1, 0))</f>
        <v/>
      </c>
      <c r="C1267">
        <f>INDEX(resultados!$A$2:$ZZ$2635, 1261, MATCH($B$3, resultados!$A$1:$ZZ$1, 0))</f>
        <v/>
      </c>
    </row>
    <row r="1268">
      <c r="A1268">
        <f>INDEX(resultados!$A$2:$ZZ$2635, 1262, MATCH($B$1, resultados!$A$1:$ZZ$1, 0))</f>
        <v/>
      </c>
      <c r="B1268">
        <f>INDEX(resultados!$A$2:$ZZ$2635, 1262, MATCH($B$2, resultados!$A$1:$ZZ$1, 0))</f>
        <v/>
      </c>
      <c r="C1268">
        <f>INDEX(resultados!$A$2:$ZZ$2635, 1262, MATCH($B$3, resultados!$A$1:$ZZ$1, 0))</f>
        <v/>
      </c>
    </row>
    <row r="1269">
      <c r="A1269">
        <f>INDEX(resultados!$A$2:$ZZ$2635, 1263, MATCH($B$1, resultados!$A$1:$ZZ$1, 0))</f>
        <v/>
      </c>
      <c r="B1269">
        <f>INDEX(resultados!$A$2:$ZZ$2635, 1263, MATCH($B$2, resultados!$A$1:$ZZ$1, 0))</f>
        <v/>
      </c>
      <c r="C1269">
        <f>INDEX(resultados!$A$2:$ZZ$2635, 1263, MATCH($B$3, resultados!$A$1:$ZZ$1, 0))</f>
        <v/>
      </c>
    </row>
    <row r="1270">
      <c r="A1270">
        <f>INDEX(resultados!$A$2:$ZZ$2635, 1264, MATCH($B$1, resultados!$A$1:$ZZ$1, 0))</f>
        <v/>
      </c>
      <c r="B1270">
        <f>INDEX(resultados!$A$2:$ZZ$2635, 1264, MATCH($B$2, resultados!$A$1:$ZZ$1, 0))</f>
        <v/>
      </c>
      <c r="C1270">
        <f>INDEX(resultados!$A$2:$ZZ$2635, 1264, MATCH($B$3, resultados!$A$1:$ZZ$1, 0))</f>
        <v/>
      </c>
    </row>
    <row r="1271">
      <c r="A1271">
        <f>INDEX(resultados!$A$2:$ZZ$2635, 1265, MATCH($B$1, resultados!$A$1:$ZZ$1, 0))</f>
        <v/>
      </c>
      <c r="B1271">
        <f>INDEX(resultados!$A$2:$ZZ$2635, 1265, MATCH($B$2, resultados!$A$1:$ZZ$1, 0))</f>
        <v/>
      </c>
      <c r="C1271">
        <f>INDEX(resultados!$A$2:$ZZ$2635, 1265, MATCH($B$3, resultados!$A$1:$ZZ$1, 0))</f>
        <v/>
      </c>
    </row>
    <row r="1272">
      <c r="A1272">
        <f>INDEX(resultados!$A$2:$ZZ$2635, 1266, MATCH($B$1, resultados!$A$1:$ZZ$1, 0))</f>
        <v/>
      </c>
      <c r="B1272">
        <f>INDEX(resultados!$A$2:$ZZ$2635, 1266, MATCH($B$2, resultados!$A$1:$ZZ$1, 0))</f>
        <v/>
      </c>
      <c r="C1272">
        <f>INDEX(resultados!$A$2:$ZZ$2635, 1266, MATCH($B$3, resultados!$A$1:$ZZ$1, 0))</f>
        <v/>
      </c>
    </row>
    <row r="1273">
      <c r="A1273">
        <f>INDEX(resultados!$A$2:$ZZ$2635, 1267, MATCH($B$1, resultados!$A$1:$ZZ$1, 0))</f>
        <v/>
      </c>
      <c r="B1273">
        <f>INDEX(resultados!$A$2:$ZZ$2635, 1267, MATCH($B$2, resultados!$A$1:$ZZ$1, 0))</f>
        <v/>
      </c>
      <c r="C1273">
        <f>INDEX(resultados!$A$2:$ZZ$2635, 1267, MATCH($B$3, resultados!$A$1:$ZZ$1, 0))</f>
        <v/>
      </c>
    </row>
    <row r="1274">
      <c r="A1274">
        <f>INDEX(resultados!$A$2:$ZZ$2635, 1268, MATCH($B$1, resultados!$A$1:$ZZ$1, 0))</f>
        <v/>
      </c>
      <c r="B1274">
        <f>INDEX(resultados!$A$2:$ZZ$2635, 1268, MATCH($B$2, resultados!$A$1:$ZZ$1, 0))</f>
        <v/>
      </c>
      <c r="C1274">
        <f>INDEX(resultados!$A$2:$ZZ$2635, 1268, MATCH($B$3, resultados!$A$1:$ZZ$1, 0))</f>
        <v/>
      </c>
    </row>
    <row r="1275">
      <c r="A1275">
        <f>INDEX(resultados!$A$2:$ZZ$2635, 1269, MATCH($B$1, resultados!$A$1:$ZZ$1, 0))</f>
        <v/>
      </c>
      <c r="B1275">
        <f>INDEX(resultados!$A$2:$ZZ$2635, 1269, MATCH($B$2, resultados!$A$1:$ZZ$1, 0))</f>
        <v/>
      </c>
      <c r="C1275">
        <f>INDEX(resultados!$A$2:$ZZ$2635, 1269, MATCH($B$3, resultados!$A$1:$ZZ$1, 0))</f>
        <v/>
      </c>
    </row>
    <row r="1276">
      <c r="A1276">
        <f>INDEX(resultados!$A$2:$ZZ$2635, 1270, MATCH($B$1, resultados!$A$1:$ZZ$1, 0))</f>
        <v/>
      </c>
      <c r="B1276">
        <f>INDEX(resultados!$A$2:$ZZ$2635, 1270, MATCH($B$2, resultados!$A$1:$ZZ$1, 0))</f>
        <v/>
      </c>
      <c r="C1276">
        <f>INDEX(resultados!$A$2:$ZZ$2635, 1270, MATCH($B$3, resultados!$A$1:$ZZ$1, 0))</f>
        <v/>
      </c>
    </row>
    <row r="1277">
      <c r="A1277">
        <f>INDEX(resultados!$A$2:$ZZ$2635, 1271, MATCH($B$1, resultados!$A$1:$ZZ$1, 0))</f>
        <v/>
      </c>
      <c r="B1277">
        <f>INDEX(resultados!$A$2:$ZZ$2635, 1271, MATCH($B$2, resultados!$A$1:$ZZ$1, 0))</f>
        <v/>
      </c>
      <c r="C1277">
        <f>INDEX(resultados!$A$2:$ZZ$2635, 1271, MATCH($B$3, resultados!$A$1:$ZZ$1, 0))</f>
        <v/>
      </c>
    </row>
    <row r="1278">
      <c r="A1278">
        <f>INDEX(resultados!$A$2:$ZZ$2635, 1272, MATCH($B$1, resultados!$A$1:$ZZ$1, 0))</f>
        <v/>
      </c>
      <c r="B1278">
        <f>INDEX(resultados!$A$2:$ZZ$2635, 1272, MATCH($B$2, resultados!$A$1:$ZZ$1, 0))</f>
        <v/>
      </c>
      <c r="C1278">
        <f>INDEX(resultados!$A$2:$ZZ$2635, 1272, MATCH($B$3, resultados!$A$1:$ZZ$1, 0))</f>
        <v/>
      </c>
    </row>
    <row r="1279">
      <c r="A1279">
        <f>INDEX(resultados!$A$2:$ZZ$2635, 1273, MATCH($B$1, resultados!$A$1:$ZZ$1, 0))</f>
        <v/>
      </c>
      <c r="B1279">
        <f>INDEX(resultados!$A$2:$ZZ$2635, 1273, MATCH($B$2, resultados!$A$1:$ZZ$1, 0))</f>
        <v/>
      </c>
      <c r="C1279">
        <f>INDEX(resultados!$A$2:$ZZ$2635, 1273, MATCH($B$3, resultados!$A$1:$ZZ$1, 0))</f>
        <v/>
      </c>
    </row>
    <row r="1280">
      <c r="A1280">
        <f>INDEX(resultados!$A$2:$ZZ$2635, 1274, MATCH($B$1, resultados!$A$1:$ZZ$1, 0))</f>
        <v/>
      </c>
      <c r="B1280">
        <f>INDEX(resultados!$A$2:$ZZ$2635, 1274, MATCH($B$2, resultados!$A$1:$ZZ$1, 0))</f>
        <v/>
      </c>
      <c r="C1280">
        <f>INDEX(resultados!$A$2:$ZZ$2635, 1274, MATCH($B$3, resultados!$A$1:$ZZ$1, 0))</f>
        <v/>
      </c>
    </row>
    <row r="1281">
      <c r="A1281">
        <f>INDEX(resultados!$A$2:$ZZ$2635, 1275, MATCH($B$1, resultados!$A$1:$ZZ$1, 0))</f>
        <v/>
      </c>
      <c r="B1281">
        <f>INDEX(resultados!$A$2:$ZZ$2635, 1275, MATCH($B$2, resultados!$A$1:$ZZ$1, 0))</f>
        <v/>
      </c>
      <c r="C1281">
        <f>INDEX(resultados!$A$2:$ZZ$2635, 1275, MATCH($B$3, resultados!$A$1:$ZZ$1, 0))</f>
        <v/>
      </c>
    </row>
    <row r="1282">
      <c r="A1282">
        <f>INDEX(resultados!$A$2:$ZZ$2635, 1276, MATCH($B$1, resultados!$A$1:$ZZ$1, 0))</f>
        <v/>
      </c>
      <c r="B1282">
        <f>INDEX(resultados!$A$2:$ZZ$2635, 1276, MATCH($B$2, resultados!$A$1:$ZZ$1, 0))</f>
        <v/>
      </c>
      <c r="C1282">
        <f>INDEX(resultados!$A$2:$ZZ$2635, 1276, MATCH($B$3, resultados!$A$1:$ZZ$1, 0))</f>
        <v/>
      </c>
    </row>
    <row r="1283">
      <c r="A1283">
        <f>INDEX(resultados!$A$2:$ZZ$2635, 1277, MATCH($B$1, resultados!$A$1:$ZZ$1, 0))</f>
        <v/>
      </c>
      <c r="B1283">
        <f>INDEX(resultados!$A$2:$ZZ$2635, 1277, MATCH($B$2, resultados!$A$1:$ZZ$1, 0))</f>
        <v/>
      </c>
      <c r="C1283">
        <f>INDEX(resultados!$A$2:$ZZ$2635, 1277, MATCH($B$3, resultados!$A$1:$ZZ$1, 0))</f>
        <v/>
      </c>
    </row>
    <row r="1284">
      <c r="A1284">
        <f>INDEX(resultados!$A$2:$ZZ$2635, 1278, MATCH($B$1, resultados!$A$1:$ZZ$1, 0))</f>
        <v/>
      </c>
      <c r="B1284">
        <f>INDEX(resultados!$A$2:$ZZ$2635, 1278, MATCH($B$2, resultados!$A$1:$ZZ$1, 0))</f>
        <v/>
      </c>
      <c r="C1284">
        <f>INDEX(resultados!$A$2:$ZZ$2635, 1278, MATCH($B$3, resultados!$A$1:$ZZ$1, 0))</f>
        <v/>
      </c>
    </row>
    <row r="1285">
      <c r="A1285">
        <f>INDEX(resultados!$A$2:$ZZ$2635, 1279, MATCH($B$1, resultados!$A$1:$ZZ$1, 0))</f>
        <v/>
      </c>
      <c r="B1285">
        <f>INDEX(resultados!$A$2:$ZZ$2635, 1279, MATCH($B$2, resultados!$A$1:$ZZ$1, 0))</f>
        <v/>
      </c>
      <c r="C1285">
        <f>INDEX(resultados!$A$2:$ZZ$2635, 1279, MATCH($B$3, resultados!$A$1:$ZZ$1, 0))</f>
        <v/>
      </c>
    </row>
    <row r="1286">
      <c r="A1286">
        <f>INDEX(resultados!$A$2:$ZZ$2635, 1280, MATCH($B$1, resultados!$A$1:$ZZ$1, 0))</f>
        <v/>
      </c>
      <c r="B1286">
        <f>INDEX(resultados!$A$2:$ZZ$2635, 1280, MATCH($B$2, resultados!$A$1:$ZZ$1, 0))</f>
        <v/>
      </c>
      <c r="C1286">
        <f>INDEX(resultados!$A$2:$ZZ$2635, 1280, MATCH($B$3, resultados!$A$1:$ZZ$1, 0))</f>
        <v/>
      </c>
    </row>
    <row r="1287">
      <c r="A1287">
        <f>INDEX(resultados!$A$2:$ZZ$2635, 1281, MATCH($B$1, resultados!$A$1:$ZZ$1, 0))</f>
        <v/>
      </c>
      <c r="B1287">
        <f>INDEX(resultados!$A$2:$ZZ$2635, 1281, MATCH($B$2, resultados!$A$1:$ZZ$1, 0))</f>
        <v/>
      </c>
      <c r="C1287">
        <f>INDEX(resultados!$A$2:$ZZ$2635, 1281, MATCH($B$3, resultados!$A$1:$ZZ$1, 0))</f>
        <v/>
      </c>
    </row>
    <row r="1288">
      <c r="A1288">
        <f>INDEX(resultados!$A$2:$ZZ$2635, 1282, MATCH($B$1, resultados!$A$1:$ZZ$1, 0))</f>
        <v/>
      </c>
      <c r="B1288">
        <f>INDEX(resultados!$A$2:$ZZ$2635, 1282, MATCH($B$2, resultados!$A$1:$ZZ$1, 0))</f>
        <v/>
      </c>
      <c r="C1288">
        <f>INDEX(resultados!$A$2:$ZZ$2635, 1282, MATCH($B$3, resultados!$A$1:$ZZ$1, 0))</f>
        <v/>
      </c>
    </row>
    <row r="1289">
      <c r="A1289">
        <f>INDEX(resultados!$A$2:$ZZ$2635, 1283, MATCH($B$1, resultados!$A$1:$ZZ$1, 0))</f>
        <v/>
      </c>
      <c r="B1289">
        <f>INDEX(resultados!$A$2:$ZZ$2635, 1283, MATCH($B$2, resultados!$A$1:$ZZ$1, 0))</f>
        <v/>
      </c>
      <c r="C1289">
        <f>INDEX(resultados!$A$2:$ZZ$2635, 1283, MATCH($B$3, resultados!$A$1:$ZZ$1, 0))</f>
        <v/>
      </c>
    </row>
    <row r="1290">
      <c r="A1290">
        <f>INDEX(resultados!$A$2:$ZZ$2635, 1284, MATCH($B$1, resultados!$A$1:$ZZ$1, 0))</f>
        <v/>
      </c>
      <c r="B1290">
        <f>INDEX(resultados!$A$2:$ZZ$2635, 1284, MATCH($B$2, resultados!$A$1:$ZZ$1, 0))</f>
        <v/>
      </c>
      <c r="C1290">
        <f>INDEX(resultados!$A$2:$ZZ$2635, 1284, MATCH($B$3, resultados!$A$1:$ZZ$1, 0))</f>
        <v/>
      </c>
    </row>
    <row r="1291">
      <c r="A1291">
        <f>INDEX(resultados!$A$2:$ZZ$2635, 1285, MATCH($B$1, resultados!$A$1:$ZZ$1, 0))</f>
        <v/>
      </c>
      <c r="B1291">
        <f>INDEX(resultados!$A$2:$ZZ$2635, 1285, MATCH($B$2, resultados!$A$1:$ZZ$1, 0))</f>
        <v/>
      </c>
      <c r="C1291">
        <f>INDEX(resultados!$A$2:$ZZ$2635, 1285, MATCH($B$3, resultados!$A$1:$ZZ$1, 0))</f>
        <v/>
      </c>
    </row>
    <row r="1292">
      <c r="A1292">
        <f>INDEX(resultados!$A$2:$ZZ$2635, 1286, MATCH($B$1, resultados!$A$1:$ZZ$1, 0))</f>
        <v/>
      </c>
      <c r="B1292">
        <f>INDEX(resultados!$A$2:$ZZ$2635, 1286, MATCH($B$2, resultados!$A$1:$ZZ$1, 0))</f>
        <v/>
      </c>
      <c r="C1292">
        <f>INDEX(resultados!$A$2:$ZZ$2635, 1286, MATCH($B$3, resultados!$A$1:$ZZ$1, 0))</f>
        <v/>
      </c>
    </row>
    <row r="1293">
      <c r="A1293">
        <f>INDEX(resultados!$A$2:$ZZ$2635, 1287, MATCH($B$1, resultados!$A$1:$ZZ$1, 0))</f>
        <v/>
      </c>
      <c r="B1293">
        <f>INDEX(resultados!$A$2:$ZZ$2635, 1287, MATCH($B$2, resultados!$A$1:$ZZ$1, 0))</f>
        <v/>
      </c>
      <c r="C1293">
        <f>INDEX(resultados!$A$2:$ZZ$2635, 1287, MATCH($B$3, resultados!$A$1:$ZZ$1, 0))</f>
        <v/>
      </c>
    </row>
    <row r="1294">
      <c r="A1294">
        <f>INDEX(resultados!$A$2:$ZZ$2635, 1288, MATCH($B$1, resultados!$A$1:$ZZ$1, 0))</f>
        <v/>
      </c>
      <c r="B1294">
        <f>INDEX(resultados!$A$2:$ZZ$2635, 1288, MATCH($B$2, resultados!$A$1:$ZZ$1, 0))</f>
        <v/>
      </c>
      <c r="C1294">
        <f>INDEX(resultados!$A$2:$ZZ$2635, 1288, MATCH($B$3, resultados!$A$1:$ZZ$1, 0))</f>
        <v/>
      </c>
    </row>
    <row r="1295">
      <c r="A1295">
        <f>INDEX(resultados!$A$2:$ZZ$2635, 1289, MATCH($B$1, resultados!$A$1:$ZZ$1, 0))</f>
        <v/>
      </c>
      <c r="B1295">
        <f>INDEX(resultados!$A$2:$ZZ$2635, 1289, MATCH($B$2, resultados!$A$1:$ZZ$1, 0))</f>
        <v/>
      </c>
      <c r="C1295">
        <f>INDEX(resultados!$A$2:$ZZ$2635, 1289, MATCH($B$3, resultados!$A$1:$ZZ$1, 0))</f>
        <v/>
      </c>
    </row>
    <row r="1296">
      <c r="A1296">
        <f>INDEX(resultados!$A$2:$ZZ$2635, 1290, MATCH($B$1, resultados!$A$1:$ZZ$1, 0))</f>
        <v/>
      </c>
      <c r="B1296">
        <f>INDEX(resultados!$A$2:$ZZ$2635, 1290, MATCH($B$2, resultados!$A$1:$ZZ$1, 0))</f>
        <v/>
      </c>
      <c r="C1296">
        <f>INDEX(resultados!$A$2:$ZZ$2635, 1290, MATCH($B$3, resultados!$A$1:$ZZ$1, 0))</f>
        <v/>
      </c>
    </row>
    <row r="1297">
      <c r="A1297">
        <f>INDEX(resultados!$A$2:$ZZ$2635, 1291, MATCH($B$1, resultados!$A$1:$ZZ$1, 0))</f>
        <v/>
      </c>
      <c r="B1297">
        <f>INDEX(resultados!$A$2:$ZZ$2635, 1291, MATCH($B$2, resultados!$A$1:$ZZ$1, 0))</f>
        <v/>
      </c>
      <c r="C1297">
        <f>INDEX(resultados!$A$2:$ZZ$2635, 1291, MATCH($B$3, resultados!$A$1:$ZZ$1, 0))</f>
        <v/>
      </c>
    </row>
    <row r="1298">
      <c r="A1298">
        <f>INDEX(resultados!$A$2:$ZZ$2635, 1292, MATCH($B$1, resultados!$A$1:$ZZ$1, 0))</f>
        <v/>
      </c>
      <c r="B1298">
        <f>INDEX(resultados!$A$2:$ZZ$2635, 1292, MATCH($B$2, resultados!$A$1:$ZZ$1, 0))</f>
        <v/>
      </c>
      <c r="C1298">
        <f>INDEX(resultados!$A$2:$ZZ$2635, 1292, MATCH($B$3, resultados!$A$1:$ZZ$1, 0))</f>
        <v/>
      </c>
    </row>
    <row r="1299">
      <c r="A1299">
        <f>INDEX(resultados!$A$2:$ZZ$2635, 1293, MATCH($B$1, resultados!$A$1:$ZZ$1, 0))</f>
        <v/>
      </c>
      <c r="B1299">
        <f>INDEX(resultados!$A$2:$ZZ$2635, 1293, MATCH($B$2, resultados!$A$1:$ZZ$1, 0))</f>
        <v/>
      </c>
      <c r="C1299">
        <f>INDEX(resultados!$A$2:$ZZ$2635, 1293, MATCH($B$3, resultados!$A$1:$ZZ$1, 0))</f>
        <v/>
      </c>
    </row>
    <row r="1300">
      <c r="A1300">
        <f>INDEX(resultados!$A$2:$ZZ$2635, 1294, MATCH($B$1, resultados!$A$1:$ZZ$1, 0))</f>
        <v/>
      </c>
      <c r="B1300">
        <f>INDEX(resultados!$A$2:$ZZ$2635, 1294, MATCH($B$2, resultados!$A$1:$ZZ$1, 0))</f>
        <v/>
      </c>
      <c r="C1300">
        <f>INDEX(resultados!$A$2:$ZZ$2635, 1294, MATCH($B$3, resultados!$A$1:$ZZ$1, 0))</f>
        <v/>
      </c>
    </row>
    <row r="1301">
      <c r="A1301">
        <f>INDEX(resultados!$A$2:$ZZ$2635, 1295, MATCH($B$1, resultados!$A$1:$ZZ$1, 0))</f>
        <v/>
      </c>
      <c r="B1301">
        <f>INDEX(resultados!$A$2:$ZZ$2635, 1295, MATCH($B$2, resultados!$A$1:$ZZ$1, 0))</f>
        <v/>
      </c>
      <c r="C1301">
        <f>INDEX(resultados!$A$2:$ZZ$2635, 1295, MATCH($B$3, resultados!$A$1:$ZZ$1, 0))</f>
        <v/>
      </c>
    </row>
    <row r="1302">
      <c r="A1302">
        <f>INDEX(resultados!$A$2:$ZZ$2635, 1296, MATCH($B$1, resultados!$A$1:$ZZ$1, 0))</f>
        <v/>
      </c>
      <c r="B1302">
        <f>INDEX(resultados!$A$2:$ZZ$2635, 1296, MATCH($B$2, resultados!$A$1:$ZZ$1, 0))</f>
        <v/>
      </c>
      <c r="C1302">
        <f>INDEX(resultados!$A$2:$ZZ$2635, 1296, MATCH($B$3, resultados!$A$1:$ZZ$1, 0))</f>
        <v/>
      </c>
    </row>
    <row r="1303">
      <c r="A1303">
        <f>INDEX(resultados!$A$2:$ZZ$2635, 1297, MATCH($B$1, resultados!$A$1:$ZZ$1, 0))</f>
        <v/>
      </c>
      <c r="B1303">
        <f>INDEX(resultados!$A$2:$ZZ$2635, 1297, MATCH($B$2, resultados!$A$1:$ZZ$1, 0))</f>
        <v/>
      </c>
      <c r="C1303">
        <f>INDEX(resultados!$A$2:$ZZ$2635, 1297, MATCH($B$3, resultados!$A$1:$ZZ$1, 0))</f>
        <v/>
      </c>
    </row>
    <row r="1304">
      <c r="A1304">
        <f>INDEX(resultados!$A$2:$ZZ$2635, 1298, MATCH($B$1, resultados!$A$1:$ZZ$1, 0))</f>
        <v/>
      </c>
      <c r="B1304">
        <f>INDEX(resultados!$A$2:$ZZ$2635, 1298, MATCH($B$2, resultados!$A$1:$ZZ$1, 0))</f>
        <v/>
      </c>
      <c r="C1304">
        <f>INDEX(resultados!$A$2:$ZZ$2635, 1298, MATCH($B$3, resultados!$A$1:$ZZ$1, 0))</f>
        <v/>
      </c>
    </row>
    <row r="1305">
      <c r="A1305">
        <f>INDEX(resultados!$A$2:$ZZ$2635, 1299, MATCH($B$1, resultados!$A$1:$ZZ$1, 0))</f>
        <v/>
      </c>
      <c r="B1305">
        <f>INDEX(resultados!$A$2:$ZZ$2635, 1299, MATCH($B$2, resultados!$A$1:$ZZ$1, 0))</f>
        <v/>
      </c>
      <c r="C1305">
        <f>INDEX(resultados!$A$2:$ZZ$2635, 1299, MATCH($B$3, resultados!$A$1:$ZZ$1, 0))</f>
        <v/>
      </c>
    </row>
    <row r="1306">
      <c r="A1306">
        <f>INDEX(resultados!$A$2:$ZZ$2635, 1300, MATCH($B$1, resultados!$A$1:$ZZ$1, 0))</f>
        <v/>
      </c>
      <c r="B1306">
        <f>INDEX(resultados!$A$2:$ZZ$2635, 1300, MATCH($B$2, resultados!$A$1:$ZZ$1, 0))</f>
        <v/>
      </c>
      <c r="C1306">
        <f>INDEX(resultados!$A$2:$ZZ$2635, 1300, MATCH($B$3, resultados!$A$1:$ZZ$1, 0))</f>
        <v/>
      </c>
    </row>
    <row r="1307">
      <c r="A1307">
        <f>INDEX(resultados!$A$2:$ZZ$2635, 1301, MATCH($B$1, resultados!$A$1:$ZZ$1, 0))</f>
        <v/>
      </c>
      <c r="B1307">
        <f>INDEX(resultados!$A$2:$ZZ$2635, 1301, MATCH($B$2, resultados!$A$1:$ZZ$1, 0))</f>
        <v/>
      </c>
      <c r="C1307">
        <f>INDEX(resultados!$A$2:$ZZ$2635, 1301, MATCH($B$3, resultados!$A$1:$ZZ$1, 0))</f>
        <v/>
      </c>
    </row>
    <row r="1308">
      <c r="A1308">
        <f>INDEX(resultados!$A$2:$ZZ$2635, 1302, MATCH($B$1, resultados!$A$1:$ZZ$1, 0))</f>
        <v/>
      </c>
      <c r="B1308">
        <f>INDEX(resultados!$A$2:$ZZ$2635, 1302, MATCH($B$2, resultados!$A$1:$ZZ$1, 0))</f>
        <v/>
      </c>
      <c r="C1308">
        <f>INDEX(resultados!$A$2:$ZZ$2635, 1302, MATCH($B$3, resultados!$A$1:$ZZ$1, 0))</f>
        <v/>
      </c>
    </row>
    <row r="1309">
      <c r="A1309">
        <f>INDEX(resultados!$A$2:$ZZ$2635, 1303, MATCH($B$1, resultados!$A$1:$ZZ$1, 0))</f>
        <v/>
      </c>
      <c r="B1309">
        <f>INDEX(resultados!$A$2:$ZZ$2635, 1303, MATCH($B$2, resultados!$A$1:$ZZ$1, 0))</f>
        <v/>
      </c>
      <c r="C1309">
        <f>INDEX(resultados!$A$2:$ZZ$2635, 1303, MATCH($B$3, resultados!$A$1:$ZZ$1, 0))</f>
        <v/>
      </c>
    </row>
    <row r="1310">
      <c r="A1310">
        <f>INDEX(resultados!$A$2:$ZZ$2635, 1304, MATCH($B$1, resultados!$A$1:$ZZ$1, 0))</f>
        <v/>
      </c>
      <c r="B1310">
        <f>INDEX(resultados!$A$2:$ZZ$2635, 1304, MATCH($B$2, resultados!$A$1:$ZZ$1, 0))</f>
        <v/>
      </c>
      <c r="C1310">
        <f>INDEX(resultados!$A$2:$ZZ$2635, 1304, MATCH($B$3, resultados!$A$1:$ZZ$1, 0))</f>
        <v/>
      </c>
    </row>
    <row r="1311">
      <c r="A1311">
        <f>INDEX(resultados!$A$2:$ZZ$2635, 1305, MATCH($B$1, resultados!$A$1:$ZZ$1, 0))</f>
        <v/>
      </c>
      <c r="B1311">
        <f>INDEX(resultados!$A$2:$ZZ$2635, 1305, MATCH($B$2, resultados!$A$1:$ZZ$1, 0))</f>
        <v/>
      </c>
      <c r="C1311">
        <f>INDEX(resultados!$A$2:$ZZ$2635, 1305, MATCH($B$3, resultados!$A$1:$ZZ$1, 0))</f>
        <v/>
      </c>
    </row>
    <row r="1312">
      <c r="A1312">
        <f>INDEX(resultados!$A$2:$ZZ$2635, 1306, MATCH($B$1, resultados!$A$1:$ZZ$1, 0))</f>
        <v/>
      </c>
      <c r="B1312">
        <f>INDEX(resultados!$A$2:$ZZ$2635, 1306, MATCH($B$2, resultados!$A$1:$ZZ$1, 0))</f>
        <v/>
      </c>
      <c r="C1312">
        <f>INDEX(resultados!$A$2:$ZZ$2635, 1306, MATCH($B$3, resultados!$A$1:$ZZ$1, 0))</f>
        <v/>
      </c>
    </row>
    <row r="1313">
      <c r="A1313">
        <f>INDEX(resultados!$A$2:$ZZ$2635, 1307, MATCH($B$1, resultados!$A$1:$ZZ$1, 0))</f>
        <v/>
      </c>
      <c r="B1313">
        <f>INDEX(resultados!$A$2:$ZZ$2635, 1307, MATCH($B$2, resultados!$A$1:$ZZ$1, 0))</f>
        <v/>
      </c>
      <c r="C1313">
        <f>INDEX(resultados!$A$2:$ZZ$2635, 1307, MATCH($B$3, resultados!$A$1:$ZZ$1, 0))</f>
        <v/>
      </c>
    </row>
    <row r="1314">
      <c r="A1314">
        <f>INDEX(resultados!$A$2:$ZZ$2635, 1308, MATCH($B$1, resultados!$A$1:$ZZ$1, 0))</f>
        <v/>
      </c>
      <c r="B1314">
        <f>INDEX(resultados!$A$2:$ZZ$2635, 1308, MATCH($B$2, resultados!$A$1:$ZZ$1, 0))</f>
        <v/>
      </c>
      <c r="C1314">
        <f>INDEX(resultados!$A$2:$ZZ$2635, 1308, MATCH($B$3, resultados!$A$1:$ZZ$1, 0))</f>
        <v/>
      </c>
    </row>
    <row r="1315">
      <c r="A1315">
        <f>INDEX(resultados!$A$2:$ZZ$2635, 1309, MATCH($B$1, resultados!$A$1:$ZZ$1, 0))</f>
        <v/>
      </c>
      <c r="B1315">
        <f>INDEX(resultados!$A$2:$ZZ$2635, 1309, MATCH($B$2, resultados!$A$1:$ZZ$1, 0))</f>
        <v/>
      </c>
      <c r="C1315">
        <f>INDEX(resultados!$A$2:$ZZ$2635, 1309, MATCH($B$3, resultados!$A$1:$ZZ$1, 0))</f>
        <v/>
      </c>
    </row>
    <row r="1316">
      <c r="A1316">
        <f>INDEX(resultados!$A$2:$ZZ$2635, 1310, MATCH($B$1, resultados!$A$1:$ZZ$1, 0))</f>
        <v/>
      </c>
      <c r="B1316">
        <f>INDEX(resultados!$A$2:$ZZ$2635, 1310, MATCH($B$2, resultados!$A$1:$ZZ$1, 0))</f>
        <v/>
      </c>
      <c r="C1316">
        <f>INDEX(resultados!$A$2:$ZZ$2635, 1310, MATCH($B$3, resultados!$A$1:$ZZ$1, 0))</f>
        <v/>
      </c>
    </row>
    <row r="1317">
      <c r="A1317">
        <f>INDEX(resultados!$A$2:$ZZ$2635, 1311, MATCH($B$1, resultados!$A$1:$ZZ$1, 0))</f>
        <v/>
      </c>
      <c r="B1317">
        <f>INDEX(resultados!$A$2:$ZZ$2635, 1311, MATCH($B$2, resultados!$A$1:$ZZ$1, 0))</f>
        <v/>
      </c>
      <c r="C1317">
        <f>INDEX(resultados!$A$2:$ZZ$2635, 1311, MATCH($B$3, resultados!$A$1:$ZZ$1, 0))</f>
        <v/>
      </c>
    </row>
    <row r="1318">
      <c r="A1318">
        <f>INDEX(resultados!$A$2:$ZZ$2635, 1312, MATCH($B$1, resultados!$A$1:$ZZ$1, 0))</f>
        <v/>
      </c>
      <c r="B1318">
        <f>INDEX(resultados!$A$2:$ZZ$2635, 1312, MATCH($B$2, resultados!$A$1:$ZZ$1, 0))</f>
        <v/>
      </c>
      <c r="C1318">
        <f>INDEX(resultados!$A$2:$ZZ$2635, 1312, MATCH($B$3, resultados!$A$1:$ZZ$1, 0))</f>
        <v/>
      </c>
    </row>
    <row r="1319">
      <c r="A1319">
        <f>INDEX(resultados!$A$2:$ZZ$2635, 1313, MATCH($B$1, resultados!$A$1:$ZZ$1, 0))</f>
        <v/>
      </c>
      <c r="B1319">
        <f>INDEX(resultados!$A$2:$ZZ$2635, 1313, MATCH($B$2, resultados!$A$1:$ZZ$1, 0))</f>
        <v/>
      </c>
      <c r="C1319">
        <f>INDEX(resultados!$A$2:$ZZ$2635, 1313, MATCH($B$3, resultados!$A$1:$ZZ$1, 0))</f>
        <v/>
      </c>
    </row>
    <row r="1320">
      <c r="A1320">
        <f>INDEX(resultados!$A$2:$ZZ$2635, 1314, MATCH($B$1, resultados!$A$1:$ZZ$1, 0))</f>
        <v/>
      </c>
      <c r="B1320">
        <f>INDEX(resultados!$A$2:$ZZ$2635, 1314, MATCH($B$2, resultados!$A$1:$ZZ$1, 0))</f>
        <v/>
      </c>
      <c r="C1320">
        <f>INDEX(resultados!$A$2:$ZZ$2635, 1314, MATCH($B$3, resultados!$A$1:$ZZ$1, 0))</f>
        <v/>
      </c>
    </row>
    <row r="1321">
      <c r="A1321">
        <f>INDEX(resultados!$A$2:$ZZ$2635, 1315, MATCH($B$1, resultados!$A$1:$ZZ$1, 0))</f>
        <v/>
      </c>
      <c r="B1321">
        <f>INDEX(resultados!$A$2:$ZZ$2635, 1315, MATCH($B$2, resultados!$A$1:$ZZ$1, 0))</f>
        <v/>
      </c>
      <c r="C1321">
        <f>INDEX(resultados!$A$2:$ZZ$2635, 1315, MATCH($B$3, resultados!$A$1:$ZZ$1, 0))</f>
        <v/>
      </c>
    </row>
    <row r="1322">
      <c r="A1322">
        <f>INDEX(resultados!$A$2:$ZZ$2635, 1316, MATCH($B$1, resultados!$A$1:$ZZ$1, 0))</f>
        <v/>
      </c>
      <c r="B1322">
        <f>INDEX(resultados!$A$2:$ZZ$2635, 1316, MATCH($B$2, resultados!$A$1:$ZZ$1, 0))</f>
        <v/>
      </c>
      <c r="C1322">
        <f>INDEX(resultados!$A$2:$ZZ$2635, 1316, MATCH($B$3, resultados!$A$1:$ZZ$1, 0))</f>
        <v/>
      </c>
    </row>
    <row r="1323">
      <c r="A1323">
        <f>INDEX(resultados!$A$2:$ZZ$2635, 1317, MATCH($B$1, resultados!$A$1:$ZZ$1, 0))</f>
        <v/>
      </c>
      <c r="B1323">
        <f>INDEX(resultados!$A$2:$ZZ$2635, 1317, MATCH($B$2, resultados!$A$1:$ZZ$1, 0))</f>
        <v/>
      </c>
      <c r="C1323">
        <f>INDEX(resultados!$A$2:$ZZ$2635, 1317, MATCH($B$3, resultados!$A$1:$ZZ$1, 0))</f>
        <v/>
      </c>
    </row>
    <row r="1324">
      <c r="A1324">
        <f>INDEX(resultados!$A$2:$ZZ$2635, 1318, MATCH($B$1, resultados!$A$1:$ZZ$1, 0))</f>
        <v/>
      </c>
      <c r="B1324">
        <f>INDEX(resultados!$A$2:$ZZ$2635, 1318, MATCH($B$2, resultados!$A$1:$ZZ$1, 0))</f>
        <v/>
      </c>
      <c r="C1324">
        <f>INDEX(resultados!$A$2:$ZZ$2635, 1318, MATCH($B$3, resultados!$A$1:$ZZ$1, 0))</f>
        <v/>
      </c>
    </row>
    <row r="1325">
      <c r="A1325">
        <f>INDEX(resultados!$A$2:$ZZ$2635, 1319, MATCH($B$1, resultados!$A$1:$ZZ$1, 0))</f>
        <v/>
      </c>
      <c r="B1325">
        <f>INDEX(resultados!$A$2:$ZZ$2635, 1319, MATCH($B$2, resultados!$A$1:$ZZ$1, 0))</f>
        <v/>
      </c>
      <c r="C1325">
        <f>INDEX(resultados!$A$2:$ZZ$2635, 1319, MATCH($B$3, resultados!$A$1:$ZZ$1, 0))</f>
        <v/>
      </c>
    </row>
    <row r="1326">
      <c r="A1326">
        <f>INDEX(resultados!$A$2:$ZZ$2635, 1320, MATCH($B$1, resultados!$A$1:$ZZ$1, 0))</f>
        <v/>
      </c>
      <c r="B1326">
        <f>INDEX(resultados!$A$2:$ZZ$2635, 1320, MATCH($B$2, resultados!$A$1:$ZZ$1, 0))</f>
        <v/>
      </c>
      <c r="C1326">
        <f>INDEX(resultados!$A$2:$ZZ$2635, 1320, MATCH($B$3, resultados!$A$1:$ZZ$1, 0))</f>
        <v/>
      </c>
    </row>
    <row r="1327">
      <c r="A1327">
        <f>INDEX(resultados!$A$2:$ZZ$2635, 1321, MATCH($B$1, resultados!$A$1:$ZZ$1, 0))</f>
        <v/>
      </c>
      <c r="B1327">
        <f>INDEX(resultados!$A$2:$ZZ$2635, 1321, MATCH($B$2, resultados!$A$1:$ZZ$1, 0))</f>
        <v/>
      </c>
      <c r="C1327">
        <f>INDEX(resultados!$A$2:$ZZ$2635, 1321, MATCH($B$3, resultados!$A$1:$ZZ$1, 0))</f>
        <v/>
      </c>
    </row>
    <row r="1328">
      <c r="A1328">
        <f>INDEX(resultados!$A$2:$ZZ$2635, 1322, MATCH($B$1, resultados!$A$1:$ZZ$1, 0))</f>
        <v/>
      </c>
      <c r="B1328">
        <f>INDEX(resultados!$A$2:$ZZ$2635, 1322, MATCH($B$2, resultados!$A$1:$ZZ$1, 0))</f>
        <v/>
      </c>
      <c r="C1328">
        <f>INDEX(resultados!$A$2:$ZZ$2635, 1322, MATCH($B$3, resultados!$A$1:$ZZ$1, 0))</f>
        <v/>
      </c>
    </row>
    <row r="1329">
      <c r="A1329">
        <f>INDEX(resultados!$A$2:$ZZ$2635, 1323, MATCH($B$1, resultados!$A$1:$ZZ$1, 0))</f>
        <v/>
      </c>
      <c r="B1329">
        <f>INDEX(resultados!$A$2:$ZZ$2635, 1323, MATCH($B$2, resultados!$A$1:$ZZ$1, 0))</f>
        <v/>
      </c>
      <c r="C1329">
        <f>INDEX(resultados!$A$2:$ZZ$2635, 1323, MATCH($B$3, resultados!$A$1:$ZZ$1, 0))</f>
        <v/>
      </c>
    </row>
    <row r="1330">
      <c r="A1330">
        <f>INDEX(resultados!$A$2:$ZZ$2635, 1324, MATCH($B$1, resultados!$A$1:$ZZ$1, 0))</f>
        <v/>
      </c>
      <c r="B1330">
        <f>INDEX(resultados!$A$2:$ZZ$2635, 1324, MATCH($B$2, resultados!$A$1:$ZZ$1, 0))</f>
        <v/>
      </c>
      <c r="C1330">
        <f>INDEX(resultados!$A$2:$ZZ$2635, 1324, MATCH($B$3, resultados!$A$1:$ZZ$1, 0))</f>
        <v/>
      </c>
    </row>
    <row r="1331">
      <c r="A1331">
        <f>INDEX(resultados!$A$2:$ZZ$2635, 1325, MATCH($B$1, resultados!$A$1:$ZZ$1, 0))</f>
        <v/>
      </c>
      <c r="B1331">
        <f>INDEX(resultados!$A$2:$ZZ$2635, 1325, MATCH($B$2, resultados!$A$1:$ZZ$1, 0))</f>
        <v/>
      </c>
      <c r="C1331">
        <f>INDEX(resultados!$A$2:$ZZ$2635, 1325, MATCH($B$3, resultados!$A$1:$ZZ$1, 0))</f>
        <v/>
      </c>
    </row>
    <row r="1332">
      <c r="A1332">
        <f>INDEX(resultados!$A$2:$ZZ$2635, 1326, MATCH($B$1, resultados!$A$1:$ZZ$1, 0))</f>
        <v/>
      </c>
      <c r="B1332">
        <f>INDEX(resultados!$A$2:$ZZ$2635, 1326, MATCH($B$2, resultados!$A$1:$ZZ$1, 0))</f>
        <v/>
      </c>
      <c r="C1332">
        <f>INDEX(resultados!$A$2:$ZZ$2635, 1326, MATCH($B$3, resultados!$A$1:$ZZ$1, 0))</f>
        <v/>
      </c>
    </row>
    <row r="1333">
      <c r="A1333">
        <f>INDEX(resultados!$A$2:$ZZ$2635, 1327, MATCH($B$1, resultados!$A$1:$ZZ$1, 0))</f>
        <v/>
      </c>
      <c r="B1333">
        <f>INDEX(resultados!$A$2:$ZZ$2635, 1327, MATCH($B$2, resultados!$A$1:$ZZ$1, 0))</f>
        <v/>
      </c>
      <c r="C1333">
        <f>INDEX(resultados!$A$2:$ZZ$2635, 1327, MATCH($B$3, resultados!$A$1:$ZZ$1, 0))</f>
        <v/>
      </c>
    </row>
    <row r="1334">
      <c r="A1334">
        <f>INDEX(resultados!$A$2:$ZZ$2635, 1328, MATCH($B$1, resultados!$A$1:$ZZ$1, 0))</f>
        <v/>
      </c>
      <c r="B1334">
        <f>INDEX(resultados!$A$2:$ZZ$2635, 1328, MATCH($B$2, resultados!$A$1:$ZZ$1, 0))</f>
        <v/>
      </c>
      <c r="C1334">
        <f>INDEX(resultados!$A$2:$ZZ$2635, 1328, MATCH($B$3, resultados!$A$1:$ZZ$1, 0))</f>
        <v/>
      </c>
    </row>
    <row r="1335">
      <c r="A1335">
        <f>INDEX(resultados!$A$2:$ZZ$2635, 1329, MATCH($B$1, resultados!$A$1:$ZZ$1, 0))</f>
        <v/>
      </c>
      <c r="B1335">
        <f>INDEX(resultados!$A$2:$ZZ$2635, 1329, MATCH($B$2, resultados!$A$1:$ZZ$1, 0))</f>
        <v/>
      </c>
      <c r="C1335">
        <f>INDEX(resultados!$A$2:$ZZ$2635, 1329, MATCH($B$3, resultados!$A$1:$ZZ$1, 0))</f>
        <v/>
      </c>
    </row>
    <row r="1336">
      <c r="A1336">
        <f>INDEX(resultados!$A$2:$ZZ$2635, 1330, MATCH($B$1, resultados!$A$1:$ZZ$1, 0))</f>
        <v/>
      </c>
      <c r="B1336">
        <f>INDEX(resultados!$A$2:$ZZ$2635, 1330, MATCH($B$2, resultados!$A$1:$ZZ$1, 0))</f>
        <v/>
      </c>
      <c r="C1336">
        <f>INDEX(resultados!$A$2:$ZZ$2635, 1330, MATCH($B$3, resultados!$A$1:$ZZ$1, 0))</f>
        <v/>
      </c>
    </row>
    <row r="1337">
      <c r="A1337">
        <f>INDEX(resultados!$A$2:$ZZ$2635, 1331, MATCH($B$1, resultados!$A$1:$ZZ$1, 0))</f>
        <v/>
      </c>
      <c r="B1337">
        <f>INDEX(resultados!$A$2:$ZZ$2635, 1331, MATCH($B$2, resultados!$A$1:$ZZ$1, 0))</f>
        <v/>
      </c>
      <c r="C1337">
        <f>INDEX(resultados!$A$2:$ZZ$2635, 1331, MATCH($B$3, resultados!$A$1:$ZZ$1, 0))</f>
        <v/>
      </c>
    </row>
    <row r="1338">
      <c r="A1338">
        <f>INDEX(resultados!$A$2:$ZZ$2635, 1332, MATCH($B$1, resultados!$A$1:$ZZ$1, 0))</f>
        <v/>
      </c>
      <c r="B1338">
        <f>INDEX(resultados!$A$2:$ZZ$2635, 1332, MATCH($B$2, resultados!$A$1:$ZZ$1, 0))</f>
        <v/>
      </c>
      <c r="C1338">
        <f>INDEX(resultados!$A$2:$ZZ$2635, 1332, MATCH($B$3, resultados!$A$1:$ZZ$1, 0))</f>
        <v/>
      </c>
    </row>
    <row r="1339">
      <c r="A1339">
        <f>INDEX(resultados!$A$2:$ZZ$2635, 1333, MATCH($B$1, resultados!$A$1:$ZZ$1, 0))</f>
        <v/>
      </c>
      <c r="B1339">
        <f>INDEX(resultados!$A$2:$ZZ$2635, 1333, MATCH($B$2, resultados!$A$1:$ZZ$1, 0))</f>
        <v/>
      </c>
      <c r="C1339">
        <f>INDEX(resultados!$A$2:$ZZ$2635, 1333, MATCH($B$3, resultados!$A$1:$ZZ$1, 0))</f>
        <v/>
      </c>
    </row>
    <row r="1340">
      <c r="A1340">
        <f>INDEX(resultados!$A$2:$ZZ$2635, 1334, MATCH($B$1, resultados!$A$1:$ZZ$1, 0))</f>
        <v/>
      </c>
      <c r="B1340">
        <f>INDEX(resultados!$A$2:$ZZ$2635, 1334, MATCH($B$2, resultados!$A$1:$ZZ$1, 0))</f>
        <v/>
      </c>
      <c r="C1340">
        <f>INDEX(resultados!$A$2:$ZZ$2635, 1334, MATCH($B$3, resultados!$A$1:$ZZ$1, 0))</f>
        <v/>
      </c>
    </row>
    <row r="1341">
      <c r="A1341">
        <f>INDEX(resultados!$A$2:$ZZ$2635, 1335, MATCH($B$1, resultados!$A$1:$ZZ$1, 0))</f>
        <v/>
      </c>
      <c r="B1341">
        <f>INDEX(resultados!$A$2:$ZZ$2635, 1335, MATCH($B$2, resultados!$A$1:$ZZ$1, 0))</f>
        <v/>
      </c>
      <c r="C1341">
        <f>INDEX(resultados!$A$2:$ZZ$2635, 1335, MATCH($B$3, resultados!$A$1:$ZZ$1, 0))</f>
        <v/>
      </c>
    </row>
    <row r="1342">
      <c r="A1342">
        <f>INDEX(resultados!$A$2:$ZZ$2635, 1336, MATCH($B$1, resultados!$A$1:$ZZ$1, 0))</f>
        <v/>
      </c>
      <c r="B1342">
        <f>INDEX(resultados!$A$2:$ZZ$2635, 1336, MATCH($B$2, resultados!$A$1:$ZZ$1, 0))</f>
        <v/>
      </c>
      <c r="C1342">
        <f>INDEX(resultados!$A$2:$ZZ$2635, 1336, MATCH($B$3, resultados!$A$1:$ZZ$1, 0))</f>
        <v/>
      </c>
    </row>
    <row r="1343">
      <c r="A1343">
        <f>INDEX(resultados!$A$2:$ZZ$2635, 1337, MATCH($B$1, resultados!$A$1:$ZZ$1, 0))</f>
        <v/>
      </c>
      <c r="B1343">
        <f>INDEX(resultados!$A$2:$ZZ$2635, 1337, MATCH($B$2, resultados!$A$1:$ZZ$1, 0))</f>
        <v/>
      </c>
      <c r="C1343">
        <f>INDEX(resultados!$A$2:$ZZ$2635, 1337, MATCH($B$3, resultados!$A$1:$ZZ$1, 0))</f>
        <v/>
      </c>
    </row>
    <row r="1344">
      <c r="A1344">
        <f>INDEX(resultados!$A$2:$ZZ$2635, 1338, MATCH($B$1, resultados!$A$1:$ZZ$1, 0))</f>
        <v/>
      </c>
      <c r="B1344">
        <f>INDEX(resultados!$A$2:$ZZ$2635, 1338, MATCH($B$2, resultados!$A$1:$ZZ$1, 0))</f>
        <v/>
      </c>
      <c r="C1344">
        <f>INDEX(resultados!$A$2:$ZZ$2635, 1338, MATCH($B$3, resultados!$A$1:$ZZ$1, 0))</f>
        <v/>
      </c>
    </row>
    <row r="1345">
      <c r="A1345">
        <f>INDEX(resultados!$A$2:$ZZ$2635, 1339, MATCH($B$1, resultados!$A$1:$ZZ$1, 0))</f>
        <v/>
      </c>
      <c r="B1345">
        <f>INDEX(resultados!$A$2:$ZZ$2635, 1339, MATCH($B$2, resultados!$A$1:$ZZ$1, 0))</f>
        <v/>
      </c>
      <c r="C1345">
        <f>INDEX(resultados!$A$2:$ZZ$2635, 1339, MATCH($B$3, resultados!$A$1:$ZZ$1, 0))</f>
        <v/>
      </c>
    </row>
    <row r="1346">
      <c r="A1346">
        <f>INDEX(resultados!$A$2:$ZZ$2635, 1340, MATCH($B$1, resultados!$A$1:$ZZ$1, 0))</f>
        <v/>
      </c>
      <c r="B1346">
        <f>INDEX(resultados!$A$2:$ZZ$2635, 1340, MATCH($B$2, resultados!$A$1:$ZZ$1, 0))</f>
        <v/>
      </c>
      <c r="C1346">
        <f>INDEX(resultados!$A$2:$ZZ$2635, 1340, MATCH($B$3, resultados!$A$1:$ZZ$1, 0))</f>
        <v/>
      </c>
    </row>
    <row r="1347">
      <c r="A1347">
        <f>INDEX(resultados!$A$2:$ZZ$2635, 1341, MATCH($B$1, resultados!$A$1:$ZZ$1, 0))</f>
        <v/>
      </c>
      <c r="B1347">
        <f>INDEX(resultados!$A$2:$ZZ$2635, 1341, MATCH($B$2, resultados!$A$1:$ZZ$1, 0))</f>
        <v/>
      </c>
      <c r="C1347">
        <f>INDEX(resultados!$A$2:$ZZ$2635, 1341, MATCH($B$3, resultados!$A$1:$ZZ$1, 0))</f>
        <v/>
      </c>
    </row>
    <row r="1348">
      <c r="A1348">
        <f>INDEX(resultados!$A$2:$ZZ$2635, 1342, MATCH($B$1, resultados!$A$1:$ZZ$1, 0))</f>
        <v/>
      </c>
      <c r="B1348">
        <f>INDEX(resultados!$A$2:$ZZ$2635, 1342, MATCH($B$2, resultados!$A$1:$ZZ$1, 0))</f>
        <v/>
      </c>
      <c r="C1348">
        <f>INDEX(resultados!$A$2:$ZZ$2635, 1342, MATCH($B$3, resultados!$A$1:$ZZ$1, 0))</f>
        <v/>
      </c>
    </row>
    <row r="1349">
      <c r="A1349">
        <f>INDEX(resultados!$A$2:$ZZ$2635, 1343, MATCH($B$1, resultados!$A$1:$ZZ$1, 0))</f>
        <v/>
      </c>
      <c r="B1349">
        <f>INDEX(resultados!$A$2:$ZZ$2635, 1343, MATCH($B$2, resultados!$A$1:$ZZ$1, 0))</f>
        <v/>
      </c>
      <c r="C1349">
        <f>INDEX(resultados!$A$2:$ZZ$2635, 1343, MATCH($B$3, resultados!$A$1:$ZZ$1, 0))</f>
        <v/>
      </c>
    </row>
    <row r="1350">
      <c r="A1350">
        <f>INDEX(resultados!$A$2:$ZZ$2635, 1344, MATCH($B$1, resultados!$A$1:$ZZ$1, 0))</f>
        <v/>
      </c>
      <c r="B1350">
        <f>INDEX(resultados!$A$2:$ZZ$2635, 1344, MATCH($B$2, resultados!$A$1:$ZZ$1, 0))</f>
        <v/>
      </c>
      <c r="C1350">
        <f>INDEX(resultados!$A$2:$ZZ$2635, 1344, MATCH($B$3, resultados!$A$1:$ZZ$1, 0))</f>
        <v/>
      </c>
    </row>
    <row r="1351">
      <c r="A1351">
        <f>INDEX(resultados!$A$2:$ZZ$2635, 1345, MATCH($B$1, resultados!$A$1:$ZZ$1, 0))</f>
        <v/>
      </c>
      <c r="B1351">
        <f>INDEX(resultados!$A$2:$ZZ$2635, 1345, MATCH($B$2, resultados!$A$1:$ZZ$1, 0))</f>
        <v/>
      </c>
      <c r="C1351">
        <f>INDEX(resultados!$A$2:$ZZ$2635, 1345, MATCH($B$3, resultados!$A$1:$ZZ$1, 0))</f>
        <v/>
      </c>
    </row>
    <row r="1352">
      <c r="A1352">
        <f>INDEX(resultados!$A$2:$ZZ$2635, 1346, MATCH($B$1, resultados!$A$1:$ZZ$1, 0))</f>
        <v/>
      </c>
      <c r="B1352">
        <f>INDEX(resultados!$A$2:$ZZ$2635, 1346, MATCH($B$2, resultados!$A$1:$ZZ$1, 0))</f>
        <v/>
      </c>
      <c r="C1352">
        <f>INDEX(resultados!$A$2:$ZZ$2635, 1346, MATCH($B$3, resultados!$A$1:$ZZ$1, 0))</f>
        <v/>
      </c>
    </row>
    <row r="1353">
      <c r="A1353">
        <f>INDEX(resultados!$A$2:$ZZ$2635, 1347, MATCH($B$1, resultados!$A$1:$ZZ$1, 0))</f>
        <v/>
      </c>
      <c r="B1353">
        <f>INDEX(resultados!$A$2:$ZZ$2635, 1347, MATCH($B$2, resultados!$A$1:$ZZ$1, 0))</f>
        <v/>
      </c>
      <c r="C1353">
        <f>INDEX(resultados!$A$2:$ZZ$2635, 1347, MATCH($B$3, resultados!$A$1:$ZZ$1, 0))</f>
        <v/>
      </c>
    </row>
    <row r="1354">
      <c r="A1354">
        <f>INDEX(resultados!$A$2:$ZZ$2635, 1348, MATCH($B$1, resultados!$A$1:$ZZ$1, 0))</f>
        <v/>
      </c>
      <c r="B1354">
        <f>INDEX(resultados!$A$2:$ZZ$2635, 1348, MATCH($B$2, resultados!$A$1:$ZZ$1, 0))</f>
        <v/>
      </c>
      <c r="C1354">
        <f>INDEX(resultados!$A$2:$ZZ$2635, 1348, MATCH($B$3, resultados!$A$1:$ZZ$1, 0))</f>
        <v/>
      </c>
    </row>
    <row r="1355">
      <c r="A1355">
        <f>INDEX(resultados!$A$2:$ZZ$2635, 1349, MATCH($B$1, resultados!$A$1:$ZZ$1, 0))</f>
        <v/>
      </c>
      <c r="B1355">
        <f>INDEX(resultados!$A$2:$ZZ$2635, 1349, MATCH($B$2, resultados!$A$1:$ZZ$1, 0))</f>
        <v/>
      </c>
      <c r="C1355">
        <f>INDEX(resultados!$A$2:$ZZ$2635, 1349, MATCH($B$3, resultados!$A$1:$ZZ$1, 0))</f>
        <v/>
      </c>
    </row>
    <row r="1356">
      <c r="A1356">
        <f>INDEX(resultados!$A$2:$ZZ$2635, 1350, MATCH($B$1, resultados!$A$1:$ZZ$1, 0))</f>
        <v/>
      </c>
      <c r="B1356">
        <f>INDEX(resultados!$A$2:$ZZ$2635, 1350, MATCH($B$2, resultados!$A$1:$ZZ$1, 0))</f>
        <v/>
      </c>
      <c r="C1356">
        <f>INDEX(resultados!$A$2:$ZZ$2635, 1350, MATCH($B$3, resultados!$A$1:$ZZ$1, 0))</f>
        <v/>
      </c>
    </row>
    <row r="1357">
      <c r="A1357">
        <f>INDEX(resultados!$A$2:$ZZ$2635, 1351, MATCH($B$1, resultados!$A$1:$ZZ$1, 0))</f>
        <v/>
      </c>
      <c r="B1357">
        <f>INDEX(resultados!$A$2:$ZZ$2635, 1351, MATCH($B$2, resultados!$A$1:$ZZ$1, 0))</f>
        <v/>
      </c>
      <c r="C1357">
        <f>INDEX(resultados!$A$2:$ZZ$2635, 1351, MATCH($B$3, resultados!$A$1:$ZZ$1, 0))</f>
        <v/>
      </c>
    </row>
    <row r="1358">
      <c r="A1358">
        <f>INDEX(resultados!$A$2:$ZZ$2635, 1352, MATCH($B$1, resultados!$A$1:$ZZ$1, 0))</f>
        <v/>
      </c>
      <c r="B1358">
        <f>INDEX(resultados!$A$2:$ZZ$2635, 1352, MATCH($B$2, resultados!$A$1:$ZZ$1, 0))</f>
        <v/>
      </c>
      <c r="C1358">
        <f>INDEX(resultados!$A$2:$ZZ$2635, 1352, MATCH($B$3, resultados!$A$1:$ZZ$1, 0))</f>
        <v/>
      </c>
    </row>
    <row r="1359">
      <c r="A1359">
        <f>INDEX(resultados!$A$2:$ZZ$2635, 1353, MATCH($B$1, resultados!$A$1:$ZZ$1, 0))</f>
        <v/>
      </c>
      <c r="B1359">
        <f>INDEX(resultados!$A$2:$ZZ$2635, 1353, MATCH($B$2, resultados!$A$1:$ZZ$1, 0))</f>
        <v/>
      </c>
      <c r="C1359">
        <f>INDEX(resultados!$A$2:$ZZ$2635, 1353, MATCH($B$3, resultados!$A$1:$ZZ$1, 0))</f>
        <v/>
      </c>
    </row>
    <row r="1360">
      <c r="A1360">
        <f>INDEX(resultados!$A$2:$ZZ$2635, 1354, MATCH($B$1, resultados!$A$1:$ZZ$1, 0))</f>
        <v/>
      </c>
      <c r="B1360">
        <f>INDEX(resultados!$A$2:$ZZ$2635, 1354, MATCH($B$2, resultados!$A$1:$ZZ$1, 0))</f>
        <v/>
      </c>
      <c r="C1360">
        <f>INDEX(resultados!$A$2:$ZZ$2635, 1354, MATCH($B$3, resultados!$A$1:$ZZ$1, 0))</f>
        <v/>
      </c>
    </row>
    <row r="1361">
      <c r="A1361">
        <f>INDEX(resultados!$A$2:$ZZ$2635, 1355, MATCH($B$1, resultados!$A$1:$ZZ$1, 0))</f>
        <v/>
      </c>
      <c r="B1361">
        <f>INDEX(resultados!$A$2:$ZZ$2635, 1355, MATCH($B$2, resultados!$A$1:$ZZ$1, 0))</f>
        <v/>
      </c>
      <c r="C1361">
        <f>INDEX(resultados!$A$2:$ZZ$2635, 1355, MATCH($B$3, resultados!$A$1:$ZZ$1, 0))</f>
        <v/>
      </c>
    </row>
    <row r="1362">
      <c r="A1362">
        <f>INDEX(resultados!$A$2:$ZZ$2635, 1356, MATCH($B$1, resultados!$A$1:$ZZ$1, 0))</f>
        <v/>
      </c>
      <c r="B1362">
        <f>INDEX(resultados!$A$2:$ZZ$2635, 1356, MATCH($B$2, resultados!$A$1:$ZZ$1, 0))</f>
        <v/>
      </c>
      <c r="C1362">
        <f>INDEX(resultados!$A$2:$ZZ$2635, 1356, MATCH($B$3, resultados!$A$1:$ZZ$1, 0))</f>
        <v/>
      </c>
    </row>
    <row r="1363">
      <c r="A1363">
        <f>INDEX(resultados!$A$2:$ZZ$2635, 1357, MATCH($B$1, resultados!$A$1:$ZZ$1, 0))</f>
        <v/>
      </c>
      <c r="B1363">
        <f>INDEX(resultados!$A$2:$ZZ$2635, 1357, MATCH($B$2, resultados!$A$1:$ZZ$1, 0))</f>
        <v/>
      </c>
      <c r="C1363">
        <f>INDEX(resultados!$A$2:$ZZ$2635, 1357, MATCH($B$3, resultados!$A$1:$ZZ$1, 0))</f>
        <v/>
      </c>
    </row>
    <row r="1364">
      <c r="A1364">
        <f>INDEX(resultados!$A$2:$ZZ$2635, 1358, MATCH($B$1, resultados!$A$1:$ZZ$1, 0))</f>
        <v/>
      </c>
      <c r="B1364">
        <f>INDEX(resultados!$A$2:$ZZ$2635, 1358, MATCH($B$2, resultados!$A$1:$ZZ$1, 0))</f>
        <v/>
      </c>
      <c r="C1364">
        <f>INDEX(resultados!$A$2:$ZZ$2635, 1358, MATCH($B$3, resultados!$A$1:$ZZ$1, 0))</f>
        <v/>
      </c>
    </row>
    <row r="1365">
      <c r="A1365">
        <f>INDEX(resultados!$A$2:$ZZ$2635, 1359, MATCH($B$1, resultados!$A$1:$ZZ$1, 0))</f>
        <v/>
      </c>
      <c r="B1365">
        <f>INDEX(resultados!$A$2:$ZZ$2635, 1359, MATCH($B$2, resultados!$A$1:$ZZ$1, 0))</f>
        <v/>
      </c>
      <c r="C1365">
        <f>INDEX(resultados!$A$2:$ZZ$2635, 1359, MATCH($B$3, resultados!$A$1:$ZZ$1, 0))</f>
        <v/>
      </c>
    </row>
    <row r="1366">
      <c r="A1366">
        <f>INDEX(resultados!$A$2:$ZZ$2635, 1360, MATCH($B$1, resultados!$A$1:$ZZ$1, 0))</f>
        <v/>
      </c>
      <c r="B1366">
        <f>INDEX(resultados!$A$2:$ZZ$2635, 1360, MATCH($B$2, resultados!$A$1:$ZZ$1, 0))</f>
        <v/>
      </c>
      <c r="C1366">
        <f>INDEX(resultados!$A$2:$ZZ$2635, 1360, MATCH($B$3, resultados!$A$1:$ZZ$1, 0))</f>
        <v/>
      </c>
    </row>
    <row r="1367">
      <c r="A1367">
        <f>INDEX(resultados!$A$2:$ZZ$2635, 1361, MATCH($B$1, resultados!$A$1:$ZZ$1, 0))</f>
        <v/>
      </c>
      <c r="B1367">
        <f>INDEX(resultados!$A$2:$ZZ$2635, 1361, MATCH($B$2, resultados!$A$1:$ZZ$1, 0))</f>
        <v/>
      </c>
      <c r="C1367">
        <f>INDEX(resultados!$A$2:$ZZ$2635, 1361, MATCH($B$3, resultados!$A$1:$ZZ$1, 0))</f>
        <v/>
      </c>
    </row>
    <row r="1368">
      <c r="A1368">
        <f>INDEX(resultados!$A$2:$ZZ$2635, 1362, MATCH($B$1, resultados!$A$1:$ZZ$1, 0))</f>
        <v/>
      </c>
      <c r="B1368">
        <f>INDEX(resultados!$A$2:$ZZ$2635, 1362, MATCH($B$2, resultados!$A$1:$ZZ$1, 0))</f>
        <v/>
      </c>
      <c r="C1368">
        <f>INDEX(resultados!$A$2:$ZZ$2635, 1362, MATCH($B$3, resultados!$A$1:$ZZ$1, 0))</f>
        <v/>
      </c>
    </row>
    <row r="1369">
      <c r="A1369">
        <f>INDEX(resultados!$A$2:$ZZ$2635, 1363, MATCH($B$1, resultados!$A$1:$ZZ$1, 0))</f>
        <v/>
      </c>
      <c r="B1369">
        <f>INDEX(resultados!$A$2:$ZZ$2635, 1363, MATCH($B$2, resultados!$A$1:$ZZ$1, 0))</f>
        <v/>
      </c>
      <c r="C1369">
        <f>INDEX(resultados!$A$2:$ZZ$2635, 1363, MATCH($B$3, resultados!$A$1:$ZZ$1, 0))</f>
        <v/>
      </c>
    </row>
    <row r="1370">
      <c r="A1370">
        <f>INDEX(resultados!$A$2:$ZZ$2635, 1364, MATCH($B$1, resultados!$A$1:$ZZ$1, 0))</f>
        <v/>
      </c>
      <c r="B1370">
        <f>INDEX(resultados!$A$2:$ZZ$2635, 1364, MATCH($B$2, resultados!$A$1:$ZZ$1, 0))</f>
        <v/>
      </c>
      <c r="C1370">
        <f>INDEX(resultados!$A$2:$ZZ$2635, 1364, MATCH($B$3, resultados!$A$1:$ZZ$1, 0))</f>
        <v/>
      </c>
    </row>
    <row r="1371">
      <c r="A1371">
        <f>INDEX(resultados!$A$2:$ZZ$2635, 1365, MATCH($B$1, resultados!$A$1:$ZZ$1, 0))</f>
        <v/>
      </c>
      <c r="B1371">
        <f>INDEX(resultados!$A$2:$ZZ$2635, 1365, MATCH($B$2, resultados!$A$1:$ZZ$1, 0))</f>
        <v/>
      </c>
      <c r="C1371">
        <f>INDEX(resultados!$A$2:$ZZ$2635, 1365, MATCH($B$3, resultados!$A$1:$ZZ$1, 0))</f>
        <v/>
      </c>
    </row>
    <row r="1372">
      <c r="A1372">
        <f>INDEX(resultados!$A$2:$ZZ$2635, 1366, MATCH($B$1, resultados!$A$1:$ZZ$1, 0))</f>
        <v/>
      </c>
      <c r="B1372">
        <f>INDEX(resultados!$A$2:$ZZ$2635, 1366, MATCH($B$2, resultados!$A$1:$ZZ$1, 0))</f>
        <v/>
      </c>
      <c r="C1372">
        <f>INDEX(resultados!$A$2:$ZZ$2635, 1366, MATCH($B$3, resultados!$A$1:$ZZ$1, 0))</f>
        <v/>
      </c>
    </row>
    <row r="1373">
      <c r="A1373">
        <f>INDEX(resultados!$A$2:$ZZ$2635, 1367, MATCH($B$1, resultados!$A$1:$ZZ$1, 0))</f>
        <v/>
      </c>
      <c r="B1373">
        <f>INDEX(resultados!$A$2:$ZZ$2635, 1367, MATCH($B$2, resultados!$A$1:$ZZ$1, 0))</f>
        <v/>
      </c>
      <c r="C1373">
        <f>INDEX(resultados!$A$2:$ZZ$2635, 1367, MATCH($B$3, resultados!$A$1:$ZZ$1, 0))</f>
        <v/>
      </c>
    </row>
    <row r="1374">
      <c r="A1374">
        <f>INDEX(resultados!$A$2:$ZZ$2635, 1368, MATCH($B$1, resultados!$A$1:$ZZ$1, 0))</f>
        <v/>
      </c>
      <c r="B1374">
        <f>INDEX(resultados!$A$2:$ZZ$2635, 1368, MATCH($B$2, resultados!$A$1:$ZZ$1, 0))</f>
        <v/>
      </c>
      <c r="C1374">
        <f>INDEX(resultados!$A$2:$ZZ$2635, 1368, MATCH($B$3, resultados!$A$1:$ZZ$1, 0))</f>
        <v/>
      </c>
    </row>
    <row r="1375">
      <c r="A1375">
        <f>INDEX(resultados!$A$2:$ZZ$2635, 1369, MATCH($B$1, resultados!$A$1:$ZZ$1, 0))</f>
        <v/>
      </c>
      <c r="B1375">
        <f>INDEX(resultados!$A$2:$ZZ$2635, 1369, MATCH($B$2, resultados!$A$1:$ZZ$1, 0))</f>
        <v/>
      </c>
      <c r="C1375">
        <f>INDEX(resultados!$A$2:$ZZ$2635, 1369, MATCH($B$3, resultados!$A$1:$ZZ$1, 0))</f>
        <v/>
      </c>
    </row>
    <row r="1376">
      <c r="A1376">
        <f>INDEX(resultados!$A$2:$ZZ$2635, 1370, MATCH($B$1, resultados!$A$1:$ZZ$1, 0))</f>
        <v/>
      </c>
      <c r="B1376">
        <f>INDEX(resultados!$A$2:$ZZ$2635, 1370, MATCH($B$2, resultados!$A$1:$ZZ$1, 0))</f>
        <v/>
      </c>
      <c r="C1376">
        <f>INDEX(resultados!$A$2:$ZZ$2635, 1370, MATCH($B$3, resultados!$A$1:$ZZ$1, 0))</f>
        <v/>
      </c>
    </row>
    <row r="1377">
      <c r="A1377">
        <f>INDEX(resultados!$A$2:$ZZ$2635, 1371, MATCH($B$1, resultados!$A$1:$ZZ$1, 0))</f>
        <v/>
      </c>
      <c r="B1377">
        <f>INDEX(resultados!$A$2:$ZZ$2635, 1371, MATCH($B$2, resultados!$A$1:$ZZ$1, 0))</f>
        <v/>
      </c>
      <c r="C1377">
        <f>INDEX(resultados!$A$2:$ZZ$2635, 1371, MATCH($B$3, resultados!$A$1:$ZZ$1, 0))</f>
        <v/>
      </c>
    </row>
    <row r="1378">
      <c r="A1378">
        <f>INDEX(resultados!$A$2:$ZZ$2635, 1372, MATCH($B$1, resultados!$A$1:$ZZ$1, 0))</f>
        <v/>
      </c>
      <c r="B1378">
        <f>INDEX(resultados!$A$2:$ZZ$2635, 1372, MATCH($B$2, resultados!$A$1:$ZZ$1, 0))</f>
        <v/>
      </c>
      <c r="C1378">
        <f>INDEX(resultados!$A$2:$ZZ$2635, 1372, MATCH($B$3, resultados!$A$1:$ZZ$1, 0))</f>
        <v/>
      </c>
    </row>
    <row r="1379">
      <c r="A1379">
        <f>INDEX(resultados!$A$2:$ZZ$2635, 1373, MATCH($B$1, resultados!$A$1:$ZZ$1, 0))</f>
        <v/>
      </c>
      <c r="B1379">
        <f>INDEX(resultados!$A$2:$ZZ$2635, 1373, MATCH($B$2, resultados!$A$1:$ZZ$1, 0))</f>
        <v/>
      </c>
      <c r="C1379">
        <f>INDEX(resultados!$A$2:$ZZ$2635, 1373, MATCH($B$3, resultados!$A$1:$ZZ$1, 0))</f>
        <v/>
      </c>
    </row>
    <row r="1380">
      <c r="A1380">
        <f>INDEX(resultados!$A$2:$ZZ$2635, 1374, MATCH($B$1, resultados!$A$1:$ZZ$1, 0))</f>
        <v/>
      </c>
      <c r="B1380">
        <f>INDEX(resultados!$A$2:$ZZ$2635, 1374, MATCH($B$2, resultados!$A$1:$ZZ$1, 0))</f>
        <v/>
      </c>
      <c r="C1380">
        <f>INDEX(resultados!$A$2:$ZZ$2635, 1374, MATCH($B$3, resultados!$A$1:$ZZ$1, 0))</f>
        <v/>
      </c>
    </row>
    <row r="1381">
      <c r="A1381">
        <f>INDEX(resultados!$A$2:$ZZ$2635, 1375, MATCH($B$1, resultados!$A$1:$ZZ$1, 0))</f>
        <v/>
      </c>
      <c r="B1381">
        <f>INDEX(resultados!$A$2:$ZZ$2635, 1375, MATCH($B$2, resultados!$A$1:$ZZ$1, 0))</f>
        <v/>
      </c>
      <c r="C1381">
        <f>INDEX(resultados!$A$2:$ZZ$2635, 1375, MATCH($B$3, resultados!$A$1:$ZZ$1, 0))</f>
        <v/>
      </c>
    </row>
    <row r="1382">
      <c r="A1382">
        <f>INDEX(resultados!$A$2:$ZZ$2635, 1376, MATCH($B$1, resultados!$A$1:$ZZ$1, 0))</f>
        <v/>
      </c>
      <c r="B1382">
        <f>INDEX(resultados!$A$2:$ZZ$2635, 1376, MATCH($B$2, resultados!$A$1:$ZZ$1, 0))</f>
        <v/>
      </c>
      <c r="C1382">
        <f>INDEX(resultados!$A$2:$ZZ$2635, 1376, MATCH($B$3, resultados!$A$1:$ZZ$1, 0))</f>
        <v/>
      </c>
    </row>
    <row r="1383">
      <c r="A1383">
        <f>INDEX(resultados!$A$2:$ZZ$2635, 1377, MATCH($B$1, resultados!$A$1:$ZZ$1, 0))</f>
        <v/>
      </c>
      <c r="B1383">
        <f>INDEX(resultados!$A$2:$ZZ$2635, 1377, MATCH($B$2, resultados!$A$1:$ZZ$1, 0))</f>
        <v/>
      </c>
      <c r="C1383">
        <f>INDEX(resultados!$A$2:$ZZ$2635, 1377, MATCH($B$3, resultados!$A$1:$ZZ$1, 0))</f>
        <v/>
      </c>
    </row>
    <row r="1384">
      <c r="A1384">
        <f>INDEX(resultados!$A$2:$ZZ$2635, 1378, MATCH($B$1, resultados!$A$1:$ZZ$1, 0))</f>
        <v/>
      </c>
      <c r="B1384">
        <f>INDEX(resultados!$A$2:$ZZ$2635, 1378, MATCH($B$2, resultados!$A$1:$ZZ$1, 0))</f>
        <v/>
      </c>
      <c r="C1384">
        <f>INDEX(resultados!$A$2:$ZZ$2635, 1378, MATCH($B$3, resultados!$A$1:$ZZ$1, 0))</f>
        <v/>
      </c>
    </row>
    <row r="1385">
      <c r="A1385">
        <f>INDEX(resultados!$A$2:$ZZ$2635, 1379, MATCH($B$1, resultados!$A$1:$ZZ$1, 0))</f>
        <v/>
      </c>
      <c r="B1385">
        <f>INDEX(resultados!$A$2:$ZZ$2635, 1379, MATCH($B$2, resultados!$A$1:$ZZ$1, 0))</f>
        <v/>
      </c>
      <c r="C1385">
        <f>INDEX(resultados!$A$2:$ZZ$2635, 1379, MATCH($B$3, resultados!$A$1:$ZZ$1, 0))</f>
        <v/>
      </c>
    </row>
    <row r="1386">
      <c r="A1386">
        <f>INDEX(resultados!$A$2:$ZZ$2635, 1380, MATCH($B$1, resultados!$A$1:$ZZ$1, 0))</f>
        <v/>
      </c>
      <c r="B1386">
        <f>INDEX(resultados!$A$2:$ZZ$2635, 1380, MATCH($B$2, resultados!$A$1:$ZZ$1, 0))</f>
        <v/>
      </c>
      <c r="C1386">
        <f>INDEX(resultados!$A$2:$ZZ$2635, 1380, MATCH($B$3, resultados!$A$1:$ZZ$1, 0))</f>
        <v/>
      </c>
    </row>
    <row r="1387">
      <c r="A1387">
        <f>INDEX(resultados!$A$2:$ZZ$2635, 1381, MATCH($B$1, resultados!$A$1:$ZZ$1, 0))</f>
        <v/>
      </c>
      <c r="B1387">
        <f>INDEX(resultados!$A$2:$ZZ$2635, 1381, MATCH($B$2, resultados!$A$1:$ZZ$1, 0))</f>
        <v/>
      </c>
      <c r="C1387">
        <f>INDEX(resultados!$A$2:$ZZ$2635, 1381, MATCH($B$3, resultados!$A$1:$ZZ$1, 0))</f>
        <v/>
      </c>
    </row>
    <row r="1388">
      <c r="A1388">
        <f>INDEX(resultados!$A$2:$ZZ$2635, 1382, MATCH($B$1, resultados!$A$1:$ZZ$1, 0))</f>
        <v/>
      </c>
      <c r="B1388">
        <f>INDEX(resultados!$A$2:$ZZ$2635, 1382, MATCH($B$2, resultados!$A$1:$ZZ$1, 0))</f>
        <v/>
      </c>
      <c r="C1388">
        <f>INDEX(resultados!$A$2:$ZZ$2635, 1382, MATCH($B$3, resultados!$A$1:$ZZ$1, 0))</f>
        <v/>
      </c>
    </row>
    <row r="1389">
      <c r="A1389">
        <f>INDEX(resultados!$A$2:$ZZ$2635, 1383, MATCH($B$1, resultados!$A$1:$ZZ$1, 0))</f>
        <v/>
      </c>
      <c r="B1389">
        <f>INDEX(resultados!$A$2:$ZZ$2635, 1383, MATCH($B$2, resultados!$A$1:$ZZ$1, 0))</f>
        <v/>
      </c>
      <c r="C1389">
        <f>INDEX(resultados!$A$2:$ZZ$2635, 1383, MATCH($B$3, resultados!$A$1:$ZZ$1, 0))</f>
        <v/>
      </c>
    </row>
    <row r="1390">
      <c r="A1390">
        <f>INDEX(resultados!$A$2:$ZZ$2635, 1384, MATCH($B$1, resultados!$A$1:$ZZ$1, 0))</f>
        <v/>
      </c>
      <c r="B1390">
        <f>INDEX(resultados!$A$2:$ZZ$2635, 1384, MATCH($B$2, resultados!$A$1:$ZZ$1, 0))</f>
        <v/>
      </c>
      <c r="C1390">
        <f>INDEX(resultados!$A$2:$ZZ$2635, 1384, MATCH($B$3, resultados!$A$1:$ZZ$1, 0))</f>
        <v/>
      </c>
    </row>
    <row r="1391">
      <c r="A1391">
        <f>INDEX(resultados!$A$2:$ZZ$2635, 1385, MATCH($B$1, resultados!$A$1:$ZZ$1, 0))</f>
        <v/>
      </c>
      <c r="B1391">
        <f>INDEX(resultados!$A$2:$ZZ$2635, 1385, MATCH($B$2, resultados!$A$1:$ZZ$1, 0))</f>
        <v/>
      </c>
      <c r="C1391">
        <f>INDEX(resultados!$A$2:$ZZ$2635, 1385, MATCH($B$3, resultados!$A$1:$ZZ$1, 0))</f>
        <v/>
      </c>
    </row>
    <row r="1392">
      <c r="A1392">
        <f>INDEX(resultados!$A$2:$ZZ$2635, 1386, MATCH($B$1, resultados!$A$1:$ZZ$1, 0))</f>
        <v/>
      </c>
      <c r="B1392">
        <f>INDEX(resultados!$A$2:$ZZ$2635, 1386, MATCH($B$2, resultados!$A$1:$ZZ$1, 0))</f>
        <v/>
      </c>
      <c r="C1392">
        <f>INDEX(resultados!$A$2:$ZZ$2635, 1386, MATCH($B$3, resultados!$A$1:$ZZ$1, 0))</f>
        <v/>
      </c>
    </row>
    <row r="1393">
      <c r="A1393">
        <f>INDEX(resultados!$A$2:$ZZ$2635, 1387, MATCH($B$1, resultados!$A$1:$ZZ$1, 0))</f>
        <v/>
      </c>
      <c r="B1393">
        <f>INDEX(resultados!$A$2:$ZZ$2635, 1387, MATCH($B$2, resultados!$A$1:$ZZ$1, 0))</f>
        <v/>
      </c>
      <c r="C1393">
        <f>INDEX(resultados!$A$2:$ZZ$2635, 1387, MATCH($B$3, resultados!$A$1:$ZZ$1, 0))</f>
        <v/>
      </c>
    </row>
    <row r="1394">
      <c r="A1394">
        <f>INDEX(resultados!$A$2:$ZZ$2635, 1388, MATCH($B$1, resultados!$A$1:$ZZ$1, 0))</f>
        <v/>
      </c>
      <c r="B1394">
        <f>INDEX(resultados!$A$2:$ZZ$2635, 1388, MATCH($B$2, resultados!$A$1:$ZZ$1, 0))</f>
        <v/>
      </c>
      <c r="C1394">
        <f>INDEX(resultados!$A$2:$ZZ$2635, 1388, MATCH($B$3, resultados!$A$1:$ZZ$1, 0))</f>
        <v/>
      </c>
    </row>
    <row r="1395">
      <c r="A1395">
        <f>INDEX(resultados!$A$2:$ZZ$2635, 1389, MATCH($B$1, resultados!$A$1:$ZZ$1, 0))</f>
        <v/>
      </c>
      <c r="B1395">
        <f>INDEX(resultados!$A$2:$ZZ$2635, 1389, MATCH($B$2, resultados!$A$1:$ZZ$1, 0))</f>
        <v/>
      </c>
      <c r="C1395">
        <f>INDEX(resultados!$A$2:$ZZ$2635, 1389, MATCH($B$3, resultados!$A$1:$ZZ$1, 0))</f>
        <v/>
      </c>
    </row>
    <row r="1396">
      <c r="A1396">
        <f>INDEX(resultados!$A$2:$ZZ$2635, 1390, MATCH($B$1, resultados!$A$1:$ZZ$1, 0))</f>
        <v/>
      </c>
      <c r="B1396">
        <f>INDEX(resultados!$A$2:$ZZ$2635, 1390, MATCH($B$2, resultados!$A$1:$ZZ$1, 0))</f>
        <v/>
      </c>
      <c r="C1396">
        <f>INDEX(resultados!$A$2:$ZZ$2635, 1390, MATCH($B$3, resultados!$A$1:$ZZ$1, 0))</f>
        <v/>
      </c>
    </row>
    <row r="1397">
      <c r="A1397">
        <f>INDEX(resultados!$A$2:$ZZ$2635, 1391, MATCH($B$1, resultados!$A$1:$ZZ$1, 0))</f>
        <v/>
      </c>
      <c r="B1397">
        <f>INDEX(resultados!$A$2:$ZZ$2635, 1391, MATCH($B$2, resultados!$A$1:$ZZ$1, 0))</f>
        <v/>
      </c>
      <c r="C1397">
        <f>INDEX(resultados!$A$2:$ZZ$2635, 1391, MATCH($B$3, resultados!$A$1:$ZZ$1, 0))</f>
        <v/>
      </c>
    </row>
    <row r="1398">
      <c r="A1398">
        <f>INDEX(resultados!$A$2:$ZZ$2635, 1392, MATCH($B$1, resultados!$A$1:$ZZ$1, 0))</f>
        <v/>
      </c>
      <c r="B1398">
        <f>INDEX(resultados!$A$2:$ZZ$2635, 1392, MATCH($B$2, resultados!$A$1:$ZZ$1, 0))</f>
        <v/>
      </c>
      <c r="C1398">
        <f>INDEX(resultados!$A$2:$ZZ$2635, 1392, MATCH($B$3, resultados!$A$1:$ZZ$1, 0))</f>
        <v/>
      </c>
    </row>
    <row r="1399">
      <c r="A1399">
        <f>INDEX(resultados!$A$2:$ZZ$2635, 1393, MATCH($B$1, resultados!$A$1:$ZZ$1, 0))</f>
        <v/>
      </c>
      <c r="B1399">
        <f>INDEX(resultados!$A$2:$ZZ$2635, 1393, MATCH($B$2, resultados!$A$1:$ZZ$1, 0))</f>
        <v/>
      </c>
      <c r="C1399">
        <f>INDEX(resultados!$A$2:$ZZ$2635, 1393, MATCH($B$3, resultados!$A$1:$ZZ$1, 0))</f>
        <v/>
      </c>
    </row>
    <row r="1400">
      <c r="A1400">
        <f>INDEX(resultados!$A$2:$ZZ$2635, 1394, MATCH($B$1, resultados!$A$1:$ZZ$1, 0))</f>
        <v/>
      </c>
      <c r="B1400">
        <f>INDEX(resultados!$A$2:$ZZ$2635, 1394, MATCH($B$2, resultados!$A$1:$ZZ$1, 0))</f>
        <v/>
      </c>
      <c r="C1400">
        <f>INDEX(resultados!$A$2:$ZZ$2635, 1394, MATCH($B$3, resultados!$A$1:$ZZ$1, 0))</f>
        <v/>
      </c>
    </row>
    <row r="1401">
      <c r="A1401">
        <f>INDEX(resultados!$A$2:$ZZ$2635, 1395, MATCH($B$1, resultados!$A$1:$ZZ$1, 0))</f>
        <v/>
      </c>
      <c r="B1401">
        <f>INDEX(resultados!$A$2:$ZZ$2635, 1395, MATCH($B$2, resultados!$A$1:$ZZ$1, 0))</f>
        <v/>
      </c>
      <c r="C1401">
        <f>INDEX(resultados!$A$2:$ZZ$2635, 1395, MATCH($B$3, resultados!$A$1:$ZZ$1, 0))</f>
        <v/>
      </c>
    </row>
    <row r="1402">
      <c r="A1402">
        <f>INDEX(resultados!$A$2:$ZZ$2635, 1396, MATCH($B$1, resultados!$A$1:$ZZ$1, 0))</f>
        <v/>
      </c>
      <c r="B1402">
        <f>INDEX(resultados!$A$2:$ZZ$2635, 1396, MATCH($B$2, resultados!$A$1:$ZZ$1, 0))</f>
        <v/>
      </c>
      <c r="C1402">
        <f>INDEX(resultados!$A$2:$ZZ$2635, 1396, MATCH($B$3, resultados!$A$1:$ZZ$1, 0))</f>
        <v/>
      </c>
    </row>
    <row r="1403">
      <c r="A1403">
        <f>INDEX(resultados!$A$2:$ZZ$2635, 1397, MATCH($B$1, resultados!$A$1:$ZZ$1, 0))</f>
        <v/>
      </c>
      <c r="B1403">
        <f>INDEX(resultados!$A$2:$ZZ$2635, 1397, MATCH($B$2, resultados!$A$1:$ZZ$1, 0))</f>
        <v/>
      </c>
      <c r="C1403">
        <f>INDEX(resultados!$A$2:$ZZ$2635, 1397, MATCH($B$3, resultados!$A$1:$ZZ$1, 0))</f>
        <v/>
      </c>
    </row>
    <row r="1404">
      <c r="A1404">
        <f>INDEX(resultados!$A$2:$ZZ$2635, 1398, MATCH($B$1, resultados!$A$1:$ZZ$1, 0))</f>
        <v/>
      </c>
      <c r="B1404">
        <f>INDEX(resultados!$A$2:$ZZ$2635, 1398, MATCH($B$2, resultados!$A$1:$ZZ$1, 0))</f>
        <v/>
      </c>
      <c r="C1404">
        <f>INDEX(resultados!$A$2:$ZZ$2635, 1398, MATCH($B$3, resultados!$A$1:$ZZ$1, 0))</f>
        <v/>
      </c>
    </row>
    <row r="1405">
      <c r="A1405">
        <f>INDEX(resultados!$A$2:$ZZ$2635, 1399, MATCH($B$1, resultados!$A$1:$ZZ$1, 0))</f>
        <v/>
      </c>
      <c r="B1405">
        <f>INDEX(resultados!$A$2:$ZZ$2635, 1399, MATCH($B$2, resultados!$A$1:$ZZ$1, 0))</f>
        <v/>
      </c>
      <c r="C1405">
        <f>INDEX(resultados!$A$2:$ZZ$2635, 1399, MATCH($B$3, resultados!$A$1:$ZZ$1, 0))</f>
        <v/>
      </c>
    </row>
    <row r="1406">
      <c r="A1406">
        <f>INDEX(resultados!$A$2:$ZZ$2635, 1400, MATCH($B$1, resultados!$A$1:$ZZ$1, 0))</f>
        <v/>
      </c>
      <c r="B1406">
        <f>INDEX(resultados!$A$2:$ZZ$2635, 1400, MATCH($B$2, resultados!$A$1:$ZZ$1, 0))</f>
        <v/>
      </c>
      <c r="C1406">
        <f>INDEX(resultados!$A$2:$ZZ$2635, 1400, MATCH($B$3, resultados!$A$1:$ZZ$1, 0))</f>
        <v/>
      </c>
    </row>
    <row r="1407">
      <c r="A1407">
        <f>INDEX(resultados!$A$2:$ZZ$2635, 1401, MATCH($B$1, resultados!$A$1:$ZZ$1, 0))</f>
        <v/>
      </c>
      <c r="B1407">
        <f>INDEX(resultados!$A$2:$ZZ$2635, 1401, MATCH($B$2, resultados!$A$1:$ZZ$1, 0))</f>
        <v/>
      </c>
      <c r="C1407">
        <f>INDEX(resultados!$A$2:$ZZ$2635, 1401, MATCH($B$3, resultados!$A$1:$ZZ$1, 0))</f>
        <v/>
      </c>
    </row>
    <row r="1408">
      <c r="A1408">
        <f>INDEX(resultados!$A$2:$ZZ$2635, 1402, MATCH($B$1, resultados!$A$1:$ZZ$1, 0))</f>
        <v/>
      </c>
      <c r="B1408">
        <f>INDEX(resultados!$A$2:$ZZ$2635, 1402, MATCH($B$2, resultados!$A$1:$ZZ$1, 0))</f>
        <v/>
      </c>
      <c r="C1408">
        <f>INDEX(resultados!$A$2:$ZZ$2635, 1402, MATCH($B$3, resultados!$A$1:$ZZ$1, 0))</f>
        <v/>
      </c>
    </row>
    <row r="1409">
      <c r="A1409">
        <f>INDEX(resultados!$A$2:$ZZ$2635, 1403, MATCH($B$1, resultados!$A$1:$ZZ$1, 0))</f>
        <v/>
      </c>
      <c r="B1409">
        <f>INDEX(resultados!$A$2:$ZZ$2635, 1403, MATCH($B$2, resultados!$A$1:$ZZ$1, 0))</f>
        <v/>
      </c>
      <c r="C1409">
        <f>INDEX(resultados!$A$2:$ZZ$2635, 1403, MATCH($B$3, resultados!$A$1:$ZZ$1, 0))</f>
        <v/>
      </c>
    </row>
    <row r="1410">
      <c r="A1410">
        <f>INDEX(resultados!$A$2:$ZZ$2635, 1404, MATCH($B$1, resultados!$A$1:$ZZ$1, 0))</f>
        <v/>
      </c>
      <c r="B1410">
        <f>INDEX(resultados!$A$2:$ZZ$2635, 1404, MATCH($B$2, resultados!$A$1:$ZZ$1, 0))</f>
        <v/>
      </c>
      <c r="C1410">
        <f>INDEX(resultados!$A$2:$ZZ$2635, 1404, MATCH($B$3, resultados!$A$1:$ZZ$1, 0))</f>
        <v/>
      </c>
    </row>
    <row r="1411">
      <c r="A1411">
        <f>INDEX(resultados!$A$2:$ZZ$2635, 1405, MATCH($B$1, resultados!$A$1:$ZZ$1, 0))</f>
        <v/>
      </c>
      <c r="B1411">
        <f>INDEX(resultados!$A$2:$ZZ$2635, 1405, MATCH($B$2, resultados!$A$1:$ZZ$1, 0))</f>
        <v/>
      </c>
      <c r="C1411">
        <f>INDEX(resultados!$A$2:$ZZ$2635, 1405, MATCH($B$3, resultados!$A$1:$ZZ$1, 0))</f>
        <v/>
      </c>
    </row>
    <row r="1412">
      <c r="A1412">
        <f>INDEX(resultados!$A$2:$ZZ$2635, 1406, MATCH($B$1, resultados!$A$1:$ZZ$1, 0))</f>
        <v/>
      </c>
      <c r="B1412">
        <f>INDEX(resultados!$A$2:$ZZ$2635, 1406, MATCH($B$2, resultados!$A$1:$ZZ$1, 0))</f>
        <v/>
      </c>
      <c r="C1412">
        <f>INDEX(resultados!$A$2:$ZZ$2635, 1406, MATCH($B$3, resultados!$A$1:$ZZ$1, 0))</f>
        <v/>
      </c>
    </row>
    <row r="1413">
      <c r="A1413">
        <f>INDEX(resultados!$A$2:$ZZ$2635, 1407, MATCH($B$1, resultados!$A$1:$ZZ$1, 0))</f>
        <v/>
      </c>
      <c r="B1413">
        <f>INDEX(resultados!$A$2:$ZZ$2635, 1407, MATCH($B$2, resultados!$A$1:$ZZ$1, 0))</f>
        <v/>
      </c>
      <c r="C1413">
        <f>INDEX(resultados!$A$2:$ZZ$2635, 1407, MATCH($B$3, resultados!$A$1:$ZZ$1, 0))</f>
        <v/>
      </c>
    </row>
    <row r="1414">
      <c r="A1414">
        <f>INDEX(resultados!$A$2:$ZZ$2635, 1408, MATCH($B$1, resultados!$A$1:$ZZ$1, 0))</f>
        <v/>
      </c>
      <c r="B1414">
        <f>INDEX(resultados!$A$2:$ZZ$2635, 1408, MATCH($B$2, resultados!$A$1:$ZZ$1, 0))</f>
        <v/>
      </c>
      <c r="C1414">
        <f>INDEX(resultados!$A$2:$ZZ$2635, 1408, MATCH($B$3, resultados!$A$1:$ZZ$1, 0))</f>
        <v/>
      </c>
    </row>
    <row r="1415">
      <c r="A1415">
        <f>INDEX(resultados!$A$2:$ZZ$2635, 1409, MATCH($B$1, resultados!$A$1:$ZZ$1, 0))</f>
        <v/>
      </c>
      <c r="B1415">
        <f>INDEX(resultados!$A$2:$ZZ$2635, 1409, MATCH($B$2, resultados!$A$1:$ZZ$1, 0))</f>
        <v/>
      </c>
      <c r="C1415">
        <f>INDEX(resultados!$A$2:$ZZ$2635, 1409, MATCH($B$3, resultados!$A$1:$ZZ$1, 0))</f>
        <v/>
      </c>
    </row>
    <row r="1416">
      <c r="A1416">
        <f>INDEX(resultados!$A$2:$ZZ$2635, 1410, MATCH($B$1, resultados!$A$1:$ZZ$1, 0))</f>
        <v/>
      </c>
      <c r="B1416">
        <f>INDEX(resultados!$A$2:$ZZ$2635, 1410, MATCH($B$2, resultados!$A$1:$ZZ$1, 0))</f>
        <v/>
      </c>
      <c r="C1416">
        <f>INDEX(resultados!$A$2:$ZZ$2635, 1410, MATCH($B$3, resultados!$A$1:$ZZ$1, 0))</f>
        <v/>
      </c>
    </row>
    <row r="1417">
      <c r="A1417">
        <f>INDEX(resultados!$A$2:$ZZ$2635, 1411, MATCH($B$1, resultados!$A$1:$ZZ$1, 0))</f>
        <v/>
      </c>
      <c r="B1417">
        <f>INDEX(resultados!$A$2:$ZZ$2635, 1411, MATCH($B$2, resultados!$A$1:$ZZ$1, 0))</f>
        <v/>
      </c>
      <c r="C1417">
        <f>INDEX(resultados!$A$2:$ZZ$2635, 1411, MATCH($B$3, resultados!$A$1:$ZZ$1, 0))</f>
        <v/>
      </c>
    </row>
    <row r="1418">
      <c r="A1418">
        <f>INDEX(resultados!$A$2:$ZZ$2635, 1412, MATCH($B$1, resultados!$A$1:$ZZ$1, 0))</f>
        <v/>
      </c>
      <c r="B1418">
        <f>INDEX(resultados!$A$2:$ZZ$2635, 1412, MATCH($B$2, resultados!$A$1:$ZZ$1, 0))</f>
        <v/>
      </c>
      <c r="C1418">
        <f>INDEX(resultados!$A$2:$ZZ$2635, 1412, MATCH($B$3, resultados!$A$1:$ZZ$1, 0))</f>
        <v/>
      </c>
    </row>
    <row r="1419">
      <c r="A1419">
        <f>INDEX(resultados!$A$2:$ZZ$2635, 1413, MATCH($B$1, resultados!$A$1:$ZZ$1, 0))</f>
        <v/>
      </c>
      <c r="B1419">
        <f>INDEX(resultados!$A$2:$ZZ$2635, 1413, MATCH($B$2, resultados!$A$1:$ZZ$1, 0))</f>
        <v/>
      </c>
      <c r="C1419">
        <f>INDEX(resultados!$A$2:$ZZ$2635, 1413, MATCH($B$3, resultados!$A$1:$ZZ$1, 0))</f>
        <v/>
      </c>
    </row>
    <row r="1420">
      <c r="A1420">
        <f>INDEX(resultados!$A$2:$ZZ$2635, 1414, MATCH($B$1, resultados!$A$1:$ZZ$1, 0))</f>
        <v/>
      </c>
      <c r="B1420">
        <f>INDEX(resultados!$A$2:$ZZ$2635, 1414, MATCH($B$2, resultados!$A$1:$ZZ$1, 0))</f>
        <v/>
      </c>
      <c r="C1420">
        <f>INDEX(resultados!$A$2:$ZZ$2635, 1414, MATCH($B$3, resultados!$A$1:$ZZ$1, 0))</f>
        <v/>
      </c>
    </row>
    <row r="1421">
      <c r="A1421">
        <f>INDEX(resultados!$A$2:$ZZ$2635, 1415, MATCH($B$1, resultados!$A$1:$ZZ$1, 0))</f>
        <v/>
      </c>
      <c r="B1421">
        <f>INDEX(resultados!$A$2:$ZZ$2635, 1415, MATCH($B$2, resultados!$A$1:$ZZ$1, 0))</f>
        <v/>
      </c>
      <c r="C1421">
        <f>INDEX(resultados!$A$2:$ZZ$2635, 1415, MATCH($B$3, resultados!$A$1:$ZZ$1, 0))</f>
        <v/>
      </c>
    </row>
    <row r="1422">
      <c r="A1422">
        <f>INDEX(resultados!$A$2:$ZZ$2635, 1416, MATCH($B$1, resultados!$A$1:$ZZ$1, 0))</f>
        <v/>
      </c>
      <c r="B1422">
        <f>INDEX(resultados!$A$2:$ZZ$2635, 1416, MATCH($B$2, resultados!$A$1:$ZZ$1, 0))</f>
        <v/>
      </c>
      <c r="C1422">
        <f>INDEX(resultados!$A$2:$ZZ$2635, 1416, MATCH($B$3, resultados!$A$1:$ZZ$1, 0))</f>
        <v/>
      </c>
    </row>
    <row r="1423">
      <c r="A1423">
        <f>INDEX(resultados!$A$2:$ZZ$2635, 1417, MATCH($B$1, resultados!$A$1:$ZZ$1, 0))</f>
        <v/>
      </c>
      <c r="B1423">
        <f>INDEX(resultados!$A$2:$ZZ$2635, 1417, MATCH($B$2, resultados!$A$1:$ZZ$1, 0))</f>
        <v/>
      </c>
      <c r="C1423">
        <f>INDEX(resultados!$A$2:$ZZ$2635, 1417, MATCH($B$3, resultados!$A$1:$ZZ$1, 0))</f>
        <v/>
      </c>
    </row>
    <row r="1424">
      <c r="A1424">
        <f>INDEX(resultados!$A$2:$ZZ$2635, 1418, MATCH($B$1, resultados!$A$1:$ZZ$1, 0))</f>
        <v/>
      </c>
      <c r="B1424">
        <f>INDEX(resultados!$A$2:$ZZ$2635, 1418, MATCH($B$2, resultados!$A$1:$ZZ$1, 0))</f>
        <v/>
      </c>
      <c r="C1424">
        <f>INDEX(resultados!$A$2:$ZZ$2635, 1418, MATCH($B$3, resultados!$A$1:$ZZ$1, 0))</f>
        <v/>
      </c>
    </row>
    <row r="1425">
      <c r="A1425">
        <f>INDEX(resultados!$A$2:$ZZ$2635, 1419, MATCH($B$1, resultados!$A$1:$ZZ$1, 0))</f>
        <v/>
      </c>
      <c r="B1425">
        <f>INDEX(resultados!$A$2:$ZZ$2635, 1419, MATCH($B$2, resultados!$A$1:$ZZ$1, 0))</f>
        <v/>
      </c>
      <c r="C1425">
        <f>INDEX(resultados!$A$2:$ZZ$2635, 1419, MATCH($B$3, resultados!$A$1:$ZZ$1, 0))</f>
        <v/>
      </c>
    </row>
    <row r="1426">
      <c r="A1426">
        <f>INDEX(resultados!$A$2:$ZZ$2635, 1420, MATCH($B$1, resultados!$A$1:$ZZ$1, 0))</f>
        <v/>
      </c>
      <c r="B1426">
        <f>INDEX(resultados!$A$2:$ZZ$2635, 1420, MATCH($B$2, resultados!$A$1:$ZZ$1, 0))</f>
        <v/>
      </c>
      <c r="C1426">
        <f>INDEX(resultados!$A$2:$ZZ$2635, 1420, MATCH($B$3, resultados!$A$1:$ZZ$1, 0))</f>
        <v/>
      </c>
    </row>
    <row r="1427">
      <c r="A1427">
        <f>INDEX(resultados!$A$2:$ZZ$2635, 1421, MATCH($B$1, resultados!$A$1:$ZZ$1, 0))</f>
        <v/>
      </c>
      <c r="B1427">
        <f>INDEX(resultados!$A$2:$ZZ$2635, 1421, MATCH($B$2, resultados!$A$1:$ZZ$1, 0))</f>
        <v/>
      </c>
      <c r="C1427">
        <f>INDEX(resultados!$A$2:$ZZ$2635, 1421, MATCH($B$3, resultados!$A$1:$ZZ$1, 0))</f>
        <v/>
      </c>
    </row>
    <row r="1428">
      <c r="A1428">
        <f>INDEX(resultados!$A$2:$ZZ$2635, 1422, MATCH($B$1, resultados!$A$1:$ZZ$1, 0))</f>
        <v/>
      </c>
      <c r="B1428">
        <f>INDEX(resultados!$A$2:$ZZ$2635, 1422, MATCH($B$2, resultados!$A$1:$ZZ$1, 0))</f>
        <v/>
      </c>
      <c r="C1428">
        <f>INDEX(resultados!$A$2:$ZZ$2635, 1422, MATCH($B$3, resultados!$A$1:$ZZ$1, 0))</f>
        <v/>
      </c>
    </row>
    <row r="1429">
      <c r="A1429">
        <f>INDEX(resultados!$A$2:$ZZ$2635, 1423, MATCH($B$1, resultados!$A$1:$ZZ$1, 0))</f>
        <v/>
      </c>
      <c r="B1429">
        <f>INDEX(resultados!$A$2:$ZZ$2635, 1423, MATCH($B$2, resultados!$A$1:$ZZ$1, 0))</f>
        <v/>
      </c>
      <c r="C1429">
        <f>INDEX(resultados!$A$2:$ZZ$2635, 1423, MATCH($B$3, resultados!$A$1:$ZZ$1, 0))</f>
        <v/>
      </c>
    </row>
    <row r="1430">
      <c r="A1430">
        <f>INDEX(resultados!$A$2:$ZZ$2635, 1424, MATCH($B$1, resultados!$A$1:$ZZ$1, 0))</f>
        <v/>
      </c>
      <c r="B1430">
        <f>INDEX(resultados!$A$2:$ZZ$2635, 1424, MATCH($B$2, resultados!$A$1:$ZZ$1, 0))</f>
        <v/>
      </c>
      <c r="C1430">
        <f>INDEX(resultados!$A$2:$ZZ$2635, 1424, MATCH($B$3, resultados!$A$1:$ZZ$1, 0))</f>
        <v/>
      </c>
    </row>
    <row r="1431">
      <c r="A1431">
        <f>INDEX(resultados!$A$2:$ZZ$2635, 1425, MATCH($B$1, resultados!$A$1:$ZZ$1, 0))</f>
        <v/>
      </c>
      <c r="B1431">
        <f>INDEX(resultados!$A$2:$ZZ$2635, 1425, MATCH($B$2, resultados!$A$1:$ZZ$1, 0))</f>
        <v/>
      </c>
      <c r="C1431">
        <f>INDEX(resultados!$A$2:$ZZ$2635, 1425, MATCH($B$3, resultados!$A$1:$ZZ$1, 0))</f>
        <v/>
      </c>
    </row>
    <row r="1432">
      <c r="A1432">
        <f>INDEX(resultados!$A$2:$ZZ$2635, 1426, MATCH($B$1, resultados!$A$1:$ZZ$1, 0))</f>
        <v/>
      </c>
      <c r="B1432">
        <f>INDEX(resultados!$A$2:$ZZ$2635, 1426, MATCH($B$2, resultados!$A$1:$ZZ$1, 0))</f>
        <v/>
      </c>
      <c r="C1432">
        <f>INDEX(resultados!$A$2:$ZZ$2635, 1426, MATCH($B$3, resultados!$A$1:$ZZ$1, 0))</f>
        <v/>
      </c>
    </row>
    <row r="1433">
      <c r="A1433">
        <f>INDEX(resultados!$A$2:$ZZ$2635, 1427, MATCH($B$1, resultados!$A$1:$ZZ$1, 0))</f>
        <v/>
      </c>
      <c r="B1433">
        <f>INDEX(resultados!$A$2:$ZZ$2635, 1427, MATCH($B$2, resultados!$A$1:$ZZ$1, 0))</f>
        <v/>
      </c>
      <c r="C1433">
        <f>INDEX(resultados!$A$2:$ZZ$2635, 1427, MATCH($B$3, resultados!$A$1:$ZZ$1, 0))</f>
        <v/>
      </c>
    </row>
    <row r="1434">
      <c r="A1434">
        <f>INDEX(resultados!$A$2:$ZZ$2635, 1428, MATCH($B$1, resultados!$A$1:$ZZ$1, 0))</f>
        <v/>
      </c>
      <c r="B1434">
        <f>INDEX(resultados!$A$2:$ZZ$2635, 1428, MATCH($B$2, resultados!$A$1:$ZZ$1, 0))</f>
        <v/>
      </c>
      <c r="C1434">
        <f>INDEX(resultados!$A$2:$ZZ$2635, 1428, MATCH($B$3, resultados!$A$1:$ZZ$1, 0))</f>
        <v/>
      </c>
    </row>
    <row r="1435">
      <c r="A1435">
        <f>INDEX(resultados!$A$2:$ZZ$2635, 1429, MATCH($B$1, resultados!$A$1:$ZZ$1, 0))</f>
        <v/>
      </c>
      <c r="B1435">
        <f>INDEX(resultados!$A$2:$ZZ$2635, 1429, MATCH($B$2, resultados!$A$1:$ZZ$1, 0))</f>
        <v/>
      </c>
      <c r="C1435">
        <f>INDEX(resultados!$A$2:$ZZ$2635, 1429, MATCH($B$3, resultados!$A$1:$ZZ$1, 0))</f>
        <v/>
      </c>
    </row>
    <row r="1436">
      <c r="A1436">
        <f>INDEX(resultados!$A$2:$ZZ$2635, 1430, MATCH($B$1, resultados!$A$1:$ZZ$1, 0))</f>
        <v/>
      </c>
      <c r="B1436">
        <f>INDEX(resultados!$A$2:$ZZ$2635, 1430, MATCH($B$2, resultados!$A$1:$ZZ$1, 0))</f>
        <v/>
      </c>
      <c r="C1436">
        <f>INDEX(resultados!$A$2:$ZZ$2635, 1430, MATCH($B$3, resultados!$A$1:$ZZ$1, 0))</f>
        <v/>
      </c>
    </row>
    <row r="1437">
      <c r="A1437">
        <f>INDEX(resultados!$A$2:$ZZ$2635, 1431, MATCH($B$1, resultados!$A$1:$ZZ$1, 0))</f>
        <v/>
      </c>
      <c r="B1437">
        <f>INDEX(resultados!$A$2:$ZZ$2635, 1431, MATCH($B$2, resultados!$A$1:$ZZ$1, 0))</f>
        <v/>
      </c>
      <c r="C1437">
        <f>INDEX(resultados!$A$2:$ZZ$2635, 1431, MATCH($B$3, resultados!$A$1:$ZZ$1, 0))</f>
        <v/>
      </c>
    </row>
    <row r="1438">
      <c r="A1438">
        <f>INDEX(resultados!$A$2:$ZZ$2635, 1432, MATCH($B$1, resultados!$A$1:$ZZ$1, 0))</f>
        <v/>
      </c>
      <c r="B1438">
        <f>INDEX(resultados!$A$2:$ZZ$2635, 1432, MATCH($B$2, resultados!$A$1:$ZZ$1, 0))</f>
        <v/>
      </c>
      <c r="C1438">
        <f>INDEX(resultados!$A$2:$ZZ$2635, 1432, MATCH($B$3, resultados!$A$1:$ZZ$1, 0))</f>
        <v/>
      </c>
    </row>
    <row r="1439">
      <c r="A1439">
        <f>INDEX(resultados!$A$2:$ZZ$2635, 1433, MATCH($B$1, resultados!$A$1:$ZZ$1, 0))</f>
        <v/>
      </c>
      <c r="B1439">
        <f>INDEX(resultados!$A$2:$ZZ$2635, 1433, MATCH($B$2, resultados!$A$1:$ZZ$1, 0))</f>
        <v/>
      </c>
      <c r="C1439">
        <f>INDEX(resultados!$A$2:$ZZ$2635, 1433, MATCH($B$3, resultados!$A$1:$ZZ$1, 0))</f>
        <v/>
      </c>
    </row>
    <row r="1440">
      <c r="A1440">
        <f>INDEX(resultados!$A$2:$ZZ$2635, 1434, MATCH($B$1, resultados!$A$1:$ZZ$1, 0))</f>
        <v/>
      </c>
      <c r="B1440">
        <f>INDEX(resultados!$A$2:$ZZ$2635, 1434, MATCH($B$2, resultados!$A$1:$ZZ$1, 0))</f>
        <v/>
      </c>
      <c r="C1440">
        <f>INDEX(resultados!$A$2:$ZZ$2635, 1434, MATCH($B$3, resultados!$A$1:$ZZ$1, 0))</f>
        <v/>
      </c>
    </row>
    <row r="1441">
      <c r="A1441">
        <f>INDEX(resultados!$A$2:$ZZ$2635, 1435, MATCH($B$1, resultados!$A$1:$ZZ$1, 0))</f>
        <v/>
      </c>
      <c r="B1441">
        <f>INDEX(resultados!$A$2:$ZZ$2635, 1435, MATCH($B$2, resultados!$A$1:$ZZ$1, 0))</f>
        <v/>
      </c>
      <c r="C1441">
        <f>INDEX(resultados!$A$2:$ZZ$2635, 1435, MATCH($B$3, resultados!$A$1:$ZZ$1, 0))</f>
        <v/>
      </c>
    </row>
    <row r="1442">
      <c r="A1442">
        <f>INDEX(resultados!$A$2:$ZZ$2635, 1436, MATCH($B$1, resultados!$A$1:$ZZ$1, 0))</f>
        <v/>
      </c>
      <c r="B1442">
        <f>INDEX(resultados!$A$2:$ZZ$2635, 1436, MATCH($B$2, resultados!$A$1:$ZZ$1, 0))</f>
        <v/>
      </c>
      <c r="C1442">
        <f>INDEX(resultados!$A$2:$ZZ$2635, 1436, MATCH($B$3, resultados!$A$1:$ZZ$1, 0))</f>
        <v/>
      </c>
    </row>
    <row r="1443">
      <c r="A1443">
        <f>INDEX(resultados!$A$2:$ZZ$2635, 1437, MATCH($B$1, resultados!$A$1:$ZZ$1, 0))</f>
        <v/>
      </c>
      <c r="B1443">
        <f>INDEX(resultados!$A$2:$ZZ$2635, 1437, MATCH($B$2, resultados!$A$1:$ZZ$1, 0))</f>
        <v/>
      </c>
      <c r="C1443">
        <f>INDEX(resultados!$A$2:$ZZ$2635, 1437, MATCH($B$3, resultados!$A$1:$ZZ$1, 0))</f>
        <v/>
      </c>
    </row>
    <row r="1444">
      <c r="A1444">
        <f>INDEX(resultados!$A$2:$ZZ$2635, 1438, MATCH($B$1, resultados!$A$1:$ZZ$1, 0))</f>
        <v/>
      </c>
      <c r="B1444">
        <f>INDEX(resultados!$A$2:$ZZ$2635, 1438, MATCH($B$2, resultados!$A$1:$ZZ$1, 0))</f>
        <v/>
      </c>
      <c r="C1444">
        <f>INDEX(resultados!$A$2:$ZZ$2635, 1438, MATCH($B$3, resultados!$A$1:$ZZ$1, 0))</f>
        <v/>
      </c>
    </row>
    <row r="1445">
      <c r="A1445">
        <f>INDEX(resultados!$A$2:$ZZ$2635, 1439, MATCH($B$1, resultados!$A$1:$ZZ$1, 0))</f>
        <v/>
      </c>
      <c r="B1445">
        <f>INDEX(resultados!$A$2:$ZZ$2635, 1439, MATCH($B$2, resultados!$A$1:$ZZ$1, 0))</f>
        <v/>
      </c>
      <c r="C1445">
        <f>INDEX(resultados!$A$2:$ZZ$2635, 1439, MATCH($B$3, resultados!$A$1:$ZZ$1, 0))</f>
        <v/>
      </c>
    </row>
    <row r="1446">
      <c r="A1446">
        <f>INDEX(resultados!$A$2:$ZZ$2635, 1440, MATCH($B$1, resultados!$A$1:$ZZ$1, 0))</f>
        <v/>
      </c>
      <c r="B1446">
        <f>INDEX(resultados!$A$2:$ZZ$2635, 1440, MATCH($B$2, resultados!$A$1:$ZZ$1, 0))</f>
        <v/>
      </c>
      <c r="C1446">
        <f>INDEX(resultados!$A$2:$ZZ$2635, 1440, MATCH($B$3, resultados!$A$1:$ZZ$1, 0))</f>
        <v/>
      </c>
    </row>
    <row r="1447">
      <c r="A1447">
        <f>INDEX(resultados!$A$2:$ZZ$2635, 1441, MATCH($B$1, resultados!$A$1:$ZZ$1, 0))</f>
        <v/>
      </c>
      <c r="B1447">
        <f>INDEX(resultados!$A$2:$ZZ$2635, 1441, MATCH($B$2, resultados!$A$1:$ZZ$1, 0))</f>
        <v/>
      </c>
      <c r="C1447">
        <f>INDEX(resultados!$A$2:$ZZ$2635, 1441, MATCH($B$3, resultados!$A$1:$ZZ$1, 0))</f>
        <v/>
      </c>
    </row>
    <row r="1448">
      <c r="A1448">
        <f>INDEX(resultados!$A$2:$ZZ$2635, 1442, MATCH($B$1, resultados!$A$1:$ZZ$1, 0))</f>
        <v/>
      </c>
      <c r="B1448">
        <f>INDEX(resultados!$A$2:$ZZ$2635, 1442, MATCH($B$2, resultados!$A$1:$ZZ$1, 0))</f>
        <v/>
      </c>
      <c r="C1448">
        <f>INDEX(resultados!$A$2:$ZZ$2635, 1442, MATCH($B$3, resultados!$A$1:$ZZ$1, 0))</f>
        <v/>
      </c>
    </row>
    <row r="1449">
      <c r="A1449">
        <f>INDEX(resultados!$A$2:$ZZ$2635, 1443, MATCH($B$1, resultados!$A$1:$ZZ$1, 0))</f>
        <v/>
      </c>
      <c r="B1449">
        <f>INDEX(resultados!$A$2:$ZZ$2635, 1443, MATCH($B$2, resultados!$A$1:$ZZ$1, 0))</f>
        <v/>
      </c>
      <c r="C1449">
        <f>INDEX(resultados!$A$2:$ZZ$2635, 1443, MATCH($B$3, resultados!$A$1:$ZZ$1, 0))</f>
        <v/>
      </c>
    </row>
    <row r="1450">
      <c r="A1450">
        <f>INDEX(resultados!$A$2:$ZZ$2635, 1444, MATCH($B$1, resultados!$A$1:$ZZ$1, 0))</f>
        <v/>
      </c>
      <c r="B1450">
        <f>INDEX(resultados!$A$2:$ZZ$2635, 1444, MATCH($B$2, resultados!$A$1:$ZZ$1, 0))</f>
        <v/>
      </c>
      <c r="C1450">
        <f>INDEX(resultados!$A$2:$ZZ$2635, 1444, MATCH($B$3, resultados!$A$1:$ZZ$1, 0))</f>
        <v/>
      </c>
    </row>
    <row r="1451">
      <c r="A1451">
        <f>INDEX(resultados!$A$2:$ZZ$2635, 1445, MATCH($B$1, resultados!$A$1:$ZZ$1, 0))</f>
        <v/>
      </c>
      <c r="B1451">
        <f>INDEX(resultados!$A$2:$ZZ$2635, 1445, MATCH($B$2, resultados!$A$1:$ZZ$1, 0))</f>
        <v/>
      </c>
      <c r="C1451">
        <f>INDEX(resultados!$A$2:$ZZ$2635, 1445, MATCH($B$3, resultados!$A$1:$ZZ$1, 0))</f>
        <v/>
      </c>
    </row>
    <row r="1452">
      <c r="A1452">
        <f>INDEX(resultados!$A$2:$ZZ$2635, 1446, MATCH($B$1, resultados!$A$1:$ZZ$1, 0))</f>
        <v/>
      </c>
      <c r="B1452">
        <f>INDEX(resultados!$A$2:$ZZ$2635, 1446, MATCH($B$2, resultados!$A$1:$ZZ$1, 0))</f>
        <v/>
      </c>
      <c r="C1452">
        <f>INDEX(resultados!$A$2:$ZZ$2635, 1446, MATCH($B$3, resultados!$A$1:$ZZ$1, 0))</f>
        <v/>
      </c>
    </row>
    <row r="1453">
      <c r="A1453">
        <f>INDEX(resultados!$A$2:$ZZ$2635, 1447, MATCH($B$1, resultados!$A$1:$ZZ$1, 0))</f>
        <v/>
      </c>
      <c r="B1453">
        <f>INDEX(resultados!$A$2:$ZZ$2635, 1447, MATCH($B$2, resultados!$A$1:$ZZ$1, 0))</f>
        <v/>
      </c>
      <c r="C1453">
        <f>INDEX(resultados!$A$2:$ZZ$2635, 1447, MATCH($B$3, resultados!$A$1:$ZZ$1, 0))</f>
        <v/>
      </c>
    </row>
    <row r="1454">
      <c r="A1454">
        <f>INDEX(resultados!$A$2:$ZZ$2635, 1448, MATCH($B$1, resultados!$A$1:$ZZ$1, 0))</f>
        <v/>
      </c>
      <c r="B1454">
        <f>INDEX(resultados!$A$2:$ZZ$2635, 1448, MATCH($B$2, resultados!$A$1:$ZZ$1, 0))</f>
        <v/>
      </c>
      <c r="C1454">
        <f>INDEX(resultados!$A$2:$ZZ$2635, 1448, MATCH($B$3, resultados!$A$1:$ZZ$1, 0))</f>
        <v/>
      </c>
    </row>
    <row r="1455">
      <c r="A1455">
        <f>INDEX(resultados!$A$2:$ZZ$2635, 1449, MATCH($B$1, resultados!$A$1:$ZZ$1, 0))</f>
        <v/>
      </c>
      <c r="B1455">
        <f>INDEX(resultados!$A$2:$ZZ$2635, 1449, MATCH($B$2, resultados!$A$1:$ZZ$1, 0))</f>
        <v/>
      </c>
      <c r="C1455">
        <f>INDEX(resultados!$A$2:$ZZ$2635, 1449, MATCH($B$3, resultados!$A$1:$ZZ$1, 0))</f>
        <v/>
      </c>
    </row>
    <row r="1456">
      <c r="A1456">
        <f>INDEX(resultados!$A$2:$ZZ$2635, 1450, MATCH($B$1, resultados!$A$1:$ZZ$1, 0))</f>
        <v/>
      </c>
      <c r="B1456">
        <f>INDEX(resultados!$A$2:$ZZ$2635, 1450, MATCH($B$2, resultados!$A$1:$ZZ$1, 0))</f>
        <v/>
      </c>
      <c r="C1456">
        <f>INDEX(resultados!$A$2:$ZZ$2635, 1450, MATCH($B$3, resultados!$A$1:$ZZ$1, 0))</f>
        <v/>
      </c>
    </row>
    <row r="1457">
      <c r="A1457">
        <f>INDEX(resultados!$A$2:$ZZ$2635, 1451, MATCH($B$1, resultados!$A$1:$ZZ$1, 0))</f>
        <v/>
      </c>
      <c r="B1457">
        <f>INDEX(resultados!$A$2:$ZZ$2635, 1451, MATCH($B$2, resultados!$A$1:$ZZ$1, 0))</f>
        <v/>
      </c>
      <c r="C1457">
        <f>INDEX(resultados!$A$2:$ZZ$2635, 1451, MATCH($B$3, resultados!$A$1:$ZZ$1, 0))</f>
        <v/>
      </c>
    </row>
    <row r="1458">
      <c r="A1458">
        <f>INDEX(resultados!$A$2:$ZZ$2635, 1452, MATCH($B$1, resultados!$A$1:$ZZ$1, 0))</f>
        <v/>
      </c>
      <c r="B1458">
        <f>INDEX(resultados!$A$2:$ZZ$2635, 1452, MATCH($B$2, resultados!$A$1:$ZZ$1, 0))</f>
        <v/>
      </c>
      <c r="C1458">
        <f>INDEX(resultados!$A$2:$ZZ$2635, 1452, MATCH($B$3, resultados!$A$1:$ZZ$1, 0))</f>
        <v/>
      </c>
    </row>
    <row r="1459">
      <c r="A1459">
        <f>INDEX(resultados!$A$2:$ZZ$2635, 1453, MATCH($B$1, resultados!$A$1:$ZZ$1, 0))</f>
        <v/>
      </c>
      <c r="B1459">
        <f>INDEX(resultados!$A$2:$ZZ$2635, 1453, MATCH($B$2, resultados!$A$1:$ZZ$1, 0))</f>
        <v/>
      </c>
      <c r="C1459">
        <f>INDEX(resultados!$A$2:$ZZ$2635, 1453, MATCH($B$3, resultados!$A$1:$ZZ$1, 0))</f>
        <v/>
      </c>
    </row>
    <row r="1460">
      <c r="A1460">
        <f>INDEX(resultados!$A$2:$ZZ$2635, 1454, MATCH($B$1, resultados!$A$1:$ZZ$1, 0))</f>
        <v/>
      </c>
      <c r="B1460">
        <f>INDEX(resultados!$A$2:$ZZ$2635, 1454, MATCH($B$2, resultados!$A$1:$ZZ$1, 0))</f>
        <v/>
      </c>
      <c r="C1460">
        <f>INDEX(resultados!$A$2:$ZZ$2635, 1454, MATCH($B$3, resultados!$A$1:$ZZ$1, 0))</f>
        <v/>
      </c>
    </row>
    <row r="1461">
      <c r="A1461">
        <f>INDEX(resultados!$A$2:$ZZ$2635, 1455, MATCH($B$1, resultados!$A$1:$ZZ$1, 0))</f>
        <v/>
      </c>
      <c r="B1461">
        <f>INDEX(resultados!$A$2:$ZZ$2635, 1455, MATCH($B$2, resultados!$A$1:$ZZ$1, 0))</f>
        <v/>
      </c>
      <c r="C1461">
        <f>INDEX(resultados!$A$2:$ZZ$2635, 1455, MATCH($B$3, resultados!$A$1:$ZZ$1, 0))</f>
        <v/>
      </c>
    </row>
    <row r="1462">
      <c r="A1462">
        <f>INDEX(resultados!$A$2:$ZZ$2635, 1456, MATCH($B$1, resultados!$A$1:$ZZ$1, 0))</f>
        <v/>
      </c>
      <c r="B1462">
        <f>INDEX(resultados!$A$2:$ZZ$2635, 1456, MATCH($B$2, resultados!$A$1:$ZZ$1, 0))</f>
        <v/>
      </c>
      <c r="C1462">
        <f>INDEX(resultados!$A$2:$ZZ$2635, 1456, MATCH($B$3, resultados!$A$1:$ZZ$1, 0))</f>
        <v/>
      </c>
    </row>
    <row r="1463">
      <c r="A1463">
        <f>INDEX(resultados!$A$2:$ZZ$2635, 1457, MATCH($B$1, resultados!$A$1:$ZZ$1, 0))</f>
        <v/>
      </c>
      <c r="B1463">
        <f>INDEX(resultados!$A$2:$ZZ$2635, 1457, MATCH($B$2, resultados!$A$1:$ZZ$1, 0))</f>
        <v/>
      </c>
      <c r="C1463">
        <f>INDEX(resultados!$A$2:$ZZ$2635, 1457, MATCH($B$3, resultados!$A$1:$ZZ$1, 0))</f>
        <v/>
      </c>
    </row>
    <row r="1464">
      <c r="A1464">
        <f>INDEX(resultados!$A$2:$ZZ$2635, 1458, MATCH($B$1, resultados!$A$1:$ZZ$1, 0))</f>
        <v/>
      </c>
      <c r="B1464">
        <f>INDEX(resultados!$A$2:$ZZ$2635, 1458, MATCH($B$2, resultados!$A$1:$ZZ$1, 0))</f>
        <v/>
      </c>
      <c r="C1464">
        <f>INDEX(resultados!$A$2:$ZZ$2635, 1458, MATCH($B$3, resultados!$A$1:$ZZ$1, 0))</f>
        <v/>
      </c>
    </row>
    <row r="1465">
      <c r="A1465">
        <f>INDEX(resultados!$A$2:$ZZ$2635, 1459, MATCH($B$1, resultados!$A$1:$ZZ$1, 0))</f>
        <v/>
      </c>
      <c r="B1465">
        <f>INDEX(resultados!$A$2:$ZZ$2635, 1459, MATCH($B$2, resultados!$A$1:$ZZ$1, 0))</f>
        <v/>
      </c>
      <c r="C1465">
        <f>INDEX(resultados!$A$2:$ZZ$2635, 1459, MATCH($B$3, resultados!$A$1:$ZZ$1, 0))</f>
        <v/>
      </c>
    </row>
    <row r="1466">
      <c r="A1466">
        <f>INDEX(resultados!$A$2:$ZZ$2635, 1460, MATCH($B$1, resultados!$A$1:$ZZ$1, 0))</f>
        <v/>
      </c>
      <c r="B1466">
        <f>INDEX(resultados!$A$2:$ZZ$2635, 1460, MATCH($B$2, resultados!$A$1:$ZZ$1, 0))</f>
        <v/>
      </c>
      <c r="C1466">
        <f>INDEX(resultados!$A$2:$ZZ$2635, 1460, MATCH($B$3, resultados!$A$1:$ZZ$1, 0))</f>
        <v/>
      </c>
    </row>
    <row r="1467">
      <c r="A1467">
        <f>INDEX(resultados!$A$2:$ZZ$2635, 1461, MATCH($B$1, resultados!$A$1:$ZZ$1, 0))</f>
        <v/>
      </c>
      <c r="B1467">
        <f>INDEX(resultados!$A$2:$ZZ$2635, 1461, MATCH($B$2, resultados!$A$1:$ZZ$1, 0))</f>
        <v/>
      </c>
      <c r="C1467">
        <f>INDEX(resultados!$A$2:$ZZ$2635, 1461, MATCH($B$3, resultados!$A$1:$ZZ$1, 0))</f>
        <v/>
      </c>
    </row>
    <row r="1468">
      <c r="A1468">
        <f>INDEX(resultados!$A$2:$ZZ$2635, 1462, MATCH($B$1, resultados!$A$1:$ZZ$1, 0))</f>
        <v/>
      </c>
      <c r="B1468">
        <f>INDEX(resultados!$A$2:$ZZ$2635, 1462, MATCH($B$2, resultados!$A$1:$ZZ$1, 0))</f>
        <v/>
      </c>
      <c r="C1468">
        <f>INDEX(resultados!$A$2:$ZZ$2635, 1462, MATCH($B$3, resultados!$A$1:$ZZ$1, 0))</f>
        <v/>
      </c>
    </row>
    <row r="1469">
      <c r="A1469">
        <f>INDEX(resultados!$A$2:$ZZ$2635, 1463, MATCH($B$1, resultados!$A$1:$ZZ$1, 0))</f>
        <v/>
      </c>
      <c r="B1469">
        <f>INDEX(resultados!$A$2:$ZZ$2635, 1463, MATCH($B$2, resultados!$A$1:$ZZ$1, 0))</f>
        <v/>
      </c>
      <c r="C1469">
        <f>INDEX(resultados!$A$2:$ZZ$2635, 1463, MATCH($B$3, resultados!$A$1:$ZZ$1, 0))</f>
        <v/>
      </c>
    </row>
    <row r="1470">
      <c r="A1470">
        <f>INDEX(resultados!$A$2:$ZZ$2635, 1464, MATCH($B$1, resultados!$A$1:$ZZ$1, 0))</f>
        <v/>
      </c>
      <c r="B1470">
        <f>INDEX(resultados!$A$2:$ZZ$2635, 1464, MATCH($B$2, resultados!$A$1:$ZZ$1, 0))</f>
        <v/>
      </c>
      <c r="C1470">
        <f>INDEX(resultados!$A$2:$ZZ$2635, 1464, MATCH($B$3, resultados!$A$1:$ZZ$1, 0))</f>
        <v/>
      </c>
    </row>
    <row r="1471">
      <c r="A1471">
        <f>INDEX(resultados!$A$2:$ZZ$2635, 1465, MATCH($B$1, resultados!$A$1:$ZZ$1, 0))</f>
        <v/>
      </c>
      <c r="B1471">
        <f>INDEX(resultados!$A$2:$ZZ$2635, 1465, MATCH($B$2, resultados!$A$1:$ZZ$1, 0))</f>
        <v/>
      </c>
      <c r="C1471">
        <f>INDEX(resultados!$A$2:$ZZ$2635, 1465, MATCH($B$3, resultados!$A$1:$ZZ$1, 0))</f>
        <v/>
      </c>
    </row>
    <row r="1472">
      <c r="A1472">
        <f>INDEX(resultados!$A$2:$ZZ$2635, 1466, MATCH($B$1, resultados!$A$1:$ZZ$1, 0))</f>
        <v/>
      </c>
      <c r="B1472">
        <f>INDEX(resultados!$A$2:$ZZ$2635, 1466, MATCH($B$2, resultados!$A$1:$ZZ$1, 0))</f>
        <v/>
      </c>
      <c r="C1472">
        <f>INDEX(resultados!$A$2:$ZZ$2635, 1466, MATCH($B$3, resultados!$A$1:$ZZ$1, 0))</f>
        <v/>
      </c>
    </row>
    <row r="1473">
      <c r="A1473">
        <f>INDEX(resultados!$A$2:$ZZ$2635, 1467, MATCH($B$1, resultados!$A$1:$ZZ$1, 0))</f>
        <v/>
      </c>
      <c r="B1473">
        <f>INDEX(resultados!$A$2:$ZZ$2635, 1467, MATCH($B$2, resultados!$A$1:$ZZ$1, 0))</f>
        <v/>
      </c>
      <c r="C1473">
        <f>INDEX(resultados!$A$2:$ZZ$2635, 1467, MATCH($B$3, resultados!$A$1:$ZZ$1, 0))</f>
        <v/>
      </c>
    </row>
    <row r="1474">
      <c r="A1474">
        <f>INDEX(resultados!$A$2:$ZZ$2635, 1468, MATCH($B$1, resultados!$A$1:$ZZ$1, 0))</f>
        <v/>
      </c>
      <c r="B1474">
        <f>INDEX(resultados!$A$2:$ZZ$2635, 1468, MATCH($B$2, resultados!$A$1:$ZZ$1, 0))</f>
        <v/>
      </c>
      <c r="C1474">
        <f>INDEX(resultados!$A$2:$ZZ$2635, 1468, MATCH($B$3, resultados!$A$1:$ZZ$1, 0))</f>
        <v/>
      </c>
    </row>
    <row r="1475">
      <c r="A1475">
        <f>INDEX(resultados!$A$2:$ZZ$2635, 1469, MATCH($B$1, resultados!$A$1:$ZZ$1, 0))</f>
        <v/>
      </c>
      <c r="B1475">
        <f>INDEX(resultados!$A$2:$ZZ$2635, 1469, MATCH($B$2, resultados!$A$1:$ZZ$1, 0))</f>
        <v/>
      </c>
      <c r="C1475">
        <f>INDEX(resultados!$A$2:$ZZ$2635, 1469, MATCH($B$3, resultados!$A$1:$ZZ$1, 0))</f>
        <v/>
      </c>
    </row>
    <row r="1476">
      <c r="A1476">
        <f>INDEX(resultados!$A$2:$ZZ$2635, 1470, MATCH($B$1, resultados!$A$1:$ZZ$1, 0))</f>
        <v/>
      </c>
      <c r="B1476">
        <f>INDEX(resultados!$A$2:$ZZ$2635, 1470, MATCH($B$2, resultados!$A$1:$ZZ$1, 0))</f>
        <v/>
      </c>
      <c r="C1476">
        <f>INDEX(resultados!$A$2:$ZZ$2635, 1470, MATCH($B$3, resultados!$A$1:$ZZ$1, 0))</f>
        <v/>
      </c>
    </row>
    <row r="1477">
      <c r="A1477">
        <f>INDEX(resultados!$A$2:$ZZ$2635, 1471, MATCH($B$1, resultados!$A$1:$ZZ$1, 0))</f>
        <v/>
      </c>
      <c r="B1477">
        <f>INDEX(resultados!$A$2:$ZZ$2635, 1471, MATCH($B$2, resultados!$A$1:$ZZ$1, 0))</f>
        <v/>
      </c>
      <c r="C1477">
        <f>INDEX(resultados!$A$2:$ZZ$2635, 1471, MATCH($B$3, resultados!$A$1:$ZZ$1, 0))</f>
        <v/>
      </c>
    </row>
    <row r="1478">
      <c r="A1478">
        <f>INDEX(resultados!$A$2:$ZZ$2635, 1472, MATCH($B$1, resultados!$A$1:$ZZ$1, 0))</f>
        <v/>
      </c>
      <c r="B1478">
        <f>INDEX(resultados!$A$2:$ZZ$2635, 1472, MATCH($B$2, resultados!$A$1:$ZZ$1, 0))</f>
        <v/>
      </c>
      <c r="C1478">
        <f>INDEX(resultados!$A$2:$ZZ$2635, 1472, MATCH($B$3, resultados!$A$1:$ZZ$1, 0))</f>
        <v/>
      </c>
    </row>
    <row r="1479">
      <c r="A1479">
        <f>INDEX(resultados!$A$2:$ZZ$2635, 1473, MATCH($B$1, resultados!$A$1:$ZZ$1, 0))</f>
        <v/>
      </c>
      <c r="B1479">
        <f>INDEX(resultados!$A$2:$ZZ$2635, 1473, MATCH($B$2, resultados!$A$1:$ZZ$1, 0))</f>
        <v/>
      </c>
      <c r="C1479">
        <f>INDEX(resultados!$A$2:$ZZ$2635, 1473, MATCH($B$3, resultados!$A$1:$ZZ$1, 0))</f>
        <v/>
      </c>
    </row>
    <row r="1480">
      <c r="A1480">
        <f>INDEX(resultados!$A$2:$ZZ$2635, 1474, MATCH($B$1, resultados!$A$1:$ZZ$1, 0))</f>
        <v/>
      </c>
      <c r="B1480">
        <f>INDEX(resultados!$A$2:$ZZ$2635, 1474, MATCH($B$2, resultados!$A$1:$ZZ$1, 0))</f>
        <v/>
      </c>
      <c r="C1480">
        <f>INDEX(resultados!$A$2:$ZZ$2635, 1474, MATCH($B$3, resultados!$A$1:$ZZ$1, 0))</f>
        <v/>
      </c>
    </row>
    <row r="1481">
      <c r="A1481">
        <f>INDEX(resultados!$A$2:$ZZ$2635, 1475, MATCH($B$1, resultados!$A$1:$ZZ$1, 0))</f>
        <v/>
      </c>
      <c r="B1481">
        <f>INDEX(resultados!$A$2:$ZZ$2635, 1475, MATCH($B$2, resultados!$A$1:$ZZ$1, 0))</f>
        <v/>
      </c>
      <c r="C1481">
        <f>INDEX(resultados!$A$2:$ZZ$2635, 1475, MATCH($B$3, resultados!$A$1:$ZZ$1, 0))</f>
        <v/>
      </c>
    </row>
    <row r="1482">
      <c r="A1482">
        <f>INDEX(resultados!$A$2:$ZZ$2635, 1476, MATCH($B$1, resultados!$A$1:$ZZ$1, 0))</f>
        <v/>
      </c>
      <c r="B1482">
        <f>INDEX(resultados!$A$2:$ZZ$2635, 1476, MATCH($B$2, resultados!$A$1:$ZZ$1, 0))</f>
        <v/>
      </c>
      <c r="C1482">
        <f>INDEX(resultados!$A$2:$ZZ$2635, 1476, MATCH($B$3, resultados!$A$1:$ZZ$1, 0))</f>
        <v/>
      </c>
    </row>
    <row r="1483">
      <c r="A1483">
        <f>INDEX(resultados!$A$2:$ZZ$2635, 1477, MATCH($B$1, resultados!$A$1:$ZZ$1, 0))</f>
        <v/>
      </c>
      <c r="B1483">
        <f>INDEX(resultados!$A$2:$ZZ$2635, 1477, MATCH($B$2, resultados!$A$1:$ZZ$1, 0))</f>
        <v/>
      </c>
      <c r="C1483">
        <f>INDEX(resultados!$A$2:$ZZ$2635, 1477, MATCH($B$3, resultados!$A$1:$ZZ$1, 0))</f>
        <v/>
      </c>
    </row>
    <row r="1484">
      <c r="A1484">
        <f>INDEX(resultados!$A$2:$ZZ$2635, 1478, MATCH($B$1, resultados!$A$1:$ZZ$1, 0))</f>
        <v/>
      </c>
      <c r="B1484">
        <f>INDEX(resultados!$A$2:$ZZ$2635, 1478, MATCH($B$2, resultados!$A$1:$ZZ$1, 0))</f>
        <v/>
      </c>
      <c r="C1484">
        <f>INDEX(resultados!$A$2:$ZZ$2635, 1478, MATCH($B$3, resultados!$A$1:$ZZ$1, 0))</f>
        <v/>
      </c>
    </row>
    <row r="1485">
      <c r="A1485">
        <f>INDEX(resultados!$A$2:$ZZ$2635, 1479, MATCH($B$1, resultados!$A$1:$ZZ$1, 0))</f>
        <v/>
      </c>
      <c r="B1485">
        <f>INDEX(resultados!$A$2:$ZZ$2635, 1479, MATCH($B$2, resultados!$A$1:$ZZ$1, 0))</f>
        <v/>
      </c>
      <c r="C1485">
        <f>INDEX(resultados!$A$2:$ZZ$2635, 1479, MATCH($B$3, resultados!$A$1:$ZZ$1, 0))</f>
        <v/>
      </c>
    </row>
    <row r="1486">
      <c r="A1486">
        <f>INDEX(resultados!$A$2:$ZZ$2635, 1480, MATCH($B$1, resultados!$A$1:$ZZ$1, 0))</f>
        <v/>
      </c>
      <c r="B1486">
        <f>INDEX(resultados!$A$2:$ZZ$2635, 1480, MATCH($B$2, resultados!$A$1:$ZZ$1, 0))</f>
        <v/>
      </c>
      <c r="C1486">
        <f>INDEX(resultados!$A$2:$ZZ$2635, 1480, MATCH($B$3, resultados!$A$1:$ZZ$1, 0))</f>
        <v/>
      </c>
    </row>
    <row r="1487">
      <c r="A1487">
        <f>INDEX(resultados!$A$2:$ZZ$2635, 1481, MATCH($B$1, resultados!$A$1:$ZZ$1, 0))</f>
        <v/>
      </c>
      <c r="B1487">
        <f>INDEX(resultados!$A$2:$ZZ$2635, 1481, MATCH($B$2, resultados!$A$1:$ZZ$1, 0))</f>
        <v/>
      </c>
      <c r="C1487">
        <f>INDEX(resultados!$A$2:$ZZ$2635, 1481, MATCH($B$3, resultados!$A$1:$ZZ$1, 0))</f>
        <v/>
      </c>
    </row>
    <row r="1488">
      <c r="A1488">
        <f>INDEX(resultados!$A$2:$ZZ$2635, 1482, MATCH($B$1, resultados!$A$1:$ZZ$1, 0))</f>
        <v/>
      </c>
      <c r="B1488">
        <f>INDEX(resultados!$A$2:$ZZ$2635, 1482, MATCH($B$2, resultados!$A$1:$ZZ$1, 0))</f>
        <v/>
      </c>
      <c r="C1488">
        <f>INDEX(resultados!$A$2:$ZZ$2635, 1482, MATCH($B$3, resultados!$A$1:$ZZ$1, 0))</f>
        <v/>
      </c>
    </row>
    <row r="1489">
      <c r="A1489">
        <f>INDEX(resultados!$A$2:$ZZ$2635, 1483, MATCH($B$1, resultados!$A$1:$ZZ$1, 0))</f>
        <v/>
      </c>
      <c r="B1489">
        <f>INDEX(resultados!$A$2:$ZZ$2635, 1483, MATCH($B$2, resultados!$A$1:$ZZ$1, 0))</f>
        <v/>
      </c>
      <c r="C1489">
        <f>INDEX(resultados!$A$2:$ZZ$2635, 1483, MATCH($B$3, resultados!$A$1:$ZZ$1, 0))</f>
        <v/>
      </c>
    </row>
    <row r="1490">
      <c r="A1490">
        <f>INDEX(resultados!$A$2:$ZZ$2635, 1484, MATCH($B$1, resultados!$A$1:$ZZ$1, 0))</f>
        <v/>
      </c>
      <c r="B1490">
        <f>INDEX(resultados!$A$2:$ZZ$2635, 1484, MATCH($B$2, resultados!$A$1:$ZZ$1, 0))</f>
        <v/>
      </c>
      <c r="C1490">
        <f>INDEX(resultados!$A$2:$ZZ$2635, 1484, MATCH($B$3, resultados!$A$1:$ZZ$1, 0))</f>
        <v/>
      </c>
    </row>
    <row r="1491">
      <c r="A1491">
        <f>INDEX(resultados!$A$2:$ZZ$2635, 1485, MATCH($B$1, resultados!$A$1:$ZZ$1, 0))</f>
        <v/>
      </c>
      <c r="B1491">
        <f>INDEX(resultados!$A$2:$ZZ$2635, 1485, MATCH($B$2, resultados!$A$1:$ZZ$1, 0))</f>
        <v/>
      </c>
      <c r="C1491">
        <f>INDEX(resultados!$A$2:$ZZ$2635, 1485, MATCH($B$3, resultados!$A$1:$ZZ$1, 0))</f>
        <v/>
      </c>
    </row>
    <row r="1492">
      <c r="A1492">
        <f>INDEX(resultados!$A$2:$ZZ$2635, 1486, MATCH($B$1, resultados!$A$1:$ZZ$1, 0))</f>
        <v/>
      </c>
      <c r="B1492">
        <f>INDEX(resultados!$A$2:$ZZ$2635, 1486, MATCH($B$2, resultados!$A$1:$ZZ$1, 0))</f>
        <v/>
      </c>
      <c r="C1492">
        <f>INDEX(resultados!$A$2:$ZZ$2635, 1486, MATCH($B$3, resultados!$A$1:$ZZ$1, 0))</f>
        <v/>
      </c>
    </row>
    <row r="1493">
      <c r="A1493">
        <f>INDEX(resultados!$A$2:$ZZ$2635, 1487, MATCH($B$1, resultados!$A$1:$ZZ$1, 0))</f>
        <v/>
      </c>
      <c r="B1493">
        <f>INDEX(resultados!$A$2:$ZZ$2635, 1487, MATCH($B$2, resultados!$A$1:$ZZ$1, 0))</f>
        <v/>
      </c>
      <c r="C1493">
        <f>INDEX(resultados!$A$2:$ZZ$2635, 1487, MATCH($B$3, resultados!$A$1:$ZZ$1, 0))</f>
        <v/>
      </c>
    </row>
    <row r="1494">
      <c r="A1494">
        <f>INDEX(resultados!$A$2:$ZZ$2635, 1488, MATCH($B$1, resultados!$A$1:$ZZ$1, 0))</f>
        <v/>
      </c>
      <c r="B1494">
        <f>INDEX(resultados!$A$2:$ZZ$2635, 1488, MATCH($B$2, resultados!$A$1:$ZZ$1, 0))</f>
        <v/>
      </c>
      <c r="C1494">
        <f>INDEX(resultados!$A$2:$ZZ$2635, 1488, MATCH($B$3, resultados!$A$1:$ZZ$1, 0))</f>
        <v/>
      </c>
    </row>
    <row r="1495">
      <c r="A1495">
        <f>INDEX(resultados!$A$2:$ZZ$2635, 1489, MATCH($B$1, resultados!$A$1:$ZZ$1, 0))</f>
        <v/>
      </c>
      <c r="B1495">
        <f>INDEX(resultados!$A$2:$ZZ$2635, 1489, MATCH($B$2, resultados!$A$1:$ZZ$1, 0))</f>
        <v/>
      </c>
      <c r="C1495">
        <f>INDEX(resultados!$A$2:$ZZ$2635, 1489, MATCH($B$3, resultados!$A$1:$ZZ$1, 0))</f>
        <v/>
      </c>
    </row>
    <row r="1496">
      <c r="A1496">
        <f>INDEX(resultados!$A$2:$ZZ$2635, 1490, MATCH($B$1, resultados!$A$1:$ZZ$1, 0))</f>
        <v/>
      </c>
      <c r="B1496">
        <f>INDEX(resultados!$A$2:$ZZ$2635, 1490, MATCH($B$2, resultados!$A$1:$ZZ$1, 0))</f>
        <v/>
      </c>
      <c r="C1496">
        <f>INDEX(resultados!$A$2:$ZZ$2635, 1490, MATCH($B$3, resultados!$A$1:$ZZ$1, 0))</f>
        <v/>
      </c>
    </row>
    <row r="1497">
      <c r="A1497">
        <f>INDEX(resultados!$A$2:$ZZ$2635, 1491, MATCH($B$1, resultados!$A$1:$ZZ$1, 0))</f>
        <v/>
      </c>
      <c r="B1497">
        <f>INDEX(resultados!$A$2:$ZZ$2635, 1491, MATCH($B$2, resultados!$A$1:$ZZ$1, 0))</f>
        <v/>
      </c>
      <c r="C1497">
        <f>INDEX(resultados!$A$2:$ZZ$2635, 1491, MATCH($B$3, resultados!$A$1:$ZZ$1, 0))</f>
        <v/>
      </c>
    </row>
    <row r="1498">
      <c r="A1498">
        <f>INDEX(resultados!$A$2:$ZZ$2635, 1492, MATCH($B$1, resultados!$A$1:$ZZ$1, 0))</f>
        <v/>
      </c>
      <c r="B1498">
        <f>INDEX(resultados!$A$2:$ZZ$2635, 1492, MATCH($B$2, resultados!$A$1:$ZZ$1, 0))</f>
        <v/>
      </c>
      <c r="C1498">
        <f>INDEX(resultados!$A$2:$ZZ$2635, 1492, MATCH($B$3, resultados!$A$1:$ZZ$1, 0))</f>
        <v/>
      </c>
    </row>
    <row r="1499">
      <c r="A1499">
        <f>INDEX(resultados!$A$2:$ZZ$2635, 1493, MATCH($B$1, resultados!$A$1:$ZZ$1, 0))</f>
        <v/>
      </c>
      <c r="B1499">
        <f>INDEX(resultados!$A$2:$ZZ$2635, 1493, MATCH($B$2, resultados!$A$1:$ZZ$1, 0))</f>
        <v/>
      </c>
      <c r="C1499">
        <f>INDEX(resultados!$A$2:$ZZ$2635, 1493, MATCH($B$3, resultados!$A$1:$ZZ$1, 0))</f>
        <v/>
      </c>
    </row>
    <row r="1500">
      <c r="A1500">
        <f>INDEX(resultados!$A$2:$ZZ$2635, 1494, MATCH($B$1, resultados!$A$1:$ZZ$1, 0))</f>
        <v/>
      </c>
      <c r="B1500">
        <f>INDEX(resultados!$A$2:$ZZ$2635, 1494, MATCH($B$2, resultados!$A$1:$ZZ$1, 0))</f>
        <v/>
      </c>
      <c r="C1500">
        <f>INDEX(resultados!$A$2:$ZZ$2635, 1494, MATCH($B$3, resultados!$A$1:$ZZ$1, 0))</f>
        <v/>
      </c>
    </row>
    <row r="1501">
      <c r="A1501">
        <f>INDEX(resultados!$A$2:$ZZ$2635, 1495, MATCH($B$1, resultados!$A$1:$ZZ$1, 0))</f>
        <v/>
      </c>
      <c r="B1501">
        <f>INDEX(resultados!$A$2:$ZZ$2635, 1495, MATCH($B$2, resultados!$A$1:$ZZ$1, 0))</f>
        <v/>
      </c>
      <c r="C1501">
        <f>INDEX(resultados!$A$2:$ZZ$2635, 1495, MATCH($B$3, resultados!$A$1:$ZZ$1, 0))</f>
        <v/>
      </c>
    </row>
    <row r="1502">
      <c r="A1502">
        <f>INDEX(resultados!$A$2:$ZZ$2635, 1496, MATCH($B$1, resultados!$A$1:$ZZ$1, 0))</f>
        <v/>
      </c>
      <c r="B1502">
        <f>INDEX(resultados!$A$2:$ZZ$2635, 1496, MATCH($B$2, resultados!$A$1:$ZZ$1, 0))</f>
        <v/>
      </c>
      <c r="C1502">
        <f>INDEX(resultados!$A$2:$ZZ$2635, 1496, MATCH($B$3, resultados!$A$1:$ZZ$1, 0))</f>
        <v/>
      </c>
    </row>
    <row r="1503">
      <c r="A1503">
        <f>INDEX(resultados!$A$2:$ZZ$2635, 1497, MATCH($B$1, resultados!$A$1:$ZZ$1, 0))</f>
        <v/>
      </c>
      <c r="B1503">
        <f>INDEX(resultados!$A$2:$ZZ$2635, 1497, MATCH($B$2, resultados!$A$1:$ZZ$1, 0))</f>
        <v/>
      </c>
      <c r="C1503">
        <f>INDEX(resultados!$A$2:$ZZ$2635, 1497, MATCH($B$3, resultados!$A$1:$ZZ$1, 0))</f>
        <v/>
      </c>
    </row>
    <row r="1504">
      <c r="A1504">
        <f>INDEX(resultados!$A$2:$ZZ$2635, 1498, MATCH($B$1, resultados!$A$1:$ZZ$1, 0))</f>
        <v/>
      </c>
      <c r="B1504">
        <f>INDEX(resultados!$A$2:$ZZ$2635, 1498, MATCH($B$2, resultados!$A$1:$ZZ$1, 0))</f>
        <v/>
      </c>
      <c r="C1504">
        <f>INDEX(resultados!$A$2:$ZZ$2635, 1498, MATCH($B$3, resultados!$A$1:$ZZ$1, 0))</f>
        <v/>
      </c>
    </row>
    <row r="1505">
      <c r="A1505">
        <f>INDEX(resultados!$A$2:$ZZ$2635, 1499, MATCH($B$1, resultados!$A$1:$ZZ$1, 0))</f>
        <v/>
      </c>
      <c r="B1505">
        <f>INDEX(resultados!$A$2:$ZZ$2635, 1499, MATCH($B$2, resultados!$A$1:$ZZ$1, 0))</f>
        <v/>
      </c>
      <c r="C1505">
        <f>INDEX(resultados!$A$2:$ZZ$2635, 1499, MATCH($B$3, resultados!$A$1:$ZZ$1, 0))</f>
        <v/>
      </c>
    </row>
    <row r="1506">
      <c r="A1506">
        <f>INDEX(resultados!$A$2:$ZZ$2635, 1500, MATCH($B$1, resultados!$A$1:$ZZ$1, 0))</f>
        <v/>
      </c>
      <c r="B1506">
        <f>INDEX(resultados!$A$2:$ZZ$2635, 1500, MATCH($B$2, resultados!$A$1:$ZZ$1, 0))</f>
        <v/>
      </c>
      <c r="C1506">
        <f>INDEX(resultados!$A$2:$ZZ$2635, 1500, MATCH($B$3, resultados!$A$1:$ZZ$1, 0))</f>
        <v/>
      </c>
    </row>
    <row r="1507">
      <c r="A1507">
        <f>INDEX(resultados!$A$2:$ZZ$2635, 1501, MATCH($B$1, resultados!$A$1:$ZZ$1, 0))</f>
        <v/>
      </c>
      <c r="B1507">
        <f>INDEX(resultados!$A$2:$ZZ$2635, 1501, MATCH($B$2, resultados!$A$1:$ZZ$1, 0))</f>
        <v/>
      </c>
      <c r="C1507">
        <f>INDEX(resultados!$A$2:$ZZ$2635, 1501, MATCH($B$3, resultados!$A$1:$ZZ$1, 0))</f>
        <v/>
      </c>
    </row>
    <row r="1508">
      <c r="A1508">
        <f>INDEX(resultados!$A$2:$ZZ$2635, 1502, MATCH($B$1, resultados!$A$1:$ZZ$1, 0))</f>
        <v/>
      </c>
      <c r="B1508">
        <f>INDEX(resultados!$A$2:$ZZ$2635, 1502, MATCH($B$2, resultados!$A$1:$ZZ$1, 0))</f>
        <v/>
      </c>
      <c r="C1508">
        <f>INDEX(resultados!$A$2:$ZZ$2635, 1502, MATCH($B$3, resultados!$A$1:$ZZ$1, 0))</f>
        <v/>
      </c>
    </row>
    <row r="1509">
      <c r="A1509">
        <f>INDEX(resultados!$A$2:$ZZ$2635, 1503, MATCH($B$1, resultados!$A$1:$ZZ$1, 0))</f>
        <v/>
      </c>
      <c r="B1509">
        <f>INDEX(resultados!$A$2:$ZZ$2635, 1503, MATCH($B$2, resultados!$A$1:$ZZ$1, 0))</f>
        <v/>
      </c>
      <c r="C1509">
        <f>INDEX(resultados!$A$2:$ZZ$2635, 1503, MATCH($B$3, resultados!$A$1:$ZZ$1, 0))</f>
        <v/>
      </c>
    </row>
    <row r="1510">
      <c r="A1510">
        <f>INDEX(resultados!$A$2:$ZZ$2635, 1504, MATCH($B$1, resultados!$A$1:$ZZ$1, 0))</f>
        <v/>
      </c>
      <c r="B1510">
        <f>INDEX(resultados!$A$2:$ZZ$2635, 1504, MATCH($B$2, resultados!$A$1:$ZZ$1, 0))</f>
        <v/>
      </c>
      <c r="C1510">
        <f>INDEX(resultados!$A$2:$ZZ$2635, 1504, MATCH($B$3, resultados!$A$1:$ZZ$1, 0))</f>
        <v/>
      </c>
    </row>
    <row r="1511">
      <c r="A1511">
        <f>INDEX(resultados!$A$2:$ZZ$2635, 1505, MATCH($B$1, resultados!$A$1:$ZZ$1, 0))</f>
        <v/>
      </c>
      <c r="B1511">
        <f>INDEX(resultados!$A$2:$ZZ$2635, 1505, MATCH($B$2, resultados!$A$1:$ZZ$1, 0))</f>
        <v/>
      </c>
      <c r="C1511">
        <f>INDEX(resultados!$A$2:$ZZ$2635, 1505, MATCH($B$3, resultados!$A$1:$ZZ$1, 0))</f>
        <v/>
      </c>
    </row>
    <row r="1512">
      <c r="A1512">
        <f>INDEX(resultados!$A$2:$ZZ$2635, 1506, MATCH($B$1, resultados!$A$1:$ZZ$1, 0))</f>
        <v/>
      </c>
      <c r="B1512">
        <f>INDEX(resultados!$A$2:$ZZ$2635, 1506, MATCH($B$2, resultados!$A$1:$ZZ$1, 0))</f>
        <v/>
      </c>
      <c r="C1512">
        <f>INDEX(resultados!$A$2:$ZZ$2635, 1506, MATCH($B$3, resultados!$A$1:$ZZ$1, 0))</f>
        <v/>
      </c>
    </row>
    <row r="1513">
      <c r="A1513">
        <f>INDEX(resultados!$A$2:$ZZ$2635, 1507, MATCH($B$1, resultados!$A$1:$ZZ$1, 0))</f>
        <v/>
      </c>
      <c r="B1513">
        <f>INDEX(resultados!$A$2:$ZZ$2635, 1507, MATCH($B$2, resultados!$A$1:$ZZ$1, 0))</f>
        <v/>
      </c>
      <c r="C1513">
        <f>INDEX(resultados!$A$2:$ZZ$2635, 1507, MATCH($B$3, resultados!$A$1:$ZZ$1, 0))</f>
        <v/>
      </c>
    </row>
    <row r="1514">
      <c r="A1514">
        <f>INDEX(resultados!$A$2:$ZZ$2635, 1508, MATCH($B$1, resultados!$A$1:$ZZ$1, 0))</f>
        <v/>
      </c>
      <c r="B1514">
        <f>INDEX(resultados!$A$2:$ZZ$2635, 1508, MATCH($B$2, resultados!$A$1:$ZZ$1, 0))</f>
        <v/>
      </c>
      <c r="C1514">
        <f>INDEX(resultados!$A$2:$ZZ$2635, 1508, MATCH($B$3, resultados!$A$1:$ZZ$1, 0))</f>
        <v/>
      </c>
    </row>
    <row r="1515">
      <c r="A1515">
        <f>INDEX(resultados!$A$2:$ZZ$2635, 1509, MATCH($B$1, resultados!$A$1:$ZZ$1, 0))</f>
        <v/>
      </c>
      <c r="B1515">
        <f>INDEX(resultados!$A$2:$ZZ$2635, 1509, MATCH($B$2, resultados!$A$1:$ZZ$1, 0))</f>
        <v/>
      </c>
      <c r="C1515">
        <f>INDEX(resultados!$A$2:$ZZ$2635, 1509, MATCH($B$3, resultados!$A$1:$ZZ$1, 0))</f>
        <v/>
      </c>
    </row>
    <row r="1516">
      <c r="A1516">
        <f>INDEX(resultados!$A$2:$ZZ$2635, 1510, MATCH($B$1, resultados!$A$1:$ZZ$1, 0))</f>
        <v/>
      </c>
      <c r="B1516">
        <f>INDEX(resultados!$A$2:$ZZ$2635, 1510, MATCH($B$2, resultados!$A$1:$ZZ$1, 0))</f>
        <v/>
      </c>
      <c r="C1516">
        <f>INDEX(resultados!$A$2:$ZZ$2635, 1510, MATCH($B$3, resultados!$A$1:$ZZ$1, 0))</f>
        <v/>
      </c>
    </row>
    <row r="1517">
      <c r="A1517">
        <f>INDEX(resultados!$A$2:$ZZ$2635, 1511, MATCH($B$1, resultados!$A$1:$ZZ$1, 0))</f>
        <v/>
      </c>
      <c r="B1517">
        <f>INDEX(resultados!$A$2:$ZZ$2635, 1511, MATCH($B$2, resultados!$A$1:$ZZ$1, 0))</f>
        <v/>
      </c>
      <c r="C1517">
        <f>INDEX(resultados!$A$2:$ZZ$2635, 1511, MATCH($B$3, resultados!$A$1:$ZZ$1, 0))</f>
        <v/>
      </c>
    </row>
    <row r="1518">
      <c r="A1518">
        <f>INDEX(resultados!$A$2:$ZZ$2635, 1512, MATCH($B$1, resultados!$A$1:$ZZ$1, 0))</f>
        <v/>
      </c>
      <c r="B1518">
        <f>INDEX(resultados!$A$2:$ZZ$2635, 1512, MATCH($B$2, resultados!$A$1:$ZZ$1, 0))</f>
        <v/>
      </c>
      <c r="C1518">
        <f>INDEX(resultados!$A$2:$ZZ$2635, 1512, MATCH($B$3, resultados!$A$1:$ZZ$1, 0))</f>
        <v/>
      </c>
    </row>
    <row r="1519">
      <c r="A1519">
        <f>INDEX(resultados!$A$2:$ZZ$2635, 1513, MATCH($B$1, resultados!$A$1:$ZZ$1, 0))</f>
        <v/>
      </c>
      <c r="B1519">
        <f>INDEX(resultados!$A$2:$ZZ$2635, 1513, MATCH($B$2, resultados!$A$1:$ZZ$1, 0))</f>
        <v/>
      </c>
      <c r="C1519">
        <f>INDEX(resultados!$A$2:$ZZ$2635, 1513, MATCH($B$3, resultados!$A$1:$ZZ$1, 0))</f>
        <v/>
      </c>
    </row>
    <row r="1520">
      <c r="A1520">
        <f>INDEX(resultados!$A$2:$ZZ$2635, 1514, MATCH($B$1, resultados!$A$1:$ZZ$1, 0))</f>
        <v/>
      </c>
      <c r="B1520">
        <f>INDEX(resultados!$A$2:$ZZ$2635, 1514, MATCH($B$2, resultados!$A$1:$ZZ$1, 0))</f>
        <v/>
      </c>
      <c r="C1520">
        <f>INDEX(resultados!$A$2:$ZZ$2635, 1514, MATCH($B$3, resultados!$A$1:$ZZ$1, 0))</f>
        <v/>
      </c>
    </row>
    <row r="1521">
      <c r="A1521">
        <f>INDEX(resultados!$A$2:$ZZ$2635, 1515, MATCH($B$1, resultados!$A$1:$ZZ$1, 0))</f>
        <v/>
      </c>
      <c r="B1521">
        <f>INDEX(resultados!$A$2:$ZZ$2635, 1515, MATCH($B$2, resultados!$A$1:$ZZ$1, 0))</f>
        <v/>
      </c>
      <c r="C1521">
        <f>INDEX(resultados!$A$2:$ZZ$2635, 1515, MATCH($B$3, resultados!$A$1:$ZZ$1, 0))</f>
        <v/>
      </c>
    </row>
    <row r="1522">
      <c r="A1522">
        <f>INDEX(resultados!$A$2:$ZZ$2635, 1516, MATCH($B$1, resultados!$A$1:$ZZ$1, 0))</f>
        <v/>
      </c>
      <c r="B1522">
        <f>INDEX(resultados!$A$2:$ZZ$2635, 1516, MATCH($B$2, resultados!$A$1:$ZZ$1, 0))</f>
        <v/>
      </c>
      <c r="C1522">
        <f>INDEX(resultados!$A$2:$ZZ$2635, 1516, MATCH($B$3, resultados!$A$1:$ZZ$1, 0))</f>
        <v/>
      </c>
    </row>
    <row r="1523">
      <c r="A1523">
        <f>INDEX(resultados!$A$2:$ZZ$2635, 1517, MATCH($B$1, resultados!$A$1:$ZZ$1, 0))</f>
        <v/>
      </c>
      <c r="B1523">
        <f>INDEX(resultados!$A$2:$ZZ$2635, 1517, MATCH($B$2, resultados!$A$1:$ZZ$1, 0))</f>
        <v/>
      </c>
      <c r="C1523">
        <f>INDEX(resultados!$A$2:$ZZ$2635, 1517, MATCH($B$3, resultados!$A$1:$ZZ$1, 0))</f>
        <v/>
      </c>
    </row>
    <row r="1524">
      <c r="A1524">
        <f>INDEX(resultados!$A$2:$ZZ$2635, 1518, MATCH($B$1, resultados!$A$1:$ZZ$1, 0))</f>
        <v/>
      </c>
      <c r="B1524">
        <f>INDEX(resultados!$A$2:$ZZ$2635, 1518, MATCH($B$2, resultados!$A$1:$ZZ$1, 0))</f>
        <v/>
      </c>
      <c r="C1524">
        <f>INDEX(resultados!$A$2:$ZZ$2635, 1518, MATCH($B$3, resultados!$A$1:$ZZ$1, 0))</f>
        <v/>
      </c>
    </row>
    <row r="1525">
      <c r="A1525">
        <f>INDEX(resultados!$A$2:$ZZ$2635, 1519, MATCH($B$1, resultados!$A$1:$ZZ$1, 0))</f>
        <v/>
      </c>
      <c r="B1525">
        <f>INDEX(resultados!$A$2:$ZZ$2635, 1519, MATCH($B$2, resultados!$A$1:$ZZ$1, 0))</f>
        <v/>
      </c>
      <c r="C1525">
        <f>INDEX(resultados!$A$2:$ZZ$2635, 1519, MATCH($B$3, resultados!$A$1:$ZZ$1, 0))</f>
        <v/>
      </c>
    </row>
    <row r="1526">
      <c r="A1526">
        <f>INDEX(resultados!$A$2:$ZZ$2635, 1520, MATCH($B$1, resultados!$A$1:$ZZ$1, 0))</f>
        <v/>
      </c>
      <c r="B1526">
        <f>INDEX(resultados!$A$2:$ZZ$2635, 1520, MATCH($B$2, resultados!$A$1:$ZZ$1, 0))</f>
        <v/>
      </c>
      <c r="C1526">
        <f>INDEX(resultados!$A$2:$ZZ$2635, 1520, MATCH($B$3, resultados!$A$1:$ZZ$1, 0))</f>
        <v/>
      </c>
    </row>
    <row r="1527">
      <c r="A1527">
        <f>INDEX(resultados!$A$2:$ZZ$2635, 1521, MATCH($B$1, resultados!$A$1:$ZZ$1, 0))</f>
        <v/>
      </c>
      <c r="B1527">
        <f>INDEX(resultados!$A$2:$ZZ$2635, 1521, MATCH($B$2, resultados!$A$1:$ZZ$1, 0))</f>
        <v/>
      </c>
      <c r="C1527">
        <f>INDEX(resultados!$A$2:$ZZ$2635, 1521, MATCH($B$3, resultados!$A$1:$ZZ$1, 0))</f>
        <v/>
      </c>
    </row>
    <row r="1528">
      <c r="A1528">
        <f>INDEX(resultados!$A$2:$ZZ$2635, 1522, MATCH($B$1, resultados!$A$1:$ZZ$1, 0))</f>
        <v/>
      </c>
      <c r="B1528">
        <f>INDEX(resultados!$A$2:$ZZ$2635, 1522, MATCH($B$2, resultados!$A$1:$ZZ$1, 0))</f>
        <v/>
      </c>
      <c r="C1528">
        <f>INDEX(resultados!$A$2:$ZZ$2635, 1522, MATCH($B$3, resultados!$A$1:$ZZ$1, 0))</f>
        <v/>
      </c>
    </row>
    <row r="1529">
      <c r="A1529">
        <f>INDEX(resultados!$A$2:$ZZ$2635, 1523, MATCH($B$1, resultados!$A$1:$ZZ$1, 0))</f>
        <v/>
      </c>
      <c r="B1529">
        <f>INDEX(resultados!$A$2:$ZZ$2635, 1523, MATCH($B$2, resultados!$A$1:$ZZ$1, 0))</f>
        <v/>
      </c>
      <c r="C1529">
        <f>INDEX(resultados!$A$2:$ZZ$2635, 1523, MATCH($B$3, resultados!$A$1:$ZZ$1, 0))</f>
        <v/>
      </c>
    </row>
    <row r="1530">
      <c r="A1530">
        <f>INDEX(resultados!$A$2:$ZZ$2635, 1524, MATCH($B$1, resultados!$A$1:$ZZ$1, 0))</f>
        <v/>
      </c>
      <c r="B1530">
        <f>INDEX(resultados!$A$2:$ZZ$2635, 1524, MATCH($B$2, resultados!$A$1:$ZZ$1, 0))</f>
        <v/>
      </c>
      <c r="C1530">
        <f>INDEX(resultados!$A$2:$ZZ$2635, 1524, MATCH($B$3, resultados!$A$1:$ZZ$1, 0))</f>
        <v/>
      </c>
    </row>
    <row r="1531">
      <c r="A1531">
        <f>INDEX(resultados!$A$2:$ZZ$2635, 1525, MATCH($B$1, resultados!$A$1:$ZZ$1, 0))</f>
        <v/>
      </c>
      <c r="B1531">
        <f>INDEX(resultados!$A$2:$ZZ$2635, 1525, MATCH($B$2, resultados!$A$1:$ZZ$1, 0))</f>
        <v/>
      </c>
      <c r="C1531">
        <f>INDEX(resultados!$A$2:$ZZ$2635, 1525, MATCH($B$3, resultados!$A$1:$ZZ$1, 0))</f>
        <v/>
      </c>
    </row>
    <row r="1532">
      <c r="A1532">
        <f>INDEX(resultados!$A$2:$ZZ$2635, 1526, MATCH($B$1, resultados!$A$1:$ZZ$1, 0))</f>
        <v/>
      </c>
      <c r="B1532">
        <f>INDEX(resultados!$A$2:$ZZ$2635, 1526, MATCH($B$2, resultados!$A$1:$ZZ$1, 0))</f>
        <v/>
      </c>
      <c r="C1532">
        <f>INDEX(resultados!$A$2:$ZZ$2635, 1526, MATCH($B$3, resultados!$A$1:$ZZ$1, 0))</f>
        <v/>
      </c>
    </row>
    <row r="1533">
      <c r="A1533">
        <f>INDEX(resultados!$A$2:$ZZ$2635, 1527, MATCH($B$1, resultados!$A$1:$ZZ$1, 0))</f>
        <v/>
      </c>
      <c r="B1533">
        <f>INDEX(resultados!$A$2:$ZZ$2635, 1527, MATCH($B$2, resultados!$A$1:$ZZ$1, 0))</f>
        <v/>
      </c>
      <c r="C1533">
        <f>INDEX(resultados!$A$2:$ZZ$2635, 1527, MATCH($B$3, resultados!$A$1:$ZZ$1, 0))</f>
        <v/>
      </c>
    </row>
    <row r="1534">
      <c r="A1534">
        <f>INDEX(resultados!$A$2:$ZZ$2635, 1528, MATCH($B$1, resultados!$A$1:$ZZ$1, 0))</f>
        <v/>
      </c>
      <c r="B1534">
        <f>INDEX(resultados!$A$2:$ZZ$2635, 1528, MATCH($B$2, resultados!$A$1:$ZZ$1, 0))</f>
        <v/>
      </c>
      <c r="C1534">
        <f>INDEX(resultados!$A$2:$ZZ$2635, 1528, MATCH($B$3, resultados!$A$1:$ZZ$1, 0))</f>
        <v/>
      </c>
    </row>
    <row r="1535">
      <c r="A1535">
        <f>INDEX(resultados!$A$2:$ZZ$2635, 1529, MATCH($B$1, resultados!$A$1:$ZZ$1, 0))</f>
        <v/>
      </c>
      <c r="B1535">
        <f>INDEX(resultados!$A$2:$ZZ$2635, 1529, MATCH($B$2, resultados!$A$1:$ZZ$1, 0))</f>
        <v/>
      </c>
      <c r="C1535">
        <f>INDEX(resultados!$A$2:$ZZ$2635, 1529, MATCH($B$3, resultados!$A$1:$ZZ$1, 0))</f>
        <v/>
      </c>
    </row>
    <row r="1536">
      <c r="A1536">
        <f>INDEX(resultados!$A$2:$ZZ$2635, 1530, MATCH($B$1, resultados!$A$1:$ZZ$1, 0))</f>
        <v/>
      </c>
      <c r="B1536">
        <f>INDEX(resultados!$A$2:$ZZ$2635, 1530, MATCH($B$2, resultados!$A$1:$ZZ$1, 0))</f>
        <v/>
      </c>
      <c r="C1536">
        <f>INDEX(resultados!$A$2:$ZZ$2635, 1530, MATCH($B$3, resultados!$A$1:$ZZ$1, 0))</f>
        <v/>
      </c>
    </row>
    <row r="1537">
      <c r="A1537">
        <f>INDEX(resultados!$A$2:$ZZ$2635, 1531, MATCH($B$1, resultados!$A$1:$ZZ$1, 0))</f>
        <v/>
      </c>
      <c r="B1537">
        <f>INDEX(resultados!$A$2:$ZZ$2635, 1531, MATCH($B$2, resultados!$A$1:$ZZ$1, 0))</f>
        <v/>
      </c>
      <c r="C1537">
        <f>INDEX(resultados!$A$2:$ZZ$2635, 1531, MATCH($B$3, resultados!$A$1:$ZZ$1, 0))</f>
        <v/>
      </c>
    </row>
    <row r="1538">
      <c r="A1538">
        <f>INDEX(resultados!$A$2:$ZZ$2635, 1532, MATCH($B$1, resultados!$A$1:$ZZ$1, 0))</f>
        <v/>
      </c>
      <c r="B1538">
        <f>INDEX(resultados!$A$2:$ZZ$2635, 1532, MATCH($B$2, resultados!$A$1:$ZZ$1, 0))</f>
        <v/>
      </c>
      <c r="C1538">
        <f>INDEX(resultados!$A$2:$ZZ$2635, 1532, MATCH($B$3, resultados!$A$1:$ZZ$1, 0))</f>
        <v/>
      </c>
    </row>
    <row r="1539">
      <c r="A1539">
        <f>INDEX(resultados!$A$2:$ZZ$2635, 1533, MATCH($B$1, resultados!$A$1:$ZZ$1, 0))</f>
        <v/>
      </c>
      <c r="B1539">
        <f>INDEX(resultados!$A$2:$ZZ$2635, 1533, MATCH($B$2, resultados!$A$1:$ZZ$1, 0))</f>
        <v/>
      </c>
      <c r="C1539">
        <f>INDEX(resultados!$A$2:$ZZ$2635, 1533, MATCH($B$3, resultados!$A$1:$ZZ$1, 0))</f>
        <v/>
      </c>
    </row>
    <row r="1540">
      <c r="A1540">
        <f>INDEX(resultados!$A$2:$ZZ$2635, 1534, MATCH($B$1, resultados!$A$1:$ZZ$1, 0))</f>
        <v/>
      </c>
      <c r="B1540">
        <f>INDEX(resultados!$A$2:$ZZ$2635, 1534, MATCH($B$2, resultados!$A$1:$ZZ$1, 0))</f>
        <v/>
      </c>
      <c r="C1540">
        <f>INDEX(resultados!$A$2:$ZZ$2635, 1534, MATCH($B$3, resultados!$A$1:$ZZ$1, 0))</f>
        <v/>
      </c>
    </row>
    <row r="1541">
      <c r="A1541">
        <f>INDEX(resultados!$A$2:$ZZ$2635, 1535, MATCH($B$1, resultados!$A$1:$ZZ$1, 0))</f>
        <v/>
      </c>
      <c r="B1541">
        <f>INDEX(resultados!$A$2:$ZZ$2635, 1535, MATCH($B$2, resultados!$A$1:$ZZ$1, 0))</f>
        <v/>
      </c>
      <c r="C1541">
        <f>INDEX(resultados!$A$2:$ZZ$2635, 1535, MATCH($B$3, resultados!$A$1:$ZZ$1, 0))</f>
        <v/>
      </c>
    </row>
    <row r="1542">
      <c r="A1542">
        <f>INDEX(resultados!$A$2:$ZZ$2635, 1536, MATCH($B$1, resultados!$A$1:$ZZ$1, 0))</f>
        <v/>
      </c>
      <c r="B1542">
        <f>INDEX(resultados!$A$2:$ZZ$2635, 1536, MATCH($B$2, resultados!$A$1:$ZZ$1, 0))</f>
        <v/>
      </c>
      <c r="C1542">
        <f>INDEX(resultados!$A$2:$ZZ$2635, 1536, MATCH($B$3, resultados!$A$1:$ZZ$1, 0))</f>
        <v/>
      </c>
    </row>
    <row r="1543">
      <c r="A1543">
        <f>INDEX(resultados!$A$2:$ZZ$2635, 1537, MATCH($B$1, resultados!$A$1:$ZZ$1, 0))</f>
        <v/>
      </c>
      <c r="B1543">
        <f>INDEX(resultados!$A$2:$ZZ$2635, 1537, MATCH($B$2, resultados!$A$1:$ZZ$1, 0))</f>
        <v/>
      </c>
      <c r="C1543">
        <f>INDEX(resultados!$A$2:$ZZ$2635, 1537, MATCH($B$3, resultados!$A$1:$ZZ$1, 0))</f>
        <v/>
      </c>
    </row>
    <row r="1544">
      <c r="A1544">
        <f>INDEX(resultados!$A$2:$ZZ$2635, 1538, MATCH($B$1, resultados!$A$1:$ZZ$1, 0))</f>
        <v/>
      </c>
      <c r="B1544">
        <f>INDEX(resultados!$A$2:$ZZ$2635, 1538, MATCH($B$2, resultados!$A$1:$ZZ$1, 0))</f>
        <v/>
      </c>
      <c r="C1544">
        <f>INDEX(resultados!$A$2:$ZZ$2635, 1538, MATCH($B$3, resultados!$A$1:$ZZ$1, 0))</f>
        <v/>
      </c>
    </row>
    <row r="1545">
      <c r="A1545">
        <f>INDEX(resultados!$A$2:$ZZ$2635, 1539, MATCH($B$1, resultados!$A$1:$ZZ$1, 0))</f>
        <v/>
      </c>
      <c r="B1545">
        <f>INDEX(resultados!$A$2:$ZZ$2635, 1539, MATCH($B$2, resultados!$A$1:$ZZ$1, 0))</f>
        <v/>
      </c>
      <c r="C1545">
        <f>INDEX(resultados!$A$2:$ZZ$2635, 1539, MATCH($B$3, resultados!$A$1:$ZZ$1, 0))</f>
        <v/>
      </c>
    </row>
    <row r="1546">
      <c r="A1546">
        <f>INDEX(resultados!$A$2:$ZZ$2635, 1540, MATCH($B$1, resultados!$A$1:$ZZ$1, 0))</f>
        <v/>
      </c>
      <c r="B1546">
        <f>INDEX(resultados!$A$2:$ZZ$2635, 1540, MATCH($B$2, resultados!$A$1:$ZZ$1, 0))</f>
        <v/>
      </c>
      <c r="C1546">
        <f>INDEX(resultados!$A$2:$ZZ$2635, 1540, MATCH($B$3, resultados!$A$1:$ZZ$1, 0))</f>
        <v/>
      </c>
    </row>
    <row r="1547">
      <c r="A1547">
        <f>INDEX(resultados!$A$2:$ZZ$2635, 1541, MATCH($B$1, resultados!$A$1:$ZZ$1, 0))</f>
        <v/>
      </c>
      <c r="B1547">
        <f>INDEX(resultados!$A$2:$ZZ$2635, 1541, MATCH($B$2, resultados!$A$1:$ZZ$1, 0))</f>
        <v/>
      </c>
      <c r="C1547">
        <f>INDEX(resultados!$A$2:$ZZ$2635, 1541, MATCH($B$3, resultados!$A$1:$ZZ$1, 0))</f>
        <v/>
      </c>
    </row>
    <row r="1548">
      <c r="A1548">
        <f>INDEX(resultados!$A$2:$ZZ$2635, 1542, MATCH($B$1, resultados!$A$1:$ZZ$1, 0))</f>
        <v/>
      </c>
      <c r="B1548">
        <f>INDEX(resultados!$A$2:$ZZ$2635, 1542, MATCH($B$2, resultados!$A$1:$ZZ$1, 0))</f>
        <v/>
      </c>
      <c r="C1548">
        <f>INDEX(resultados!$A$2:$ZZ$2635, 1542, MATCH($B$3, resultados!$A$1:$ZZ$1, 0))</f>
        <v/>
      </c>
    </row>
    <row r="1549">
      <c r="A1549">
        <f>INDEX(resultados!$A$2:$ZZ$2635, 1543, MATCH($B$1, resultados!$A$1:$ZZ$1, 0))</f>
        <v/>
      </c>
      <c r="B1549">
        <f>INDEX(resultados!$A$2:$ZZ$2635, 1543, MATCH($B$2, resultados!$A$1:$ZZ$1, 0))</f>
        <v/>
      </c>
      <c r="C1549">
        <f>INDEX(resultados!$A$2:$ZZ$2635, 1543, MATCH($B$3, resultados!$A$1:$ZZ$1, 0))</f>
        <v/>
      </c>
    </row>
    <row r="1550">
      <c r="A1550">
        <f>INDEX(resultados!$A$2:$ZZ$2635, 1544, MATCH($B$1, resultados!$A$1:$ZZ$1, 0))</f>
        <v/>
      </c>
      <c r="B1550">
        <f>INDEX(resultados!$A$2:$ZZ$2635, 1544, MATCH($B$2, resultados!$A$1:$ZZ$1, 0))</f>
        <v/>
      </c>
      <c r="C1550">
        <f>INDEX(resultados!$A$2:$ZZ$2635, 1544, MATCH($B$3, resultados!$A$1:$ZZ$1, 0))</f>
        <v/>
      </c>
    </row>
    <row r="1551">
      <c r="A1551">
        <f>INDEX(resultados!$A$2:$ZZ$2635, 1545, MATCH($B$1, resultados!$A$1:$ZZ$1, 0))</f>
        <v/>
      </c>
      <c r="B1551">
        <f>INDEX(resultados!$A$2:$ZZ$2635, 1545, MATCH($B$2, resultados!$A$1:$ZZ$1, 0))</f>
        <v/>
      </c>
      <c r="C1551">
        <f>INDEX(resultados!$A$2:$ZZ$2635, 1545, MATCH($B$3, resultados!$A$1:$ZZ$1, 0))</f>
        <v/>
      </c>
    </row>
    <row r="1552">
      <c r="A1552">
        <f>INDEX(resultados!$A$2:$ZZ$2635, 1546, MATCH($B$1, resultados!$A$1:$ZZ$1, 0))</f>
        <v/>
      </c>
      <c r="B1552">
        <f>INDEX(resultados!$A$2:$ZZ$2635, 1546, MATCH($B$2, resultados!$A$1:$ZZ$1, 0))</f>
        <v/>
      </c>
      <c r="C1552">
        <f>INDEX(resultados!$A$2:$ZZ$2635, 1546, MATCH($B$3, resultados!$A$1:$ZZ$1, 0))</f>
        <v/>
      </c>
    </row>
    <row r="1553">
      <c r="A1553">
        <f>INDEX(resultados!$A$2:$ZZ$2635, 1547, MATCH($B$1, resultados!$A$1:$ZZ$1, 0))</f>
        <v/>
      </c>
      <c r="B1553">
        <f>INDEX(resultados!$A$2:$ZZ$2635, 1547, MATCH($B$2, resultados!$A$1:$ZZ$1, 0))</f>
        <v/>
      </c>
      <c r="C1553">
        <f>INDEX(resultados!$A$2:$ZZ$2635, 1547, MATCH($B$3, resultados!$A$1:$ZZ$1, 0))</f>
        <v/>
      </c>
    </row>
    <row r="1554">
      <c r="A1554">
        <f>INDEX(resultados!$A$2:$ZZ$2635, 1548, MATCH($B$1, resultados!$A$1:$ZZ$1, 0))</f>
        <v/>
      </c>
      <c r="B1554">
        <f>INDEX(resultados!$A$2:$ZZ$2635, 1548, MATCH($B$2, resultados!$A$1:$ZZ$1, 0))</f>
        <v/>
      </c>
      <c r="C1554">
        <f>INDEX(resultados!$A$2:$ZZ$2635, 1548, MATCH($B$3, resultados!$A$1:$ZZ$1, 0))</f>
        <v/>
      </c>
    </row>
    <row r="1555">
      <c r="A1555">
        <f>INDEX(resultados!$A$2:$ZZ$2635, 1549, MATCH($B$1, resultados!$A$1:$ZZ$1, 0))</f>
        <v/>
      </c>
      <c r="B1555">
        <f>INDEX(resultados!$A$2:$ZZ$2635, 1549, MATCH($B$2, resultados!$A$1:$ZZ$1, 0))</f>
        <v/>
      </c>
      <c r="C1555">
        <f>INDEX(resultados!$A$2:$ZZ$2635, 1549, MATCH($B$3, resultados!$A$1:$ZZ$1, 0))</f>
        <v/>
      </c>
    </row>
    <row r="1556">
      <c r="A1556">
        <f>INDEX(resultados!$A$2:$ZZ$2635, 1550, MATCH($B$1, resultados!$A$1:$ZZ$1, 0))</f>
        <v/>
      </c>
      <c r="B1556">
        <f>INDEX(resultados!$A$2:$ZZ$2635, 1550, MATCH($B$2, resultados!$A$1:$ZZ$1, 0))</f>
        <v/>
      </c>
      <c r="C1556">
        <f>INDEX(resultados!$A$2:$ZZ$2635, 1550, MATCH($B$3, resultados!$A$1:$ZZ$1, 0))</f>
        <v/>
      </c>
    </row>
    <row r="1557">
      <c r="A1557">
        <f>INDEX(resultados!$A$2:$ZZ$2635, 1551, MATCH($B$1, resultados!$A$1:$ZZ$1, 0))</f>
        <v/>
      </c>
      <c r="B1557">
        <f>INDEX(resultados!$A$2:$ZZ$2635, 1551, MATCH($B$2, resultados!$A$1:$ZZ$1, 0))</f>
        <v/>
      </c>
      <c r="C1557">
        <f>INDEX(resultados!$A$2:$ZZ$2635, 1551, MATCH($B$3, resultados!$A$1:$ZZ$1, 0))</f>
        <v/>
      </c>
    </row>
    <row r="1558">
      <c r="A1558">
        <f>INDEX(resultados!$A$2:$ZZ$2635, 1552, MATCH($B$1, resultados!$A$1:$ZZ$1, 0))</f>
        <v/>
      </c>
      <c r="B1558">
        <f>INDEX(resultados!$A$2:$ZZ$2635, 1552, MATCH($B$2, resultados!$A$1:$ZZ$1, 0))</f>
        <v/>
      </c>
      <c r="C1558">
        <f>INDEX(resultados!$A$2:$ZZ$2635, 1552, MATCH($B$3, resultados!$A$1:$ZZ$1, 0))</f>
        <v/>
      </c>
    </row>
    <row r="1559">
      <c r="A1559">
        <f>INDEX(resultados!$A$2:$ZZ$2635, 1553, MATCH($B$1, resultados!$A$1:$ZZ$1, 0))</f>
        <v/>
      </c>
      <c r="B1559">
        <f>INDEX(resultados!$A$2:$ZZ$2635, 1553, MATCH($B$2, resultados!$A$1:$ZZ$1, 0))</f>
        <v/>
      </c>
      <c r="C1559">
        <f>INDEX(resultados!$A$2:$ZZ$2635, 1553, MATCH($B$3, resultados!$A$1:$ZZ$1, 0))</f>
        <v/>
      </c>
    </row>
    <row r="1560">
      <c r="A1560">
        <f>INDEX(resultados!$A$2:$ZZ$2635, 1554, MATCH($B$1, resultados!$A$1:$ZZ$1, 0))</f>
        <v/>
      </c>
      <c r="B1560">
        <f>INDEX(resultados!$A$2:$ZZ$2635, 1554, MATCH($B$2, resultados!$A$1:$ZZ$1, 0))</f>
        <v/>
      </c>
      <c r="C1560">
        <f>INDEX(resultados!$A$2:$ZZ$2635, 1554, MATCH($B$3, resultados!$A$1:$ZZ$1, 0))</f>
        <v/>
      </c>
    </row>
    <row r="1561">
      <c r="A1561">
        <f>INDEX(resultados!$A$2:$ZZ$2635, 1555, MATCH($B$1, resultados!$A$1:$ZZ$1, 0))</f>
        <v/>
      </c>
      <c r="B1561">
        <f>INDEX(resultados!$A$2:$ZZ$2635, 1555, MATCH($B$2, resultados!$A$1:$ZZ$1, 0))</f>
        <v/>
      </c>
      <c r="C1561">
        <f>INDEX(resultados!$A$2:$ZZ$2635, 1555, MATCH($B$3, resultados!$A$1:$ZZ$1, 0))</f>
        <v/>
      </c>
    </row>
    <row r="1562">
      <c r="A1562">
        <f>INDEX(resultados!$A$2:$ZZ$2635, 1556, MATCH($B$1, resultados!$A$1:$ZZ$1, 0))</f>
        <v/>
      </c>
      <c r="B1562">
        <f>INDEX(resultados!$A$2:$ZZ$2635, 1556, MATCH($B$2, resultados!$A$1:$ZZ$1, 0))</f>
        <v/>
      </c>
      <c r="C1562">
        <f>INDEX(resultados!$A$2:$ZZ$2635, 1556, MATCH($B$3, resultados!$A$1:$ZZ$1, 0))</f>
        <v/>
      </c>
    </row>
    <row r="1563">
      <c r="A1563">
        <f>INDEX(resultados!$A$2:$ZZ$2635, 1557, MATCH($B$1, resultados!$A$1:$ZZ$1, 0))</f>
        <v/>
      </c>
      <c r="B1563">
        <f>INDEX(resultados!$A$2:$ZZ$2635, 1557, MATCH($B$2, resultados!$A$1:$ZZ$1, 0))</f>
        <v/>
      </c>
      <c r="C1563">
        <f>INDEX(resultados!$A$2:$ZZ$2635, 1557, MATCH($B$3, resultados!$A$1:$ZZ$1, 0))</f>
        <v/>
      </c>
    </row>
    <row r="1564">
      <c r="A1564">
        <f>INDEX(resultados!$A$2:$ZZ$2635, 1558, MATCH($B$1, resultados!$A$1:$ZZ$1, 0))</f>
        <v/>
      </c>
      <c r="B1564">
        <f>INDEX(resultados!$A$2:$ZZ$2635, 1558, MATCH($B$2, resultados!$A$1:$ZZ$1, 0))</f>
        <v/>
      </c>
      <c r="C1564">
        <f>INDEX(resultados!$A$2:$ZZ$2635, 1558, MATCH($B$3, resultados!$A$1:$ZZ$1, 0))</f>
        <v/>
      </c>
    </row>
    <row r="1565">
      <c r="A1565">
        <f>INDEX(resultados!$A$2:$ZZ$2635, 1559, MATCH($B$1, resultados!$A$1:$ZZ$1, 0))</f>
        <v/>
      </c>
      <c r="B1565">
        <f>INDEX(resultados!$A$2:$ZZ$2635, 1559, MATCH($B$2, resultados!$A$1:$ZZ$1, 0))</f>
        <v/>
      </c>
      <c r="C1565">
        <f>INDEX(resultados!$A$2:$ZZ$2635, 1559, MATCH($B$3, resultados!$A$1:$ZZ$1, 0))</f>
        <v/>
      </c>
    </row>
    <row r="1566">
      <c r="A1566">
        <f>INDEX(resultados!$A$2:$ZZ$2635, 1560, MATCH($B$1, resultados!$A$1:$ZZ$1, 0))</f>
        <v/>
      </c>
      <c r="B1566">
        <f>INDEX(resultados!$A$2:$ZZ$2635, 1560, MATCH($B$2, resultados!$A$1:$ZZ$1, 0))</f>
        <v/>
      </c>
      <c r="C1566">
        <f>INDEX(resultados!$A$2:$ZZ$2635, 1560, MATCH($B$3, resultados!$A$1:$ZZ$1, 0))</f>
        <v/>
      </c>
    </row>
    <row r="1567">
      <c r="A1567">
        <f>INDEX(resultados!$A$2:$ZZ$2635, 1561, MATCH($B$1, resultados!$A$1:$ZZ$1, 0))</f>
        <v/>
      </c>
      <c r="B1567">
        <f>INDEX(resultados!$A$2:$ZZ$2635, 1561, MATCH($B$2, resultados!$A$1:$ZZ$1, 0))</f>
        <v/>
      </c>
      <c r="C1567">
        <f>INDEX(resultados!$A$2:$ZZ$2635, 1561, MATCH($B$3, resultados!$A$1:$ZZ$1, 0))</f>
        <v/>
      </c>
    </row>
    <row r="1568">
      <c r="A1568">
        <f>INDEX(resultados!$A$2:$ZZ$2635, 1562, MATCH($B$1, resultados!$A$1:$ZZ$1, 0))</f>
        <v/>
      </c>
      <c r="B1568">
        <f>INDEX(resultados!$A$2:$ZZ$2635, 1562, MATCH($B$2, resultados!$A$1:$ZZ$1, 0))</f>
        <v/>
      </c>
      <c r="C1568">
        <f>INDEX(resultados!$A$2:$ZZ$2635, 1562, MATCH($B$3, resultados!$A$1:$ZZ$1, 0))</f>
        <v/>
      </c>
    </row>
    <row r="1569">
      <c r="A1569">
        <f>INDEX(resultados!$A$2:$ZZ$2635, 1563, MATCH($B$1, resultados!$A$1:$ZZ$1, 0))</f>
        <v/>
      </c>
      <c r="B1569">
        <f>INDEX(resultados!$A$2:$ZZ$2635, 1563, MATCH($B$2, resultados!$A$1:$ZZ$1, 0))</f>
        <v/>
      </c>
      <c r="C1569">
        <f>INDEX(resultados!$A$2:$ZZ$2635, 1563, MATCH($B$3, resultados!$A$1:$ZZ$1, 0))</f>
        <v/>
      </c>
    </row>
    <row r="1570">
      <c r="A1570">
        <f>INDEX(resultados!$A$2:$ZZ$2635, 1564, MATCH($B$1, resultados!$A$1:$ZZ$1, 0))</f>
        <v/>
      </c>
      <c r="B1570">
        <f>INDEX(resultados!$A$2:$ZZ$2635, 1564, MATCH($B$2, resultados!$A$1:$ZZ$1, 0))</f>
        <v/>
      </c>
      <c r="C1570">
        <f>INDEX(resultados!$A$2:$ZZ$2635, 1564, MATCH($B$3, resultados!$A$1:$ZZ$1, 0))</f>
        <v/>
      </c>
    </row>
    <row r="1571">
      <c r="A1571">
        <f>INDEX(resultados!$A$2:$ZZ$2635, 1565, MATCH($B$1, resultados!$A$1:$ZZ$1, 0))</f>
        <v/>
      </c>
      <c r="B1571">
        <f>INDEX(resultados!$A$2:$ZZ$2635, 1565, MATCH($B$2, resultados!$A$1:$ZZ$1, 0))</f>
        <v/>
      </c>
      <c r="C1571">
        <f>INDEX(resultados!$A$2:$ZZ$2635, 1565, MATCH($B$3, resultados!$A$1:$ZZ$1, 0))</f>
        <v/>
      </c>
    </row>
    <row r="1572">
      <c r="A1572">
        <f>INDEX(resultados!$A$2:$ZZ$2635, 1566, MATCH($B$1, resultados!$A$1:$ZZ$1, 0))</f>
        <v/>
      </c>
      <c r="B1572">
        <f>INDEX(resultados!$A$2:$ZZ$2635, 1566, MATCH($B$2, resultados!$A$1:$ZZ$1, 0))</f>
        <v/>
      </c>
      <c r="C1572">
        <f>INDEX(resultados!$A$2:$ZZ$2635, 1566, MATCH($B$3, resultados!$A$1:$ZZ$1, 0))</f>
        <v/>
      </c>
    </row>
    <row r="1573">
      <c r="A1573">
        <f>INDEX(resultados!$A$2:$ZZ$2635, 1567, MATCH($B$1, resultados!$A$1:$ZZ$1, 0))</f>
        <v/>
      </c>
      <c r="B1573">
        <f>INDEX(resultados!$A$2:$ZZ$2635, 1567, MATCH($B$2, resultados!$A$1:$ZZ$1, 0))</f>
        <v/>
      </c>
      <c r="C1573">
        <f>INDEX(resultados!$A$2:$ZZ$2635, 1567, MATCH($B$3, resultados!$A$1:$ZZ$1, 0))</f>
        <v/>
      </c>
    </row>
    <row r="1574">
      <c r="A1574">
        <f>INDEX(resultados!$A$2:$ZZ$2635, 1568, MATCH($B$1, resultados!$A$1:$ZZ$1, 0))</f>
        <v/>
      </c>
      <c r="B1574">
        <f>INDEX(resultados!$A$2:$ZZ$2635, 1568, MATCH($B$2, resultados!$A$1:$ZZ$1, 0))</f>
        <v/>
      </c>
      <c r="C1574">
        <f>INDEX(resultados!$A$2:$ZZ$2635, 1568, MATCH($B$3, resultados!$A$1:$ZZ$1, 0))</f>
        <v/>
      </c>
    </row>
    <row r="1575">
      <c r="A1575">
        <f>INDEX(resultados!$A$2:$ZZ$2635, 1569, MATCH($B$1, resultados!$A$1:$ZZ$1, 0))</f>
        <v/>
      </c>
      <c r="B1575">
        <f>INDEX(resultados!$A$2:$ZZ$2635, 1569, MATCH($B$2, resultados!$A$1:$ZZ$1, 0))</f>
        <v/>
      </c>
      <c r="C1575">
        <f>INDEX(resultados!$A$2:$ZZ$2635, 1569, MATCH($B$3, resultados!$A$1:$ZZ$1, 0))</f>
        <v/>
      </c>
    </row>
    <row r="1576">
      <c r="A1576">
        <f>INDEX(resultados!$A$2:$ZZ$2635, 1570, MATCH($B$1, resultados!$A$1:$ZZ$1, 0))</f>
        <v/>
      </c>
      <c r="B1576">
        <f>INDEX(resultados!$A$2:$ZZ$2635, 1570, MATCH($B$2, resultados!$A$1:$ZZ$1, 0))</f>
        <v/>
      </c>
      <c r="C1576">
        <f>INDEX(resultados!$A$2:$ZZ$2635, 1570, MATCH($B$3, resultados!$A$1:$ZZ$1, 0))</f>
        <v/>
      </c>
    </row>
    <row r="1577">
      <c r="A1577">
        <f>INDEX(resultados!$A$2:$ZZ$2635, 1571, MATCH($B$1, resultados!$A$1:$ZZ$1, 0))</f>
        <v/>
      </c>
      <c r="B1577">
        <f>INDEX(resultados!$A$2:$ZZ$2635, 1571, MATCH($B$2, resultados!$A$1:$ZZ$1, 0))</f>
        <v/>
      </c>
      <c r="C1577">
        <f>INDEX(resultados!$A$2:$ZZ$2635, 1571, MATCH($B$3, resultados!$A$1:$ZZ$1, 0))</f>
        <v/>
      </c>
    </row>
    <row r="1578">
      <c r="A1578">
        <f>INDEX(resultados!$A$2:$ZZ$2635, 1572, MATCH($B$1, resultados!$A$1:$ZZ$1, 0))</f>
        <v/>
      </c>
      <c r="B1578">
        <f>INDEX(resultados!$A$2:$ZZ$2635, 1572, MATCH($B$2, resultados!$A$1:$ZZ$1, 0))</f>
        <v/>
      </c>
      <c r="C1578">
        <f>INDEX(resultados!$A$2:$ZZ$2635, 1572, MATCH($B$3, resultados!$A$1:$ZZ$1, 0))</f>
        <v/>
      </c>
    </row>
    <row r="1579">
      <c r="A1579">
        <f>INDEX(resultados!$A$2:$ZZ$2635, 1573, MATCH($B$1, resultados!$A$1:$ZZ$1, 0))</f>
        <v/>
      </c>
      <c r="B1579">
        <f>INDEX(resultados!$A$2:$ZZ$2635, 1573, MATCH($B$2, resultados!$A$1:$ZZ$1, 0))</f>
        <v/>
      </c>
      <c r="C1579">
        <f>INDEX(resultados!$A$2:$ZZ$2635, 1573, MATCH($B$3, resultados!$A$1:$ZZ$1, 0))</f>
        <v/>
      </c>
    </row>
    <row r="1580">
      <c r="A1580">
        <f>INDEX(resultados!$A$2:$ZZ$2635, 1574, MATCH($B$1, resultados!$A$1:$ZZ$1, 0))</f>
        <v/>
      </c>
      <c r="B1580">
        <f>INDEX(resultados!$A$2:$ZZ$2635, 1574, MATCH($B$2, resultados!$A$1:$ZZ$1, 0))</f>
        <v/>
      </c>
      <c r="C1580">
        <f>INDEX(resultados!$A$2:$ZZ$2635, 1574, MATCH($B$3, resultados!$A$1:$ZZ$1, 0))</f>
        <v/>
      </c>
    </row>
    <row r="1581">
      <c r="A1581">
        <f>INDEX(resultados!$A$2:$ZZ$2635, 1575, MATCH($B$1, resultados!$A$1:$ZZ$1, 0))</f>
        <v/>
      </c>
      <c r="B1581">
        <f>INDEX(resultados!$A$2:$ZZ$2635, 1575, MATCH($B$2, resultados!$A$1:$ZZ$1, 0))</f>
        <v/>
      </c>
      <c r="C1581">
        <f>INDEX(resultados!$A$2:$ZZ$2635, 1575, MATCH($B$3, resultados!$A$1:$ZZ$1, 0))</f>
        <v/>
      </c>
    </row>
    <row r="1582">
      <c r="A1582">
        <f>INDEX(resultados!$A$2:$ZZ$2635, 1576, MATCH($B$1, resultados!$A$1:$ZZ$1, 0))</f>
        <v/>
      </c>
      <c r="B1582">
        <f>INDEX(resultados!$A$2:$ZZ$2635, 1576, MATCH($B$2, resultados!$A$1:$ZZ$1, 0))</f>
        <v/>
      </c>
      <c r="C1582">
        <f>INDEX(resultados!$A$2:$ZZ$2635, 1576, MATCH($B$3, resultados!$A$1:$ZZ$1, 0))</f>
        <v/>
      </c>
    </row>
    <row r="1583">
      <c r="A1583">
        <f>INDEX(resultados!$A$2:$ZZ$2635, 1577, MATCH($B$1, resultados!$A$1:$ZZ$1, 0))</f>
        <v/>
      </c>
      <c r="B1583">
        <f>INDEX(resultados!$A$2:$ZZ$2635, 1577, MATCH($B$2, resultados!$A$1:$ZZ$1, 0))</f>
        <v/>
      </c>
      <c r="C1583">
        <f>INDEX(resultados!$A$2:$ZZ$2635, 1577, MATCH($B$3, resultados!$A$1:$ZZ$1, 0))</f>
        <v/>
      </c>
    </row>
    <row r="1584">
      <c r="A1584">
        <f>INDEX(resultados!$A$2:$ZZ$2635, 1578, MATCH($B$1, resultados!$A$1:$ZZ$1, 0))</f>
        <v/>
      </c>
      <c r="B1584">
        <f>INDEX(resultados!$A$2:$ZZ$2635, 1578, MATCH($B$2, resultados!$A$1:$ZZ$1, 0))</f>
        <v/>
      </c>
      <c r="C1584">
        <f>INDEX(resultados!$A$2:$ZZ$2635, 1578, MATCH($B$3, resultados!$A$1:$ZZ$1, 0))</f>
        <v/>
      </c>
    </row>
    <row r="1585">
      <c r="A1585">
        <f>INDEX(resultados!$A$2:$ZZ$2635, 1579, MATCH($B$1, resultados!$A$1:$ZZ$1, 0))</f>
        <v/>
      </c>
      <c r="B1585">
        <f>INDEX(resultados!$A$2:$ZZ$2635, 1579, MATCH($B$2, resultados!$A$1:$ZZ$1, 0))</f>
        <v/>
      </c>
      <c r="C1585">
        <f>INDEX(resultados!$A$2:$ZZ$2635, 1579, MATCH($B$3, resultados!$A$1:$ZZ$1, 0))</f>
        <v/>
      </c>
    </row>
    <row r="1586">
      <c r="A1586">
        <f>INDEX(resultados!$A$2:$ZZ$2635, 1580, MATCH($B$1, resultados!$A$1:$ZZ$1, 0))</f>
        <v/>
      </c>
      <c r="B1586">
        <f>INDEX(resultados!$A$2:$ZZ$2635, 1580, MATCH($B$2, resultados!$A$1:$ZZ$1, 0))</f>
        <v/>
      </c>
      <c r="C1586">
        <f>INDEX(resultados!$A$2:$ZZ$2635, 1580, MATCH($B$3, resultados!$A$1:$ZZ$1, 0))</f>
        <v/>
      </c>
    </row>
    <row r="1587">
      <c r="A1587">
        <f>INDEX(resultados!$A$2:$ZZ$2635, 1581, MATCH($B$1, resultados!$A$1:$ZZ$1, 0))</f>
        <v/>
      </c>
      <c r="B1587">
        <f>INDEX(resultados!$A$2:$ZZ$2635, 1581, MATCH($B$2, resultados!$A$1:$ZZ$1, 0))</f>
        <v/>
      </c>
      <c r="C1587">
        <f>INDEX(resultados!$A$2:$ZZ$2635, 1581, MATCH($B$3, resultados!$A$1:$ZZ$1, 0))</f>
        <v/>
      </c>
    </row>
    <row r="1588">
      <c r="A1588">
        <f>INDEX(resultados!$A$2:$ZZ$2635, 1582, MATCH($B$1, resultados!$A$1:$ZZ$1, 0))</f>
        <v/>
      </c>
      <c r="B1588">
        <f>INDEX(resultados!$A$2:$ZZ$2635, 1582, MATCH($B$2, resultados!$A$1:$ZZ$1, 0))</f>
        <v/>
      </c>
      <c r="C1588">
        <f>INDEX(resultados!$A$2:$ZZ$2635, 1582, MATCH($B$3, resultados!$A$1:$ZZ$1, 0))</f>
        <v/>
      </c>
    </row>
    <row r="1589">
      <c r="A1589">
        <f>INDEX(resultados!$A$2:$ZZ$2635, 1583, MATCH($B$1, resultados!$A$1:$ZZ$1, 0))</f>
        <v/>
      </c>
      <c r="B1589">
        <f>INDEX(resultados!$A$2:$ZZ$2635, 1583, MATCH($B$2, resultados!$A$1:$ZZ$1, 0))</f>
        <v/>
      </c>
      <c r="C1589">
        <f>INDEX(resultados!$A$2:$ZZ$2635, 1583, MATCH($B$3, resultados!$A$1:$ZZ$1, 0))</f>
        <v/>
      </c>
    </row>
    <row r="1590">
      <c r="A1590">
        <f>INDEX(resultados!$A$2:$ZZ$2635, 1584, MATCH($B$1, resultados!$A$1:$ZZ$1, 0))</f>
        <v/>
      </c>
      <c r="B1590">
        <f>INDEX(resultados!$A$2:$ZZ$2635, 1584, MATCH($B$2, resultados!$A$1:$ZZ$1, 0))</f>
        <v/>
      </c>
      <c r="C1590">
        <f>INDEX(resultados!$A$2:$ZZ$2635, 1584, MATCH($B$3, resultados!$A$1:$ZZ$1, 0))</f>
        <v/>
      </c>
    </row>
    <row r="1591">
      <c r="A1591">
        <f>INDEX(resultados!$A$2:$ZZ$2635, 1585, MATCH($B$1, resultados!$A$1:$ZZ$1, 0))</f>
        <v/>
      </c>
      <c r="B1591">
        <f>INDEX(resultados!$A$2:$ZZ$2635, 1585, MATCH($B$2, resultados!$A$1:$ZZ$1, 0))</f>
        <v/>
      </c>
      <c r="C1591">
        <f>INDEX(resultados!$A$2:$ZZ$2635, 1585, MATCH($B$3, resultados!$A$1:$ZZ$1, 0))</f>
        <v/>
      </c>
    </row>
    <row r="1592">
      <c r="A1592">
        <f>INDEX(resultados!$A$2:$ZZ$2635, 1586, MATCH($B$1, resultados!$A$1:$ZZ$1, 0))</f>
        <v/>
      </c>
      <c r="B1592">
        <f>INDEX(resultados!$A$2:$ZZ$2635, 1586, MATCH($B$2, resultados!$A$1:$ZZ$1, 0))</f>
        <v/>
      </c>
      <c r="C1592">
        <f>INDEX(resultados!$A$2:$ZZ$2635, 1586, MATCH($B$3, resultados!$A$1:$ZZ$1, 0))</f>
        <v/>
      </c>
    </row>
    <row r="1593">
      <c r="A1593">
        <f>INDEX(resultados!$A$2:$ZZ$2635, 1587, MATCH($B$1, resultados!$A$1:$ZZ$1, 0))</f>
        <v/>
      </c>
      <c r="B1593">
        <f>INDEX(resultados!$A$2:$ZZ$2635, 1587, MATCH($B$2, resultados!$A$1:$ZZ$1, 0))</f>
        <v/>
      </c>
      <c r="C1593">
        <f>INDEX(resultados!$A$2:$ZZ$2635, 1587, MATCH($B$3, resultados!$A$1:$ZZ$1, 0))</f>
        <v/>
      </c>
    </row>
    <row r="1594">
      <c r="A1594">
        <f>INDEX(resultados!$A$2:$ZZ$2635, 1588, MATCH($B$1, resultados!$A$1:$ZZ$1, 0))</f>
        <v/>
      </c>
      <c r="B1594">
        <f>INDEX(resultados!$A$2:$ZZ$2635, 1588, MATCH($B$2, resultados!$A$1:$ZZ$1, 0))</f>
        <v/>
      </c>
      <c r="C1594">
        <f>INDEX(resultados!$A$2:$ZZ$2635, 1588, MATCH($B$3, resultados!$A$1:$ZZ$1, 0))</f>
        <v/>
      </c>
    </row>
    <row r="1595">
      <c r="A1595">
        <f>INDEX(resultados!$A$2:$ZZ$2635, 1589, MATCH($B$1, resultados!$A$1:$ZZ$1, 0))</f>
        <v/>
      </c>
      <c r="B1595">
        <f>INDEX(resultados!$A$2:$ZZ$2635, 1589, MATCH($B$2, resultados!$A$1:$ZZ$1, 0))</f>
        <v/>
      </c>
      <c r="C1595">
        <f>INDEX(resultados!$A$2:$ZZ$2635, 1589, MATCH($B$3, resultados!$A$1:$ZZ$1, 0))</f>
        <v/>
      </c>
    </row>
    <row r="1596">
      <c r="A1596">
        <f>INDEX(resultados!$A$2:$ZZ$2635, 1590, MATCH($B$1, resultados!$A$1:$ZZ$1, 0))</f>
        <v/>
      </c>
      <c r="B1596">
        <f>INDEX(resultados!$A$2:$ZZ$2635, 1590, MATCH($B$2, resultados!$A$1:$ZZ$1, 0))</f>
        <v/>
      </c>
      <c r="C1596">
        <f>INDEX(resultados!$A$2:$ZZ$2635, 1590, MATCH($B$3, resultados!$A$1:$ZZ$1, 0))</f>
        <v/>
      </c>
    </row>
    <row r="1597">
      <c r="A1597">
        <f>INDEX(resultados!$A$2:$ZZ$2635, 1591, MATCH($B$1, resultados!$A$1:$ZZ$1, 0))</f>
        <v/>
      </c>
      <c r="B1597">
        <f>INDEX(resultados!$A$2:$ZZ$2635, 1591, MATCH($B$2, resultados!$A$1:$ZZ$1, 0))</f>
        <v/>
      </c>
      <c r="C1597">
        <f>INDEX(resultados!$A$2:$ZZ$2635, 1591, MATCH($B$3, resultados!$A$1:$ZZ$1, 0))</f>
        <v/>
      </c>
    </row>
    <row r="1598">
      <c r="A1598">
        <f>INDEX(resultados!$A$2:$ZZ$2635, 1592, MATCH($B$1, resultados!$A$1:$ZZ$1, 0))</f>
        <v/>
      </c>
      <c r="B1598">
        <f>INDEX(resultados!$A$2:$ZZ$2635, 1592, MATCH($B$2, resultados!$A$1:$ZZ$1, 0))</f>
        <v/>
      </c>
      <c r="C1598">
        <f>INDEX(resultados!$A$2:$ZZ$2635, 1592, MATCH($B$3, resultados!$A$1:$ZZ$1, 0))</f>
        <v/>
      </c>
    </row>
    <row r="1599">
      <c r="A1599">
        <f>INDEX(resultados!$A$2:$ZZ$2635, 1593, MATCH($B$1, resultados!$A$1:$ZZ$1, 0))</f>
        <v/>
      </c>
      <c r="B1599">
        <f>INDEX(resultados!$A$2:$ZZ$2635, 1593, MATCH($B$2, resultados!$A$1:$ZZ$1, 0))</f>
        <v/>
      </c>
      <c r="C1599">
        <f>INDEX(resultados!$A$2:$ZZ$2635, 1593, MATCH($B$3, resultados!$A$1:$ZZ$1, 0))</f>
        <v/>
      </c>
    </row>
    <row r="1600">
      <c r="A1600">
        <f>INDEX(resultados!$A$2:$ZZ$2635, 1594, MATCH($B$1, resultados!$A$1:$ZZ$1, 0))</f>
        <v/>
      </c>
      <c r="B1600">
        <f>INDEX(resultados!$A$2:$ZZ$2635, 1594, MATCH($B$2, resultados!$A$1:$ZZ$1, 0))</f>
        <v/>
      </c>
      <c r="C1600">
        <f>INDEX(resultados!$A$2:$ZZ$2635, 1594, MATCH($B$3, resultados!$A$1:$ZZ$1, 0))</f>
        <v/>
      </c>
    </row>
    <row r="1601">
      <c r="A1601">
        <f>INDEX(resultados!$A$2:$ZZ$2635, 1595, MATCH($B$1, resultados!$A$1:$ZZ$1, 0))</f>
        <v/>
      </c>
      <c r="B1601">
        <f>INDEX(resultados!$A$2:$ZZ$2635, 1595, MATCH($B$2, resultados!$A$1:$ZZ$1, 0))</f>
        <v/>
      </c>
      <c r="C1601">
        <f>INDEX(resultados!$A$2:$ZZ$2635, 1595, MATCH($B$3, resultados!$A$1:$ZZ$1, 0))</f>
        <v/>
      </c>
    </row>
    <row r="1602">
      <c r="A1602">
        <f>INDEX(resultados!$A$2:$ZZ$2635, 1596, MATCH($B$1, resultados!$A$1:$ZZ$1, 0))</f>
        <v/>
      </c>
      <c r="B1602">
        <f>INDEX(resultados!$A$2:$ZZ$2635, 1596, MATCH($B$2, resultados!$A$1:$ZZ$1, 0))</f>
        <v/>
      </c>
      <c r="C1602">
        <f>INDEX(resultados!$A$2:$ZZ$2635, 1596, MATCH($B$3, resultados!$A$1:$ZZ$1, 0))</f>
        <v/>
      </c>
    </row>
    <row r="1603">
      <c r="A1603">
        <f>INDEX(resultados!$A$2:$ZZ$2635, 1597, MATCH($B$1, resultados!$A$1:$ZZ$1, 0))</f>
        <v/>
      </c>
      <c r="B1603">
        <f>INDEX(resultados!$A$2:$ZZ$2635, 1597, MATCH($B$2, resultados!$A$1:$ZZ$1, 0))</f>
        <v/>
      </c>
      <c r="C1603">
        <f>INDEX(resultados!$A$2:$ZZ$2635, 1597, MATCH($B$3, resultados!$A$1:$ZZ$1, 0))</f>
        <v/>
      </c>
    </row>
    <row r="1604">
      <c r="A1604">
        <f>INDEX(resultados!$A$2:$ZZ$2635, 1598, MATCH($B$1, resultados!$A$1:$ZZ$1, 0))</f>
        <v/>
      </c>
      <c r="B1604">
        <f>INDEX(resultados!$A$2:$ZZ$2635, 1598, MATCH($B$2, resultados!$A$1:$ZZ$1, 0))</f>
        <v/>
      </c>
      <c r="C1604">
        <f>INDEX(resultados!$A$2:$ZZ$2635, 1598, MATCH($B$3, resultados!$A$1:$ZZ$1, 0))</f>
        <v/>
      </c>
    </row>
    <row r="1605">
      <c r="A1605">
        <f>INDEX(resultados!$A$2:$ZZ$2635, 1599, MATCH($B$1, resultados!$A$1:$ZZ$1, 0))</f>
        <v/>
      </c>
      <c r="B1605">
        <f>INDEX(resultados!$A$2:$ZZ$2635, 1599, MATCH($B$2, resultados!$A$1:$ZZ$1, 0))</f>
        <v/>
      </c>
      <c r="C1605">
        <f>INDEX(resultados!$A$2:$ZZ$2635, 1599, MATCH($B$3, resultados!$A$1:$ZZ$1, 0))</f>
        <v/>
      </c>
    </row>
    <row r="1606">
      <c r="A1606">
        <f>INDEX(resultados!$A$2:$ZZ$2635, 1600, MATCH($B$1, resultados!$A$1:$ZZ$1, 0))</f>
        <v/>
      </c>
      <c r="B1606">
        <f>INDEX(resultados!$A$2:$ZZ$2635, 1600, MATCH($B$2, resultados!$A$1:$ZZ$1, 0))</f>
        <v/>
      </c>
      <c r="C1606">
        <f>INDEX(resultados!$A$2:$ZZ$2635, 1600, MATCH($B$3, resultados!$A$1:$ZZ$1, 0))</f>
        <v/>
      </c>
    </row>
    <row r="1607">
      <c r="A1607">
        <f>INDEX(resultados!$A$2:$ZZ$2635, 1601, MATCH($B$1, resultados!$A$1:$ZZ$1, 0))</f>
        <v/>
      </c>
      <c r="B1607">
        <f>INDEX(resultados!$A$2:$ZZ$2635, 1601, MATCH($B$2, resultados!$A$1:$ZZ$1, 0))</f>
        <v/>
      </c>
      <c r="C1607">
        <f>INDEX(resultados!$A$2:$ZZ$2635, 1601, MATCH($B$3, resultados!$A$1:$ZZ$1, 0))</f>
        <v/>
      </c>
    </row>
    <row r="1608">
      <c r="A1608">
        <f>INDEX(resultados!$A$2:$ZZ$2635, 1602, MATCH($B$1, resultados!$A$1:$ZZ$1, 0))</f>
        <v/>
      </c>
      <c r="B1608">
        <f>INDEX(resultados!$A$2:$ZZ$2635, 1602, MATCH($B$2, resultados!$A$1:$ZZ$1, 0))</f>
        <v/>
      </c>
      <c r="C1608">
        <f>INDEX(resultados!$A$2:$ZZ$2635, 1602, MATCH($B$3, resultados!$A$1:$ZZ$1, 0))</f>
        <v/>
      </c>
    </row>
    <row r="1609">
      <c r="A1609">
        <f>INDEX(resultados!$A$2:$ZZ$2635, 1603, MATCH($B$1, resultados!$A$1:$ZZ$1, 0))</f>
        <v/>
      </c>
      <c r="B1609">
        <f>INDEX(resultados!$A$2:$ZZ$2635, 1603, MATCH($B$2, resultados!$A$1:$ZZ$1, 0))</f>
        <v/>
      </c>
      <c r="C1609">
        <f>INDEX(resultados!$A$2:$ZZ$2635, 1603, MATCH($B$3, resultados!$A$1:$ZZ$1, 0))</f>
        <v/>
      </c>
    </row>
    <row r="1610">
      <c r="A1610">
        <f>INDEX(resultados!$A$2:$ZZ$2635, 1604, MATCH($B$1, resultados!$A$1:$ZZ$1, 0))</f>
        <v/>
      </c>
      <c r="B1610">
        <f>INDEX(resultados!$A$2:$ZZ$2635, 1604, MATCH($B$2, resultados!$A$1:$ZZ$1, 0))</f>
        <v/>
      </c>
      <c r="C1610">
        <f>INDEX(resultados!$A$2:$ZZ$2635, 1604, MATCH($B$3, resultados!$A$1:$ZZ$1, 0))</f>
        <v/>
      </c>
    </row>
    <row r="1611">
      <c r="A1611">
        <f>INDEX(resultados!$A$2:$ZZ$2635, 1605, MATCH($B$1, resultados!$A$1:$ZZ$1, 0))</f>
        <v/>
      </c>
      <c r="B1611">
        <f>INDEX(resultados!$A$2:$ZZ$2635, 1605, MATCH($B$2, resultados!$A$1:$ZZ$1, 0))</f>
        <v/>
      </c>
      <c r="C1611">
        <f>INDEX(resultados!$A$2:$ZZ$2635, 1605, MATCH($B$3, resultados!$A$1:$ZZ$1, 0))</f>
        <v/>
      </c>
    </row>
    <row r="1612">
      <c r="A1612">
        <f>INDEX(resultados!$A$2:$ZZ$2635, 1606, MATCH($B$1, resultados!$A$1:$ZZ$1, 0))</f>
        <v/>
      </c>
      <c r="B1612">
        <f>INDEX(resultados!$A$2:$ZZ$2635, 1606, MATCH($B$2, resultados!$A$1:$ZZ$1, 0))</f>
        <v/>
      </c>
      <c r="C1612">
        <f>INDEX(resultados!$A$2:$ZZ$2635, 1606, MATCH($B$3, resultados!$A$1:$ZZ$1, 0))</f>
        <v/>
      </c>
    </row>
    <row r="1613">
      <c r="A1613">
        <f>INDEX(resultados!$A$2:$ZZ$2635, 1607, MATCH($B$1, resultados!$A$1:$ZZ$1, 0))</f>
        <v/>
      </c>
      <c r="B1613">
        <f>INDEX(resultados!$A$2:$ZZ$2635, 1607, MATCH($B$2, resultados!$A$1:$ZZ$1, 0))</f>
        <v/>
      </c>
      <c r="C1613">
        <f>INDEX(resultados!$A$2:$ZZ$2635, 1607, MATCH($B$3, resultados!$A$1:$ZZ$1, 0))</f>
        <v/>
      </c>
    </row>
    <row r="1614">
      <c r="A1614">
        <f>INDEX(resultados!$A$2:$ZZ$2635, 1608, MATCH($B$1, resultados!$A$1:$ZZ$1, 0))</f>
        <v/>
      </c>
      <c r="B1614">
        <f>INDEX(resultados!$A$2:$ZZ$2635, 1608, MATCH($B$2, resultados!$A$1:$ZZ$1, 0))</f>
        <v/>
      </c>
      <c r="C1614">
        <f>INDEX(resultados!$A$2:$ZZ$2635, 1608, MATCH($B$3, resultados!$A$1:$ZZ$1, 0))</f>
        <v/>
      </c>
    </row>
    <row r="1615">
      <c r="A1615">
        <f>INDEX(resultados!$A$2:$ZZ$2635, 1609, MATCH($B$1, resultados!$A$1:$ZZ$1, 0))</f>
        <v/>
      </c>
      <c r="B1615">
        <f>INDEX(resultados!$A$2:$ZZ$2635, 1609, MATCH($B$2, resultados!$A$1:$ZZ$1, 0))</f>
        <v/>
      </c>
      <c r="C1615">
        <f>INDEX(resultados!$A$2:$ZZ$2635, 1609, MATCH($B$3, resultados!$A$1:$ZZ$1, 0))</f>
        <v/>
      </c>
    </row>
    <row r="1616">
      <c r="A1616">
        <f>INDEX(resultados!$A$2:$ZZ$2635, 1610, MATCH($B$1, resultados!$A$1:$ZZ$1, 0))</f>
        <v/>
      </c>
      <c r="B1616">
        <f>INDEX(resultados!$A$2:$ZZ$2635, 1610, MATCH($B$2, resultados!$A$1:$ZZ$1, 0))</f>
        <v/>
      </c>
      <c r="C1616">
        <f>INDEX(resultados!$A$2:$ZZ$2635, 1610, MATCH($B$3, resultados!$A$1:$ZZ$1, 0))</f>
        <v/>
      </c>
    </row>
    <row r="1617">
      <c r="A1617">
        <f>INDEX(resultados!$A$2:$ZZ$2635, 1611, MATCH($B$1, resultados!$A$1:$ZZ$1, 0))</f>
        <v/>
      </c>
      <c r="B1617">
        <f>INDEX(resultados!$A$2:$ZZ$2635, 1611, MATCH($B$2, resultados!$A$1:$ZZ$1, 0))</f>
        <v/>
      </c>
      <c r="C1617">
        <f>INDEX(resultados!$A$2:$ZZ$2635, 1611, MATCH($B$3, resultados!$A$1:$ZZ$1, 0))</f>
        <v/>
      </c>
    </row>
    <row r="1618">
      <c r="A1618">
        <f>INDEX(resultados!$A$2:$ZZ$2635, 1612, MATCH($B$1, resultados!$A$1:$ZZ$1, 0))</f>
        <v/>
      </c>
      <c r="B1618">
        <f>INDEX(resultados!$A$2:$ZZ$2635, 1612, MATCH($B$2, resultados!$A$1:$ZZ$1, 0))</f>
        <v/>
      </c>
      <c r="C1618">
        <f>INDEX(resultados!$A$2:$ZZ$2635, 1612, MATCH($B$3, resultados!$A$1:$ZZ$1, 0))</f>
        <v/>
      </c>
    </row>
    <row r="1619">
      <c r="A1619">
        <f>INDEX(resultados!$A$2:$ZZ$2635, 1613, MATCH($B$1, resultados!$A$1:$ZZ$1, 0))</f>
        <v/>
      </c>
      <c r="B1619">
        <f>INDEX(resultados!$A$2:$ZZ$2635, 1613, MATCH($B$2, resultados!$A$1:$ZZ$1, 0))</f>
        <v/>
      </c>
      <c r="C1619">
        <f>INDEX(resultados!$A$2:$ZZ$2635, 1613, MATCH($B$3, resultados!$A$1:$ZZ$1, 0))</f>
        <v/>
      </c>
    </row>
    <row r="1620">
      <c r="A1620">
        <f>INDEX(resultados!$A$2:$ZZ$2635, 1614, MATCH($B$1, resultados!$A$1:$ZZ$1, 0))</f>
        <v/>
      </c>
      <c r="B1620">
        <f>INDEX(resultados!$A$2:$ZZ$2635, 1614, MATCH($B$2, resultados!$A$1:$ZZ$1, 0))</f>
        <v/>
      </c>
      <c r="C1620">
        <f>INDEX(resultados!$A$2:$ZZ$2635, 1614, MATCH($B$3, resultados!$A$1:$ZZ$1, 0))</f>
        <v/>
      </c>
    </row>
    <row r="1621">
      <c r="A1621">
        <f>INDEX(resultados!$A$2:$ZZ$2635, 1615, MATCH($B$1, resultados!$A$1:$ZZ$1, 0))</f>
        <v/>
      </c>
      <c r="B1621">
        <f>INDEX(resultados!$A$2:$ZZ$2635, 1615, MATCH($B$2, resultados!$A$1:$ZZ$1, 0))</f>
        <v/>
      </c>
      <c r="C1621">
        <f>INDEX(resultados!$A$2:$ZZ$2635, 1615, MATCH($B$3, resultados!$A$1:$ZZ$1, 0))</f>
        <v/>
      </c>
    </row>
    <row r="1622">
      <c r="A1622">
        <f>INDEX(resultados!$A$2:$ZZ$2635, 1616, MATCH($B$1, resultados!$A$1:$ZZ$1, 0))</f>
        <v/>
      </c>
      <c r="B1622">
        <f>INDEX(resultados!$A$2:$ZZ$2635, 1616, MATCH($B$2, resultados!$A$1:$ZZ$1, 0))</f>
        <v/>
      </c>
      <c r="C1622">
        <f>INDEX(resultados!$A$2:$ZZ$2635, 1616, MATCH($B$3, resultados!$A$1:$ZZ$1, 0))</f>
        <v/>
      </c>
    </row>
    <row r="1623">
      <c r="A1623">
        <f>INDEX(resultados!$A$2:$ZZ$2635, 1617, MATCH($B$1, resultados!$A$1:$ZZ$1, 0))</f>
        <v/>
      </c>
      <c r="B1623">
        <f>INDEX(resultados!$A$2:$ZZ$2635, 1617, MATCH($B$2, resultados!$A$1:$ZZ$1, 0))</f>
        <v/>
      </c>
      <c r="C1623">
        <f>INDEX(resultados!$A$2:$ZZ$2635, 1617, MATCH($B$3, resultados!$A$1:$ZZ$1, 0))</f>
        <v/>
      </c>
    </row>
    <row r="1624">
      <c r="A1624">
        <f>INDEX(resultados!$A$2:$ZZ$2635, 1618, MATCH($B$1, resultados!$A$1:$ZZ$1, 0))</f>
        <v/>
      </c>
      <c r="B1624">
        <f>INDEX(resultados!$A$2:$ZZ$2635, 1618, MATCH($B$2, resultados!$A$1:$ZZ$1, 0))</f>
        <v/>
      </c>
      <c r="C1624">
        <f>INDEX(resultados!$A$2:$ZZ$2635, 1618, MATCH($B$3, resultados!$A$1:$ZZ$1, 0))</f>
        <v/>
      </c>
    </row>
    <row r="1625">
      <c r="A1625">
        <f>INDEX(resultados!$A$2:$ZZ$2635, 1619, MATCH($B$1, resultados!$A$1:$ZZ$1, 0))</f>
        <v/>
      </c>
      <c r="B1625">
        <f>INDEX(resultados!$A$2:$ZZ$2635, 1619, MATCH($B$2, resultados!$A$1:$ZZ$1, 0))</f>
        <v/>
      </c>
      <c r="C1625">
        <f>INDEX(resultados!$A$2:$ZZ$2635, 1619, MATCH($B$3, resultados!$A$1:$ZZ$1, 0))</f>
        <v/>
      </c>
    </row>
    <row r="1626">
      <c r="A1626">
        <f>INDEX(resultados!$A$2:$ZZ$2635, 1620, MATCH($B$1, resultados!$A$1:$ZZ$1, 0))</f>
        <v/>
      </c>
      <c r="B1626">
        <f>INDEX(resultados!$A$2:$ZZ$2635, 1620, MATCH($B$2, resultados!$A$1:$ZZ$1, 0))</f>
        <v/>
      </c>
      <c r="C1626">
        <f>INDEX(resultados!$A$2:$ZZ$2635, 1620, MATCH($B$3, resultados!$A$1:$ZZ$1, 0))</f>
        <v/>
      </c>
    </row>
    <row r="1627">
      <c r="A1627">
        <f>INDEX(resultados!$A$2:$ZZ$2635, 1621, MATCH($B$1, resultados!$A$1:$ZZ$1, 0))</f>
        <v/>
      </c>
      <c r="B1627">
        <f>INDEX(resultados!$A$2:$ZZ$2635, 1621, MATCH($B$2, resultados!$A$1:$ZZ$1, 0))</f>
        <v/>
      </c>
      <c r="C1627">
        <f>INDEX(resultados!$A$2:$ZZ$2635, 1621, MATCH($B$3, resultados!$A$1:$ZZ$1, 0))</f>
        <v/>
      </c>
    </row>
    <row r="1628">
      <c r="A1628">
        <f>INDEX(resultados!$A$2:$ZZ$2635, 1622, MATCH($B$1, resultados!$A$1:$ZZ$1, 0))</f>
        <v/>
      </c>
      <c r="B1628">
        <f>INDEX(resultados!$A$2:$ZZ$2635, 1622, MATCH($B$2, resultados!$A$1:$ZZ$1, 0))</f>
        <v/>
      </c>
      <c r="C1628">
        <f>INDEX(resultados!$A$2:$ZZ$2635, 1622, MATCH($B$3, resultados!$A$1:$ZZ$1, 0))</f>
        <v/>
      </c>
    </row>
    <row r="1629">
      <c r="A1629">
        <f>INDEX(resultados!$A$2:$ZZ$2635, 1623, MATCH($B$1, resultados!$A$1:$ZZ$1, 0))</f>
        <v/>
      </c>
      <c r="B1629">
        <f>INDEX(resultados!$A$2:$ZZ$2635, 1623, MATCH($B$2, resultados!$A$1:$ZZ$1, 0))</f>
        <v/>
      </c>
      <c r="C1629">
        <f>INDEX(resultados!$A$2:$ZZ$2635, 1623, MATCH($B$3, resultados!$A$1:$ZZ$1, 0))</f>
        <v/>
      </c>
    </row>
    <row r="1630">
      <c r="A1630">
        <f>INDEX(resultados!$A$2:$ZZ$2635, 1624, MATCH($B$1, resultados!$A$1:$ZZ$1, 0))</f>
        <v/>
      </c>
      <c r="B1630">
        <f>INDEX(resultados!$A$2:$ZZ$2635, 1624, MATCH($B$2, resultados!$A$1:$ZZ$1, 0))</f>
        <v/>
      </c>
      <c r="C1630">
        <f>INDEX(resultados!$A$2:$ZZ$2635, 1624, MATCH($B$3, resultados!$A$1:$ZZ$1, 0))</f>
        <v/>
      </c>
    </row>
    <row r="1631">
      <c r="A1631">
        <f>INDEX(resultados!$A$2:$ZZ$2635, 1625, MATCH($B$1, resultados!$A$1:$ZZ$1, 0))</f>
        <v/>
      </c>
      <c r="B1631">
        <f>INDEX(resultados!$A$2:$ZZ$2635, 1625, MATCH($B$2, resultados!$A$1:$ZZ$1, 0))</f>
        <v/>
      </c>
      <c r="C1631">
        <f>INDEX(resultados!$A$2:$ZZ$2635, 1625, MATCH($B$3, resultados!$A$1:$ZZ$1, 0))</f>
        <v/>
      </c>
    </row>
    <row r="1632">
      <c r="A1632">
        <f>INDEX(resultados!$A$2:$ZZ$2635, 1626, MATCH($B$1, resultados!$A$1:$ZZ$1, 0))</f>
        <v/>
      </c>
      <c r="B1632">
        <f>INDEX(resultados!$A$2:$ZZ$2635, 1626, MATCH($B$2, resultados!$A$1:$ZZ$1, 0))</f>
        <v/>
      </c>
      <c r="C1632">
        <f>INDEX(resultados!$A$2:$ZZ$2635, 1626, MATCH($B$3, resultados!$A$1:$ZZ$1, 0))</f>
        <v/>
      </c>
    </row>
    <row r="1633">
      <c r="A1633">
        <f>INDEX(resultados!$A$2:$ZZ$2635, 1627, MATCH($B$1, resultados!$A$1:$ZZ$1, 0))</f>
        <v/>
      </c>
      <c r="B1633">
        <f>INDEX(resultados!$A$2:$ZZ$2635, 1627, MATCH($B$2, resultados!$A$1:$ZZ$1, 0))</f>
        <v/>
      </c>
      <c r="C1633">
        <f>INDEX(resultados!$A$2:$ZZ$2635, 1627, MATCH($B$3, resultados!$A$1:$ZZ$1, 0))</f>
        <v/>
      </c>
    </row>
    <row r="1634">
      <c r="A1634">
        <f>INDEX(resultados!$A$2:$ZZ$2635, 1628, MATCH($B$1, resultados!$A$1:$ZZ$1, 0))</f>
        <v/>
      </c>
      <c r="B1634">
        <f>INDEX(resultados!$A$2:$ZZ$2635, 1628, MATCH($B$2, resultados!$A$1:$ZZ$1, 0))</f>
        <v/>
      </c>
      <c r="C1634">
        <f>INDEX(resultados!$A$2:$ZZ$2635, 1628, MATCH($B$3, resultados!$A$1:$ZZ$1, 0))</f>
        <v/>
      </c>
    </row>
    <row r="1635">
      <c r="A1635">
        <f>INDEX(resultados!$A$2:$ZZ$2635, 1629, MATCH($B$1, resultados!$A$1:$ZZ$1, 0))</f>
        <v/>
      </c>
      <c r="B1635">
        <f>INDEX(resultados!$A$2:$ZZ$2635, 1629, MATCH($B$2, resultados!$A$1:$ZZ$1, 0))</f>
        <v/>
      </c>
      <c r="C1635">
        <f>INDEX(resultados!$A$2:$ZZ$2635, 1629, MATCH($B$3, resultados!$A$1:$ZZ$1, 0))</f>
        <v/>
      </c>
    </row>
    <row r="1636">
      <c r="A1636">
        <f>INDEX(resultados!$A$2:$ZZ$2635, 1630, MATCH($B$1, resultados!$A$1:$ZZ$1, 0))</f>
        <v/>
      </c>
      <c r="B1636">
        <f>INDEX(resultados!$A$2:$ZZ$2635, 1630, MATCH($B$2, resultados!$A$1:$ZZ$1, 0))</f>
        <v/>
      </c>
      <c r="C1636">
        <f>INDEX(resultados!$A$2:$ZZ$2635, 1630, MATCH($B$3, resultados!$A$1:$ZZ$1, 0))</f>
        <v/>
      </c>
    </row>
    <row r="1637">
      <c r="A1637">
        <f>INDEX(resultados!$A$2:$ZZ$2635, 1631, MATCH($B$1, resultados!$A$1:$ZZ$1, 0))</f>
        <v/>
      </c>
      <c r="B1637">
        <f>INDEX(resultados!$A$2:$ZZ$2635, 1631, MATCH($B$2, resultados!$A$1:$ZZ$1, 0))</f>
        <v/>
      </c>
      <c r="C1637">
        <f>INDEX(resultados!$A$2:$ZZ$2635, 1631, MATCH($B$3, resultados!$A$1:$ZZ$1, 0))</f>
        <v/>
      </c>
    </row>
    <row r="1638">
      <c r="A1638">
        <f>INDEX(resultados!$A$2:$ZZ$2635, 1632, MATCH($B$1, resultados!$A$1:$ZZ$1, 0))</f>
        <v/>
      </c>
      <c r="B1638">
        <f>INDEX(resultados!$A$2:$ZZ$2635, 1632, MATCH($B$2, resultados!$A$1:$ZZ$1, 0))</f>
        <v/>
      </c>
      <c r="C1638">
        <f>INDEX(resultados!$A$2:$ZZ$2635, 1632, MATCH($B$3, resultados!$A$1:$ZZ$1, 0))</f>
        <v/>
      </c>
    </row>
    <row r="1639">
      <c r="A1639">
        <f>INDEX(resultados!$A$2:$ZZ$2635, 1633, MATCH($B$1, resultados!$A$1:$ZZ$1, 0))</f>
        <v/>
      </c>
      <c r="B1639">
        <f>INDEX(resultados!$A$2:$ZZ$2635, 1633, MATCH($B$2, resultados!$A$1:$ZZ$1, 0))</f>
        <v/>
      </c>
      <c r="C1639">
        <f>INDEX(resultados!$A$2:$ZZ$2635, 1633, MATCH($B$3, resultados!$A$1:$ZZ$1, 0))</f>
        <v/>
      </c>
    </row>
    <row r="1640">
      <c r="A1640">
        <f>INDEX(resultados!$A$2:$ZZ$2635, 1634, MATCH($B$1, resultados!$A$1:$ZZ$1, 0))</f>
        <v/>
      </c>
      <c r="B1640">
        <f>INDEX(resultados!$A$2:$ZZ$2635, 1634, MATCH($B$2, resultados!$A$1:$ZZ$1, 0))</f>
        <v/>
      </c>
      <c r="C1640">
        <f>INDEX(resultados!$A$2:$ZZ$2635, 1634, MATCH($B$3, resultados!$A$1:$ZZ$1, 0))</f>
        <v/>
      </c>
    </row>
    <row r="1641">
      <c r="A1641">
        <f>INDEX(resultados!$A$2:$ZZ$2635, 1635, MATCH($B$1, resultados!$A$1:$ZZ$1, 0))</f>
        <v/>
      </c>
      <c r="B1641">
        <f>INDEX(resultados!$A$2:$ZZ$2635, 1635, MATCH($B$2, resultados!$A$1:$ZZ$1, 0))</f>
        <v/>
      </c>
      <c r="C1641">
        <f>INDEX(resultados!$A$2:$ZZ$2635, 1635, MATCH($B$3, resultados!$A$1:$ZZ$1, 0))</f>
        <v/>
      </c>
    </row>
    <row r="1642">
      <c r="A1642">
        <f>INDEX(resultados!$A$2:$ZZ$2635, 1636, MATCH($B$1, resultados!$A$1:$ZZ$1, 0))</f>
        <v/>
      </c>
      <c r="B1642">
        <f>INDEX(resultados!$A$2:$ZZ$2635, 1636, MATCH($B$2, resultados!$A$1:$ZZ$1, 0))</f>
        <v/>
      </c>
      <c r="C1642">
        <f>INDEX(resultados!$A$2:$ZZ$2635, 1636, MATCH($B$3, resultados!$A$1:$ZZ$1, 0))</f>
        <v/>
      </c>
    </row>
    <row r="1643">
      <c r="A1643">
        <f>INDEX(resultados!$A$2:$ZZ$2635, 1637, MATCH($B$1, resultados!$A$1:$ZZ$1, 0))</f>
        <v/>
      </c>
      <c r="B1643">
        <f>INDEX(resultados!$A$2:$ZZ$2635, 1637, MATCH($B$2, resultados!$A$1:$ZZ$1, 0))</f>
        <v/>
      </c>
      <c r="C1643">
        <f>INDEX(resultados!$A$2:$ZZ$2635, 1637, MATCH($B$3, resultados!$A$1:$ZZ$1, 0))</f>
        <v/>
      </c>
    </row>
    <row r="1644">
      <c r="A1644">
        <f>INDEX(resultados!$A$2:$ZZ$2635, 1638, MATCH($B$1, resultados!$A$1:$ZZ$1, 0))</f>
        <v/>
      </c>
      <c r="B1644">
        <f>INDEX(resultados!$A$2:$ZZ$2635, 1638, MATCH($B$2, resultados!$A$1:$ZZ$1, 0))</f>
        <v/>
      </c>
      <c r="C1644">
        <f>INDEX(resultados!$A$2:$ZZ$2635, 1638, MATCH($B$3, resultados!$A$1:$ZZ$1, 0))</f>
        <v/>
      </c>
    </row>
    <row r="1645">
      <c r="A1645">
        <f>INDEX(resultados!$A$2:$ZZ$2635, 1639, MATCH($B$1, resultados!$A$1:$ZZ$1, 0))</f>
        <v/>
      </c>
      <c r="B1645">
        <f>INDEX(resultados!$A$2:$ZZ$2635, 1639, MATCH($B$2, resultados!$A$1:$ZZ$1, 0))</f>
        <v/>
      </c>
      <c r="C1645">
        <f>INDEX(resultados!$A$2:$ZZ$2635, 1639, MATCH($B$3, resultados!$A$1:$ZZ$1, 0))</f>
        <v/>
      </c>
    </row>
    <row r="1646">
      <c r="A1646">
        <f>INDEX(resultados!$A$2:$ZZ$2635, 1640, MATCH($B$1, resultados!$A$1:$ZZ$1, 0))</f>
        <v/>
      </c>
      <c r="B1646">
        <f>INDEX(resultados!$A$2:$ZZ$2635, 1640, MATCH($B$2, resultados!$A$1:$ZZ$1, 0))</f>
        <v/>
      </c>
      <c r="C1646">
        <f>INDEX(resultados!$A$2:$ZZ$2635, 1640, MATCH($B$3, resultados!$A$1:$ZZ$1, 0))</f>
        <v/>
      </c>
    </row>
    <row r="1647">
      <c r="A1647">
        <f>INDEX(resultados!$A$2:$ZZ$2635, 1641, MATCH($B$1, resultados!$A$1:$ZZ$1, 0))</f>
        <v/>
      </c>
      <c r="B1647">
        <f>INDEX(resultados!$A$2:$ZZ$2635, 1641, MATCH($B$2, resultados!$A$1:$ZZ$1, 0))</f>
        <v/>
      </c>
      <c r="C1647">
        <f>INDEX(resultados!$A$2:$ZZ$2635, 1641, MATCH($B$3, resultados!$A$1:$ZZ$1, 0))</f>
        <v/>
      </c>
    </row>
    <row r="1648">
      <c r="A1648">
        <f>INDEX(resultados!$A$2:$ZZ$2635, 1642, MATCH($B$1, resultados!$A$1:$ZZ$1, 0))</f>
        <v/>
      </c>
      <c r="B1648">
        <f>INDEX(resultados!$A$2:$ZZ$2635, 1642, MATCH($B$2, resultados!$A$1:$ZZ$1, 0))</f>
        <v/>
      </c>
      <c r="C1648">
        <f>INDEX(resultados!$A$2:$ZZ$2635, 1642, MATCH($B$3, resultados!$A$1:$ZZ$1, 0))</f>
        <v/>
      </c>
    </row>
    <row r="1649">
      <c r="A1649">
        <f>INDEX(resultados!$A$2:$ZZ$2635, 1643, MATCH($B$1, resultados!$A$1:$ZZ$1, 0))</f>
        <v/>
      </c>
      <c r="B1649">
        <f>INDEX(resultados!$A$2:$ZZ$2635, 1643, MATCH($B$2, resultados!$A$1:$ZZ$1, 0))</f>
        <v/>
      </c>
      <c r="C1649">
        <f>INDEX(resultados!$A$2:$ZZ$2635, 1643, MATCH($B$3, resultados!$A$1:$ZZ$1, 0))</f>
        <v/>
      </c>
    </row>
    <row r="1650">
      <c r="A1650">
        <f>INDEX(resultados!$A$2:$ZZ$2635, 1644, MATCH($B$1, resultados!$A$1:$ZZ$1, 0))</f>
        <v/>
      </c>
      <c r="B1650">
        <f>INDEX(resultados!$A$2:$ZZ$2635, 1644, MATCH($B$2, resultados!$A$1:$ZZ$1, 0))</f>
        <v/>
      </c>
      <c r="C1650">
        <f>INDEX(resultados!$A$2:$ZZ$2635, 1644, MATCH($B$3, resultados!$A$1:$ZZ$1, 0))</f>
        <v/>
      </c>
    </row>
    <row r="1651">
      <c r="A1651">
        <f>INDEX(resultados!$A$2:$ZZ$2635, 1645, MATCH($B$1, resultados!$A$1:$ZZ$1, 0))</f>
        <v/>
      </c>
      <c r="B1651">
        <f>INDEX(resultados!$A$2:$ZZ$2635, 1645, MATCH($B$2, resultados!$A$1:$ZZ$1, 0))</f>
        <v/>
      </c>
      <c r="C1651">
        <f>INDEX(resultados!$A$2:$ZZ$2635, 1645, MATCH($B$3, resultados!$A$1:$ZZ$1, 0))</f>
        <v/>
      </c>
    </row>
    <row r="1652">
      <c r="A1652">
        <f>INDEX(resultados!$A$2:$ZZ$2635, 1646, MATCH($B$1, resultados!$A$1:$ZZ$1, 0))</f>
        <v/>
      </c>
      <c r="B1652">
        <f>INDEX(resultados!$A$2:$ZZ$2635, 1646, MATCH($B$2, resultados!$A$1:$ZZ$1, 0))</f>
        <v/>
      </c>
      <c r="C1652">
        <f>INDEX(resultados!$A$2:$ZZ$2635, 1646, MATCH($B$3, resultados!$A$1:$ZZ$1, 0))</f>
        <v/>
      </c>
    </row>
    <row r="1653">
      <c r="A1653">
        <f>INDEX(resultados!$A$2:$ZZ$2635, 1647, MATCH($B$1, resultados!$A$1:$ZZ$1, 0))</f>
        <v/>
      </c>
      <c r="B1653">
        <f>INDEX(resultados!$A$2:$ZZ$2635, 1647, MATCH($B$2, resultados!$A$1:$ZZ$1, 0))</f>
        <v/>
      </c>
      <c r="C1653">
        <f>INDEX(resultados!$A$2:$ZZ$2635, 1647, MATCH($B$3, resultados!$A$1:$ZZ$1, 0))</f>
        <v/>
      </c>
    </row>
    <row r="1654">
      <c r="A1654">
        <f>INDEX(resultados!$A$2:$ZZ$2635, 1648, MATCH($B$1, resultados!$A$1:$ZZ$1, 0))</f>
        <v/>
      </c>
      <c r="B1654">
        <f>INDEX(resultados!$A$2:$ZZ$2635, 1648, MATCH($B$2, resultados!$A$1:$ZZ$1, 0))</f>
        <v/>
      </c>
      <c r="C1654">
        <f>INDEX(resultados!$A$2:$ZZ$2635, 1648, MATCH($B$3, resultados!$A$1:$ZZ$1, 0))</f>
        <v/>
      </c>
    </row>
    <row r="1655">
      <c r="A1655">
        <f>INDEX(resultados!$A$2:$ZZ$2635, 1649, MATCH($B$1, resultados!$A$1:$ZZ$1, 0))</f>
        <v/>
      </c>
      <c r="B1655">
        <f>INDEX(resultados!$A$2:$ZZ$2635, 1649, MATCH($B$2, resultados!$A$1:$ZZ$1, 0))</f>
        <v/>
      </c>
      <c r="C1655">
        <f>INDEX(resultados!$A$2:$ZZ$2635, 1649, MATCH($B$3, resultados!$A$1:$ZZ$1, 0))</f>
        <v/>
      </c>
    </row>
    <row r="1656">
      <c r="A1656">
        <f>INDEX(resultados!$A$2:$ZZ$2635, 1650, MATCH($B$1, resultados!$A$1:$ZZ$1, 0))</f>
        <v/>
      </c>
      <c r="B1656">
        <f>INDEX(resultados!$A$2:$ZZ$2635, 1650, MATCH($B$2, resultados!$A$1:$ZZ$1, 0))</f>
        <v/>
      </c>
      <c r="C1656">
        <f>INDEX(resultados!$A$2:$ZZ$2635, 1650, MATCH($B$3, resultados!$A$1:$ZZ$1, 0))</f>
        <v/>
      </c>
    </row>
    <row r="1657">
      <c r="A1657">
        <f>INDEX(resultados!$A$2:$ZZ$2635, 1651, MATCH($B$1, resultados!$A$1:$ZZ$1, 0))</f>
        <v/>
      </c>
      <c r="B1657">
        <f>INDEX(resultados!$A$2:$ZZ$2635, 1651, MATCH($B$2, resultados!$A$1:$ZZ$1, 0))</f>
        <v/>
      </c>
      <c r="C1657">
        <f>INDEX(resultados!$A$2:$ZZ$2635, 1651, MATCH($B$3, resultados!$A$1:$ZZ$1, 0))</f>
        <v/>
      </c>
    </row>
    <row r="1658">
      <c r="A1658">
        <f>INDEX(resultados!$A$2:$ZZ$2635, 1652, MATCH($B$1, resultados!$A$1:$ZZ$1, 0))</f>
        <v/>
      </c>
      <c r="B1658">
        <f>INDEX(resultados!$A$2:$ZZ$2635, 1652, MATCH($B$2, resultados!$A$1:$ZZ$1, 0))</f>
        <v/>
      </c>
      <c r="C1658">
        <f>INDEX(resultados!$A$2:$ZZ$2635, 1652, MATCH($B$3, resultados!$A$1:$ZZ$1, 0))</f>
        <v/>
      </c>
    </row>
    <row r="1659">
      <c r="A1659">
        <f>INDEX(resultados!$A$2:$ZZ$2635, 1653, MATCH($B$1, resultados!$A$1:$ZZ$1, 0))</f>
        <v/>
      </c>
      <c r="B1659">
        <f>INDEX(resultados!$A$2:$ZZ$2635, 1653, MATCH($B$2, resultados!$A$1:$ZZ$1, 0))</f>
        <v/>
      </c>
      <c r="C1659">
        <f>INDEX(resultados!$A$2:$ZZ$2635, 1653, MATCH($B$3, resultados!$A$1:$ZZ$1, 0))</f>
        <v/>
      </c>
    </row>
    <row r="1660">
      <c r="A1660">
        <f>INDEX(resultados!$A$2:$ZZ$2635, 1654, MATCH($B$1, resultados!$A$1:$ZZ$1, 0))</f>
        <v/>
      </c>
      <c r="B1660">
        <f>INDEX(resultados!$A$2:$ZZ$2635, 1654, MATCH($B$2, resultados!$A$1:$ZZ$1, 0))</f>
        <v/>
      </c>
      <c r="C1660">
        <f>INDEX(resultados!$A$2:$ZZ$2635, 1654, MATCH($B$3, resultados!$A$1:$ZZ$1, 0))</f>
        <v/>
      </c>
    </row>
    <row r="1661">
      <c r="A1661">
        <f>INDEX(resultados!$A$2:$ZZ$2635, 1655, MATCH($B$1, resultados!$A$1:$ZZ$1, 0))</f>
        <v/>
      </c>
      <c r="B1661">
        <f>INDEX(resultados!$A$2:$ZZ$2635, 1655, MATCH($B$2, resultados!$A$1:$ZZ$1, 0))</f>
        <v/>
      </c>
      <c r="C1661">
        <f>INDEX(resultados!$A$2:$ZZ$2635, 1655, MATCH($B$3, resultados!$A$1:$ZZ$1, 0))</f>
        <v/>
      </c>
    </row>
    <row r="1662">
      <c r="A1662">
        <f>INDEX(resultados!$A$2:$ZZ$2635, 1656, MATCH($B$1, resultados!$A$1:$ZZ$1, 0))</f>
        <v/>
      </c>
      <c r="B1662">
        <f>INDEX(resultados!$A$2:$ZZ$2635, 1656, MATCH($B$2, resultados!$A$1:$ZZ$1, 0))</f>
        <v/>
      </c>
      <c r="C1662">
        <f>INDEX(resultados!$A$2:$ZZ$2635, 1656, MATCH($B$3, resultados!$A$1:$ZZ$1, 0))</f>
        <v/>
      </c>
    </row>
    <row r="1663">
      <c r="A1663">
        <f>INDEX(resultados!$A$2:$ZZ$2635, 1657, MATCH($B$1, resultados!$A$1:$ZZ$1, 0))</f>
        <v/>
      </c>
      <c r="B1663">
        <f>INDEX(resultados!$A$2:$ZZ$2635, 1657, MATCH($B$2, resultados!$A$1:$ZZ$1, 0))</f>
        <v/>
      </c>
      <c r="C1663">
        <f>INDEX(resultados!$A$2:$ZZ$2635, 1657, MATCH($B$3, resultados!$A$1:$ZZ$1, 0))</f>
        <v/>
      </c>
    </row>
    <row r="1664">
      <c r="A1664">
        <f>INDEX(resultados!$A$2:$ZZ$2635, 1658, MATCH($B$1, resultados!$A$1:$ZZ$1, 0))</f>
        <v/>
      </c>
      <c r="B1664">
        <f>INDEX(resultados!$A$2:$ZZ$2635, 1658, MATCH($B$2, resultados!$A$1:$ZZ$1, 0))</f>
        <v/>
      </c>
      <c r="C1664">
        <f>INDEX(resultados!$A$2:$ZZ$2635, 1658, MATCH($B$3, resultados!$A$1:$ZZ$1, 0))</f>
        <v/>
      </c>
    </row>
    <row r="1665">
      <c r="A1665">
        <f>INDEX(resultados!$A$2:$ZZ$2635, 1659, MATCH($B$1, resultados!$A$1:$ZZ$1, 0))</f>
        <v/>
      </c>
      <c r="B1665">
        <f>INDEX(resultados!$A$2:$ZZ$2635, 1659, MATCH($B$2, resultados!$A$1:$ZZ$1, 0))</f>
        <v/>
      </c>
      <c r="C1665">
        <f>INDEX(resultados!$A$2:$ZZ$2635, 1659, MATCH($B$3, resultados!$A$1:$ZZ$1, 0))</f>
        <v/>
      </c>
    </row>
    <row r="1666">
      <c r="A1666">
        <f>INDEX(resultados!$A$2:$ZZ$2635, 1660, MATCH($B$1, resultados!$A$1:$ZZ$1, 0))</f>
        <v/>
      </c>
      <c r="B1666">
        <f>INDEX(resultados!$A$2:$ZZ$2635, 1660, MATCH($B$2, resultados!$A$1:$ZZ$1, 0))</f>
        <v/>
      </c>
      <c r="C1666">
        <f>INDEX(resultados!$A$2:$ZZ$2635, 1660, MATCH($B$3, resultados!$A$1:$ZZ$1, 0))</f>
        <v/>
      </c>
    </row>
    <row r="1667">
      <c r="A1667">
        <f>INDEX(resultados!$A$2:$ZZ$2635, 1661, MATCH($B$1, resultados!$A$1:$ZZ$1, 0))</f>
        <v/>
      </c>
      <c r="B1667">
        <f>INDEX(resultados!$A$2:$ZZ$2635, 1661, MATCH($B$2, resultados!$A$1:$ZZ$1, 0))</f>
        <v/>
      </c>
      <c r="C1667">
        <f>INDEX(resultados!$A$2:$ZZ$2635, 1661, MATCH($B$3, resultados!$A$1:$ZZ$1, 0))</f>
        <v/>
      </c>
    </row>
    <row r="1668">
      <c r="A1668">
        <f>INDEX(resultados!$A$2:$ZZ$2635, 1662, MATCH($B$1, resultados!$A$1:$ZZ$1, 0))</f>
        <v/>
      </c>
      <c r="B1668">
        <f>INDEX(resultados!$A$2:$ZZ$2635, 1662, MATCH($B$2, resultados!$A$1:$ZZ$1, 0))</f>
        <v/>
      </c>
      <c r="C1668">
        <f>INDEX(resultados!$A$2:$ZZ$2635, 1662, MATCH($B$3, resultados!$A$1:$ZZ$1, 0))</f>
        <v/>
      </c>
    </row>
    <row r="1669">
      <c r="A1669">
        <f>INDEX(resultados!$A$2:$ZZ$2635, 1663, MATCH($B$1, resultados!$A$1:$ZZ$1, 0))</f>
        <v/>
      </c>
      <c r="B1669">
        <f>INDEX(resultados!$A$2:$ZZ$2635, 1663, MATCH($B$2, resultados!$A$1:$ZZ$1, 0))</f>
        <v/>
      </c>
      <c r="C1669">
        <f>INDEX(resultados!$A$2:$ZZ$2635, 1663, MATCH($B$3, resultados!$A$1:$ZZ$1, 0))</f>
        <v/>
      </c>
    </row>
    <row r="1670">
      <c r="A1670">
        <f>INDEX(resultados!$A$2:$ZZ$2635, 1664, MATCH($B$1, resultados!$A$1:$ZZ$1, 0))</f>
        <v/>
      </c>
      <c r="B1670">
        <f>INDEX(resultados!$A$2:$ZZ$2635, 1664, MATCH($B$2, resultados!$A$1:$ZZ$1, 0))</f>
        <v/>
      </c>
      <c r="C1670">
        <f>INDEX(resultados!$A$2:$ZZ$2635, 1664, MATCH($B$3, resultados!$A$1:$ZZ$1, 0))</f>
        <v/>
      </c>
    </row>
    <row r="1671">
      <c r="A1671">
        <f>INDEX(resultados!$A$2:$ZZ$2635, 1665, MATCH($B$1, resultados!$A$1:$ZZ$1, 0))</f>
        <v/>
      </c>
      <c r="B1671">
        <f>INDEX(resultados!$A$2:$ZZ$2635, 1665, MATCH($B$2, resultados!$A$1:$ZZ$1, 0))</f>
        <v/>
      </c>
      <c r="C1671">
        <f>INDEX(resultados!$A$2:$ZZ$2635, 1665, MATCH($B$3, resultados!$A$1:$ZZ$1, 0))</f>
        <v/>
      </c>
    </row>
    <row r="1672">
      <c r="A1672">
        <f>INDEX(resultados!$A$2:$ZZ$2635, 1666, MATCH($B$1, resultados!$A$1:$ZZ$1, 0))</f>
        <v/>
      </c>
      <c r="B1672">
        <f>INDEX(resultados!$A$2:$ZZ$2635, 1666, MATCH($B$2, resultados!$A$1:$ZZ$1, 0))</f>
        <v/>
      </c>
      <c r="C1672">
        <f>INDEX(resultados!$A$2:$ZZ$2635, 1666, MATCH($B$3, resultados!$A$1:$ZZ$1, 0))</f>
        <v/>
      </c>
    </row>
    <row r="1673">
      <c r="A1673">
        <f>INDEX(resultados!$A$2:$ZZ$2635, 1667, MATCH($B$1, resultados!$A$1:$ZZ$1, 0))</f>
        <v/>
      </c>
      <c r="B1673">
        <f>INDEX(resultados!$A$2:$ZZ$2635, 1667, MATCH($B$2, resultados!$A$1:$ZZ$1, 0))</f>
        <v/>
      </c>
      <c r="C1673">
        <f>INDEX(resultados!$A$2:$ZZ$2635, 1667, MATCH($B$3, resultados!$A$1:$ZZ$1, 0))</f>
        <v/>
      </c>
    </row>
    <row r="1674">
      <c r="A1674">
        <f>INDEX(resultados!$A$2:$ZZ$2635, 1668, MATCH($B$1, resultados!$A$1:$ZZ$1, 0))</f>
        <v/>
      </c>
      <c r="B1674">
        <f>INDEX(resultados!$A$2:$ZZ$2635, 1668, MATCH($B$2, resultados!$A$1:$ZZ$1, 0))</f>
        <v/>
      </c>
      <c r="C1674">
        <f>INDEX(resultados!$A$2:$ZZ$2635, 1668, MATCH($B$3, resultados!$A$1:$ZZ$1, 0))</f>
        <v/>
      </c>
    </row>
    <row r="1675">
      <c r="A1675">
        <f>INDEX(resultados!$A$2:$ZZ$2635, 1669, MATCH($B$1, resultados!$A$1:$ZZ$1, 0))</f>
        <v/>
      </c>
      <c r="B1675">
        <f>INDEX(resultados!$A$2:$ZZ$2635, 1669, MATCH($B$2, resultados!$A$1:$ZZ$1, 0))</f>
        <v/>
      </c>
      <c r="C1675">
        <f>INDEX(resultados!$A$2:$ZZ$2635, 1669, MATCH($B$3, resultados!$A$1:$ZZ$1, 0))</f>
        <v/>
      </c>
    </row>
    <row r="1676">
      <c r="A1676">
        <f>INDEX(resultados!$A$2:$ZZ$2635, 1670, MATCH($B$1, resultados!$A$1:$ZZ$1, 0))</f>
        <v/>
      </c>
      <c r="B1676">
        <f>INDEX(resultados!$A$2:$ZZ$2635, 1670, MATCH($B$2, resultados!$A$1:$ZZ$1, 0))</f>
        <v/>
      </c>
      <c r="C1676">
        <f>INDEX(resultados!$A$2:$ZZ$2635, 1670, MATCH($B$3, resultados!$A$1:$ZZ$1, 0))</f>
        <v/>
      </c>
    </row>
    <row r="1677">
      <c r="A1677">
        <f>INDEX(resultados!$A$2:$ZZ$2635, 1671, MATCH($B$1, resultados!$A$1:$ZZ$1, 0))</f>
        <v/>
      </c>
      <c r="B1677">
        <f>INDEX(resultados!$A$2:$ZZ$2635, 1671, MATCH($B$2, resultados!$A$1:$ZZ$1, 0))</f>
        <v/>
      </c>
      <c r="C1677">
        <f>INDEX(resultados!$A$2:$ZZ$2635, 1671, MATCH($B$3, resultados!$A$1:$ZZ$1, 0))</f>
        <v/>
      </c>
    </row>
    <row r="1678">
      <c r="A1678">
        <f>INDEX(resultados!$A$2:$ZZ$2635, 1672, MATCH($B$1, resultados!$A$1:$ZZ$1, 0))</f>
        <v/>
      </c>
      <c r="B1678">
        <f>INDEX(resultados!$A$2:$ZZ$2635, 1672, MATCH($B$2, resultados!$A$1:$ZZ$1, 0))</f>
        <v/>
      </c>
      <c r="C1678">
        <f>INDEX(resultados!$A$2:$ZZ$2635, 1672, MATCH($B$3, resultados!$A$1:$ZZ$1, 0))</f>
        <v/>
      </c>
    </row>
    <row r="1679">
      <c r="A1679">
        <f>INDEX(resultados!$A$2:$ZZ$2635, 1673, MATCH($B$1, resultados!$A$1:$ZZ$1, 0))</f>
        <v/>
      </c>
      <c r="B1679">
        <f>INDEX(resultados!$A$2:$ZZ$2635, 1673, MATCH($B$2, resultados!$A$1:$ZZ$1, 0))</f>
        <v/>
      </c>
      <c r="C1679">
        <f>INDEX(resultados!$A$2:$ZZ$2635, 1673, MATCH($B$3, resultados!$A$1:$ZZ$1, 0))</f>
        <v/>
      </c>
    </row>
    <row r="1680">
      <c r="A1680">
        <f>INDEX(resultados!$A$2:$ZZ$2635, 1674, MATCH($B$1, resultados!$A$1:$ZZ$1, 0))</f>
        <v/>
      </c>
      <c r="B1680">
        <f>INDEX(resultados!$A$2:$ZZ$2635, 1674, MATCH($B$2, resultados!$A$1:$ZZ$1, 0))</f>
        <v/>
      </c>
      <c r="C1680">
        <f>INDEX(resultados!$A$2:$ZZ$2635, 1674, MATCH($B$3, resultados!$A$1:$ZZ$1, 0))</f>
        <v/>
      </c>
    </row>
    <row r="1681">
      <c r="A1681">
        <f>INDEX(resultados!$A$2:$ZZ$2635, 1675, MATCH($B$1, resultados!$A$1:$ZZ$1, 0))</f>
        <v/>
      </c>
      <c r="B1681">
        <f>INDEX(resultados!$A$2:$ZZ$2635, 1675, MATCH($B$2, resultados!$A$1:$ZZ$1, 0))</f>
        <v/>
      </c>
      <c r="C1681">
        <f>INDEX(resultados!$A$2:$ZZ$2635, 1675, MATCH($B$3, resultados!$A$1:$ZZ$1, 0))</f>
        <v/>
      </c>
    </row>
    <row r="1682">
      <c r="A1682">
        <f>INDEX(resultados!$A$2:$ZZ$2635, 1676, MATCH($B$1, resultados!$A$1:$ZZ$1, 0))</f>
        <v/>
      </c>
      <c r="B1682">
        <f>INDEX(resultados!$A$2:$ZZ$2635, 1676, MATCH($B$2, resultados!$A$1:$ZZ$1, 0))</f>
        <v/>
      </c>
      <c r="C1682">
        <f>INDEX(resultados!$A$2:$ZZ$2635, 1676, MATCH($B$3, resultados!$A$1:$ZZ$1, 0))</f>
        <v/>
      </c>
    </row>
    <row r="1683">
      <c r="A1683">
        <f>INDEX(resultados!$A$2:$ZZ$2635, 1677, MATCH($B$1, resultados!$A$1:$ZZ$1, 0))</f>
        <v/>
      </c>
      <c r="B1683">
        <f>INDEX(resultados!$A$2:$ZZ$2635, 1677, MATCH($B$2, resultados!$A$1:$ZZ$1, 0))</f>
        <v/>
      </c>
      <c r="C1683">
        <f>INDEX(resultados!$A$2:$ZZ$2635, 1677, MATCH($B$3, resultados!$A$1:$ZZ$1, 0))</f>
        <v/>
      </c>
    </row>
    <row r="1684">
      <c r="A1684">
        <f>INDEX(resultados!$A$2:$ZZ$2635, 1678, MATCH($B$1, resultados!$A$1:$ZZ$1, 0))</f>
        <v/>
      </c>
      <c r="B1684">
        <f>INDEX(resultados!$A$2:$ZZ$2635, 1678, MATCH($B$2, resultados!$A$1:$ZZ$1, 0))</f>
        <v/>
      </c>
      <c r="C1684">
        <f>INDEX(resultados!$A$2:$ZZ$2635, 1678, MATCH($B$3, resultados!$A$1:$ZZ$1, 0))</f>
        <v/>
      </c>
    </row>
    <row r="1685">
      <c r="A1685">
        <f>INDEX(resultados!$A$2:$ZZ$2635, 1679, MATCH($B$1, resultados!$A$1:$ZZ$1, 0))</f>
        <v/>
      </c>
      <c r="B1685">
        <f>INDEX(resultados!$A$2:$ZZ$2635, 1679, MATCH($B$2, resultados!$A$1:$ZZ$1, 0))</f>
        <v/>
      </c>
      <c r="C1685">
        <f>INDEX(resultados!$A$2:$ZZ$2635, 1679, MATCH($B$3, resultados!$A$1:$ZZ$1, 0))</f>
        <v/>
      </c>
    </row>
    <row r="1686">
      <c r="A1686">
        <f>INDEX(resultados!$A$2:$ZZ$2635, 1680, MATCH($B$1, resultados!$A$1:$ZZ$1, 0))</f>
        <v/>
      </c>
      <c r="B1686">
        <f>INDEX(resultados!$A$2:$ZZ$2635, 1680, MATCH($B$2, resultados!$A$1:$ZZ$1, 0))</f>
        <v/>
      </c>
      <c r="C1686">
        <f>INDEX(resultados!$A$2:$ZZ$2635, 1680, MATCH($B$3, resultados!$A$1:$ZZ$1, 0))</f>
        <v/>
      </c>
    </row>
    <row r="1687">
      <c r="A1687">
        <f>INDEX(resultados!$A$2:$ZZ$2635, 1681, MATCH($B$1, resultados!$A$1:$ZZ$1, 0))</f>
        <v/>
      </c>
      <c r="B1687">
        <f>INDEX(resultados!$A$2:$ZZ$2635, 1681, MATCH($B$2, resultados!$A$1:$ZZ$1, 0))</f>
        <v/>
      </c>
      <c r="C1687">
        <f>INDEX(resultados!$A$2:$ZZ$2635, 1681, MATCH($B$3, resultados!$A$1:$ZZ$1, 0))</f>
        <v/>
      </c>
    </row>
    <row r="1688">
      <c r="A1688">
        <f>INDEX(resultados!$A$2:$ZZ$2635, 1682, MATCH($B$1, resultados!$A$1:$ZZ$1, 0))</f>
        <v/>
      </c>
      <c r="B1688">
        <f>INDEX(resultados!$A$2:$ZZ$2635, 1682, MATCH($B$2, resultados!$A$1:$ZZ$1, 0))</f>
        <v/>
      </c>
      <c r="C1688">
        <f>INDEX(resultados!$A$2:$ZZ$2635, 1682, MATCH($B$3, resultados!$A$1:$ZZ$1, 0))</f>
        <v/>
      </c>
    </row>
    <row r="1689">
      <c r="A1689">
        <f>INDEX(resultados!$A$2:$ZZ$2635, 1683, MATCH($B$1, resultados!$A$1:$ZZ$1, 0))</f>
        <v/>
      </c>
      <c r="B1689">
        <f>INDEX(resultados!$A$2:$ZZ$2635, 1683, MATCH($B$2, resultados!$A$1:$ZZ$1, 0))</f>
        <v/>
      </c>
      <c r="C1689">
        <f>INDEX(resultados!$A$2:$ZZ$2635, 1683, MATCH($B$3, resultados!$A$1:$ZZ$1, 0))</f>
        <v/>
      </c>
    </row>
    <row r="1690">
      <c r="A1690">
        <f>INDEX(resultados!$A$2:$ZZ$2635, 1684, MATCH($B$1, resultados!$A$1:$ZZ$1, 0))</f>
        <v/>
      </c>
      <c r="B1690">
        <f>INDEX(resultados!$A$2:$ZZ$2635, 1684, MATCH($B$2, resultados!$A$1:$ZZ$1, 0))</f>
        <v/>
      </c>
      <c r="C1690">
        <f>INDEX(resultados!$A$2:$ZZ$2635, 1684, MATCH($B$3, resultados!$A$1:$ZZ$1, 0))</f>
        <v/>
      </c>
    </row>
    <row r="1691">
      <c r="A1691">
        <f>INDEX(resultados!$A$2:$ZZ$2635, 1685, MATCH($B$1, resultados!$A$1:$ZZ$1, 0))</f>
        <v/>
      </c>
      <c r="B1691">
        <f>INDEX(resultados!$A$2:$ZZ$2635, 1685, MATCH($B$2, resultados!$A$1:$ZZ$1, 0))</f>
        <v/>
      </c>
      <c r="C1691">
        <f>INDEX(resultados!$A$2:$ZZ$2635, 1685, MATCH($B$3, resultados!$A$1:$ZZ$1, 0))</f>
        <v/>
      </c>
    </row>
    <row r="1692">
      <c r="A1692">
        <f>INDEX(resultados!$A$2:$ZZ$2635, 1686, MATCH($B$1, resultados!$A$1:$ZZ$1, 0))</f>
        <v/>
      </c>
      <c r="B1692">
        <f>INDEX(resultados!$A$2:$ZZ$2635, 1686, MATCH($B$2, resultados!$A$1:$ZZ$1, 0))</f>
        <v/>
      </c>
      <c r="C1692">
        <f>INDEX(resultados!$A$2:$ZZ$2635, 1686, MATCH($B$3, resultados!$A$1:$ZZ$1, 0))</f>
        <v/>
      </c>
    </row>
    <row r="1693">
      <c r="A1693">
        <f>INDEX(resultados!$A$2:$ZZ$2635, 1687, MATCH($B$1, resultados!$A$1:$ZZ$1, 0))</f>
        <v/>
      </c>
      <c r="B1693">
        <f>INDEX(resultados!$A$2:$ZZ$2635, 1687, MATCH($B$2, resultados!$A$1:$ZZ$1, 0))</f>
        <v/>
      </c>
      <c r="C1693">
        <f>INDEX(resultados!$A$2:$ZZ$2635, 1687, MATCH($B$3, resultados!$A$1:$ZZ$1, 0))</f>
        <v/>
      </c>
    </row>
    <row r="1694">
      <c r="A1694">
        <f>INDEX(resultados!$A$2:$ZZ$2635, 1688, MATCH($B$1, resultados!$A$1:$ZZ$1, 0))</f>
        <v/>
      </c>
      <c r="B1694">
        <f>INDEX(resultados!$A$2:$ZZ$2635, 1688, MATCH($B$2, resultados!$A$1:$ZZ$1, 0))</f>
        <v/>
      </c>
      <c r="C1694">
        <f>INDEX(resultados!$A$2:$ZZ$2635, 1688, MATCH($B$3, resultados!$A$1:$ZZ$1, 0))</f>
        <v/>
      </c>
    </row>
    <row r="1695">
      <c r="A1695">
        <f>INDEX(resultados!$A$2:$ZZ$2635, 1689, MATCH($B$1, resultados!$A$1:$ZZ$1, 0))</f>
        <v/>
      </c>
      <c r="B1695">
        <f>INDEX(resultados!$A$2:$ZZ$2635, 1689, MATCH($B$2, resultados!$A$1:$ZZ$1, 0))</f>
        <v/>
      </c>
      <c r="C1695">
        <f>INDEX(resultados!$A$2:$ZZ$2635, 1689, MATCH($B$3, resultados!$A$1:$ZZ$1, 0))</f>
        <v/>
      </c>
    </row>
    <row r="1696">
      <c r="A1696">
        <f>INDEX(resultados!$A$2:$ZZ$2635, 1690, MATCH($B$1, resultados!$A$1:$ZZ$1, 0))</f>
        <v/>
      </c>
      <c r="B1696">
        <f>INDEX(resultados!$A$2:$ZZ$2635, 1690, MATCH($B$2, resultados!$A$1:$ZZ$1, 0))</f>
        <v/>
      </c>
      <c r="C1696">
        <f>INDEX(resultados!$A$2:$ZZ$2635, 1690, MATCH($B$3, resultados!$A$1:$ZZ$1, 0))</f>
        <v/>
      </c>
    </row>
    <row r="1697">
      <c r="A1697">
        <f>INDEX(resultados!$A$2:$ZZ$2635, 1691, MATCH($B$1, resultados!$A$1:$ZZ$1, 0))</f>
        <v/>
      </c>
      <c r="B1697">
        <f>INDEX(resultados!$A$2:$ZZ$2635, 1691, MATCH($B$2, resultados!$A$1:$ZZ$1, 0))</f>
        <v/>
      </c>
      <c r="C1697">
        <f>INDEX(resultados!$A$2:$ZZ$2635, 1691, MATCH($B$3, resultados!$A$1:$ZZ$1, 0))</f>
        <v/>
      </c>
    </row>
    <row r="1698">
      <c r="A1698">
        <f>INDEX(resultados!$A$2:$ZZ$2635, 1692, MATCH($B$1, resultados!$A$1:$ZZ$1, 0))</f>
        <v/>
      </c>
      <c r="B1698">
        <f>INDEX(resultados!$A$2:$ZZ$2635, 1692, MATCH($B$2, resultados!$A$1:$ZZ$1, 0))</f>
        <v/>
      </c>
      <c r="C1698">
        <f>INDEX(resultados!$A$2:$ZZ$2635, 1692, MATCH($B$3, resultados!$A$1:$ZZ$1, 0))</f>
        <v/>
      </c>
    </row>
    <row r="1699">
      <c r="A1699">
        <f>INDEX(resultados!$A$2:$ZZ$2635, 1693, MATCH($B$1, resultados!$A$1:$ZZ$1, 0))</f>
        <v/>
      </c>
      <c r="B1699">
        <f>INDEX(resultados!$A$2:$ZZ$2635, 1693, MATCH($B$2, resultados!$A$1:$ZZ$1, 0))</f>
        <v/>
      </c>
      <c r="C1699">
        <f>INDEX(resultados!$A$2:$ZZ$2635, 1693, MATCH($B$3, resultados!$A$1:$ZZ$1, 0))</f>
        <v/>
      </c>
    </row>
    <row r="1700">
      <c r="A1700">
        <f>INDEX(resultados!$A$2:$ZZ$2635, 1694, MATCH($B$1, resultados!$A$1:$ZZ$1, 0))</f>
        <v/>
      </c>
      <c r="B1700">
        <f>INDEX(resultados!$A$2:$ZZ$2635, 1694, MATCH($B$2, resultados!$A$1:$ZZ$1, 0))</f>
        <v/>
      </c>
      <c r="C1700">
        <f>INDEX(resultados!$A$2:$ZZ$2635, 1694, MATCH($B$3, resultados!$A$1:$ZZ$1, 0))</f>
        <v/>
      </c>
    </row>
    <row r="1701">
      <c r="A1701">
        <f>INDEX(resultados!$A$2:$ZZ$2635, 1695, MATCH($B$1, resultados!$A$1:$ZZ$1, 0))</f>
        <v/>
      </c>
      <c r="B1701">
        <f>INDEX(resultados!$A$2:$ZZ$2635, 1695, MATCH($B$2, resultados!$A$1:$ZZ$1, 0))</f>
        <v/>
      </c>
      <c r="C1701">
        <f>INDEX(resultados!$A$2:$ZZ$2635, 1695, MATCH($B$3, resultados!$A$1:$ZZ$1, 0))</f>
        <v/>
      </c>
    </row>
    <row r="1702">
      <c r="A1702">
        <f>INDEX(resultados!$A$2:$ZZ$2635, 1696, MATCH($B$1, resultados!$A$1:$ZZ$1, 0))</f>
        <v/>
      </c>
      <c r="B1702">
        <f>INDEX(resultados!$A$2:$ZZ$2635, 1696, MATCH($B$2, resultados!$A$1:$ZZ$1, 0))</f>
        <v/>
      </c>
      <c r="C1702">
        <f>INDEX(resultados!$A$2:$ZZ$2635, 1696, MATCH($B$3, resultados!$A$1:$ZZ$1, 0))</f>
        <v/>
      </c>
    </row>
    <row r="1703">
      <c r="A1703">
        <f>INDEX(resultados!$A$2:$ZZ$2635, 1697, MATCH($B$1, resultados!$A$1:$ZZ$1, 0))</f>
        <v/>
      </c>
      <c r="B1703">
        <f>INDEX(resultados!$A$2:$ZZ$2635, 1697, MATCH($B$2, resultados!$A$1:$ZZ$1, 0))</f>
        <v/>
      </c>
      <c r="C1703">
        <f>INDEX(resultados!$A$2:$ZZ$2635, 1697, MATCH($B$3, resultados!$A$1:$ZZ$1, 0))</f>
        <v/>
      </c>
    </row>
    <row r="1704">
      <c r="A1704">
        <f>INDEX(resultados!$A$2:$ZZ$2635, 1698, MATCH($B$1, resultados!$A$1:$ZZ$1, 0))</f>
        <v/>
      </c>
      <c r="B1704">
        <f>INDEX(resultados!$A$2:$ZZ$2635, 1698, MATCH($B$2, resultados!$A$1:$ZZ$1, 0))</f>
        <v/>
      </c>
      <c r="C1704">
        <f>INDEX(resultados!$A$2:$ZZ$2635, 1698, MATCH($B$3, resultados!$A$1:$ZZ$1, 0))</f>
        <v/>
      </c>
    </row>
    <row r="1705">
      <c r="A1705">
        <f>INDEX(resultados!$A$2:$ZZ$2635, 1699, MATCH($B$1, resultados!$A$1:$ZZ$1, 0))</f>
        <v/>
      </c>
      <c r="B1705">
        <f>INDEX(resultados!$A$2:$ZZ$2635, 1699, MATCH($B$2, resultados!$A$1:$ZZ$1, 0))</f>
        <v/>
      </c>
      <c r="C1705">
        <f>INDEX(resultados!$A$2:$ZZ$2635, 1699, MATCH($B$3, resultados!$A$1:$ZZ$1, 0))</f>
        <v/>
      </c>
    </row>
    <row r="1706">
      <c r="A1706">
        <f>INDEX(resultados!$A$2:$ZZ$2635, 1700, MATCH($B$1, resultados!$A$1:$ZZ$1, 0))</f>
        <v/>
      </c>
      <c r="B1706">
        <f>INDEX(resultados!$A$2:$ZZ$2635, 1700, MATCH($B$2, resultados!$A$1:$ZZ$1, 0))</f>
        <v/>
      </c>
      <c r="C1706">
        <f>INDEX(resultados!$A$2:$ZZ$2635, 1700, MATCH($B$3, resultados!$A$1:$ZZ$1, 0))</f>
        <v/>
      </c>
    </row>
    <row r="1707">
      <c r="A1707">
        <f>INDEX(resultados!$A$2:$ZZ$2635, 1701, MATCH($B$1, resultados!$A$1:$ZZ$1, 0))</f>
        <v/>
      </c>
      <c r="B1707">
        <f>INDEX(resultados!$A$2:$ZZ$2635, 1701, MATCH($B$2, resultados!$A$1:$ZZ$1, 0))</f>
        <v/>
      </c>
      <c r="C1707">
        <f>INDEX(resultados!$A$2:$ZZ$2635, 1701, MATCH($B$3, resultados!$A$1:$ZZ$1, 0))</f>
        <v/>
      </c>
    </row>
    <row r="1708">
      <c r="A1708">
        <f>INDEX(resultados!$A$2:$ZZ$2635, 1702, MATCH($B$1, resultados!$A$1:$ZZ$1, 0))</f>
        <v/>
      </c>
      <c r="B1708">
        <f>INDEX(resultados!$A$2:$ZZ$2635, 1702, MATCH($B$2, resultados!$A$1:$ZZ$1, 0))</f>
        <v/>
      </c>
      <c r="C1708">
        <f>INDEX(resultados!$A$2:$ZZ$2635, 1702, MATCH($B$3, resultados!$A$1:$ZZ$1, 0))</f>
        <v/>
      </c>
    </row>
    <row r="1709">
      <c r="A1709">
        <f>INDEX(resultados!$A$2:$ZZ$2635, 1703, MATCH($B$1, resultados!$A$1:$ZZ$1, 0))</f>
        <v/>
      </c>
      <c r="B1709">
        <f>INDEX(resultados!$A$2:$ZZ$2635, 1703, MATCH($B$2, resultados!$A$1:$ZZ$1, 0))</f>
        <v/>
      </c>
      <c r="C1709">
        <f>INDEX(resultados!$A$2:$ZZ$2635, 1703, MATCH($B$3, resultados!$A$1:$ZZ$1, 0))</f>
        <v/>
      </c>
    </row>
    <row r="1710">
      <c r="A1710">
        <f>INDEX(resultados!$A$2:$ZZ$2635, 1704, MATCH($B$1, resultados!$A$1:$ZZ$1, 0))</f>
        <v/>
      </c>
      <c r="B1710">
        <f>INDEX(resultados!$A$2:$ZZ$2635, 1704, MATCH($B$2, resultados!$A$1:$ZZ$1, 0))</f>
        <v/>
      </c>
      <c r="C1710">
        <f>INDEX(resultados!$A$2:$ZZ$2635, 1704, MATCH($B$3, resultados!$A$1:$ZZ$1, 0))</f>
        <v/>
      </c>
    </row>
    <row r="1711">
      <c r="A1711">
        <f>INDEX(resultados!$A$2:$ZZ$2635, 1705, MATCH($B$1, resultados!$A$1:$ZZ$1, 0))</f>
        <v/>
      </c>
      <c r="B1711">
        <f>INDEX(resultados!$A$2:$ZZ$2635, 1705, MATCH($B$2, resultados!$A$1:$ZZ$1, 0))</f>
        <v/>
      </c>
      <c r="C1711">
        <f>INDEX(resultados!$A$2:$ZZ$2635, 1705, MATCH($B$3, resultados!$A$1:$ZZ$1, 0))</f>
        <v/>
      </c>
    </row>
    <row r="1712">
      <c r="A1712">
        <f>INDEX(resultados!$A$2:$ZZ$2635, 1706, MATCH($B$1, resultados!$A$1:$ZZ$1, 0))</f>
        <v/>
      </c>
      <c r="B1712">
        <f>INDEX(resultados!$A$2:$ZZ$2635, 1706, MATCH($B$2, resultados!$A$1:$ZZ$1, 0))</f>
        <v/>
      </c>
      <c r="C1712">
        <f>INDEX(resultados!$A$2:$ZZ$2635, 1706, MATCH($B$3, resultados!$A$1:$ZZ$1, 0))</f>
        <v/>
      </c>
    </row>
    <row r="1713">
      <c r="A1713">
        <f>INDEX(resultados!$A$2:$ZZ$2635, 1707, MATCH($B$1, resultados!$A$1:$ZZ$1, 0))</f>
        <v/>
      </c>
      <c r="B1713">
        <f>INDEX(resultados!$A$2:$ZZ$2635, 1707, MATCH($B$2, resultados!$A$1:$ZZ$1, 0))</f>
        <v/>
      </c>
      <c r="C1713">
        <f>INDEX(resultados!$A$2:$ZZ$2635, 1707, MATCH($B$3, resultados!$A$1:$ZZ$1, 0))</f>
        <v/>
      </c>
    </row>
    <row r="1714">
      <c r="A1714">
        <f>INDEX(resultados!$A$2:$ZZ$2635, 1708, MATCH($B$1, resultados!$A$1:$ZZ$1, 0))</f>
        <v/>
      </c>
      <c r="B1714">
        <f>INDEX(resultados!$A$2:$ZZ$2635, 1708, MATCH($B$2, resultados!$A$1:$ZZ$1, 0))</f>
        <v/>
      </c>
      <c r="C1714">
        <f>INDEX(resultados!$A$2:$ZZ$2635, 1708, MATCH($B$3, resultados!$A$1:$ZZ$1, 0))</f>
        <v/>
      </c>
    </row>
    <row r="1715">
      <c r="A1715">
        <f>INDEX(resultados!$A$2:$ZZ$2635, 1709, MATCH($B$1, resultados!$A$1:$ZZ$1, 0))</f>
        <v/>
      </c>
      <c r="B1715">
        <f>INDEX(resultados!$A$2:$ZZ$2635, 1709, MATCH($B$2, resultados!$A$1:$ZZ$1, 0))</f>
        <v/>
      </c>
      <c r="C1715">
        <f>INDEX(resultados!$A$2:$ZZ$2635, 1709, MATCH($B$3, resultados!$A$1:$ZZ$1, 0))</f>
        <v/>
      </c>
    </row>
    <row r="1716">
      <c r="A1716">
        <f>INDEX(resultados!$A$2:$ZZ$2635, 1710, MATCH($B$1, resultados!$A$1:$ZZ$1, 0))</f>
        <v/>
      </c>
      <c r="B1716">
        <f>INDEX(resultados!$A$2:$ZZ$2635, 1710, MATCH($B$2, resultados!$A$1:$ZZ$1, 0))</f>
        <v/>
      </c>
      <c r="C1716">
        <f>INDEX(resultados!$A$2:$ZZ$2635, 1710, MATCH($B$3, resultados!$A$1:$ZZ$1, 0))</f>
        <v/>
      </c>
    </row>
    <row r="1717">
      <c r="A1717">
        <f>INDEX(resultados!$A$2:$ZZ$2635, 1711, MATCH($B$1, resultados!$A$1:$ZZ$1, 0))</f>
        <v/>
      </c>
      <c r="B1717">
        <f>INDEX(resultados!$A$2:$ZZ$2635, 1711, MATCH($B$2, resultados!$A$1:$ZZ$1, 0))</f>
        <v/>
      </c>
      <c r="C1717">
        <f>INDEX(resultados!$A$2:$ZZ$2635, 1711, MATCH($B$3, resultados!$A$1:$ZZ$1, 0))</f>
        <v/>
      </c>
    </row>
    <row r="1718">
      <c r="A1718">
        <f>INDEX(resultados!$A$2:$ZZ$2635, 1712, MATCH($B$1, resultados!$A$1:$ZZ$1, 0))</f>
        <v/>
      </c>
      <c r="B1718">
        <f>INDEX(resultados!$A$2:$ZZ$2635, 1712, MATCH($B$2, resultados!$A$1:$ZZ$1, 0))</f>
        <v/>
      </c>
      <c r="C1718">
        <f>INDEX(resultados!$A$2:$ZZ$2635, 1712, MATCH($B$3, resultados!$A$1:$ZZ$1, 0))</f>
        <v/>
      </c>
    </row>
    <row r="1719">
      <c r="A1719">
        <f>INDEX(resultados!$A$2:$ZZ$2635, 1713, MATCH($B$1, resultados!$A$1:$ZZ$1, 0))</f>
        <v/>
      </c>
      <c r="B1719">
        <f>INDEX(resultados!$A$2:$ZZ$2635, 1713, MATCH($B$2, resultados!$A$1:$ZZ$1, 0))</f>
        <v/>
      </c>
      <c r="C1719">
        <f>INDEX(resultados!$A$2:$ZZ$2635, 1713, MATCH($B$3, resultados!$A$1:$ZZ$1, 0))</f>
        <v/>
      </c>
    </row>
    <row r="1720">
      <c r="A1720">
        <f>INDEX(resultados!$A$2:$ZZ$2635, 1714, MATCH($B$1, resultados!$A$1:$ZZ$1, 0))</f>
        <v/>
      </c>
      <c r="B1720">
        <f>INDEX(resultados!$A$2:$ZZ$2635, 1714, MATCH($B$2, resultados!$A$1:$ZZ$1, 0))</f>
        <v/>
      </c>
      <c r="C1720">
        <f>INDEX(resultados!$A$2:$ZZ$2635, 1714, MATCH($B$3, resultados!$A$1:$ZZ$1, 0))</f>
        <v/>
      </c>
    </row>
    <row r="1721">
      <c r="A1721">
        <f>INDEX(resultados!$A$2:$ZZ$2635, 1715, MATCH($B$1, resultados!$A$1:$ZZ$1, 0))</f>
        <v/>
      </c>
      <c r="B1721">
        <f>INDEX(resultados!$A$2:$ZZ$2635, 1715, MATCH($B$2, resultados!$A$1:$ZZ$1, 0))</f>
        <v/>
      </c>
      <c r="C1721">
        <f>INDEX(resultados!$A$2:$ZZ$2635, 1715, MATCH($B$3, resultados!$A$1:$ZZ$1, 0))</f>
        <v/>
      </c>
    </row>
    <row r="1722">
      <c r="A1722">
        <f>INDEX(resultados!$A$2:$ZZ$2635, 1716, MATCH($B$1, resultados!$A$1:$ZZ$1, 0))</f>
        <v/>
      </c>
      <c r="B1722">
        <f>INDEX(resultados!$A$2:$ZZ$2635, 1716, MATCH($B$2, resultados!$A$1:$ZZ$1, 0))</f>
        <v/>
      </c>
      <c r="C1722">
        <f>INDEX(resultados!$A$2:$ZZ$2635, 1716, MATCH($B$3, resultados!$A$1:$ZZ$1, 0))</f>
        <v/>
      </c>
    </row>
    <row r="1723">
      <c r="A1723">
        <f>INDEX(resultados!$A$2:$ZZ$2635, 1717, MATCH($B$1, resultados!$A$1:$ZZ$1, 0))</f>
        <v/>
      </c>
      <c r="B1723">
        <f>INDEX(resultados!$A$2:$ZZ$2635, 1717, MATCH($B$2, resultados!$A$1:$ZZ$1, 0))</f>
        <v/>
      </c>
      <c r="C1723">
        <f>INDEX(resultados!$A$2:$ZZ$2635, 1717, MATCH($B$3, resultados!$A$1:$ZZ$1, 0))</f>
        <v/>
      </c>
    </row>
    <row r="1724">
      <c r="A1724">
        <f>INDEX(resultados!$A$2:$ZZ$2635, 1718, MATCH($B$1, resultados!$A$1:$ZZ$1, 0))</f>
        <v/>
      </c>
      <c r="B1724">
        <f>INDEX(resultados!$A$2:$ZZ$2635, 1718, MATCH($B$2, resultados!$A$1:$ZZ$1, 0))</f>
        <v/>
      </c>
      <c r="C1724">
        <f>INDEX(resultados!$A$2:$ZZ$2635, 1718, MATCH($B$3, resultados!$A$1:$ZZ$1, 0))</f>
        <v/>
      </c>
    </row>
    <row r="1725">
      <c r="A1725">
        <f>INDEX(resultados!$A$2:$ZZ$2635, 1719, MATCH($B$1, resultados!$A$1:$ZZ$1, 0))</f>
        <v/>
      </c>
      <c r="B1725">
        <f>INDEX(resultados!$A$2:$ZZ$2635, 1719, MATCH($B$2, resultados!$A$1:$ZZ$1, 0))</f>
        <v/>
      </c>
      <c r="C1725">
        <f>INDEX(resultados!$A$2:$ZZ$2635, 1719, MATCH($B$3, resultados!$A$1:$ZZ$1, 0))</f>
        <v/>
      </c>
    </row>
    <row r="1726">
      <c r="A1726">
        <f>INDEX(resultados!$A$2:$ZZ$2635, 1720, MATCH($B$1, resultados!$A$1:$ZZ$1, 0))</f>
        <v/>
      </c>
      <c r="B1726">
        <f>INDEX(resultados!$A$2:$ZZ$2635, 1720, MATCH($B$2, resultados!$A$1:$ZZ$1, 0))</f>
        <v/>
      </c>
      <c r="C1726">
        <f>INDEX(resultados!$A$2:$ZZ$2635, 1720, MATCH($B$3, resultados!$A$1:$ZZ$1, 0))</f>
        <v/>
      </c>
    </row>
    <row r="1727">
      <c r="A1727">
        <f>INDEX(resultados!$A$2:$ZZ$2635, 1721, MATCH($B$1, resultados!$A$1:$ZZ$1, 0))</f>
        <v/>
      </c>
      <c r="B1727">
        <f>INDEX(resultados!$A$2:$ZZ$2635, 1721, MATCH($B$2, resultados!$A$1:$ZZ$1, 0))</f>
        <v/>
      </c>
      <c r="C1727">
        <f>INDEX(resultados!$A$2:$ZZ$2635, 1721, MATCH($B$3, resultados!$A$1:$ZZ$1, 0))</f>
        <v/>
      </c>
    </row>
    <row r="1728">
      <c r="A1728">
        <f>INDEX(resultados!$A$2:$ZZ$2635, 1722, MATCH($B$1, resultados!$A$1:$ZZ$1, 0))</f>
        <v/>
      </c>
      <c r="B1728">
        <f>INDEX(resultados!$A$2:$ZZ$2635, 1722, MATCH($B$2, resultados!$A$1:$ZZ$1, 0))</f>
        <v/>
      </c>
      <c r="C1728">
        <f>INDEX(resultados!$A$2:$ZZ$2635, 1722, MATCH($B$3, resultados!$A$1:$ZZ$1, 0))</f>
        <v/>
      </c>
    </row>
    <row r="1729">
      <c r="A1729">
        <f>INDEX(resultados!$A$2:$ZZ$2635, 1723, MATCH($B$1, resultados!$A$1:$ZZ$1, 0))</f>
        <v/>
      </c>
      <c r="B1729">
        <f>INDEX(resultados!$A$2:$ZZ$2635, 1723, MATCH($B$2, resultados!$A$1:$ZZ$1, 0))</f>
        <v/>
      </c>
      <c r="C1729">
        <f>INDEX(resultados!$A$2:$ZZ$2635, 1723, MATCH($B$3, resultados!$A$1:$ZZ$1, 0))</f>
        <v/>
      </c>
    </row>
    <row r="1730">
      <c r="A1730">
        <f>INDEX(resultados!$A$2:$ZZ$2635, 1724, MATCH($B$1, resultados!$A$1:$ZZ$1, 0))</f>
        <v/>
      </c>
      <c r="B1730">
        <f>INDEX(resultados!$A$2:$ZZ$2635, 1724, MATCH($B$2, resultados!$A$1:$ZZ$1, 0))</f>
        <v/>
      </c>
      <c r="C1730">
        <f>INDEX(resultados!$A$2:$ZZ$2635, 1724, MATCH($B$3, resultados!$A$1:$ZZ$1, 0))</f>
        <v/>
      </c>
    </row>
    <row r="1731">
      <c r="A1731">
        <f>INDEX(resultados!$A$2:$ZZ$2635, 1725, MATCH($B$1, resultados!$A$1:$ZZ$1, 0))</f>
        <v/>
      </c>
      <c r="B1731">
        <f>INDEX(resultados!$A$2:$ZZ$2635, 1725, MATCH($B$2, resultados!$A$1:$ZZ$1, 0))</f>
        <v/>
      </c>
      <c r="C1731">
        <f>INDEX(resultados!$A$2:$ZZ$2635, 1725, MATCH($B$3, resultados!$A$1:$ZZ$1, 0))</f>
        <v/>
      </c>
    </row>
    <row r="1732">
      <c r="A1732">
        <f>INDEX(resultados!$A$2:$ZZ$2635, 1726, MATCH($B$1, resultados!$A$1:$ZZ$1, 0))</f>
        <v/>
      </c>
      <c r="B1732">
        <f>INDEX(resultados!$A$2:$ZZ$2635, 1726, MATCH($B$2, resultados!$A$1:$ZZ$1, 0))</f>
        <v/>
      </c>
      <c r="C1732">
        <f>INDEX(resultados!$A$2:$ZZ$2635, 1726, MATCH($B$3, resultados!$A$1:$ZZ$1, 0))</f>
        <v/>
      </c>
    </row>
    <row r="1733">
      <c r="A1733">
        <f>INDEX(resultados!$A$2:$ZZ$2635, 1727, MATCH($B$1, resultados!$A$1:$ZZ$1, 0))</f>
        <v/>
      </c>
      <c r="B1733">
        <f>INDEX(resultados!$A$2:$ZZ$2635, 1727, MATCH($B$2, resultados!$A$1:$ZZ$1, 0))</f>
        <v/>
      </c>
      <c r="C1733">
        <f>INDEX(resultados!$A$2:$ZZ$2635, 1727, MATCH($B$3, resultados!$A$1:$ZZ$1, 0))</f>
        <v/>
      </c>
    </row>
    <row r="1734">
      <c r="A1734">
        <f>INDEX(resultados!$A$2:$ZZ$2635, 1728, MATCH($B$1, resultados!$A$1:$ZZ$1, 0))</f>
        <v/>
      </c>
      <c r="B1734">
        <f>INDEX(resultados!$A$2:$ZZ$2635, 1728, MATCH($B$2, resultados!$A$1:$ZZ$1, 0))</f>
        <v/>
      </c>
      <c r="C1734">
        <f>INDEX(resultados!$A$2:$ZZ$2635, 1728, MATCH($B$3, resultados!$A$1:$ZZ$1, 0))</f>
        <v/>
      </c>
    </row>
    <row r="1735">
      <c r="A1735">
        <f>INDEX(resultados!$A$2:$ZZ$2635, 1729, MATCH($B$1, resultados!$A$1:$ZZ$1, 0))</f>
        <v/>
      </c>
      <c r="B1735">
        <f>INDEX(resultados!$A$2:$ZZ$2635, 1729, MATCH($B$2, resultados!$A$1:$ZZ$1, 0))</f>
        <v/>
      </c>
      <c r="C1735">
        <f>INDEX(resultados!$A$2:$ZZ$2635, 1729, MATCH($B$3, resultados!$A$1:$ZZ$1, 0))</f>
        <v/>
      </c>
    </row>
    <row r="1736">
      <c r="A1736">
        <f>INDEX(resultados!$A$2:$ZZ$2635, 1730, MATCH($B$1, resultados!$A$1:$ZZ$1, 0))</f>
        <v/>
      </c>
      <c r="B1736">
        <f>INDEX(resultados!$A$2:$ZZ$2635, 1730, MATCH($B$2, resultados!$A$1:$ZZ$1, 0))</f>
        <v/>
      </c>
      <c r="C1736">
        <f>INDEX(resultados!$A$2:$ZZ$2635, 1730, MATCH($B$3, resultados!$A$1:$ZZ$1, 0))</f>
        <v/>
      </c>
    </row>
    <row r="1737">
      <c r="A1737">
        <f>INDEX(resultados!$A$2:$ZZ$2635, 1731, MATCH($B$1, resultados!$A$1:$ZZ$1, 0))</f>
        <v/>
      </c>
      <c r="B1737">
        <f>INDEX(resultados!$A$2:$ZZ$2635, 1731, MATCH($B$2, resultados!$A$1:$ZZ$1, 0))</f>
        <v/>
      </c>
      <c r="C1737">
        <f>INDEX(resultados!$A$2:$ZZ$2635, 1731, MATCH($B$3, resultados!$A$1:$ZZ$1, 0))</f>
        <v/>
      </c>
    </row>
    <row r="1738">
      <c r="A1738">
        <f>INDEX(resultados!$A$2:$ZZ$2635, 1732, MATCH($B$1, resultados!$A$1:$ZZ$1, 0))</f>
        <v/>
      </c>
      <c r="B1738">
        <f>INDEX(resultados!$A$2:$ZZ$2635, 1732, MATCH($B$2, resultados!$A$1:$ZZ$1, 0))</f>
        <v/>
      </c>
      <c r="C1738">
        <f>INDEX(resultados!$A$2:$ZZ$2635, 1732, MATCH($B$3, resultados!$A$1:$ZZ$1, 0))</f>
        <v/>
      </c>
    </row>
    <row r="1739">
      <c r="A1739">
        <f>INDEX(resultados!$A$2:$ZZ$2635, 1733, MATCH($B$1, resultados!$A$1:$ZZ$1, 0))</f>
        <v/>
      </c>
      <c r="B1739">
        <f>INDEX(resultados!$A$2:$ZZ$2635, 1733, MATCH($B$2, resultados!$A$1:$ZZ$1, 0))</f>
        <v/>
      </c>
      <c r="C1739">
        <f>INDEX(resultados!$A$2:$ZZ$2635, 1733, MATCH($B$3, resultados!$A$1:$ZZ$1, 0))</f>
        <v/>
      </c>
    </row>
    <row r="1740">
      <c r="A1740">
        <f>INDEX(resultados!$A$2:$ZZ$2635, 1734, MATCH($B$1, resultados!$A$1:$ZZ$1, 0))</f>
        <v/>
      </c>
      <c r="B1740">
        <f>INDEX(resultados!$A$2:$ZZ$2635, 1734, MATCH($B$2, resultados!$A$1:$ZZ$1, 0))</f>
        <v/>
      </c>
      <c r="C1740">
        <f>INDEX(resultados!$A$2:$ZZ$2635, 1734, MATCH($B$3, resultados!$A$1:$ZZ$1, 0))</f>
        <v/>
      </c>
    </row>
    <row r="1741">
      <c r="A1741">
        <f>INDEX(resultados!$A$2:$ZZ$2635, 1735, MATCH($B$1, resultados!$A$1:$ZZ$1, 0))</f>
        <v/>
      </c>
      <c r="B1741">
        <f>INDEX(resultados!$A$2:$ZZ$2635, 1735, MATCH($B$2, resultados!$A$1:$ZZ$1, 0))</f>
        <v/>
      </c>
      <c r="C1741">
        <f>INDEX(resultados!$A$2:$ZZ$2635, 1735, MATCH($B$3, resultados!$A$1:$ZZ$1, 0))</f>
        <v/>
      </c>
    </row>
    <row r="1742">
      <c r="A1742">
        <f>INDEX(resultados!$A$2:$ZZ$2635, 1736, MATCH($B$1, resultados!$A$1:$ZZ$1, 0))</f>
        <v/>
      </c>
      <c r="B1742">
        <f>INDEX(resultados!$A$2:$ZZ$2635, 1736, MATCH($B$2, resultados!$A$1:$ZZ$1, 0))</f>
        <v/>
      </c>
      <c r="C1742">
        <f>INDEX(resultados!$A$2:$ZZ$2635, 1736, MATCH($B$3, resultados!$A$1:$ZZ$1, 0))</f>
        <v/>
      </c>
    </row>
    <row r="1743">
      <c r="A1743">
        <f>INDEX(resultados!$A$2:$ZZ$2635, 1737, MATCH($B$1, resultados!$A$1:$ZZ$1, 0))</f>
        <v/>
      </c>
      <c r="B1743">
        <f>INDEX(resultados!$A$2:$ZZ$2635, 1737, MATCH($B$2, resultados!$A$1:$ZZ$1, 0))</f>
        <v/>
      </c>
      <c r="C1743">
        <f>INDEX(resultados!$A$2:$ZZ$2635, 1737, MATCH($B$3, resultados!$A$1:$ZZ$1, 0))</f>
        <v/>
      </c>
    </row>
    <row r="1744">
      <c r="A1744">
        <f>INDEX(resultados!$A$2:$ZZ$2635, 1738, MATCH($B$1, resultados!$A$1:$ZZ$1, 0))</f>
        <v/>
      </c>
      <c r="B1744">
        <f>INDEX(resultados!$A$2:$ZZ$2635, 1738, MATCH($B$2, resultados!$A$1:$ZZ$1, 0))</f>
        <v/>
      </c>
      <c r="C1744">
        <f>INDEX(resultados!$A$2:$ZZ$2635, 1738, MATCH($B$3, resultados!$A$1:$ZZ$1, 0))</f>
        <v/>
      </c>
    </row>
    <row r="1745">
      <c r="A1745">
        <f>INDEX(resultados!$A$2:$ZZ$2635, 1739, MATCH($B$1, resultados!$A$1:$ZZ$1, 0))</f>
        <v/>
      </c>
      <c r="B1745">
        <f>INDEX(resultados!$A$2:$ZZ$2635, 1739, MATCH($B$2, resultados!$A$1:$ZZ$1, 0))</f>
        <v/>
      </c>
      <c r="C1745">
        <f>INDEX(resultados!$A$2:$ZZ$2635, 1739, MATCH($B$3, resultados!$A$1:$ZZ$1, 0))</f>
        <v/>
      </c>
    </row>
    <row r="1746">
      <c r="A1746">
        <f>INDEX(resultados!$A$2:$ZZ$2635, 1740, MATCH($B$1, resultados!$A$1:$ZZ$1, 0))</f>
        <v/>
      </c>
      <c r="B1746">
        <f>INDEX(resultados!$A$2:$ZZ$2635, 1740, MATCH($B$2, resultados!$A$1:$ZZ$1, 0))</f>
        <v/>
      </c>
      <c r="C1746">
        <f>INDEX(resultados!$A$2:$ZZ$2635, 1740, MATCH($B$3, resultados!$A$1:$ZZ$1, 0))</f>
        <v/>
      </c>
    </row>
    <row r="1747">
      <c r="A1747">
        <f>INDEX(resultados!$A$2:$ZZ$2635, 1741, MATCH($B$1, resultados!$A$1:$ZZ$1, 0))</f>
        <v/>
      </c>
      <c r="B1747">
        <f>INDEX(resultados!$A$2:$ZZ$2635, 1741, MATCH($B$2, resultados!$A$1:$ZZ$1, 0))</f>
        <v/>
      </c>
      <c r="C1747">
        <f>INDEX(resultados!$A$2:$ZZ$2635, 1741, MATCH($B$3, resultados!$A$1:$ZZ$1, 0))</f>
        <v/>
      </c>
    </row>
    <row r="1748">
      <c r="A1748">
        <f>INDEX(resultados!$A$2:$ZZ$2635, 1742, MATCH($B$1, resultados!$A$1:$ZZ$1, 0))</f>
        <v/>
      </c>
      <c r="B1748">
        <f>INDEX(resultados!$A$2:$ZZ$2635, 1742, MATCH($B$2, resultados!$A$1:$ZZ$1, 0))</f>
        <v/>
      </c>
      <c r="C1748">
        <f>INDEX(resultados!$A$2:$ZZ$2635, 1742, MATCH($B$3, resultados!$A$1:$ZZ$1, 0))</f>
        <v/>
      </c>
    </row>
    <row r="1749">
      <c r="A1749">
        <f>INDEX(resultados!$A$2:$ZZ$2635, 1743, MATCH($B$1, resultados!$A$1:$ZZ$1, 0))</f>
        <v/>
      </c>
      <c r="B1749">
        <f>INDEX(resultados!$A$2:$ZZ$2635, 1743, MATCH($B$2, resultados!$A$1:$ZZ$1, 0))</f>
        <v/>
      </c>
      <c r="C1749">
        <f>INDEX(resultados!$A$2:$ZZ$2635, 1743, MATCH($B$3, resultados!$A$1:$ZZ$1, 0))</f>
        <v/>
      </c>
    </row>
    <row r="1750">
      <c r="A1750">
        <f>INDEX(resultados!$A$2:$ZZ$2635, 1744, MATCH($B$1, resultados!$A$1:$ZZ$1, 0))</f>
        <v/>
      </c>
      <c r="B1750">
        <f>INDEX(resultados!$A$2:$ZZ$2635, 1744, MATCH($B$2, resultados!$A$1:$ZZ$1, 0))</f>
        <v/>
      </c>
      <c r="C1750">
        <f>INDEX(resultados!$A$2:$ZZ$2635, 1744, MATCH($B$3, resultados!$A$1:$ZZ$1, 0))</f>
        <v/>
      </c>
    </row>
    <row r="1751">
      <c r="A1751">
        <f>INDEX(resultados!$A$2:$ZZ$2635, 1745, MATCH($B$1, resultados!$A$1:$ZZ$1, 0))</f>
        <v/>
      </c>
      <c r="B1751">
        <f>INDEX(resultados!$A$2:$ZZ$2635, 1745, MATCH($B$2, resultados!$A$1:$ZZ$1, 0))</f>
        <v/>
      </c>
      <c r="C1751">
        <f>INDEX(resultados!$A$2:$ZZ$2635, 1745, MATCH($B$3, resultados!$A$1:$ZZ$1, 0))</f>
        <v/>
      </c>
    </row>
    <row r="1752">
      <c r="A1752">
        <f>INDEX(resultados!$A$2:$ZZ$2635, 1746, MATCH($B$1, resultados!$A$1:$ZZ$1, 0))</f>
        <v/>
      </c>
      <c r="B1752">
        <f>INDEX(resultados!$A$2:$ZZ$2635, 1746, MATCH($B$2, resultados!$A$1:$ZZ$1, 0))</f>
        <v/>
      </c>
      <c r="C1752">
        <f>INDEX(resultados!$A$2:$ZZ$2635, 1746, MATCH($B$3, resultados!$A$1:$ZZ$1, 0))</f>
        <v/>
      </c>
    </row>
    <row r="1753">
      <c r="A1753">
        <f>INDEX(resultados!$A$2:$ZZ$2635, 1747, MATCH($B$1, resultados!$A$1:$ZZ$1, 0))</f>
        <v/>
      </c>
      <c r="B1753">
        <f>INDEX(resultados!$A$2:$ZZ$2635, 1747, MATCH($B$2, resultados!$A$1:$ZZ$1, 0))</f>
        <v/>
      </c>
      <c r="C1753">
        <f>INDEX(resultados!$A$2:$ZZ$2635, 1747, MATCH($B$3, resultados!$A$1:$ZZ$1, 0))</f>
        <v/>
      </c>
    </row>
    <row r="1754">
      <c r="A1754">
        <f>INDEX(resultados!$A$2:$ZZ$2635, 1748, MATCH($B$1, resultados!$A$1:$ZZ$1, 0))</f>
        <v/>
      </c>
      <c r="B1754">
        <f>INDEX(resultados!$A$2:$ZZ$2635, 1748, MATCH($B$2, resultados!$A$1:$ZZ$1, 0))</f>
        <v/>
      </c>
      <c r="C1754">
        <f>INDEX(resultados!$A$2:$ZZ$2635, 1748, MATCH($B$3, resultados!$A$1:$ZZ$1, 0))</f>
        <v/>
      </c>
    </row>
    <row r="1755">
      <c r="A1755">
        <f>INDEX(resultados!$A$2:$ZZ$2635, 1749, MATCH($B$1, resultados!$A$1:$ZZ$1, 0))</f>
        <v/>
      </c>
      <c r="B1755">
        <f>INDEX(resultados!$A$2:$ZZ$2635, 1749, MATCH($B$2, resultados!$A$1:$ZZ$1, 0))</f>
        <v/>
      </c>
      <c r="C1755">
        <f>INDEX(resultados!$A$2:$ZZ$2635, 1749, MATCH($B$3, resultados!$A$1:$ZZ$1, 0))</f>
        <v/>
      </c>
    </row>
    <row r="1756">
      <c r="A1756">
        <f>INDEX(resultados!$A$2:$ZZ$2635, 1750, MATCH($B$1, resultados!$A$1:$ZZ$1, 0))</f>
        <v/>
      </c>
      <c r="B1756">
        <f>INDEX(resultados!$A$2:$ZZ$2635, 1750, MATCH($B$2, resultados!$A$1:$ZZ$1, 0))</f>
        <v/>
      </c>
      <c r="C1756">
        <f>INDEX(resultados!$A$2:$ZZ$2635, 1750, MATCH($B$3, resultados!$A$1:$ZZ$1, 0))</f>
        <v/>
      </c>
    </row>
    <row r="1757">
      <c r="A1757">
        <f>INDEX(resultados!$A$2:$ZZ$2635, 1751, MATCH($B$1, resultados!$A$1:$ZZ$1, 0))</f>
        <v/>
      </c>
      <c r="B1757">
        <f>INDEX(resultados!$A$2:$ZZ$2635, 1751, MATCH($B$2, resultados!$A$1:$ZZ$1, 0))</f>
        <v/>
      </c>
      <c r="C1757">
        <f>INDEX(resultados!$A$2:$ZZ$2635, 1751, MATCH($B$3, resultados!$A$1:$ZZ$1, 0))</f>
        <v/>
      </c>
    </row>
    <row r="1758">
      <c r="A1758">
        <f>INDEX(resultados!$A$2:$ZZ$2635, 1752, MATCH($B$1, resultados!$A$1:$ZZ$1, 0))</f>
        <v/>
      </c>
      <c r="B1758">
        <f>INDEX(resultados!$A$2:$ZZ$2635, 1752, MATCH($B$2, resultados!$A$1:$ZZ$1, 0))</f>
        <v/>
      </c>
      <c r="C1758">
        <f>INDEX(resultados!$A$2:$ZZ$2635, 1752, MATCH($B$3, resultados!$A$1:$ZZ$1, 0))</f>
        <v/>
      </c>
    </row>
    <row r="1759">
      <c r="A1759">
        <f>INDEX(resultados!$A$2:$ZZ$2635, 1753, MATCH($B$1, resultados!$A$1:$ZZ$1, 0))</f>
        <v/>
      </c>
      <c r="B1759">
        <f>INDEX(resultados!$A$2:$ZZ$2635, 1753, MATCH($B$2, resultados!$A$1:$ZZ$1, 0))</f>
        <v/>
      </c>
      <c r="C1759">
        <f>INDEX(resultados!$A$2:$ZZ$2635, 1753, MATCH($B$3, resultados!$A$1:$ZZ$1, 0))</f>
        <v/>
      </c>
    </row>
    <row r="1760">
      <c r="A1760">
        <f>INDEX(resultados!$A$2:$ZZ$2635, 1754, MATCH($B$1, resultados!$A$1:$ZZ$1, 0))</f>
        <v/>
      </c>
      <c r="B1760">
        <f>INDEX(resultados!$A$2:$ZZ$2635, 1754, MATCH($B$2, resultados!$A$1:$ZZ$1, 0))</f>
        <v/>
      </c>
      <c r="C1760">
        <f>INDEX(resultados!$A$2:$ZZ$2635, 1754, MATCH($B$3, resultados!$A$1:$ZZ$1, 0))</f>
        <v/>
      </c>
    </row>
    <row r="1761">
      <c r="A1761">
        <f>INDEX(resultados!$A$2:$ZZ$2635, 1755, MATCH($B$1, resultados!$A$1:$ZZ$1, 0))</f>
        <v/>
      </c>
      <c r="B1761">
        <f>INDEX(resultados!$A$2:$ZZ$2635, 1755, MATCH($B$2, resultados!$A$1:$ZZ$1, 0))</f>
        <v/>
      </c>
      <c r="C1761">
        <f>INDEX(resultados!$A$2:$ZZ$2635, 1755, MATCH($B$3, resultados!$A$1:$ZZ$1, 0))</f>
        <v/>
      </c>
    </row>
    <row r="1762">
      <c r="A1762">
        <f>INDEX(resultados!$A$2:$ZZ$2635, 1756, MATCH($B$1, resultados!$A$1:$ZZ$1, 0))</f>
        <v/>
      </c>
      <c r="B1762">
        <f>INDEX(resultados!$A$2:$ZZ$2635, 1756, MATCH($B$2, resultados!$A$1:$ZZ$1, 0))</f>
        <v/>
      </c>
      <c r="C1762">
        <f>INDEX(resultados!$A$2:$ZZ$2635, 1756, MATCH($B$3, resultados!$A$1:$ZZ$1, 0))</f>
        <v/>
      </c>
    </row>
    <row r="1763">
      <c r="A1763">
        <f>INDEX(resultados!$A$2:$ZZ$2635, 1757, MATCH($B$1, resultados!$A$1:$ZZ$1, 0))</f>
        <v/>
      </c>
      <c r="B1763">
        <f>INDEX(resultados!$A$2:$ZZ$2635, 1757, MATCH($B$2, resultados!$A$1:$ZZ$1, 0))</f>
        <v/>
      </c>
      <c r="C1763">
        <f>INDEX(resultados!$A$2:$ZZ$2635, 1757, MATCH($B$3, resultados!$A$1:$ZZ$1, 0))</f>
        <v/>
      </c>
    </row>
    <row r="1764">
      <c r="A1764">
        <f>INDEX(resultados!$A$2:$ZZ$2635, 1758, MATCH($B$1, resultados!$A$1:$ZZ$1, 0))</f>
        <v/>
      </c>
      <c r="B1764">
        <f>INDEX(resultados!$A$2:$ZZ$2635, 1758, MATCH($B$2, resultados!$A$1:$ZZ$1, 0))</f>
        <v/>
      </c>
      <c r="C1764">
        <f>INDEX(resultados!$A$2:$ZZ$2635, 1758, MATCH($B$3, resultados!$A$1:$ZZ$1, 0))</f>
        <v/>
      </c>
    </row>
    <row r="1765">
      <c r="A1765">
        <f>INDEX(resultados!$A$2:$ZZ$2635, 1759, MATCH($B$1, resultados!$A$1:$ZZ$1, 0))</f>
        <v/>
      </c>
      <c r="B1765">
        <f>INDEX(resultados!$A$2:$ZZ$2635, 1759, MATCH($B$2, resultados!$A$1:$ZZ$1, 0))</f>
        <v/>
      </c>
      <c r="C1765">
        <f>INDEX(resultados!$A$2:$ZZ$2635, 1759, MATCH($B$3, resultados!$A$1:$ZZ$1, 0))</f>
        <v/>
      </c>
    </row>
    <row r="1766">
      <c r="A1766">
        <f>INDEX(resultados!$A$2:$ZZ$2635, 1760, MATCH($B$1, resultados!$A$1:$ZZ$1, 0))</f>
        <v/>
      </c>
      <c r="B1766">
        <f>INDEX(resultados!$A$2:$ZZ$2635, 1760, MATCH($B$2, resultados!$A$1:$ZZ$1, 0))</f>
        <v/>
      </c>
      <c r="C1766">
        <f>INDEX(resultados!$A$2:$ZZ$2635, 1760, MATCH($B$3, resultados!$A$1:$ZZ$1, 0))</f>
        <v/>
      </c>
    </row>
    <row r="1767">
      <c r="A1767">
        <f>INDEX(resultados!$A$2:$ZZ$2635, 1761, MATCH($B$1, resultados!$A$1:$ZZ$1, 0))</f>
        <v/>
      </c>
      <c r="B1767">
        <f>INDEX(resultados!$A$2:$ZZ$2635, 1761, MATCH($B$2, resultados!$A$1:$ZZ$1, 0))</f>
        <v/>
      </c>
      <c r="C1767">
        <f>INDEX(resultados!$A$2:$ZZ$2635, 1761, MATCH($B$3, resultados!$A$1:$ZZ$1, 0))</f>
        <v/>
      </c>
    </row>
    <row r="1768">
      <c r="A1768">
        <f>INDEX(resultados!$A$2:$ZZ$2635, 1762, MATCH($B$1, resultados!$A$1:$ZZ$1, 0))</f>
        <v/>
      </c>
      <c r="B1768">
        <f>INDEX(resultados!$A$2:$ZZ$2635, 1762, MATCH($B$2, resultados!$A$1:$ZZ$1, 0))</f>
        <v/>
      </c>
      <c r="C1768">
        <f>INDEX(resultados!$A$2:$ZZ$2635, 1762, MATCH($B$3, resultados!$A$1:$ZZ$1, 0))</f>
        <v/>
      </c>
    </row>
    <row r="1769">
      <c r="A1769">
        <f>INDEX(resultados!$A$2:$ZZ$2635, 1763, MATCH($B$1, resultados!$A$1:$ZZ$1, 0))</f>
        <v/>
      </c>
      <c r="B1769">
        <f>INDEX(resultados!$A$2:$ZZ$2635, 1763, MATCH($B$2, resultados!$A$1:$ZZ$1, 0))</f>
        <v/>
      </c>
      <c r="C1769">
        <f>INDEX(resultados!$A$2:$ZZ$2635, 1763, MATCH($B$3, resultados!$A$1:$ZZ$1, 0))</f>
        <v/>
      </c>
    </row>
    <row r="1770">
      <c r="A1770">
        <f>INDEX(resultados!$A$2:$ZZ$2635, 1764, MATCH($B$1, resultados!$A$1:$ZZ$1, 0))</f>
        <v/>
      </c>
      <c r="B1770">
        <f>INDEX(resultados!$A$2:$ZZ$2635, 1764, MATCH($B$2, resultados!$A$1:$ZZ$1, 0))</f>
        <v/>
      </c>
      <c r="C1770">
        <f>INDEX(resultados!$A$2:$ZZ$2635, 1764, MATCH($B$3, resultados!$A$1:$ZZ$1, 0))</f>
        <v/>
      </c>
    </row>
    <row r="1771">
      <c r="A1771">
        <f>INDEX(resultados!$A$2:$ZZ$2635, 1765, MATCH($B$1, resultados!$A$1:$ZZ$1, 0))</f>
        <v/>
      </c>
      <c r="B1771">
        <f>INDEX(resultados!$A$2:$ZZ$2635, 1765, MATCH($B$2, resultados!$A$1:$ZZ$1, 0))</f>
        <v/>
      </c>
      <c r="C1771">
        <f>INDEX(resultados!$A$2:$ZZ$2635, 1765, MATCH($B$3, resultados!$A$1:$ZZ$1, 0))</f>
        <v/>
      </c>
    </row>
    <row r="1772">
      <c r="A1772">
        <f>INDEX(resultados!$A$2:$ZZ$2635, 1766, MATCH($B$1, resultados!$A$1:$ZZ$1, 0))</f>
        <v/>
      </c>
      <c r="B1772">
        <f>INDEX(resultados!$A$2:$ZZ$2635, 1766, MATCH($B$2, resultados!$A$1:$ZZ$1, 0))</f>
        <v/>
      </c>
      <c r="C1772">
        <f>INDEX(resultados!$A$2:$ZZ$2635, 1766, MATCH($B$3, resultados!$A$1:$ZZ$1, 0))</f>
        <v/>
      </c>
    </row>
    <row r="1773">
      <c r="A1773">
        <f>INDEX(resultados!$A$2:$ZZ$2635, 1767, MATCH($B$1, resultados!$A$1:$ZZ$1, 0))</f>
        <v/>
      </c>
      <c r="B1773">
        <f>INDEX(resultados!$A$2:$ZZ$2635, 1767, MATCH($B$2, resultados!$A$1:$ZZ$1, 0))</f>
        <v/>
      </c>
      <c r="C1773">
        <f>INDEX(resultados!$A$2:$ZZ$2635, 1767, MATCH($B$3, resultados!$A$1:$ZZ$1, 0))</f>
        <v/>
      </c>
    </row>
    <row r="1774">
      <c r="A1774">
        <f>INDEX(resultados!$A$2:$ZZ$2635, 1768, MATCH($B$1, resultados!$A$1:$ZZ$1, 0))</f>
        <v/>
      </c>
      <c r="B1774">
        <f>INDEX(resultados!$A$2:$ZZ$2635, 1768, MATCH($B$2, resultados!$A$1:$ZZ$1, 0))</f>
        <v/>
      </c>
      <c r="C1774">
        <f>INDEX(resultados!$A$2:$ZZ$2635, 1768, MATCH($B$3, resultados!$A$1:$ZZ$1, 0))</f>
        <v/>
      </c>
    </row>
    <row r="1775">
      <c r="A1775">
        <f>INDEX(resultados!$A$2:$ZZ$2635, 1769, MATCH($B$1, resultados!$A$1:$ZZ$1, 0))</f>
        <v/>
      </c>
      <c r="B1775">
        <f>INDEX(resultados!$A$2:$ZZ$2635, 1769, MATCH($B$2, resultados!$A$1:$ZZ$1, 0))</f>
        <v/>
      </c>
      <c r="C1775">
        <f>INDEX(resultados!$A$2:$ZZ$2635, 1769, MATCH($B$3, resultados!$A$1:$ZZ$1, 0))</f>
        <v/>
      </c>
    </row>
    <row r="1776">
      <c r="A1776">
        <f>INDEX(resultados!$A$2:$ZZ$2635, 1770, MATCH($B$1, resultados!$A$1:$ZZ$1, 0))</f>
        <v/>
      </c>
      <c r="B1776">
        <f>INDEX(resultados!$A$2:$ZZ$2635, 1770, MATCH($B$2, resultados!$A$1:$ZZ$1, 0))</f>
        <v/>
      </c>
      <c r="C1776">
        <f>INDEX(resultados!$A$2:$ZZ$2635, 1770, MATCH($B$3, resultados!$A$1:$ZZ$1, 0))</f>
        <v/>
      </c>
    </row>
    <row r="1777">
      <c r="A1777">
        <f>INDEX(resultados!$A$2:$ZZ$2635, 1771, MATCH($B$1, resultados!$A$1:$ZZ$1, 0))</f>
        <v/>
      </c>
      <c r="B1777">
        <f>INDEX(resultados!$A$2:$ZZ$2635, 1771, MATCH($B$2, resultados!$A$1:$ZZ$1, 0))</f>
        <v/>
      </c>
      <c r="C1777">
        <f>INDEX(resultados!$A$2:$ZZ$2635, 1771, MATCH($B$3, resultados!$A$1:$ZZ$1, 0))</f>
        <v/>
      </c>
    </row>
    <row r="1778">
      <c r="A1778">
        <f>INDEX(resultados!$A$2:$ZZ$2635, 1772, MATCH($B$1, resultados!$A$1:$ZZ$1, 0))</f>
        <v/>
      </c>
      <c r="B1778">
        <f>INDEX(resultados!$A$2:$ZZ$2635, 1772, MATCH($B$2, resultados!$A$1:$ZZ$1, 0))</f>
        <v/>
      </c>
      <c r="C1778">
        <f>INDEX(resultados!$A$2:$ZZ$2635, 1772, MATCH($B$3, resultados!$A$1:$ZZ$1, 0))</f>
        <v/>
      </c>
    </row>
    <row r="1779">
      <c r="A1779">
        <f>INDEX(resultados!$A$2:$ZZ$2635, 1773, MATCH($B$1, resultados!$A$1:$ZZ$1, 0))</f>
        <v/>
      </c>
      <c r="B1779">
        <f>INDEX(resultados!$A$2:$ZZ$2635, 1773, MATCH($B$2, resultados!$A$1:$ZZ$1, 0))</f>
        <v/>
      </c>
      <c r="C1779">
        <f>INDEX(resultados!$A$2:$ZZ$2635, 1773, MATCH($B$3, resultados!$A$1:$ZZ$1, 0))</f>
        <v/>
      </c>
    </row>
    <row r="1780">
      <c r="A1780">
        <f>INDEX(resultados!$A$2:$ZZ$2635, 1774, MATCH($B$1, resultados!$A$1:$ZZ$1, 0))</f>
        <v/>
      </c>
      <c r="B1780">
        <f>INDEX(resultados!$A$2:$ZZ$2635, 1774, MATCH($B$2, resultados!$A$1:$ZZ$1, 0))</f>
        <v/>
      </c>
      <c r="C1780">
        <f>INDEX(resultados!$A$2:$ZZ$2635, 1774, MATCH($B$3, resultados!$A$1:$ZZ$1, 0))</f>
        <v/>
      </c>
    </row>
    <row r="1781">
      <c r="A1781">
        <f>INDEX(resultados!$A$2:$ZZ$2635, 1775, MATCH($B$1, resultados!$A$1:$ZZ$1, 0))</f>
        <v/>
      </c>
      <c r="B1781">
        <f>INDEX(resultados!$A$2:$ZZ$2635, 1775, MATCH($B$2, resultados!$A$1:$ZZ$1, 0))</f>
        <v/>
      </c>
      <c r="C1781">
        <f>INDEX(resultados!$A$2:$ZZ$2635, 1775, MATCH($B$3, resultados!$A$1:$ZZ$1, 0))</f>
        <v/>
      </c>
    </row>
    <row r="1782">
      <c r="A1782">
        <f>INDEX(resultados!$A$2:$ZZ$2635, 1776, MATCH($B$1, resultados!$A$1:$ZZ$1, 0))</f>
        <v/>
      </c>
      <c r="B1782">
        <f>INDEX(resultados!$A$2:$ZZ$2635, 1776, MATCH($B$2, resultados!$A$1:$ZZ$1, 0))</f>
        <v/>
      </c>
      <c r="C1782">
        <f>INDEX(resultados!$A$2:$ZZ$2635, 1776, MATCH($B$3, resultados!$A$1:$ZZ$1, 0))</f>
        <v/>
      </c>
    </row>
    <row r="1783">
      <c r="A1783">
        <f>INDEX(resultados!$A$2:$ZZ$2635, 1777, MATCH($B$1, resultados!$A$1:$ZZ$1, 0))</f>
        <v/>
      </c>
      <c r="B1783">
        <f>INDEX(resultados!$A$2:$ZZ$2635, 1777, MATCH($B$2, resultados!$A$1:$ZZ$1, 0))</f>
        <v/>
      </c>
      <c r="C1783">
        <f>INDEX(resultados!$A$2:$ZZ$2635, 1777, MATCH($B$3, resultados!$A$1:$ZZ$1, 0))</f>
        <v/>
      </c>
    </row>
    <row r="1784">
      <c r="A1784">
        <f>INDEX(resultados!$A$2:$ZZ$2635, 1778, MATCH($B$1, resultados!$A$1:$ZZ$1, 0))</f>
        <v/>
      </c>
      <c r="B1784">
        <f>INDEX(resultados!$A$2:$ZZ$2635, 1778, MATCH($B$2, resultados!$A$1:$ZZ$1, 0))</f>
        <v/>
      </c>
      <c r="C1784">
        <f>INDEX(resultados!$A$2:$ZZ$2635, 1778, MATCH($B$3, resultados!$A$1:$ZZ$1, 0))</f>
        <v/>
      </c>
    </row>
    <row r="1785">
      <c r="A1785">
        <f>INDEX(resultados!$A$2:$ZZ$2635, 1779, MATCH($B$1, resultados!$A$1:$ZZ$1, 0))</f>
        <v/>
      </c>
      <c r="B1785">
        <f>INDEX(resultados!$A$2:$ZZ$2635, 1779, MATCH($B$2, resultados!$A$1:$ZZ$1, 0))</f>
        <v/>
      </c>
      <c r="C1785">
        <f>INDEX(resultados!$A$2:$ZZ$2635, 1779, MATCH($B$3, resultados!$A$1:$ZZ$1, 0))</f>
        <v/>
      </c>
    </row>
    <row r="1786">
      <c r="A1786">
        <f>INDEX(resultados!$A$2:$ZZ$2635, 1780, MATCH($B$1, resultados!$A$1:$ZZ$1, 0))</f>
        <v/>
      </c>
      <c r="B1786">
        <f>INDEX(resultados!$A$2:$ZZ$2635, 1780, MATCH($B$2, resultados!$A$1:$ZZ$1, 0))</f>
        <v/>
      </c>
      <c r="C1786">
        <f>INDEX(resultados!$A$2:$ZZ$2635, 1780, MATCH($B$3, resultados!$A$1:$ZZ$1, 0))</f>
        <v/>
      </c>
    </row>
    <row r="1787">
      <c r="A1787">
        <f>INDEX(resultados!$A$2:$ZZ$2635, 1781, MATCH($B$1, resultados!$A$1:$ZZ$1, 0))</f>
        <v/>
      </c>
      <c r="B1787">
        <f>INDEX(resultados!$A$2:$ZZ$2635, 1781, MATCH($B$2, resultados!$A$1:$ZZ$1, 0))</f>
        <v/>
      </c>
      <c r="C1787">
        <f>INDEX(resultados!$A$2:$ZZ$2635, 1781, MATCH($B$3, resultados!$A$1:$ZZ$1, 0))</f>
        <v/>
      </c>
    </row>
    <row r="1788">
      <c r="A1788">
        <f>INDEX(resultados!$A$2:$ZZ$2635, 1782, MATCH($B$1, resultados!$A$1:$ZZ$1, 0))</f>
        <v/>
      </c>
      <c r="B1788">
        <f>INDEX(resultados!$A$2:$ZZ$2635, 1782, MATCH($B$2, resultados!$A$1:$ZZ$1, 0))</f>
        <v/>
      </c>
      <c r="C1788">
        <f>INDEX(resultados!$A$2:$ZZ$2635, 1782, MATCH($B$3, resultados!$A$1:$ZZ$1, 0))</f>
        <v/>
      </c>
    </row>
    <row r="1789">
      <c r="A1789">
        <f>INDEX(resultados!$A$2:$ZZ$2635, 1783, MATCH($B$1, resultados!$A$1:$ZZ$1, 0))</f>
        <v/>
      </c>
      <c r="B1789">
        <f>INDEX(resultados!$A$2:$ZZ$2635, 1783, MATCH($B$2, resultados!$A$1:$ZZ$1, 0))</f>
        <v/>
      </c>
      <c r="C1789">
        <f>INDEX(resultados!$A$2:$ZZ$2635, 1783, MATCH($B$3, resultados!$A$1:$ZZ$1, 0))</f>
        <v/>
      </c>
    </row>
    <row r="1790">
      <c r="A1790">
        <f>INDEX(resultados!$A$2:$ZZ$2635, 1784, MATCH($B$1, resultados!$A$1:$ZZ$1, 0))</f>
        <v/>
      </c>
      <c r="B1790">
        <f>INDEX(resultados!$A$2:$ZZ$2635, 1784, MATCH($B$2, resultados!$A$1:$ZZ$1, 0))</f>
        <v/>
      </c>
      <c r="C1790">
        <f>INDEX(resultados!$A$2:$ZZ$2635, 1784, MATCH($B$3, resultados!$A$1:$ZZ$1, 0))</f>
        <v/>
      </c>
    </row>
    <row r="1791">
      <c r="A1791">
        <f>INDEX(resultados!$A$2:$ZZ$2635, 1785, MATCH($B$1, resultados!$A$1:$ZZ$1, 0))</f>
        <v/>
      </c>
      <c r="B1791">
        <f>INDEX(resultados!$A$2:$ZZ$2635, 1785, MATCH($B$2, resultados!$A$1:$ZZ$1, 0))</f>
        <v/>
      </c>
      <c r="C1791">
        <f>INDEX(resultados!$A$2:$ZZ$2635, 1785, MATCH($B$3, resultados!$A$1:$ZZ$1, 0))</f>
        <v/>
      </c>
    </row>
    <row r="1792">
      <c r="A1792">
        <f>INDEX(resultados!$A$2:$ZZ$2635, 1786, MATCH($B$1, resultados!$A$1:$ZZ$1, 0))</f>
        <v/>
      </c>
      <c r="B1792">
        <f>INDEX(resultados!$A$2:$ZZ$2635, 1786, MATCH($B$2, resultados!$A$1:$ZZ$1, 0))</f>
        <v/>
      </c>
      <c r="C1792">
        <f>INDEX(resultados!$A$2:$ZZ$2635, 1786, MATCH($B$3, resultados!$A$1:$ZZ$1, 0))</f>
        <v/>
      </c>
    </row>
    <row r="1793">
      <c r="A1793">
        <f>INDEX(resultados!$A$2:$ZZ$2635, 1787, MATCH($B$1, resultados!$A$1:$ZZ$1, 0))</f>
        <v/>
      </c>
      <c r="B1793">
        <f>INDEX(resultados!$A$2:$ZZ$2635, 1787, MATCH($B$2, resultados!$A$1:$ZZ$1, 0))</f>
        <v/>
      </c>
      <c r="C1793">
        <f>INDEX(resultados!$A$2:$ZZ$2635, 1787, MATCH($B$3, resultados!$A$1:$ZZ$1, 0))</f>
        <v/>
      </c>
    </row>
    <row r="1794">
      <c r="A1794">
        <f>INDEX(resultados!$A$2:$ZZ$2635, 1788, MATCH($B$1, resultados!$A$1:$ZZ$1, 0))</f>
        <v/>
      </c>
      <c r="B1794">
        <f>INDEX(resultados!$A$2:$ZZ$2635, 1788, MATCH($B$2, resultados!$A$1:$ZZ$1, 0))</f>
        <v/>
      </c>
      <c r="C1794">
        <f>INDEX(resultados!$A$2:$ZZ$2635, 1788, MATCH($B$3, resultados!$A$1:$ZZ$1, 0))</f>
        <v/>
      </c>
    </row>
    <row r="1795">
      <c r="A1795">
        <f>INDEX(resultados!$A$2:$ZZ$2635, 1789, MATCH($B$1, resultados!$A$1:$ZZ$1, 0))</f>
        <v/>
      </c>
      <c r="B1795">
        <f>INDEX(resultados!$A$2:$ZZ$2635, 1789, MATCH($B$2, resultados!$A$1:$ZZ$1, 0))</f>
        <v/>
      </c>
      <c r="C1795">
        <f>INDEX(resultados!$A$2:$ZZ$2635, 1789, MATCH($B$3, resultados!$A$1:$ZZ$1, 0))</f>
        <v/>
      </c>
    </row>
    <row r="1796">
      <c r="A1796">
        <f>INDEX(resultados!$A$2:$ZZ$2635, 1790, MATCH($B$1, resultados!$A$1:$ZZ$1, 0))</f>
        <v/>
      </c>
      <c r="B1796">
        <f>INDEX(resultados!$A$2:$ZZ$2635, 1790, MATCH($B$2, resultados!$A$1:$ZZ$1, 0))</f>
        <v/>
      </c>
      <c r="C1796">
        <f>INDEX(resultados!$A$2:$ZZ$2635, 1790, MATCH($B$3, resultados!$A$1:$ZZ$1, 0))</f>
        <v/>
      </c>
    </row>
    <row r="1797">
      <c r="A1797">
        <f>INDEX(resultados!$A$2:$ZZ$2635, 1791, MATCH($B$1, resultados!$A$1:$ZZ$1, 0))</f>
        <v/>
      </c>
      <c r="B1797">
        <f>INDEX(resultados!$A$2:$ZZ$2635, 1791, MATCH($B$2, resultados!$A$1:$ZZ$1, 0))</f>
        <v/>
      </c>
      <c r="C1797">
        <f>INDEX(resultados!$A$2:$ZZ$2635, 1791, MATCH($B$3, resultados!$A$1:$ZZ$1, 0))</f>
        <v/>
      </c>
    </row>
    <row r="1798">
      <c r="A1798">
        <f>INDEX(resultados!$A$2:$ZZ$2635, 1792, MATCH($B$1, resultados!$A$1:$ZZ$1, 0))</f>
        <v/>
      </c>
      <c r="B1798">
        <f>INDEX(resultados!$A$2:$ZZ$2635, 1792, MATCH($B$2, resultados!$A$1:$ZZ$1, 0))</f>
        <v/>
      </c>
      <c r="C1798">
        <f>INDEX(resultados!$A$2:$ZZ$2635, 1792, MATCH($B$3, resultados!$A$1:$ZZ$1, 0))</f>
        <v/>
      </c>
    </row>
    <row r="1799">
      <c r="A1799">
        <f>INDEX(resultados!$A$2:$ZZ$2635, 1793, MATCH($B$1, resultados!$A$1:$ZZ$1, 0))</f>
        <v/>
      </c>
      <c r="B1799">
        <f>INDEX(resultados!$A$2:$ZZ$2635, 1793, MATCH($B$2, resultados!$A$1:$ZZ$1, 0))</f>
        <v/>
      </c>
      <c r="C1799">
        <f>INDEX(resultados!$A$2:$ZZ$2635, 1793, MATCH($B$3, resultados!$A$1:$ZZ$1, 0))</f>
        <v/>
      </c>
    </row>
    <row r="1800">
      <c r="A1800">
        <f>INDEX(resultados!$A$2:$ZZ$2635, 1794, MATCH($B$1, resultados!$A$1:$ZZ$1, 0))</f>
        <v/>
      </c>
      <c r="B1800">
        <f>INDEX(resultados!$A$2:$ZZ$2635, 1794, MATCH($B$2, resultados!$A$1:$ZZ$1, 0))</f>
        <v/>
      </c>
      <c r="C1800">
        <f>INDEX(resultados!$A$2:$ZZ$2635, 1794, MATCH($B$3, resultados!$A$1:$ZZ$1, 0))</f>
        <v/>
      </c>
    </row>
    <row r="1801">
      <c r="A1801">
        <f>INDEX(resultados!$A$2:$ZZ$2635, 1795, MATCH($B$1, resultados!$A$1:$ZZ$1, 0))</f>
        <v/>
      </c>
      <c r="B1801">
        <f>INDEX(resultados!$A$2:$ZZ$2635, 1795, MATCH($B$2, resultados!$A$1:$ZZ$1, 0))</f>
        <v/>
      </c>
      <c r="C1801">
        <f>INDEX(resultados!$A$2:$ZZ$2635, 1795, MATCH($B$3, resultados!$A$1:$ZZ$1, 0))</f>
        <v/>
      </c>
    </row>
    <row r="1802">
      <c r="A1802">
        <f>INDEX(resultados!$A$2:$ZZ$2635, 1796, MATCH($B$1, resultados!$A$1:$ZZ$1, 0))</f>
        <v/>
      </c>
      <c r="B1802">
        <f>INDEX(resultados!$A$2:$ZZ$2635, 1796, MATCH($B$2, resultados!$A$1:$ZZ$1, 0))</f>
        <v/>
      </c>
      <c r="C1802">
        <f>INDEX(resultados!$A$2:$ZZ$2635, 1796, MATCH($B$3, resultados!$A$1:$ZZ$1, 0))</f>
        <v/>
      </c>
    </row>
    <row r="1803">
      <c r="A1803">
        <f>INDEX(resultados!$A$2:$ZZ$2635, 1797, MATCH($B$1, resultados!$A$1:$ZZ$1, 0))</f>
        <v/>
      </c>
      <c r="B1803">
        <f>INDEX(resultados!$A$2:$ZZ$2635, 1797, MATCH($B$2, resultados!$A$1:$ZZ$1, 0))</f>
        <v/>
      </c>
      <c r="C1803">
        <f>INDEX(resultados!$A$2:$ZZ$2635, 1797, MATCH($B$3, resultados!$A$1:$ZZ$1, 0))</f>
        <v/>
      </c>
    </row>
    <row r="1804">
      <c r="A1804">
        <f>INDEX(resultados!$A$2:$ZZ$2635, 1798, MATCH($B$1, resultados!$A$1:$ZZ$1, 0))</f>
        <v/>
      </c>
      <c r="B1804">
        <f>INDEX(resultados!$A$2:$ZZ$2635, 1798, MATCH($B$2, resultados!$A$1:$ZZ$1, 0))</f>
        <v/>
      </c>
      <c r="C1804">
        <f>INDEX(resultados!$A$2:$ZZ$2635, 1798, MATCH($B$3, resultados!$A$1:$ZZ$1, 0))</f>
        <v/>
      </c>
    </row>
    <row r="1805">
      <c r="A1805">
        <f>INDEX(resultados!$A$2:$ZZ$2635, 1799, MATCH($B$1, resultados!$A$1:$ZZ$1, 0))</f>
        <v/>
      </c>
      <c r="B1805">
        <f>INDEX(resultados!$A$2:$ZZ$2635, 1799, MATCH($B$2, resultados!$A$1:$ZZ$1, 0))</f>
        <v/>
      </c>
      <c r="C1805">
        <f>INDEX(resultados!$A$2:$ZZ$2635, 1799, MATCH($B$3, resultados!$A$1:$ZZ$1, 0))</f>
        <v/>
      </c>
    </row>
    <row r="1806">
      <c r="A1806">
        <f>INDEX(resultados!$A$2:$ZZ$2635, 1800, MATCH($B$1, resultados!$A$1:$ZZ$1, 0))</f>
        <v/>
      </c>
      <c r="B1806">
        <f>INDEX(resultados!$A$2:$ZZ$2635, 1800, MATCH($B$2, resultados!$A$1:$ZZ$1, 0))</f>
        <v/>
      </c>
      <c r="C1806">
        <f>INDEX(resultados!$A$2:$ZZ$2635, 1800, MATCH($B$3, resultados!$A$1:$ZZ$1, 0))</f>
        <v/>
      </c>
    </row>
    <row r="1807">
      <c r="A1807">
        <f>INDEX(resultados!$A$2:$ZZ$2635, 1801, MATCH($B$1, resultados!$A$1:$ZZ$1, 0))</f>
        <v/>
      </c>
      <c r="B1807">
        <f>INDEX(resultados!$A$2:$ZZ$2635, 1801, MATCH($B$2, resultados!$A$1:$ZZ$1, 0))</f>
        <v/>
      </c>
      <c r="C1807">
        <f>INDEX(resultados!$A$2:$ZZ$2635, 1801, MATCH($B$3, resultados!$A$1:$ZZ$1, 0))</f>
        <v/>
      </c>
    </row>
    <row r="1808">
      <c r="A1808">
        <f>INDEX(resultados!$A$2:$ZZ$2635, 1802, MATCH($B$1, resultados!$A$1:$ZZ$1, 0))</f>
        <v/>
      </c>
      <c r="B1808">
        <f>INDEX(resultados!$A$2:$ZZ$2635, 1802, MATCH($B$2, resultados!$A$1:$ZZ$1, 0))</f>
        <v/>
      </c>
      <c r="C1808">
        <f>INDEX(resultados!$A$2:$ZZ$2635, 1802, MATCH($B$3, resultados!$A$1:$ZZ$1, 0))</f>
        <v/>
      </c>
    </row>
    <row r="1809">
      <c r="A1809">
        <f>INDEX(resultados!$A$2:$ZZ$2635, 1803, MATCH($B$1, resultados!$A$1:$ZZ$1, 0))</f>
        <v/>
      </c>
      <c r="B1809">
        <f>INDEX(resultados!$A$2:$ZZ$2635, 1803, MATCH($B$2, resultados!$A$1:$ZZ$1, 0))</f>
        <v/>
      </c>
      <c r="C1809">
        <f>INDEX(resultados!$A$2:$ZZ$2635, 1803, MATCH($B$3, resultados!$A$1:$ZZ$1, 0))</f>
        <v/>
      </c>
    </row>
    <row r="1810">
      <c r="A1810">
        <f>INDEX(resultados!$A$2:$ZZ$2635, 1804, MATCH($B$1, resultados!$A$1:$ZZ$1, 0))</f>
        <v/>
      </c>
      <c r="B1810">
        <f>INDEX(resultados!$A$2:$ZZ$2635, 1804, MATCH($B$2, resultados!$A$1:$ZZ$1, 0))</f>
        <v/>
      </c>
      <c r="C1810">
        <f>INDEX(resultados!$A$2:$ZZ$2635, 1804, MATCH($B$3, resultados!$A$1:$ZZ$1, 0))</f>
        <v/>
      </c>
    </row>
    <row r="1811">
      <c r="A1811">
        <f>INDEX(resultados!$A$2:$ZZ$2635, 1805, MATCH($B$1, resultados!$A$1:$ZZ$1, 0))</f>
        <v/>
      </c>
      <c r="B1811">
        <f>INDEX(resultados!$A$2:$ZZ$2635, 1805, MATCH($B$2, resultados!$A$1:$ZZ$1, 0))</f>
        <v/>
      </c>
      <c r="C1811">
        <f>INDEX(resultados!$A$2:$ZZ$2635, 1805, MATCH($B$3, resultados!$A$1:$ZZ$1, 0))</f>
        <v/>
      </c>
    </row>
    <row r="1812">
      <c r="A1812">
        <f>INDEX(resultados!$A$2:$ZZ$2635, 1806, MATCH($B$1, resultados!$A$1:$ZZ$1, 0))</f>
        <v/>
      </c>
      <c r="B1812">
        <f>INDEX(resultados!$A$2:$ZZ$2635, 1806, MATCH($B$2, resultados!$A$1:$ZZ$1, 0))</f>
        <v/>
      </c>
      <c r="C1812">
        <f>INDEX(resultados!$A$2:$ZZ$2635, 1806, MATCH($B$3, resultados!$A$1:$ZZ$1, 0))</f>
        <v/>
      </c>
    </row>
    <row r="1813">
      <c r="A1813">
        <f>INDEX(resultados!$A$2:$ZZ$2635, 1807, MATCH($B$1, resultados!$A$1:$ZZ$1, 0))</f>
        <v/>
      </c>
      <c r="B1813">
        <f>INDEX(resultados!$A$2:$ZZ$2635, 1807, MATCH($B$2, resultados!$A$1:$ZZ$1, 0))</f>
        <v/>
      </c>
      <c r="C1813">
        <f>INDEX(resultados!$A$2:$ZZ$2635, 1807, MATCH($B$3, resultados!$A$1:$ZZ$1, 0))</f>
        <v/>
      </c>
    </row>
    <row r="1814">
      <c r="A1814">
        <f>INDEX(resultados!$A$2:$ZZ$2635, 1808, MATCH($B$1, resultados!$A$1:$ZZ$1, 0))</f>
        <v/>
      </c>
      <c r="B1814">
        <f>INDEX(resultados!$A$2:$ZZ$2635, 1808, MATCH($B$2, resultados!$A$1:$ZZ$1, 0))</f>
        <v/>
      </c>
      <c r="C1814">
        <f>INDEX(resultados!$A$2:$ZZ$2635, 1808, MATCH($B$3, resultados!$A$1:$ZZ$1, 0))</f>
        <v/>
      </c>
    </row>
    <row r="1815">
      <c r="A1815">
        <f>INDEX(resultados!$A$2:$ZZ$2635, 1809, MATCH($B$1, resultados!$A$1:$ZZ$1, 0))</f>
        <v/>
      </c>
      <c r="B1815">
        <f>INDEX(resultados!$A$2:$ZZ$2635, 1809, MATCH($B$2, resultados!$A$1:$ZZ$1, 0))</f>
        <v/>
      </c>
      <c r="C1815">
        <f>INDEX(resultados!$A$2:$ZZ$2635, 1809, MATCH($B$3, resultados!$A$1:$ZZ$1, 0))</f>
        <v/>
      </c>
    </row>
    <row r="1816">
      <c r="A1816">
        <f>INDEX(resultados!$A$2:$ZZ$2635, 1810, MATCH($B$1, resultados!$A$1:$ZZ$1, 0))</f>
        <v/>
      </c>
      <c r="B1816">
        <f>INDEX(resultados!$A$2:$ZZ$2635, 1810, MATCH($B$2, resultados!$A$1:$ZZ$1, 0))</f>
        <v/>
      </c>
      <c r="C1816">
        <f>INDEX(resultados!$A$2:$ZZ$2635, 1810, MATCH($B$3, resultados!$A$1:$ZZ$1, 0))</f>
        <v/>
      </c>
    </row>
    <row r="1817">
      <c r="A1817">
        <f>INDEX(resultados!$A$2:$ZZ$2635, 1811, MATCH($B$1, resultados!$A$1:$ZZ$1, 0))</f>
        <v/>
      </c>
      <c r="B1817">
        <f>INDEX(resultados!$A$2:$ZZ$2635, 1811, MATCH($B$2, resultados!$A$1:$ZZ$1, 0))</f>
        <v/>
      </c>
      <c r="C1817">
        <f>INDEX(resultados!$A$2:$ZZ$2635, 1811, MATCH($B$3, resultados!$A$1:$ZZ$1, 0))</f>
        <v/>
      </c>
    </row>
    <row r="1818">
      <c r="A1818">
        <f>INDEX(resultados!$A$2:$ZZ$2635, 1812, MATCH($B$1, resultados!$A$1:$ZZ$1, 0))</f>
        <v/>
      </c>
      <c r="B1818">
        <f>INDEX(resultados!$A$2:$ZZ$2635, 1812, MATCH($B$2, resultados!$A$1:$ZZ$1, 0))</f>
        <v/>
      </c>
      <c r="C1818">
        <f>INDEX(resultados!$A$2:$ZZ$2635, 1812, MATCH($B$3, resultados!$A$1:$ZZ$1, 0))</f>
        <v/>
      </c>
    </row>
    <row r="1819">
      <c r="A1819">
        <f>INDEX(resultados!$A$2:$ZZ$2635, 1813, MATCH($B$1, resultados!$A$1:$ZZ$1, 0))</f>
        <v/>
      </c>
      <c r="B1819">
        <f>INDEX(resultados!$A$2:$ZZ$2635, 1813, MATCH($B$2, resultados!$A$1:$ZZ$1, 0))</f>
        <v/>
      </c>
      <c r="C1819">
        <f>INDEX(resultados!$A$2:$ZZ$2635, 1813, MATCH($B$3, resultados!$A$1:$ZZ$1, 0))</f>
        <v/>
      </c>
    </row>
    <row r="1820">
      <c r="A1820">
        <f>INDEX(resultados!$A$2:$ZZ$2635, 1814, MATCH($B$1, resultados!$A$1:$ZZ$1, 0))</f>
        <v/>
      </c>
      <c r="B1820">
        <f>INDEX(resultados!$A$2:$ZZ$2635, 1814, MATCH($B$2, resultados!$A$1:$ZZ$1, 0))</f>
        <v/>
      </c>
      <c r="C1820">
        <f>INDEX(resultados!$A$2:$ZZ$2635, 1814, MATCH($B$3, resultados!$A$1:$ZZ$1, 0))</f>
        <v/>
      </c>
    </row>
    <row r="1821">
      <c r="A1821">
        <f>INDEX(resultados!$A$2:$ZZ$2635, 1815, MATCH($B$1, resultados!$A$1:$ZZ$1, 0))</f>
        <v/>
      </c>
      <c r="B1821">
        <f>INDEX(resultados!$A$2:$ZZ$2635, 1815, MATCH($B$2, resultados!$A$1:$ZZ$1, 0))</f>
        <v/>
      </c>
      <c r="C1821">
        <f>INDEX(resultados!$A$2:$ZZ$2635, 1815, MATCH($B$3, resultados!$A$1:$ZZ$1, 0))</f>
        <v/>
      </c>
    </row>
    <row r="1822">
      <c r="A1822">
        <f>INDEX(resultados!$A$2:$ZZ$2635, 1816, MATCH($B$1, resultados!$A$1:$ZZ$1, 0))</f>
        <v/>
      </c>
      <c r="B1822">
        <f>INDEX(resultados!$A$2:$ZZ$2635, 1816, MATCH($B$2, resultados!$A$1:$ZZ$1, 0))</f>
        <v/>
      </c>
      <c r="C1822">
        <f>INDEX(resultados!$A$2:$ZZ$2635, 1816, MATCH($B$3, resultados!$A$1:$ZZ$1, 0))</f>
        <v/>
      </c>
    </row>
    <row r="1823">
      <c r="A1823">
        <f>INDEX(resultados!$A$2:$ZZ$2635, 1817, MATCH($B$1, resultados!$A$1:$ZZ$1, 0))</f>
        <v/>
      </c>
      <c r="B1823">
        <f>INDEX(resultados!$A$2:$ZZ$2635, 1817, MATCH($B$2, resultados!$A$1:$ZZ$1, 0))</f>
        <v/>
      </c>
      <c r="C1823">
        <f>INDEX(resultados!$A$2:$ZZ$2635, 1817, MATCH($B$3, resultados!$A$1:$ZZ$1, 0))</f>
        <v/>
      </c>
    </row>
    <row r="1824">
      <c r="A1824">
        <f>INDEX(resultados!$A$2:$ZZ$2635, 1818, MATCH($B$1, resultados!$A$1:$ZZ$1, 0))</f>
        <v/>
      </c>
      <c r="B1824">
        <f>INDEX(resultados!$A$2:$ZZ$2635, 1818, MATCH($B$2, resultados!$A$1:$ZZ$1, 0))</f>
        <v/>
      </c>
      <c r="C1824">
        <f>INDEX(resultados!$A$2:$ZZ$2635, 1818, MATCH($B$3, resultados!$A$1:$ZZ$1, 0))</f>
        <v/>
      </c>
    </row>
    <row r="1825">
      <c r="A1825">
        <f>INDEX(resultados!$A$2:$ZZ$2635, 1819, MATCH($B$1, resultados!$A$1:$ZZ$1, 0))</f>
        <v/>
      </c>
      <c r="B1825">
        <f>INDEX(resultados!$A$2:$ZZ$2635, 1819, MATCH($B$2, resultados!$A$1:$ZZ$1, 0))</f>
        <v/>
      </c>
      <c r="C1825">
        <f>INDEX(resultados!$A$2:$ZZ$2635, 1819, MATCH($B$3, resultados!$A$1:$ZZ$1, 0))</f>
        <v/>
      </c>
    </row>
    <row r="1826">
      <c r="A1826">
        <f>INDEX(resultados!$A$2:$ZZ$2635, 1820, MATCH($B$1, resultados!$A$1:$ZZ$1, 0))</f>
        <v/>
      </c>
      <c r="B1826">
        <f>INDEX(resultados!$A$2:$ZZ$2635, 1820, MATCH($B$2, resultados!$A$1:$ZZ$1, 0))</f>
        <v/>
      </c>
      <c r="C1826">
        <f>INDEX(resultados!$A$2:$ZZ$2635, 1820, MATCH($B$3, resultados!$A$1:$ZZ$1, 0))</f>
        <v/>
      </c>
    </row>
    <row r="1827">
      <c r="A1827">
        <f>INDEX(resultados!$A$2:$ZZ$2635, 1821, MATCH($B$1, resultados!$A$1:$ZZ$1, 0))</f>
        <v/>
      </c>
      <c r="B1827">
        <f>INDEX(resultados!$A$2:$ZZ$2635, 1821, MATCH($B$2, resultados!$A$1:$ZZ$1, 0))</f>
        <v/>
      </c>
      <c r="C1827">
        <f>INDEX(resultados!$A$2:$ZZ$2635, 1821, MATCH($B$3, resultados!$A$1:$ZZ$1, 0))</f>
        <v/>
      </c>
    </row>
    <row r="1828">
      <c r="A1828">
        <f>INDEX(resultados!$A$2:$ZZ$2635, 1822, MATCH($B$1, resultados!$A$1:$ZZ$1, 0))</f>
        <v/>
      </c>
      <c r="B1828">
        <f>INDEX(resultados!$A$2:$ZZ$2635, 1822, MATCH($B$2, resultados!$A$1:$ZZ$1, 0))</f>
        <v/>
      </c>
      <c r="C1828">
        <f>INDEX(resultados!$A$2:$ZZ$2635, 1822, MATCH($B$3, resultados!$A$1:$ZZ$1, 0))</f>
        <v/>
      </c>
    </row>
    <row r="1829">
      <c r="A1829">
        <f>INDEX(resultados!$A$2:$ZZ$2635, 1823, MATCH($B$1, resultados!$A$1:$ZZ$1, 0))</f>
        <v/>
      </c>
      <c r="B1829">
        <f>INDEX(resultados!$A$2:$ZZ$2635, 1823, MATCH($B$2, resultados!$A$1:$ZZ$1, 0))</f>
        <v/>
      </c>
      <c r="C1829">
        <f>INDEX(resultados!$A$2:$ZZ$2635, 1823, MATCH($B$3, resultados!$A$1:$ZZ$1, 0))</f>
        <v/>
      </c>
    </row>
    <row r="1830">
      <c r="A1830">
        <f>INDEX(resultados!$A$2:$ZZ$2635, 1824, MATCH($B$1, resultados!$A$1:$ZZ$1, 0))</f>
        <v/>
      </c>
      <c r="B1830">
        <f>INDEX(resultados!$A$2:$ZZ$2635, 1824, MATCH($B$2, resultados!$A$1:$ZZ$1, 0))</f>
        <v/>
      </c>
      <c r="C1830">
        <f>INDEX(resultados!$A$2:$ZZ$2635, 1824, MATCH($B$3, resultados!$A$1:$ZZ$1, 0))</f>
        <v/>
      </c>
    </row>
    <row r="1831">
      <c r="A1831">
        <f>INDEX(resultados!$A$2:$ZZ$2635, 1825, MATCH($B$1, resultados!$A$1:$ZZ$1, 0))</f>
        <v/>
      </c>
      <c r="B1831">
        <f>INDEX(resultados!$A$2:$ZZ$2635, 1825, MATCH($B$2, resultados!$A$1:$ZZ$1, 0))</f>
        <v/>
      </c>
      <c r="C1831">
        <f>INDEX(resultados!$A$2:$ZZ$2635, 1825, MATCH($B$3, resultados!$A$1:$ZZ$1, 0))</f>
        <v/>
      </c>
    </row>
    <row r="1832">
      <c r="A1832">
        <f>INDEX(resultados!$A$2:$ZZ$2635, 1826, MATCH($B$1, resultados!$A$1:$ZZ$1, 0))</f>
        <v/>
      </c>
      <c r="B1832">
        <f>INDEX(resultados!$A$2:$ZZ$2635, 1826, MATCH($B$2, resultados!$A$1:$ZZ$1, 0))</f>
        <v/>
      </c>
      <c r="C1832">
        <f>INDEX(resultados!$A$2:$ZZ$2635, 1826, MATCH($B$3, resultados!$A$1:$ZZ$1, 0))</f>
        <v/>
      </c>
    </row>
    <row r="1833">
      <c r="A1833">
        <f>INDEX(resultados!$A$2:$ZZ$2635, 1827, MATCH($B$1, resultados!$A$1:$ZZ$1, 0))</f>
        <v/>
      </c>
      <c r="B1833">
        <f>INDEX(resultados!$A$2:$ZZ$2635, 1827, MATCH($B$2, resultados!$A$1:$ZZ$1, 0))</f>
        <v/>
      </c>
      <c r="C1833">
        <f>INDEX(resultados!$A$2:$ZZ$2635, 1827, MATCH($B$3, resultados!$A$1:$ZZ$1, 0))</f>
        <v/>
      </c>
    </row>
    <row r="1834">
      <c r="A1834">
        <f>INDEX(resultados!$A$2:$ZZ$2635, 1828, MATCH($B$1, resultados!$A$1:$ZZ$1, 0))</f>
        <v/>
      </c>
      <c r="B1834">
        <f>INDEX(resultados!$A$2:$ZZ$2635, 1828, MATCH($B$2, resultados!$A$1:$ZZ$1, 0))</f>
        <v/>
      </c>
      <c r="C1834">
        <f>INDEX(resultados!$A$2:$ZZ$2635, 1828, MATCH($B$3, resultados!$A$1:$ZZ$1, 0))</f>
        <v/>
      </c>
    </row>
    <row r="1835">
      <c r="A1835">
        <f>INDEX(resultados!$A$2:$ZZ$2635, 1829, MATCH($B$1, resultados!$A$1:$ZZ$1, 0))</f>
        <v/>
      </c>
      <c r="B1835">
        <f>INDEX(resultados!$A$2:$ZZ$2635, 1829, MATCH($B$2, resultados!$A$1:$ZZ$1, 0))</f>
        <v/>
      </c>
      <c r="C1835">
        <f>INDEX(resultados!$A$2:$ZZ$2635, 1829, MATCH($B$3, resultados!$A$1:$ZZ$1, 0))</f>
        <v/>
      </c>
    </row>
    <row r="1836">
      <c r="A1836">
        <f>INDEX(resultados!$A$2:$ZZ$2635, 1830, MATCH($B$1, resultados!$A$1:$ZZ$1, 0))</f>
        <v/>
      </c>
      <c r="B1836">
        <f>INDEX(resultados!$A$2:$ZZ$2635, 1830, MATCH($B$2, resultados!$A$1:$ZZ$1, 0))</f>
        <v/>
      </c>
      <c r="C1836">
        <f>INDEX(resultados!$A$2:$ZZ$2635, 1830, MATCH($B$3, resultados!$A$1:$ZZ$1, 0))</f>
        <v/>
      </c>
    </row>
    <row r="1837">
      <c r="A1837">
        <f>INDEX(resultados!$A$2:$ZZ$2635, 1831, MATCH($B$1, resultados!$A$1:$ZZ$1, 0))</f>
        <v/>
      </c>
      <c r="B1837">
        <f>INDEX(resultados!$A$2:$ZZ$2635, 1831, MATCH($B$2, resultados!$A$1:$ZZ$1, 0))</f>
        <v/>
      </c>
      <c r="C1837">
        <f>INDEX(resultados!$A$2:$ZZ$2635, 1831, MATCH($B$3, resultados!$A$1:$ZZ$1, 0))</f>
        <v/>
      </c>
    </row>
    <row r="1838">
      <c r="A1838">
        <f>INDEX(resultados!$A$2:$ZZ$2635, 1832, MATCH($B$1, resultados!$A$1:$ZZ$1, 0))</f>
        <v/>
      </c>
      <c r="B1838">
        <f>INDEX(resultados!$A$2:$ZZ$2635, 1832, MATCH($B$2, resultados!$A$1:$ZZ$1, 0))</f>
        <v/>
      </c>
      <c r="C1838">
        <f>INDEX(resultados!$A$2:$ZZ$2635, 1832, MATCH($B$3, resultados!$A$1:$ZZ$1, 0))</f>
        <v/>
      </c>
    </row>
    <row r="1839">
      <c r="A1839">
        <f>INDEX(resultados!$A$2:$ZZ$2635, 1833, MATCH($B$1, resultados!$A$1:$ZZ$1, 0))</f>
        <v/>
      </c>
      <c r="B1839">
        <f>INDEX(resultados!$A$2:$ZZ$2635, 1833, MATCH($B$2, resultados!$A$1:$ZZ$1, 0))</f>
        <v/>
      </c>
      <c r="C1839">
        <f>INDEX(resultados!$A$2:$ZZ$2635, 1833, MATCH($B$3, resultados!$A$1:$ZZ$1, 0))</f>
        <v/>
      </c>
    </row>
    <row r="1840">
      <c r="A1840">
        <f>INDEX(resultados!$A$2:$ZZ$2635, 1834, MATCH($B$1, resultados!$A$1:$ZZ$1, 0))</f>
        <v/>
      </c>
      <c r="B1840">
        <f>INDEX(resultados!$A$2:$ZZ$2635, 1834, MATCH($B$2, resultados!$A$1:$ZZ$1, 0))</f>
        <v/>
      </c>
      <c r="C1840">
        <f>INDEX(resultados!$A$2:$ZZ$2635, 1834, MATCH($B$3, resultados!$A$1:$ZZ$1, 0))</f>
        <v/>
      </c>
    </row>
    <row r="1841">
      <c r="A1841">
        <f>INDEX(resultados!$A$2:$ZZ$2635, 1835, MATCH($B$1, resultados!$A$1:$ZZ$1, 0))</f>
        <v/>
      </c>
      <c r="B1841">
        <f>INDEX(resultados!$A$2:$ZZ$2635, 1835, MATCH($B$2, resultados!$A$1:$ZZ$1, 0))</f>
        <v/>
      </c>
      <c r="C1841">
        <f>INDEX(resultados!$A$2:$ZZ$2635, 1835, MATCH($B$3, resultados!$A$1:$ZZ$1, 0))</f>
        <v/>
      </c>
    </row>
    <row r="1842">
      <c r="A1842">
        <f>INDEX(resultados!$A$2:$ZZ$2635, 1836, MATCH($B$1, resultados!$A$1:$ZZ$1, 0))</f>
        <v/>
      </c>
      <c r="B1842">
        <f>INDEX(resultados!$A$2:$ZZ$2635, 1836, MATCH($B$2, resultados!$A$1:$ZZ$1, 0))</f>
        <v/>
      </c>
      <c r="C1842">
        <f>INDEX(resultados!$A$2:$ZZ$2635, 1836, MATCH($B$3, resultados!$A$1:$ZZ$1, 0))</f>
        <v/>
      </c>
    </row>
    <row r="1843">
      <c r="A1843">
        <f>INDEX(resultados!$A$2:$ZZ$2635, 1837, MATCH($B$1, resultados!$A$1:$ZZ$1, 0))</f>
        <v/>
      </c>
      <c r="B1843">
        <f>INDEX(resultados!$A$2:$ZZ$2635, 1837, MATCH($B$2, resultados!$A$1:$ZZ$1, 0))</f>
        <v/>
      </c>
      <c r="C1843">
        <f>INDEX(resultados!$A$2:$ZZ$2635, 1837, MATCH($B$3, resultados!$A$1:$ZZ$1, 0))</f>
        <v/>
      </c>
    </row>
    <row r="1844">
      <c r="A1844">
        <f>INDEX(resultados!$A$2:$ZZ$2635, 1838, MATCH($B$1, resultados!$A$1:$ZZ$1, 0))</f>
        <v/>
      </c>
      <c r="B1844">
        <f>INDEX(resultados!$A$2:$ZZ$2635, 1838, MATCH($B$2, resultados!$A$1:$ZZ$1, 0))</f>
        <v/>
      </c>
      <c r="C1844">
        <f>INDEX(resultados!$A$2:$ZZ$2635, 1838, MATCH($B$3, resultados!$A$1:$ZZ$1, 0))</f>
        <v/>
      </c>
    </row>
    <row r="1845">
      <c r="A1845">
        <f>INDEX(resultados!$A$2:$ZZ$2635, 1839, MATCH($B$1, resultados!$A$1:$ZZ$1, 0))</f>
        <v/>
      </c>
      <c r="B1845">
        <f>INDEX(resultados!$A$2:$ZZ$2635, 1839, MATCH($B$2, resultados!$A$1:$ZZ$1, 0))</f>
        <v/>
      </c>
      <c r="C1845">
        <f>INDEX(resultados!$A$2:$ZZ$2635, 1839, MATCH($B$3, resultados!$A$1:$ZZ$1, 0))</f>
        <v/>
      </c>
    </row>
    <row r="1846">
      <c r="A1846">
        <f>INDEX(resultados!$A$2:$ZZ$2635, 1840, MATCH($B$1, resultados!$A$1:$ZZ$1, 0))</f>
        <v/>
      </c>
      <c r="B1846">
        <f>INDEX(resultados!$A$2:$ZZ$2635, 1840, MATCH($B$2, resultados!$A$1:$ZZ$1, 0))</f>
        <v/>
      </c>
      <c r="C1846">
        <f>INDEX(resultados!$A$2:$ZZ$2635, 1840, MATCH($B$3, resultados!$A$1:$ZZ$1, 0))</f>
        <v/>
      </c>
    </row>
    <row r="1847">
      <c r="A1847">
        <f>INDEX(resultados!$A$2:$ZZ$2635, 1841, MATCH($B$1, resultados!$A$1:$ZZ$1, 0))</f>
        <v/>
      </c>
      <c r="B1847">
        <f>INDEX(resultados!$A$2:$ZZ$2635, 1841, MATCH($B$2, resultados!$A$1:$ZZ$1, 0))</f>
        <v/>
      </c>
      <c r="C1847">
        <f>INDEX(resultados!$A$2:$ZZ$2635, 1841, MATCH($B$3, resultados!$A$1:$ZZ$1, 0))</f>
        <v/>
      </c>
    </row>
    <row r="1848">
      <c r="A1848">
        <f>INDEX(resultados!$A$2:$ZZ$2635, 1842, MATCH($B$1, resultados!$A$1:$ZZ$1, 0))</f>
        <v/>
      </c>
      <c r="B1848">
        <f>INDEX(resultados!$A$2:$ZZ$2635, 1842, MATCH($B$2, resultados!$A$1:$ZZ$1, 0))</f>
        <v/>
      </c>
      <c r="C1848">
        <f>INDEX(resultados!$A$2:$ZZ$2635, 1842, MATCH($B$3, resultados!$A$1:$ZZ$1, 0))</f>
        <v/>
      </c>
    </row>
    <row r="1849">
      <c r="A1849">
        <f>INDEX(resultados!$A$2:$ZZ$2635, 1843, MATCH($B$1, resultados!$A$1:$ZZ$1, 0))</f>
        <v/>
      </c>
      <c r="B1849">
        <f>INDEX(resultados!$A$2:$ZZ$2635, 1843, MATCH($B$2, resultados!$A$1:$ZZ$1, 0))</f>
        <v/>
      </c>
      <c r="C1849">
        <f>INDEX(resultados!$A$2:$ZZ$2635, 1843, MATCH($B$3, resultados!$A$1:$ZZ$1, 0))</f>
        <v/>
      </c>
    </row>
    <row r="1850">
      <c r="A1850">
        <f>INDEX(resultados!$A$2:$ZZ$2635, 1844, MATCH($B$1, resultados!$A$1:$ZZ$1, 0))</f>
        <v/>
      </c>
      <c r="B1850">
        <f>INDEX(resultados!$A$2:$ZZ$2635, 1844, MATCH($B$2, resultados!$A$1:$ZZ$1, 0))</f>
        <v/>
      </c>
      <c r="C1850">
        <f>INDEX(resultados!$A$2:$ZZ$2635, 1844, MATCH($B$3, resultados!$A$1:$ZZ$1, 0))</f>
        <v/>
      </c>
    </row>
    <row r="1851">
      <c r="A1851">
        <f>INDEX(resultados!$A$2:$ZZ$2635, 1845, MATCH($B$1, resultados!$A$1:$ZZ$1, 0))</f>
        <v/>
      </c>
      <c r="B1851">
        <f>INDEX(resultados!$A$2:$ZZ$2635, 1845, MATCH($B$2, resultados!$A$1:$ZZ$1, 0))</f>
        <v/>
      </c>
      <c r="C1851">
        <f>INDEX(resultados!$A$2:$ZZ$2635, 1845, MATCH($B$3, resultados!$A$1:$ZZ$1, 0))</f>
        <v/>
      </c>
    </row>
    <row r="1852">
      <c r="A1852">
        <f>INDEX(resultados!$A$2:$ZZ$2635, 1846, MATCH($B$1, resultados!$A$1:$ZZ$1, 0))</f>
        <v/>
      </c>
      <c r="B1852">
        <f>INDEX(resultados!$A$2:$ZZ$2635, 1846, MATCH($B$2, resultados!$A$1:$ZZ$1, 0))</f>
        <v/>
      </c>
      <c r="C1852">
        <f>INDEX(resultados!$A$2:$ZZ$2635, 1846, MATCH($B$3, resultados!$A$1:$ZZ$1, 0))</f>
        <v/>
      </c>
    </row>
    <row r="1853">
      <c r="A1853">
        <f>INDEX(resultados!$A$2:$ZZ$2635, 1847, MATCH($B$1, resultados!$A$1:$ZZ$1, 0))</f>
        <v/>
      </c>
      <c r="B1853">
        <f>INDEX(resultados!$A$2:$ZZ$2635, 1847, MATCH($B$2, resultados!$A$1:$ZZ$1, 0))</f>
        <v/>
      </c>
      <c r="C1853">
        <f>INDEX(resultados!$A$2:$ZZ$2635, 1847, MATCH($B$3, resultados!$A$1:$ZZ$1, 0))</f>
        <v/>
      </c>
    </row>
    <row r="1854">
      <c r="A1854">
        <f>INDEX(resultados!$A$2:$ZZ$2635, 1848, MATCH($B$1, resultados!$A$1:$ZZ$1, 0))</f>
        <v/>
      </c>
      <c r="B1854">
        <f>INDEX(resultados!$A$2:$ZZ$2635, 1848, MATCH($B$2, resultados!$A$1:$ZZ$1, 0))</f>
        <v/>
      </c>
      <c r="C1854">
        <f>INDEX(resultados!$A$2:$ZZ$2635, 1848, MATCH($B$3, resultados!$A$1:$ZZ$1, 0))</f>
        <v/>
      </c>
    </row>
    <row r="1855">
      <c r="A1855">
        <f>INDEX(resultados!$A$2:$ZZ$2635, 1849, MATCH($B$1, resultados!$A$1:$ZZ$1, 0))</f>
        <v/>
      </c>
      <c r="B1855">
        <f>INDEX(resultados!$A$2:$ZZ$2635, 1849, MATCH($B$2, resultados!$A$1:$ZZ$1, 0))</f>
        <v/>
      </c>
      <c r="C1855">
        <f>INDEX(resultados!$A$2:$ZZ$2635, 1849, MATCH($B$3, resultados!$A$1:$ZZ$1, 0))</f>
        <v/>
      </c>
    </row>
    <row r="1856">
      <c r="A1856">
        <f>INDEX(resultados!$A$2:$ZZ$2635, 1850, MATCH($B$1, resultados!$A$1:$ZZ$1, 0))</f>
        <v/>
      </c>
      <c r="B1856">
        <f>INDEX(resultados!$A$2:$ZZ$2635, 1850, MATCH($B$2, resultados!$A$1:$ZZ$1, 0))</f>
        <v/>
      </c>
      <c r="C1856">
        <f>INDEX(resultados!$A$2:$ZZ$2635, 1850, MATCH($B$3, resultados!$A$1:$ZZ$1, 0))</f>
        <v/>
      </c>
    </row>
    <row r="1857">
      <c r="A1857">
        <f>INDEX(resultados!$A$2:$ZZ$2635, 1851, MATCH($B$1, resultados!$A$1:$ZZ$1, 0))</f>
        <v/>
      </c>
      <c r="B1857">
        <f>INDEX(resultados!$A$2:$ZZ$2635, 1851, MATCH($B$2, resultados!$A$1:$ZZ$1, 0))</f>
        <v/>
      </c>
      <c r="C1857">
        <f>INDEX(resultados!$A$2:$ZZ$2635, 1851, MATCH($B$3, resultados!$A$1:$ZZ$1, 0))</f>
        <v/>
      </c>
    </row>
    <row r="1858">
      <c r="A1858">
        <f>INDEX(resultados!$A$2:$ZZ$2635, 1852, MATCH($B$1, resultados!$A$1:$ZZ$1, 0))</f>
        <v/>
      </c>
      <c r="B1858">
        <f>INDEX(resultados!$A$2:$ZZ$2635, 1852, MATCH($B$2, resultados!$A$1:$ZZ$1, 0))</f>
        <v/>
      </c>
      <c r="C1858">
        <f>INDEX(resultados!$A$2:$ZZ$2635, 1852, MATCH($B$3, resultados!$A$1:$ZZ$1, 0))</f>
        <v/>
      </c>
    </row>
    <row r="1859">
      <c r="A1859">
        <f>INDEX(resultados!$A$2:$ZZ$2635, 1853, MATCH($B$1, resultados!$A$1:$ZZ$1, 0))</f>
        <v/>
      </c>
      <c r="B1859">
        <f>INDEX(resultados!$A$2:$ZZ$2635, 1853, MATCH($B$2, resultados!$A$1:$ZZ$1, 0))</f>
        <v/>
      </c>
      <c r="C1859">
        <f>INDEX(resultados!$A$2:$ZZ$2635, 1853, MATCH($B$3, resultados!$A$1:$ZZ$1, 0))</f>
        <v/>
      </c>
    </row>
    <row r="1860">
      <c r="A1860">
        <f>INDEX(resultados!$A$2:$ZZ$2635, 1854, MATCH($B$1, resultados!$A$1:$ZZ$1, 0))</f>
        <v/>
      </c>
      <c r="B1860">
        <f>INDEX(resultados!$A$2:$ZZ$2635, 1854, MATCH($B$2, resultados!$A$1:$ZZ$1, 0))</f>
        <v/>
      </c>
      <c r="C1860">
        <f>INDEX(resultados!$A$2:$ZZ$2635, 1854, MATCH($B$3, resultados!$A$1:$ZZ$1, 0))</f>
        <v/>
      </c>
    </row>
    <row r="1861">
      <c r="A1861">
        <f>INDEX(resultados!$A$2:$ZZ$2635, 1855, MATCH($B$1, resultados!$A$1:$ZZ$1, 0))</f>
        <v/>
      </c>
      <c r="B1861">
        <f>INDEX(resultados!$A$2:$ZZ$2635, 1855, MATCH($B$2, resultados!$A$1:$ZZ$1, 0))</f>
        <v/>
      </c>
      <c r="C1861">
        <f>INDEX(resultados!$A$2:$ZZ$2635, 1855, MATCH($B$3, resultados!$A$1:$ZZ$1, 0))</f>
        <v/>
      </c>
    </row>
    <row r="1862">
      <c r="A1862">
        <f>INDEX(resultados!$A$2:$ZZ$2635, 1856, MATCH($B$1, resultados!$A$1:$ZZ$1, 0))</f>
        <v/>
      </c>
      <c r="B1862">
        <f>INDEX(resultados!$A$2:$ZZ$2635, 1856, MATCH($B$2, resultados!$A$1:$ZZ$1, 0))</f>
        <v/>
      </c>
      <c r="C1862">
        <f>INDEX(resultados!$A$2:$ZZ$2635, 1856, MATCH($B$3, resultados!$A$1:$ZZ$1, 0))</f>
        <v/>
      </c>
    </row>
    <row r="1863">
      <c r="A1863">
        <f>INDEX(resultados!$A$2:$ZZ$2635, 1857, MATCH($B$1, resultados!$A$1:$ZZ$1, 0))</f>
        <v/>
      </c>
      <c r="B1863">
        <f>INDEX(resultados!$A$2:$ZZ$2635, 1857, MATCH($B$2, resultados!$A$1:$ZZ$1, 0))</f>
        <v/>
      </c>
      <c r="C1863">
        <f>INDEX(resultados!$A$2:$ZZ$2635, 1857, MATCH($B$3, resultados!$A$1:$ZZ$1, 0))</f>
        <v/>
      </c>
    </row>
    <row r="1864">
      <c r="A1864">
        <f>INDEX(resultados!$A$2:$ZZ$2635, 1858, MATCH($B$1, resultados!$A$1:$ZZ$1, 0))</f>
        <v/>
      </c>
      <c r="B1864">
        <f>INDEX(resultados!$A$2:$ZZ$2635, 1858, MATCH($B$2, resultados!$A$1:$ZZ$1, 0))</f>
        <v/>
      </c>
      <c r="C1864">
        <f>INDEX(resultados!$A$2:$ZZ$2635, 1858, MATCH($B$3, resultados!$A$1:$ZZ$1, 0))</f>
        <v/>
      </c>
    </row>
    <row r="1865">
      <c r="A1865">
        <f>INDEX(resultados!$A$2:$ZZ$2635, 1859, MATCH($B$1, resultados!$A$1:$ZZ$1, 0))</f>
        <v/>
      </c>
      <c r="B1865">
        <f>INDEX(resultados!$A$2:$ZZ$2635, 1859, MATCH($B$2, resultados!$A$1:$ZZ$1, 0))</f>
        <v/>
      </c>
      <c r="C1865">
        <f>INDEX(resultados!$A$2:$ZZ$2635, 1859, MATCH($B$3, resultados!$A$1:$ZZ$1, 0))</f>
        <v/>
      </c>
    </row>
    <row r="1866">
      <c r="A1866">
        <f>INDEX(resultados!$A$2:$ZZ$2635, 1860, MATCH($B$1, resultados!$A$1:$ZZ$1, 0))</f>
        <v/>
      </c>
      <c r="B1866">
        <f>INDEX(resultados!$A$2:$ZZ$2635, 1860, MATCH($B$2, resultados!$A$1:$ZZ$1, 0))</f>
        <v/>
      </c>
      <c r="C1866">
        <f>INDEX(resultados!$A$2:$ZZ$2635, 1860, MATCH($B$3, resultados!$A$1:$ZZ$1, 0))</f>
        <v/>
      </c>
    </row>
    <row r="1867">
      <c r="A1867">
        <f>INDEX(resultados!$A$2:$ZZ$2635, 1861, MATCH($B$1, resultados!$A$1:$ZZ$1, 0))</f>
        <v/>
      </c>
      <c r="B1867">
        <f>INDEX(resultados!$A$2:$ZZ$2635, 1861, MATCH($B$2, resultados!$A$1:$ZZ$1, 0))</f>
        <v/>
      </c>
      <c r="C1867">
        <f>INDEX(resultados!$A$2:$ZZ$2635, 1861, MATCH($B$3, resultados!$A$1:$ZZ$1, 0))</f>
        <v/>
      </c>
    </row>
    <row r="1868">
      <c r="A1868">
        <f>INDEX(resultados!$A$2:$ZZ$2635, 1862, MATCH($B$1, resultados!$A$1:$ZZ$1, 0))</f>
        <v/>
      </c>
      <c r="B1868">
        <f>INDEX(resultados!$A$2:$ZZ$2635, 1862, MATCH($B$2, resultados!$A$1:$ZZ$1, 0))</f>
        <v/>
      </c>
      <c r="C1868">
        <f>INDEX(resultados!$A$2:$ZZ$2635, 1862, MATCH($B$3, resultados!$A$1:$ZZ$1, 0))</f>
        <v/>
      </c>
    </row>
    <row r="1869">
      <c r="A1869">
        <f>INDEX(resultados!$A$2:$ZZ$2635, 1863, MATCH($B$1, resultados!$A$1:$ZZ$1, 0))</f>
        <v/>
      </c>
      <c r="B1869">
        <f>INDEX(resultados!$A$2:$ZZ$2635, 1863, MATCH($B$2, resultados!$A$1:$ZZ$1, 0))</f>
        <v/>
      </c>
      <c r="C1869">
        <f>INDEX(resultados!$A$2:$ZZ$2635, 1863, MATCH($B$3, resultados!$A$1:$ZZ$1, 0))</f>
        <v/>
      </c>
    </row>
    <row r="1870">
      <c r="A1870">
        <f>INDEX(resultados!$A$2:$ZZ$2635, 1864, MATCH($B$1, resultados!$A$1:$ZZ$1, 0))</f>
        <v/>
      </c>
      <c r="B1870">
        <f>INDEX(resultados!$A$2:$ZZ$2635, 1864, MATCH($B$2, resultados!$A$1:$ZZ$1, 0))</f>
        <v/>
      </c>
      <c r="C1870">
        <f>INDEX(resultados!$A$2:$ZZ$2635, 1864, MATCH($B$3, resultados!$A$1:$ZZ$1, 0))</f>
        <v/>
      </c>
    </row>
    <row r="1871">
      <c r="A1871">
        <f>INDEX(resultados!$A$2:$ZZ$2635, 1865, MATCH($B$1, resultados!$A$1:$ZZ$1, 0))</f>
        <v/>
      </c>
      <c r="B1871">
        <f>INDEX(resultados!$A$2:$ZZ$2635, 1865, MATCH($B$2, resultados!$A$1:$ZZ$1, 0))</f>
        <v/>
      </c>
      <c r="C1871">
        <f>INDEX(resultados!$A$2:$ZZ$2635, 1865, MATCH($B$3, resultados!$A$1:$ZZ$1, 0))</f>
        <v/>
      </c>
    </row>
    <row r="1872">
      <c r="A1872">
        <f>INDEX(resultados!$A$2:$ZZ$2635, 1866, MATCH($B$1, resultados!$A$1:$ZZ$1, 0))</f>
        <v/>
      </c>
      <c r="B1872">
        <f>INDEX(resultados!$A$2:$ZZ$2635, 1866, MATCH($B$2, resultados!$A$1:$ZZ$1, 0))</f>
        <v/>
      </c>
      <c r="C1872">
        <f>INDEX(resultados!$A$2:$ZZ$2635, 1866, MATCH($B$3, resultados!$A$1:$ZZ$1, 0))</f>
        <v/>
      </c>
    </row>
    <row r="1873">
      <c r="A1873">
        <f>INDEX(resultados!$A$2:$ZZ$2635, 1867, MATCH($B$1, resultados!$A$1:$ZZ$1, 0))</f>
        <v/>
      </c>
      <c r="B1873">
        <f>INDEX(resultados!$A$2:$ZZ$2635, 1867, MATCH($B$2, resultados!$A$1:$ZZ$1, 0))</f>
        <v/>
      </c>
      <c r="C1873">
        <f>INDEX(resultados!$A$2:$ZZ$2635, 1867, MATCH($B$3, resultados!$A$1:$ZZ$1, 0))</f>
        <v/>
      </c>
    </row>
    <row r="1874">
      <c r="A1874">
        <f>INDEX(resultados!$A$2:$ZZ$2635, 1868, MATCH($B$1, resultados!$A$1:$ZZ$1, 0))</f>
        <v/>
      </c>
      <c r="B1874">
        <f>INDEX(resultados!$A$2:$ZZ$2635, 1868, MATCH($B$2, resultados!$A$1:$ZZ$1, 0))</f>
        <v/>
      </c>
      <c r="C1874">
        <f>INDEX(resultados!$A$2:$ZZ$2635, 1868, MATCH($B$3, resultados!$A$1:$ZZ$1, 0))</f>
        <v/>
      </c>
    </row>
    <row r="1875">
      <c r="A1875">
        <f>INDEX(resultados!$A$2:$ZZ$2635, 1869, MATCH($B$1, resultados!$A$1:$ZZ$1, 0))</f>
        <v/>
      </c>
      <c r="B1875">
        <f>INDEX(resultados!$A$2:$ZZ$2635, 1869, MATCH($B$2, resultados!$A$1:$ZZ$1, 0))</f>
        <v/>
      </c>
      <c r="C1875">
        <f>INDEX(resultados!$A$2:$ZZ$2635, 1869, MATCH($B$3, resultados!$A$1:$ZZ$1, 0))</f>
        <v/>
      </c>
    </row>
    <row r="1876">
      <c r="A1876">
        <f>INDEX(resultados!$A$2:$ZZ$2635, 1870, MATCH($B$1, resultados!$A$1:$ZZ$1, 0))</f>
        <v/>
      </c>
      <c r="B1876">
        <f>INDEX(resultados!$A$2:$ZZ$2635, 1870, MATCH($B$2, resultados!$A$1:$ZZ$1, 0))</f>
        <v/>
      </c>
      <c r="C1876">
        <f>INDEX(resultados!$A$2:$ZZ$2635, 1870, MATCH($B$3, resultados!$A$1:$ZZ$1, 0))</f>
        <v/>
      </c>
    </row>
    <row r="1877">
      <c r="A1877">
        <f>INDEX(resultados!$A$2:$ZZ$2635, 1871, MATCH($B$1, resultados!$A$1:$ZZ$1, 0))</f>
        <v/>
      </c>
      <c r="B1877">
        <f>INDEX(resultados!$A$2:$ZZ$2635, 1871, MATCH($B$2, resultados!$A$1:$ZZ$1, 0))</f>
        <v/>
      </c>
      <c r="C1877">
        <f>INDEX(resultados!$A$2:$ZZ$2635, 1871, MATCH($B$3, resultados!$A$1:$ZZ$1, 0))</f>
        <v/>
      </c>
    </row>
    <row r="1878">
      <c r="A1878">
        <f>INDEX(resultados!$A$2:$ZZ$2635, 1872, MATCH($B$1, resultados!$A$1:$ZZ$1, 0))</f>
        <v/>
      </c>
      <c r="B1878">
        <f>INDEX(resultados!$A$2:$ZZ$2635, 1872, MATCH($B$2, resultados!$A$1:$ZZ$1, 0))</f>
        <v/>
      </c>
      <c r="C1878">
        <f>INDEX(resultados!$A$2:$ZZ$2635, 1872, MATCH($B$3, resultados!$A$1:$ZZ$1, 0))</f>
        <v/>
      </c>
    </row>
    <row r="1879">
      <c r="A1879">
        <f>INDEX(resultados!$A$2:$ZZ$2635, 1873, MATCH($B$1, resultados!$A$1:$ZZ$1, 0))</f>
        <v/>
      </c>
      <c r="B1879">
        <f>INDEX(resultados!$A$2:$ZZ$2635, 1873, MATCH($B$2, resultados!$A$1:$ZZ$1, 0))</f>
        <v/>
      </c>
      <c r="C1879">
        <f>INDEX(resultados!$A$2:$ZZ$2635, 1873, MATCH($B$3, resultados!$A$1:$ZZ$1, 0))</f>
        <v/>
      </c>
    </row>
    <row r="1880">
      <c r="A1880">
        <f>INDEX(resultados!$A$2:$ZZ$2635, 1874, MATCH($B$1, resultados!$A$1:$ZZ$1, 0))</f>
        <v/>
      </c>
      <c r="B1880">
        <f>INDEX(resultados!$A$2:$ZZ$2635, 1874, MATCH($B$2, resultados!$A$1:$ZZ$1, 0))</f>
        <v/>
      </c>
      <c r="C1880">
        <f>INDEX(resultados!$A$2:$ZZ$2635, 1874, MATCH($B$3, resultados!$A$1:$ZZ$1, 0))</f>
        <v/>
      </c>
    </row>
    <row r="1881">
      <c r="A1881">
        <f>INDEX(resultados!$A$2:$ZZ$2635, 1875, MATCH($B$1, resultados!$A$1:$ZZ$1, 0))</f>
        <v/>
      </c>
      <c r="B1881">
        <f>INDEX(resultados!$A$2:$ZZ$2635, 1875, MATCH($B$2, resultados!$A$1:$ZZ$1, 0))</f>
        <v/>
      </c>
      <c r="C1881">
        <f>INDEX(resultados!$A$2:$ZZ$2635, 1875, MATCH($B$3, resultados!$A$1:$ZZ$1, 0))</f>
        <v/>
      </c>
    </row>
    <row r="1882">
      <c r="A1882">
        <f>INDEX(resultados!$A$2:$ZZ$2635, 1876, MATCH($B$1, resultados!$A$1:$ZZ$1, 0))</f>
        <v/>
      </c>
      <c r="B1882">
        <f>INDEX(resultados!$A$2:$ZZ$2635, 1876, MATCH($B$2, resultados!$A$1:$ZZ$1, 0))</f>
        <v/>
      </c>
      <c r="C1882">
        <f>INDEX(resultados!$A$2:$ZZ$2635, 1876, MATCH($B$3, resultados!$A$1:$ZZ$1, 0))</f>
        <v/>
      </c>
    </row>
    <row r="1883">
      <c r="A1883">
        <f>INDEX(resultados!$A$2:$ZZ$2635, 1877, MATCH($B$1, resultados!$A$1:$ZZ$1, 0))</f>
        <v/>
      </c>
      <c r="B1883">
        <f>INDEX(resultados!$A$2:$ZZ$2635, 1877, MATCH($B$2, resultados!$A$1:$ZZ$1, 0))</f>
        <v/>
      </c>
      <c r="C1883">
        <f>INDEX(resultados!$A$2:$ZZ$2635, 1877, MATCH($B$3, resultados!$A$1:$ZZ$1, 0))</f>
        <v/>
      </c>
    </row>
    <row r="1884">
      <c r="A1884">
        <f>INDEX(resultados!$A$2:$ZZ$2635, 1878, MATCH($B$1, resultados!$A$1:$ZZ$1, 0))</f>
        <v/>
      </c>
      <c r="B1884">
        <f>INDEX(resultados!$A$2:$ZZ$2635, 1878, MATCH($B$2, resultados!$A$1:$ZZ$1, 0))</f>
        <v/>
      </c>
      <c r="C1884">
        <f>INDEX(resultados!$A$2:$ZZ$2635, 1878, MATCH($B$3, resultados!$A$1:$ZZ$1, 0))</f>
        <v/>
      </c>
    </row>
    <row r="1885">
      <c r="A1885">
        <f>INDEX(resultados!$A$2:$ZZ$2635, 1879, MATCH($B$1, resultados!$A$1:$ZZ$1, 0))</f>
        <v/>
      </c>
      <c r="B1885">
        <f>INDEX(resultados!$A$2:$ZZ$2635, 1879, MATCH($B$2, resultados!$A$1:$ZZ$1, 0))</f>
        <v/>
      </c>
      <c r="C1885">
        <f>INDEX(resultados!$A$2:$ZZ$2635, 1879, MATCH($B$3, resultados!$A$1:$ZZ$1, 0))</f>
        <v/>
      </c>
    </row>
    <row r="1886">
      <c r="A1886">
        <f>INDEX(resultados!$A$2:$ZZ$2635, 1880, MATCH($B$1, resultados!$A$1:$ZZ$1, 0))</f>
        <v/>
      </c>
      <c r="B1886">
        <f>INDEX(resultados!$A$2:$ZZ$2635, 1880, MATCH($B$2, resultados!$A$1:$ZZ$1, 0))</f>
        <v/>
      </c>
      <c r="C1886">
        <f>INDEX(resultados!$A$2:$ZZ$2635, 1880, MATCH($B$3, resultados!$A$1:$ZZ$1, 0))</f>
        <v/>
      </c>
    </row>
    <row r="1887">
      <c r="A1887">
        <f>INDEX(resultados!$A$2:$ZZ$2635, 1881, MATCH($B$1, resultados!$A$1:$ZZ$1, 0))</f>
        <v/>
      </c>
      <c r="B1887">
        <f>INDEX(resultados!$A$2:$ZZ$2635, 1881, MATCH($B$2, resultados!$A$1:$ZZ$1, 0))</f>
        <v/>
      </c>
      <c r="C1887">
        <f>INDEX(resultados!$A$2:$ZZ$2635, 1881, MATCH($B$3, resultados!$A$1:$ZZ$1, 0))</f>
        <v/>
      </c>
    </row>
    <row r="1888">
      <c r="A1888">
        <f>INDEX(resultados!$A$2:$ZZ$2635, 1882, MATCH($B$1, resultados!$A$1:$ZZ$1, 0))</f>
        <v/>
      </c>
      <c r="B1888">
        <f>INDEX(resultados!$A$2:$ZZ$2635, 1882, MATCH($B$2, resultados!$A$1:$ZZ$1, 0))</f>
        <v/>
      </c>
      <c r="C1888">
        <f>INDEX(resultados!$A$2:$ZZ$2635, 1882, MATCH($B$3, resultados!$A$1:$ZZ$1, 0))</f>
        <v/>
      </c>
    </row>
    <row r="1889">
      <c r="A1889">
        <f>INDEX(resultados!$A$2:$ZZ$2635, 1883, MATCH($B$1, resultados!$A$1:$ZZ$1, 0))</f>
        <v/>
      </c>
      <c r="B1889">
        <f>INDEX(resultados!$A$2:$ZZ$2635, 1883, MATCH($B$2, resultados!$A$1:$ZZ$1, 0))</f>
        <v/>
      </c>
      <c r="C1889">
        <f>INDEX(resultados!$A$2:$ZZ$2635, 1883, MATCH($B$3, resultados!$A$1:$ZZ$1, 0))</f>
        <v/>
      </c>
    </row>
    <row r="1890">
      <c r="A1890">
        <f>INDEX(resultados!$A$2:$ZZ$2635, 1884, MATCH($B$1, resultados!$A$1:$ZZ$1, 0))</f>
        <v/>
      </c>
      <c r="B1890">
        <f>INDEX(resultados!$A$2:$ZZ$2635, 1884, MATCH($B$2, resultados!$A$1:$ZZ$1, 0))</f>
        <v/>
      </c>
      <c r="C1890">
        <f>INDEX(resultados!$A$2:$ZZ$2635, 1884, MATCH($B$3, resultados!$A$1:$ZZ$1, 0))</f>
        <v/>
      </c>
    </row>
    <row r="1891">
      <c r="A1891">
        <f>INDEX(resultados!$A$2:$ZZ$2635, 1885, MATCH($B$1, resultados!$A$1:$ZZ$1, 0))</f>
        <v/>
      </c>
      <c r="B1891">
        <f>INDEX(resultados!$A$2:$ZZ$2635, 1885, MATCH($B$2, resultados!$A$1:$ZZ$1, 0))</f>
        <v/>
      </c>
      <c r="C1891">
        <f>INDEX(resultados!$A$2:$ZZ$2635, 1885, MATCH($B$3, resultados!$A$1:$ZZ$1, 0))</f>
        <v/>
      </c>
    </row>
    <row r="1892">
      <c r="A1892">
        <f>INDEX(resultados!$A$2:$ZZ$2635, 1886, MATCH($B$1, resultados!$A$1:$ZZ$1, 0))</f>
        <v/>
      </c>
      <c r="B1892">
        <f>INDEX(resultados!$A$2:$ZZ$2635, 1886, MATCH($B$2, resultados!$A$1:$ZZ$1, 0))</f>
        <v/>
      </c>
      <c r="C1892">
        <f>INDEX(resultados!$A$2:$ZZ$2635, 1886, MATCH($B$3, resultados!$A$1:$ZZ$1, 0))</f>
        <v/>
      </c>
    </row>
    <row r="1893">
      <c r="A1893">
        <f>INDEX(resultados!$A$2:$ZZ$2635, 1887, MATCH($B$1, resultados!$A$1:$ZZ$1, 0))</f>
        <v/>
      </c>
      <c r="B1893">
        <f>INDEX(resultados!$A$2:$ZZ$2635, 1887, MATCH($B$2, resultados!$A$1:$ZZ$1, 0))</f>
        <v/>
      </c>
      <c r="C1893">
        <f>INDEX(resultados!$A$2:$ZZ$2635, 1887, MATCH($B$3, resultados!$A$1:$ZZ$1, 0))</f>
        <v/>
      </c>
    </row>
    <row r="1894">
      <c r="A1894">
        <f>INDEX(resultados!$A$2:$ZZ$2635, 1888, MATCH($B$1, resultados!$A$1:$ZZ$1, 0))</f>
        <v/>
      </c>
      <c r="B1894">
        <f>INDEX(resultados!$A$2:$ZZ$2635, 1888, MATCH($B$2, resultados!$A$1:$ZZ$1, 0))</f>
        <v/>
      </c>
      <c r="C1894">
        <f>INDEX(resultados!$A$2:$ZZ$2635, 1888, MATCH($B$3, resultados!$A$1:$ZZ$1, 0))</f>
        <v/>
      </c>
    </row>
    <row r="1895">
      <c r="A1895">
        <f>INDEX(resultados!$A$2:$ZZ$2635, 1889, MATCH($B$1, resultados!$A$1:$ZZ$1, 0))</f>
        <v/>
      </c>
      <c r="B1895">
        <f>INDEX(resultados!$A$2:$ZZ$2635, 1889, MATCH($B$2, resultados!$A$1:$ZZ$1, 0))</f>
        <v/>
      </c>
      <c r="C1895">
        <f>INDEX(resultados!$A$2:$ZZ$2635, 1889, MATCH($B$3, resultados!$A$1:$ZZ$1, 0))</f>
        <v/>
      </c>
    </row>
    <row r="1896">
      <c r="A1896">
        <f>INDEX(resultados!$A$2:$ZZ$2635, 1890, MATCH($B$1, resultados!$A$1:$ZZ$1, 0))</f>
        <v/>
      </c>
      <c r="B1896">
        <f>INDEX(resultados!$A$2:$ZZ$2635, 1890, MATCH($B$2, resultados!$A$1:$ZZ$1, 0))</f>
        <v/>
      </c>
      <c r="C1896">
        <f>INDEX(resultados!$A$2:$ZZ$2635, 1890, MATCH($B$3, resultados!$A$1:$ZZ$1, 0))</f>
        <v/>
      </c>
    </row>
    <row r="1897">
      <c r="A1897">
        <f>INDEX(resultados!$A$2:$ZZ$2635, 1891, MATCH($B$1, resultados!$A$1:$ZZ$1, 0))</f>
        <v/>
      </c>
      <c r="B1897">
        <f>INDEX(resultados!$A$2:$ZZ$2635, 1891, MATCH($B$2, resultados!$A$1:$ZZ$1, 0))</f>
        <v/>
      </c>
      <c r="C1897">
        <f>INDEX(resultados!$A$2:$ZZ$2635, 1891, MATCH($B$3, resultados!$A$1:$ZZ$1, 0))</f>
        <v/>
      </c>
    </row>
    <row r="1898">
      <c r="A1898">
        <f>INDEX(resultados!$A$2:$ZZ$2635, 1892, MATCH($B$1, resultados!$A$1:$ZZ$1, 0))</f>
        <v/>
      </c>
      <c r="B1898">
        <f>INDEX(resultados!$A$2:$ZZ$2635, 1892, MATCH($B$2, resultados!$A$1:$ZZ$1, 0))</f>
        <v/>
      </c>
      <c r="C1898">
        <f>INDEX(resultados!$A$2:$ZZ$2635, 1892, MATCH($B$3, resultados!$A$1:$ZZ$1, 0))</f>
        <v/>
      </c>
    </row>
    <row r="1899">
      <c r="A1899">
        <f>INDEX(resultados!$A$2:$ZZ$2635, 1893, MATCH($B$1, resultados!$A$1:$ZZ$1, 0))</f>
        <v/>
      </c>
      <c r="B1899">
        <f>INDEX(resultados!$A$2:$ZZ$2635, 1893, MATCH($B$2, resultados!$A$1:$ZZ$1, 0))</f>
        <v/>
      </c>
      <c r="C1899">
        <f>INDEX(resultados!$A$2:$ZZ$2635, 1893, MATCH($B$3, resultados!$A$1:$ZZ$1, 0))</f>
        <v/>
      </c>
    </row>
    <row r="1900">
      <c r="A1900">
        <f>INDEX(resultados!$A$2:$ZZ$2635, 1894, MATCH($B$1, resultados!$A$1:$ZZ$1, 0))</f>
        <v/>
      </c>
      <c r="B1900">
        <f>INDEX(resultados!$A$2:$ZZ$2635, 1894, MATCH($B$2, resultados!$A$1:$ZZ$1, 0))</f>
        <v/>
      </c>
      <c r="C1900">
        <f>INDEX(resultados!$A$2:$ZZ$2635, 1894, MATCH($B$3, resultados!$A$1:$ZZ$1, 0))</f>
        <v/>
      </c>
    </row>
    <row r="1901">
      <c r="A1901">
        <f>INDEX(resultados!$A$2:$ZZ$2635, 1895, MATCH($B$1, resultados!$A$1:$ZZ$1, 0))</f>
        <v/>
      </c>
      <c r="B1901">
        <f>INDEX(resultados!$A$2:$ZZ$2635, 1895, MATCH($B$2, resultados!$A$1:$ZZ$1, 0))</f>
        <v/>
      </c>
      <c r="C1901">
        <f>INDEX(resultados!$A$2:$ZZ$2635, 1895, MATCH($B$3, resultados!$A$1:$ZZ$1, 0))</f>
        <v/>
      </c>
    </row>
    <row r="1902">
      <c r="A1902">
        <f>INDEX(resultados!$A$2:$ZZ$2635, 1896, MATCH($B$1, resultados!$A$1:$ZZ$1, 0))</f>
        <v/>
      </c>
      <c r="B1902">
        <f>INDEX(resultados!$A$2:$ZZ$2635, 1896, MATCH($B$2, resultados!$A$1:$ZZ$1, 0))</f>
        <v/>
      </c>
      <c r="C1902">
        <f>INDEX(resultados!$A$2:$ZZ$2635, 1896, MATCH($B$3, resultados!$A$1:$ZZ$1, 0))</f>
        <v/>
      </c>
    </row>
    <row r="1903">
      <c r="A1903">
        <f>INDEX(resultados!$A$2:$ZZ$2635, 1897, MATCH($B$1, resultados!$A$1:$ZZ$1, 0))</f>
        <v/>
      </c>
      <c r="B1903">
        <f>INDEX(resultados!$A$2:$ZZ$2635, 1897, MATCH($B$2, resultados!$A$1:$ZZ$1, 0))</f>
        <v/>
      </c>
      <c r="C1903">
        <f>INDEX(resultados!$A$2:$ZZ$2635, 1897, MATCH($B$3, resultados!$A$1:$ZZ$1, 0))</f>
        <v/>
      </c>
    </row>
    <row r="1904">
      <c r="A1904">
        <f>INDEX(resultados!$A$2:$ZZ$2635, 1898, MATCH($B$1, resultados!$A$1:$ZZ$1, 0))</f>
        <v/>
      </c>
      <c r="B1904">
        <f>INDEX(resultados!$A$2:$ZZ$2635, 1898, MATCH($B$2, resultados!$A$1:$ZZ$1, 0))</f>
        <v/>
      </c>
      <c r="C1904">
        <f>INDEX(resultados!$A$2:$ZZ$2635, 1898, MATCH($B$3, resultados!$A$1:$ZZ$1, 0))</f>
        <v/>
      </c>
    </row>
    <row r="1905">
      <c r="A1905">
        <f>INDEX(resultados!$A$2:$ZZ$2635, 1899, MATCH($B$1, resultados!$A$1:$ZZ$1, 0))</f>
        <v/>
      </c>
      <c r="B1905">
        <f>INDEX(resultados!$A$2:$ZZ$2635, 1899, MATCH($B$2, resultados!$A$1:$ZZ$1, 0))</f>
        <v/>
      </c>
      <c r="C1905">
        <f>INDEX(resultados!$A$2:$ZZ$2635, 1899, MATCH($B$3, resultados!$A$1:$ZZ$1, 0))</f>
        <v/>
      </c>
    </row>
    <row r="1906">
      <c r="A1906">
        <f>INDEX(resultados!$A$2:$ZZ$2635, 1900, MATCH($B$1, resultados!$A$1:$ZZ$1, 0))</f>
        <v/>
      </c>
      <c r="B1906">
        <f>INDEX(resultados!$A$2:$ZZ$2635, 1900, MATCH($B$2, resultados!$A$1:$ZZ$1, 0))</f>
        <v/>
      </c>
      <c r="C1906">
        <f>INDEX(resultados!$A$2:$ZZ$2635, 1900, MATCH($B$3, resultados!$A$1:$ZZ$1, 0))</f>
        <v/>
      </c>
    </row>
    <row r="1907">
      <c r="A1907">
        <f>INDEX(resultados!$A$2:$ZZ$2635, 1901, MATCH($B$1, resultados!$A$1:$ZZ$1, 0))</f>
        <v/>
      </c>
      <c r="B1907">
        <f>INDEX(resultados!$A$2:$ZZ$2635, 1901, MATCH($B$2, resultados!$A$1:$ZZ$1, 0))</f>
        <v/>
      </c>
      <c r="C1907">
        <f>INDEX(resultados!$A$2:$ZZ$2635, 1901, MATCH($B$3, resultados!$A$1:$ZZ$1, 0))</f>
        <v/>
      </c>
    </row>
    <row r="1908">
      <c r="A1908">
        <f>INDEX(resultados!$A$2:$ZZ$2635, 1902, MATCH($B$1, resultados!$A$1:$ZZ$1, 0))</f>
        <v/>
      </c>
      <c r="B1908">
        <f>INDEX(resultados!$A$2:$ZZ$2635, 1902, MATCH($B$2, resultados!$A$1:$ZZ$1, 0))</f>
        <v/>
      </c>
      <c r="C1908">
        <f>INDEX(resultados!$A$2:$ZZ$2635, 1902, MATCH($B$3, resultados!$A$1:$ZZ$1, 0))</f>
        <v/>
      </c>
    </row>
    <row r="1909">
      <c r="A1909">
        <f>INDEX(resultados!$A$2:$ZZ$2635, 1903, MATCH($B$1, resultados!$A$1:$ZZ$1, 0))</f>
        <v/>
      </c>
      <c r="B1909">
        <f>INDEX(resultados!$A$2:$ZZ$2635, 1903, MATCH($B$2, resultados!$A$1:$ZZ$1, 0))</f>
        <v/>
      </c>
      <c r="C1909">
        <f>INDEX(resultados!$A$2:$ZZ$2635, 1903, MATCH($B$3, resultados!$A$1:$ZZ$1, 0))</f>
        <v/>
      </c>
    </row>
    <row r="1910">
      <c r="A1910">
        <f>INDEX(resultados!$A$2:$ZZ$2635, 1904, MATCH($B$1, resultados!$A$1:$ZZ$1, 0))</f>
        <v/>
      </c>
      <c r="B1910">
        <f>INDEX(resultados!$A$2:$ZZ$2635, 1904, MATCH($B$2, resultados!$A$1:$ZZ$1, 0))</f>
        <v/>
      </c>
      <c r="C1910">
        <f>INDEX(resultados!$A$2:$ZZ$2635, 1904, MATCH($B$3, resultados!$A$1:$ZZ$1, 0))</f>
        <v/>
      </c>
    </row>
    <row r="1911">
      <c r="A1911">
        <f>INDEX(resultados!$A$2:$ZZ$2635, 1905, MATCH($B$1, resultados!$A$1:$ZZ$1, 0))</f>
        <v/>
      </c>
      <c r="B1911">
        <f>INDEX(resultados!$A$2:$ZZ$2635, 1905, MATCH($B$2, resultados!$A$1:$ZZ$1, 0))</f>
        <v/>
      </c>
      <c r="C1911">
        <f>INDEX(resultados!$A$2:$ZZ$2635, 1905, MATCH($B$3, resultados!$A$1:$ZZ$1, 0))</f>
        <v/>
      </c>
    </row>
    <row r="1912">
      <c r="A1912">
        <f>INDEX(resultados!$A$2:$ZZ$2635, 1906, MATCH($B$1, resultados!$A$1:$ZZ$1, 0))</f>
        <v/>
      </c>
      <c r="B1912">
        <f>INDEX(resultados!$A$2:$ZZ$2635, 1906, MATCH($B$2, resultados!$A$1:$ZZ$1, 0))</f>
        <v/>
      </c>
      <c r="C1912">
        <f>INDEX(resultados!$A$2:$ZZ$2635, 1906, MATCH($B$3, resultados!$A$1:$ZZ$1, 0))</f>
        <v/>
      </c>
    </row>
    <row r="1913">
      <c r="A1913">
        <f>INDEX(resultados!$A$2:$ZZ$2635, 1907, MATCH($B$1, resultados!$A$1:$ZZ$1, 0))</f>
        <v/>
      </c>
      <c r="B1913">
        <f>INDEX(resultados!$A$2:$ZZ$2635, 1907, MATCH($B$2, resultados!$A$1:$ZZ$1, 0))</f>
        <v/>
      </c>
      <c r="C1913">
        <f>INDEX(resultados!$A$2:$ZZ$2635, 1907, MATCH($B$3, resultados!$A$1:$ZZ$1, 0))</f>
        <v/>
      </c>
    </row>
    <row r="1914">
      <c r="A1914">
        <f>INDEX(resultados!$A$2:$ZZ$2635, 1908, MATCH($B$1, resultados!$A$1:$ZZ$1, 0))</f>
        <v/>
      </c>
      <c r="B1914">
        <f>INDEX(resultados!$A$2:$ZZ$2635, 1908, MATCH($B$2, resultados!$A$1:$ZZ$1, 0))</f>
        <v/>
      </c>
      <c r="C1914">
        <f>INDEX(resultados!$A$2:$ZZ$2635, 1908, MATCH($B$3, resultados!$A$1:$ZZ$1, 0))</f>
        <v/>
      </c>
    </row>
    <row r="1915">
      <c r="A1915">
        <f>INDEX(resultados!$A$2:$ZZ$2635, 1909, MATCH($B$1, resultados!$A$1:$ZZ$1, 0))</f>
        <v/>
      </c>
      <c r="B1915">
        <f>INDEX(resultados!$A$2:$ZZ$2635, 1909, MATCH($B$2, resultados!$A$1:$ZZ$1, 0))</f>
        <v/>
      </c>
      <c r="C1915">
        <f>INDEX(resultados!$A$2:$ZZ$2635, 1909, MATCH($B$3, resultados!$A$1:$ZZ$1, 0))</f>
        <v/>
      </c>
    </row>
    <row r="1916">
      <c r="A1916">
        <f>INDEX(resultados!$A$2:$ZZ$2635, 1910, MATCH($B$1, resultados!$A$1:$ZZ$1, 0))</f>
        <v/>
      </c>
      <c r="B1916">
        <f>INDEX(resultados!$A$2:$ZZ$2635, 1910, MATCH($B$2, resultados!$A$1:$ZZ$1, 0))</f>
        <v/>
      </c>
      <c r="C1916">
        <f>INDEX(resultados!$A$2:$ZZ$2635, 1910, MATCH($B$3, resultados!$A$1:$ZZ$1, 0))</f>
        <v/>
      </c>
    </row>
    <row r="1917">
      <c r="A1917">
        <f>INDEX(resultados!$A$2:$ZZ$2635, 1911, MATCH($B$1, resultados!$A$1:$ZZ$1, 0))</f>
        <v/>
      </c>
      <c r="B1917">
        <f>INDEX(resultados!$A$2:$ZZ$2635, 1911, MATCH($B$2, resultados!$A$1:$ZZ$1, 0))</f>
        <v/>
      </c>
      <c r="C1917">
        <f>INDEX(resultados!$A$2:$ZZ$2635, 1911, MATCH($B$3, resultados!$A$1:$ZZ$1, 0))</f>
        <v/>
      </c>
    </row>
    <row r="1918">
      <c r="A1918">
        <f>INDEX(resultados!$A$2:$ZZ$2635, 1912, MATCH($B$1, resultados!$A$1:$ZZ$1, 0))</f>
        <v/>
      </c>
      <c r="B1918">
        <f>INDEX(resultados!$A$2:$ZZ$2635, 1912, MATCH($B$2, resultados!$A$1:$ZZ$1, 0))</f>
        <v/>
      </c>
      <c r="C1918">
        <f>INDEX(resultados!$A$2:$ZZ$2635, 1912, MATCH($B$3, resultados!$A$1:$ZZ$1, 0))</f>
        <v/>
      </c>
    </row>
    <row r="1919">
      <c r="A1919">
        <f>INDEX(resultados!$A$2:$ZZ$2635, 1913, MATCH($B$1, resultados!$A$1:$ZZ$1, 0))</f>
        <v/>
      </c>
      <c r="B1919">
        <f>INDEX(resultados!$A$2:$ZZ$2635, 1913, MATCH($B$2, resultados!$A$1:$ZZ$1, 0))</f>
        <v/>
      </c>
      <c r="C1919">
        <f>INDEX(resultados!$A$2:$ZZ$2635, 1913, MATCH($B$3, resultados!$A$1:$ZZ$1, 0))</f>
        <v/>
      </c>
    </row>
    <row r="1920">
      <c r="A1920">
        <f>INDEX(resultados!$A$2:$ZZ$2635, 1914, MATCH($B$1, resultados!$A$1:$ZZ$1, 0))</f>
        <v/>
      </c>
      <c r="B1920">
        <f>INDEX(resultados!$A$2:$ZZ$2635, 1914, MATCH($B$2, resultados!$A$1:$ZZ$1, 0))</f>
        <v/>
      </c>
      <c r="C1920">
        <f>INDEX(resultados!$A$2:$ZZ$2635, 1914, MATCH($B$3, resultados!$A$1:$ZZ$1, 0))</f>
        <v/>
      </c>
    </row>
    <row r="1921">
      <c r="A1921">
        <f>INDEX(resultados!$A$2:$ZZ$2635, 1915, MATCH($B$1, resultados!$A$1:$ZZ$1, 0))</f>
        <v/>
      </c>
      <c r="B1921">
        <f>INDEX(resultados!$A$2:$ZZ$2635, 1915, MATCH($B$2, resultados!$A$1:$ZZ$1, 0))</f>
        <v/>
      </c>
      <c r="C1921">
        <f>INDEX(resultados!$A$2:$ZZ$2635, 1915, MATCH($B$3, resultados!$A$1:$ZZ$1, 0))</f>
        <v/>
      </c>
    </row>
    <row r="1922">
      <c r="A1922">
        <f>INDEX(resultados!$A$2:$ZZ$2635, 1916, MATCH($B$1, resultados!$A$1:$ZZ$1, 0))</f>
        <v/>
      </c>
      <c r="B1922">
        <f>INDEX(resultados!$A$2:$ZZ$2635, 1916, MATCH($B$2, resultados!$A$1:$ZZ$1, 0))</f>
        <v/>
      </c>
      <c r="C1922">
        <f>INDEX(resultados!$A$2:$ZZ$2635, 1916, MATCH($B$3, resultados!$A$1:$ZZ$1, 0))</f>
        <v/>
      </c>
    </row>
    <row r="1923">
      <c r="A1923">
        <f>INDEX(resultados!$A$2:$ZZ$2635, 1917, MATCH($B$1, resultados!$A$1:$ZZ$1, 0))</f>
        <v/>
      </c>
      <c r="B1923">
        <f>INDEX(resultados!$A$2:$ZZ$2635, 1917, MATCH($B$2, resultados!$A$1:$ZZ$1, 0))</f>
        <v/>
      </c>
      <c r="C1923">
        <f>INDEX(resultados!$A$2:$ZZ$2635, 1917, MATCH($B$3, resultados!$A$1:$ZZ$1, 0))</f>
        <v/>
      </c>
    </row>
    <row r="1924">
      <c r="A1924">
        <f>INDEX(resultados!$A$2:$ZZ$2635, 1918, MATCH($B$1, resultados!$A$1:$ZZ$1, 0))</f>
        <v/>
      </c>
      <c r="B1924">
        <f>INDEX(resultados!$A$2:$ZZ$2635, 1918, MATCH($B$2, resultados!$A$1:$ZZ$1, 0))</f>
        <v/>
      </c>
      <c r="C1924">
        <f>INDEX(resultados!$A$2:$ZZ$2635, 1918, MATCH($B$3, resultados!$A$1:$ZZ$1, 0))</f>
        <v/>
      </c>
    </row>
    <row r="1925">
      <c r="A1925">
        <f>INDEX(resultados!$A$2:$ZZ$2635, 1919, MATCH($B$1, resultados!$A$1:$ZZ$1, 0))</f>
        <v/>
      </c>
      <c r="B1925">
        <f>INDEX(resultados!$A$2:$ZZ$2635, 1919, MATCH($B$2, resultados!$A$1:$ZZ$1, 0))</f>
        <v/>
      </c>
      <c r="C1925">
        <f>INDEX(resultados!$A$2:$ZZ$2635, 1919, MATCH($B$3, resultados!$A$1:$ZZ$1, 0))</f>
        <v/>
      </c>
    </row>
    <row r="1926">
      <c r="A1926">
        <f>INDEX(resultados!$A$2:$ZZ$2635, 1920, MATCH($B$1, resultados!$A$1:$ZZ$1, 0))</f>
        <v/>
      </c>
      <c r="B1926">
        <f>INDEX(resultados!$A$2:$ZZ$2635, 1920, MATCH($B$2, resultados!$A$1:$ZZ$1, 0))</f>
        <v/>
      </c>
      <c r="C1926">
        <f>INDEX(resultados!$A$2:$ZZ$2635, 1920, MATCH($B$3, resultados!$A$1:$ZZ$1, 0))</f>
        <v/>
      </c>
    </row>
    <row r="1927">
      <c r="A1927">
        <f>INDEX(resultados!$A$2:$ZZ$2635, 1921, MATCH($B$1, resultados!$A$1:$ZZ$1, 0))</f>
        <v/>
      </c>
      <c r="B1927">
        <f>INDEX(resultados!$A$2:$ZZ$2635, 1921, MATCH($B$2, resultados!$A$1:$ZZ$1, 0))</f>
        <v/>
      </c>
      <c r="C1927">
        <f>INDEX(resultados!$A$2:$ZZ$2635, 1921, MATCH($B$3, resultados!$A$1:$ZZ$1, 0))</f>
        <v/>
      </c>
    </row>
    <row r="1928">
      <c r="A1928">
        <f>INDEX(resultados!$A$2:$ZZ$2635, 1922, MATCH($B$1, resultados!$A$1:$ZZ$1, 0))</f>
        <v/>
      </c>
      <c r="B1928">
        <f>INDEX(resultados!$A$2:$ZZ$2635, 1922, MATCH($B$2, resultados!$A$1:$ZZ$1, 0))</f>
        <v/>
      </c>
      <c r="C1928">
        <f>INDEX(resultados!$A$2:$ZZ$2635, 1922, MATCH($B$3, resultados!$A$1:$ZZ$1, 0))</f>
        <v/>
      </c>
    </row>
    <row r="1929">
      <c r="A1929">
        <f>INDEX(resultados!$A$2:$ZZ$2635, 1923, MATCH($B$1, resultados!$A$1:$ZZ$1, 0))</f>
        <v/>
      </c>
      <c r="B1929">
        <f>INDEX(resultados!$A$2:$ZZ$2635, 1923, MATCH($B$2, resultados!$A$1:$ZZ$1, 0))</f>
        <v/>
      </c>
      <c r="C1929">
        <f>INDEX(resultados!$A$2:$ZZ$2635, 1923, MATCH($B$3, resultados!$A$1:$ZZ$1, 0))</f>
        <v/>
      </c>
    </row>
    <row r="1930">
      <c r="A1930">
        <f>INDEX(resultados!$A$2:$ZZ$2635, 1924, MATCH($B$1, resultados!$A$1:$ZZ$1, 0))</f>
        <v/>
      </c>
      <c r="B1930">
        <f>INDEX(resultados!$A$2:$ZZ$2635, 1924, MATCH($B$2, resultados!$A$1:$ZZ$1, 0))</f>
        <v/>
      </c>
      <c r="C1930">
        <f>INDEX(resultados!$A$2:$ZZ$2635, 1924, MATCH($B$3, resultados!$A$1:$ZZ$1, 0))</f>
        <v/>
      </c>
    </row>
    <row r="1931">
      <c r="A1931">
        <f>INDEX(resultados!$A$2:$ZZ$2635, 1925, MATCH($B$1, resultados!$A$1:$ZZ$1, 0))</f>
        <v/>
      </c>
      <c r="B1931">
        <f>INDEX(resultados!$A$2:$ZZ$2635, 1925, MATCH($B$2, resultados!$A$1:$ZZ$1, 0))</f>
        <v/>
      </c>
      <c r="C1931">
        <f>INDEX(resultados!$A$2:$ZZ$2635, 1925, MATCH($B$3, resultados!$A$1:$ZZ$1, 0))</f>
        <v/>
      </c>
    </row>
    <row r="1932">
      <c r="A1932">
        <f>INDEX(resultados!$A$2:$ZZ$2635, 1926, MATCH($B$1, resultados!$A$1:$ZZ$1, 0))</f>
        <v/>
      </c>
      <c r="B1932">
        <f>INDEX(resultados!$A$2:$ZZ$2635, 1926, MATCH($B$2, resultados!$A$1:$ZZ$1, 0))</f>
        <v/>
      </c>
      <c r="C1932">
        <f>INDEX(resultados!$A$2:$ZZ$2635, 1926, MATCH($B$3, resultados!$A$1:$ZZ$1, 0))</f>
        <v/>
      </c>
    </row>
    <row r="1933">
      <c r="A1933">
        <f>INDEX(resultados!$A$2:$ZZ$2635, 1927, MATCH($B$1, resultados!$A$1:$ZZ$1, 0))</f>
        <v/>
      </c>
      <c r="B1933">
        <f>INDEX(resultados!$A$2:$ZZ$2635, 1927, MATCH($B$2, resultados!$A$1:$ZZ$1, 0))</f>
        <v/>
      </c>
      <c r="C1933">
        <f>INDEX(resultados!$A$2:$ZZ$2635, 1927, MATCH($B$3, resultados!$A$1:$ZZ$1, 0))</f>
        <v/>
      </c>
    </row>
    <row r="1934">
      <c r="A1934">
        <f>INDEX(resultados!$A$2:$ZZ$2635, 1928, MATCH($B$1, resultados!$A$1:$ZZ$1, 0))</f>
        <v/>
      </c>
      <c r="B1934">
        <f>INDEX(resultados!$A$2:$ZZ$2635, 1928, MATCH($B$2, resultados!$A$1:$ZZ$1, 0))</f>
        <v/>
      </c>
      <c r="C1934">
        <f>INDEX(resultados!$A$2:$ZZ$2635, 1928, MATCH($B$3, resultados!$A$1:$ZZ$1, 0))</f>
        <v/>
      </c>
    </row>
    <row r="1935">
      <c r="A1935">
        <f>INDEX(resultados!$A$2:$ZZ$2635, 1929, MATCH($B$1, resultados!$A$1:$ZZ$1, 0))</f>
        <v/>
      </c>
      <c r="B1935">
        <f>INDEX(resultados!$A$2:$ZZ$2635, 1929, MATCH($B$2, resultados!$A$1:$ZZ$1, 0))</f>
        <v/>
      </c>
      <c r="C1935">
        <f>INDEX(resultados!$A$2:$ZZ$2635, 1929, MATCH($B$3, resultados!$A$1:$ZZ$1, 0))</f>
        <v/>
      </c>
    </row>
    <row r="1936">
      <c r="A1936">
        <f>INDEX(resultados!$A$2:$ZZ$2635, 1930, MATCH($B$1, resultados!$A$1:$ZZ$1, 0))</f>
        <v/>
      </c>
      <c r="B1936">
        <f>INDEX(resultados!$A$2:$ZZ$2635, 1930, MATCH($B$2, resultados!$A$1:$ZZ$1, 0))</f>
        <v/>
      </c>
      <c r="C1936">
        <f>INDEX(resultados!$A$2:$ZZ$2635, 1930, MATCH($B$3, resultados!$A$1:$ZZ$1, 0))</f>
        <v/>
      </c>
    </row>
    <row r="1937">
      <c r="A1937">
        <f>INDEX(resultados!$A$2:$ZZ$2635, 1931, MATCH($B$1, resultados!$A$1:$ZZ$1, 0))</f>
        <v/>
      </c>
      <c r="B1937">
        <f>INDEX(resultados!$A$2:$ZZ$2635, 1931, MATCH($B$2, resultados!$A$1:$ZZ$1, 0))</f>
        <v/>
      </c>
      <c r="C1937">
        <f>INDEX(resultados!$A$2:$ZZ$2635, 1931, MATCH($B$3, resultados!$A$1:$ZZ$1, 0))</f>
        <v/>
      </c>
    </row>
    <row r="1938">
      <c r="A1938">
        <f>INDEX(resultados!$A$2:$ZZ$2635, 1932, MATCH($B$1, resultados!$A$1:$ZZ$1, 0))</f>
        <v/>
      </c>
      <c r="B1938">
        <f>INDEX(resultados!$A$2:$ZZ$2635, 1932, MATCH($B$2, resultados!$A$1:$ZZ$1, 0))</f>
        <v/>
      </c>
      <c r="C1938">
        <f>INDEX(resultados!$A$2:$ZZ$2635, 1932, MATCH($B$3, resultados!$A$1:$ZZ$1, 0))</f>
        <v/>
      </c>
    </row>
    <row r="1939">
      <c r="A1939">
        <f>INDEX(resultados!$A$2:$ZZ$2635, 1933, MATCH($B$1, resultados!$A$1:$ZZ$1, 0))</f>
        <v/>
      </c>
      <c r="B1939">
        <f>INDEX(resultados!$A$2:$ZZ$2635, 1933, MATCH($B$2, resultados!$A$1:$ZZ$1, 0))</f>
        <v/>
      </c>
      <c r="C1939">
        <f>INDEX(resultados!$A$2:$ZZ$2635, 1933, MATCH($B$3, resultados!$A$1:$ZZ$1, 0))</f>
        <v/>
      </c>
    </row>
    <row r="1940">
      <c r="A1940">
        <f>INDEX(resultados!$A$2:$ZZ$2635, 1934, MATCH($B$1, resultados!$A$1:$ZZ$1, 0))</f>
        <v/>
      </c>
      <c r="B1940">
        <f>INDEX(resultados!$A$2:$ZZ$2635, 1934, MATCH($B$2, resultados!$A$1:$ZZ$1, 0))</f>
        <v/>
      </c>
      <c r="C1940">
        <f>INDEX(resultados!$A$2:$ZZ$2635, 1934, MATCH($B$3, resultados!$A$1:$ZZ$1, 0))</f>
        <v/>
      </c>
    </row>
    <row r="1941">
      <c r="A1941">
        <f>INDEX(resultados!$A$2:$ZZ$2635, 1935, MATCH($B$1, resultados!$A$1:$ZZ$1, 0))</f>
        <v/>
      </c>
      <c r="B1941">
        <f>INDEX(resultados!$A$2:$ZZ$2635, 1935, MATCH($B$2, resultados!$A$1:$ZZ$1, 0))</f>
        <v/>
      </c>
      <c r="C1941">
        <f>INDEX(resultados!$A$2:$ZZ$2635, 1935, MATCH($B$3, resultados!$A$1:$ZZ$1, 0))</f>
        <v/>
      </c>
    </row>
    <row r="1942">
      <c r="A1942">
        <f>INDEX(resultados!$A$2:$ZZ$2635, 1936, MATCH($B$1, resultados!$A$1:$ZZ$1, 0))</f>
        <v/>
      </c>
      <c r="B1942">
        <f>INDEX(resultados!$A$2:$ZZ$2635, 1936, MATCH($B$2, resultados!$A$1:$ZZ$1, 0))</f>
        <v/>
      </c>
      <c r="C1942">
        <f>INDEX(resultados!$A$2:$ZZ$2635, 1936, MATCH($B$3, resultados!$A$1:$ZZ$1, 0))</f>
        <v/>
      </c>
    </row>
    <row r="1943">
      <c r="A1943">
        <f>INDEX(resultados!$A$2:$ZZ$2635, 1937, MATCH($B$1, resultados!$A$1:$ZZ$1, 0))</f>
        <v/>
      </c>
      <c r="B1943">
        <f>INDEX(resultados!$A$2:$ZZ$2635, 1937, MATCH($B$2, resultados!$A$1:$ZZ$1, 0))</f>
        <v/>
      </c>
      <c r="C1943">
        <f>INDEX(resultados!$A$2:$ZZ$2635, 1937, MATCH($B$3, resultados!$A$1:$ZZ$1, 0))</f>
        <v/>
      </c>
    </row>
    <row r="1944">
      <c r="A1944">
        <f>INDEX(resultados!$A$2:$ZZ$2635, 1938, MATCH($B$1, resultados!$A$1:$ZZ$1, 0))</f>
        <v/>
      </c>
      <c r="B1944">
        <f>INDEX(resultados!$A$2:$ZZ$2635, 1938, MATCH($B$2, resultados!$A$1:$ZZ$1, 0))</f>
        <v/>
      </c>
      <c r="C1944">
        <f>INDEX(resultados!$A$2:$ZZ$2635, 1938, MATCH($B$3, resultados!$A$1:$ZZ$1, 0))</f>
        <v/>
      </c>
    </row>
    <row r="1945">
      <c r="A1945">
        <f>INDEX(resultados!$A$2:$ZZ$2635, 1939, MATCH($B$1, resultados!$A$1:$ZZ$1, 0))</f>
        <v/>
      </c>
      <c r="B1945">
        <f>INDEX(resultados!$A$2:$ZZ$2635, 1939, MATCH($B$2, resultados!$A$1:$ZZ$1, 0))</f>
        <v/>
      </c>
      <c r="C1945">
        <f>INDEX(resultados!$A$2:$ZZ$2635, 1939, MATCH($B$3, resultados!$A$1:$ZZ$1, 0))</f>
        <v/>
      </c>
    </row>
    <row r="1946">
      <c r="A1946">
        <f>INDEX(resultados!$A$2:$ZZ$2635, 1940, MATCH($B$1, resultados!$A$1:$ZZ$1, 0))</f>
        <v/>
      </c>
      <c r="B1946">
        <f>INDEX(resultados!$A$2:$ZZ$2635, 1940, MATCH($B$2, resultados!$A$1:$ZZ$1, 0))</f>
        <v/>
      </c>
      <c r="C1946">
        <f>INDEX(resultados!$A$2:$ZZ$2635, 1940, MATCH($B$3, resultados!$A$1:$ZZ$1, 0))</f>
        <v/>
      </c>
    </row>
    <row r="1947">
      <c r="A1947">
        <f>INDEX(resultados!$A$2:$ZZ$2635, 1941, MATCH($B$1, resultados!$A$1:$ZZ$1, 0))</f>
        <v/>
      </c>
      <c r="B1947">
        <f>INDEX(resultados!$A$2:$ZZ$2635, 1941, MATCH($B$2, resultados!$A$1:$ZZ$1, 0))</f>
        <v/>
      </c>
      <c r="C1947">
        <f>INDEX(resultados!$A$2:$ZZ$2635, 1941, MATCH($B$3, resultados!$A$1:$ZZ$1, 0))</f>
        <v/>
      </c>
    </row>
    <row r="1948">
      <c r="A1948">
        <f>INDEX(resultados!$A$2:$ZZ$2635, 1942, MATCH($B$1, resultados!$A$1:$ZZ$1, 0))</f>
        <v/>
      </c>
      <c r="B1948">
        <f>INDEX(resultados!$A$2:$ZZ$2635, 1942, MATCH($B$2, resultados!$A$1:$ZZ$1, 0))</f>
        <v/>
      </c>
      <c r="C1948">
        <f>INDEX(resultados!$A$2:$ZZ$2635, 1942, MATCH($B$3, resultados!$A$1:$ZZ$1, 0))</f>
        <v/>
      </c>
    </row>
    <row r="1949">
      <c r="A1949">
        <f>INDEX(resultados!$A$2:$ZZ$2635, 1943, MATCH($B$1, resultados!$A$1:$ZZ$1, 0))</f>
        <v/>
      </c>
      <c r="B1949">
        <f>INDEX(resultados!$A$2:$ZZ$2635, 1943, MATCH($B$2, resultados!$A$1:$ZZ$1, 0))</f>
        <v/>
      </c>
      <c r="C1949">
        <f>INDEX(resultados!$A$2:$ZZ$2635, 1943, MATCH($B$3, resultados!$A$1:$ZZ$1, 0))</f>
        <v/>
      </c>
    </row>
    <row r="1950">
      <c r="A1950">
        <f>INDEX(resultados!$A$2:$ZZ$2635, 1944, MATCH($B$1, resultados!$A$1:$ZZ$1, 0))</f>
        <v/>
      </c>
      <c r="B1950">
        <f>INDEX(resultados!$A$2:$ZZ$2635, 1944, MATCH($B$2, resultados!$A$1:$ZZ$1, 0))</f>
        <v/>
      </c>
      <c r="C1950">
        <f>INDEX(resultados!$A$2:$ZZ$2635, 1944, MATCH($B$3, resultados!$A$1:$ZZ$1, 0))</f>
        <v/>
      </c>
    </row>
    <row r="1951">
      <c r="A1951">
        <f>INDEX(resultados!$A$2:$ZZ$2635, 1945, MATCH($B$1, resultados!$A$1:$ZZ$1, 0))</f>
        <v/>
      </c>
      <c r="B1951">
        <f>INDEX(resultados!$A$2:$ZZ$2635, 1945, MATCH($B$2, resultados!$A$1:$ZZ$1, 0))</f>
        <v/>
      </c>
      <c r="C1951">
        <f>INDEX(resultados!$A$2:$ZZ$2635, 1945, MATCH($B$3, resultados!$A$1:$ZZ$1, 0))</f>
        <v/>
      </c>
    </row>
    <row r="1952">
      <c r="A1952">
        <f>INDEX(resultados!$A$2:$ZZ$2635, 1946, MATCH($B$1, resultados!$A$1:$ZZ$1, 0))</f>
        <v/>
      </c>
      <c r="B1952">
        <f>INDEX(resultados!$A$2:$ZZ$2635, 1946, MATCH($B$2, resultados!$A$1:$ZZ$1, 0))</f>
        <v/>
      </c>
      <c r="C1952">
        <f>INDEX(resultados!$A$2:$ZZ$2635, 1946, MATCH($B$3, resultados!$A$1:$ZZ$1, 0))</f>
        <v/>
      </c>
    </row>
    <row r="1953">
      <c r="A1953">
        <f>INDEX(resultados!$A$2:$ZZ$2635, 1947, MATCH($B$1, resultados!$A$1:$ZZ$1, 0))</f>
        <v/>
      </c>
      <c r="B1953">
        <f>INDEX(resultados!$A$2:$ZZ$2635, 1947, MATCH($B$2, resultados!$A$1:$ZZ$1, 0))</f>
        <v/>
      </c>
      <c r="C1953">
        <f>INDEX(resultados!$A$2:$ZZ$2635, 1947, MATCH($B$3, resultados!$A$1:$ZZ$1, 0))</f>
        <v/>
      </c>
    </row>
    <row r="1954">
      <c r="A1954">
        <f>INDEX(resultados!$A$2:$ZZ$2635, 1948, MATCH($B$1, resultados!$A$1:$ZZ$1, 0))</f>
        <v/>
      </c>
      <c r="B1954">
        <f>INDEX(resultados!$A$2:$ZZ$2635, 1948, MATCH($B$2, resultados!$A$1:$ZZ$1, 0))</f>
        <v/>
      </c>
      <c r="C1954">
        <f>INDEX(resultados!$A$2:$ZZ$2635, 1948, MATCH($B$3, resultados!$A$1:$ZZ$1, 0))</f>
        <v/>
      </c>
    </row>
    <row r="1955">
      <c r="A1955">
        <f>INDEX(resultados!$A$2:$ZZ$2635, 1949, MATCH($B$1, resultados!$A$1:$ZZ$1, 0))</f>
        <v/>
      </c>
      <c r="B1955">
        <f>INDEX(resultados!$A$2:$ZZ$2635, 1949, MATCH($B$2, resultados!$A$1:$ZZ$1, 0))</f>
        <v/>
      </c>
      <c r="C1955">
        <f>INDEX(resultados!$A$2:$ZZ$2635, 1949, MATCH($B$3, resultados!$A$1:$ZZ$1, 0))</f>
        <v/>
      </c>
    </row>
    <row r="1956">
      <c r="A1956">
        <f>INDEX(resultados!$A$2:$ZZ$2635, 1950, MATCH($B$1, resultados!$A$1:$ZZ$1, 0))</f>
        <v/>
      </c>
      <c r="B1956">
        <f>INDEX(resultados!$A$2:$ZZ$2635, 1950, MATCH($B$2, resultados!$A$1:$ZZ$1, 0))</f>
        <v/>
      </c>
      <c r="C1956">
        <f>INDEX(resultados!$A$2:$ZZ$2635, 1950, MATCH($B$3, resultados!$A$1:$ZZ$1, 0))</f>
        <v/>
      </c>
    </row>
    <row r="1957">
      <c r="A1957">
        <f>INDEX(resultados!$A$2:$ZZ$2635, 1951, MATCH($B$1, resultados!$A$1:$ZZ$1, 0))</f>
        <v/>
      </c>
      <c r="B1957">
        <f>INDEX(resultados!$A$2:$ZZ$2635, 1951, MATCH($B$2, resultados!$A$1:$ZZ$1, 0))</f>
        <v/>
      </c>
      <c r="C1957">
        <f>INDEX(resultados!$A$2:$ZZ$2635, 1951, MATCH($B$3, resultados!$A$1:$ZZ$1, 0))</f>
        <v/>
      </c>
    </row>
    <row r="1958">
      <c r="A1958">
        <f>INDEX(resultados!$A$2:$ZZ$2635, 1952, MATCH($B$1, resultados!$A$1:$ZZ$1, 0))</f>
        <v/>
      </c>
      <c r="B1958">
        <f>INDEX(resultados!$A$2:$ZZ$2635, 1952, MATCH($B$2, resultados!$A$1:$ZZ$1, 0))</f>
        <v/>
      </c>
      <c r="C1958">
        <f>INDEX(resultados!$A$2:$ZZ$2635, 1952, MATCH($B$3, resultados!$A$1:$ZZ$1, 0))</f>
        <v/>
      </c>
    </row>
    <row r="1959">
      <c r="A1959">
        <f>INDEX(resultados!$A$2:$ZZ$2635, 1953, MATCH($B$1, resultados!$A$1:$ZZ$1, 0))</f>
        <v/>
      </c>
      <c r="B1959">
        <f>INDEX(resultados!$A$2:$ZZ$2635, 1953, MATCH($B$2, resultados!$A$1:$ZZ$1, 0))</f>
        <v/>
      </c>
      <c r="C1959">
        <f>INDEX(resultados!$A$2:$ZZ$2635, 1953, MATCH($B$3, resultados!$A$1:$ZZ$1, 0))</f>
        <v/>
      </c>
    </row>
    <row r="1960">
      <c r="A1960">
        <f>INDEX(resultados!$A$2:$ZZ$2635, 1954, MATCH($B$1, resultados!$A$1:$ZZ$1, 0))</f>
        <v/>
      </c>
      <c r="B1960">
        <f>INDEX(resultados!$A$2:$ZZ$2635, 1954, MATCH($B$2, resultados!$A$1:$ZZ$1, 0))</f>
        <v/>
      </c>
      <c r="C1960">
        <f>INDEX(resultados!$A$2:$ZZ$2635, 1954, MATCH($B$3, resultados!$A$1:$ZZ$1, 0))</f>
        <v/>
      </c>
    </row>
    <row r="1961">
      <c r="A1961">
        <f>INDEX(resultados!$A$2:$ZZ$2635, 1955, MATCH($B$1, resultados!$A$1:$ZZ$1, 0))</f>
        <v/>
      </c>
      <c r="B1961">
        <f>INDEX(resultados!$A$2:$ZZ$2635, 1955, MATCH($B$2, resultados!$A$1:$ZZ$1, 0))</f>
        <v/>
      </c>
      <c r="C1961">
        <f>INDEX(resultados!$A$2:$ZZ$2635, 1955, MATCH($B$3, resultados!$A$1:$ZZ$1, 0))</f>
        <v/>
      </c>
    </row>
    <row r="1962">
      <c r="A1962">
        <f>INDEX(resultados!$A$2:$ZZ$2635, 1956, MATCH($B$1, resultados!$A$1:$ZZ$1, 0))</f>
        <v/>
      </c>
      <c r="B1962">
        <f>INDEX(resultados!$A$2:$ZZ$2635, 1956, MATCH($B$2, resultados!$A$1:$ZZ$1, 0))</f>
        <v/>
      </c>
      <c r="C1962">
        <f>INDEX(resultados!$A$2:$ZZ$2635, 1956, MATCH($B$3, resultados!$A$1:$ZZ$1, 0))</f>
        <v/>
      </c>
    </row>
    <row r="1963">
      <c r="A1963">
        <f>INDEX(resultados!$A$2:$ZZ$2635, 1957, MATCH($B$1, resultados!$A$1:$ZZ$1, 0))</f>
        <v/>
      </c>
      <c r="B1963">
        <f>INDEX(resultados!$A$2:$ZZ$2635, 1957, MATCH($B$2, resultados!$A$1:$ZZ$1, 0))</f>
        <v/>
      </c>
      <c r="C1963">
        <f>INDEX(resultados!$A$2:$ZZ$2635, 1957, MATCH($B$3, resultados!$A$1:$ZZ$1, 0))</f>
        <v/>
      </c>
    </row>
    <row r="1964">
      <c r="A1964">
        <f>INDEX(resultados!$A$2:$ZZ$2635, 1958, MATCH($B$1, resultados!$A$1:$ZZ$1, 0))</f>
        <v/>
      </c>
      <c r="B1964">
        <f>INDEX(resultados!$A$2:$ZZ$2635, 1958, MATCH($B$2, resultados!$A$1:$ZZ$1, 0))</f>
        <v/>
      </c>
      <c r="C1964">
        <f>INDEX(resultados!$A$2:$ZZ$2635, 1958, MATCH($B$3, resultados!$A$1:$ZZ$1, 0))</f>
        <v/>
      </c>
    </row>
    <row r="1965">
      <c r="A1965">
        <f>INDEX(resultados!$A$2:$ZZ$2635, 1959, MATCH($B$1, resultados!$A$1:$ZZ$1, 0))</f>
        <v/>
      </c>
      <c r="B1965">
        <f>INDEX(resultados!$A$2:$ZZ$2635, 1959, MATCH($B$2, resultados!$A$1:$ZZ$1, 0))</f>
        <v/>
      </c>
      <c r="C1965">
        <f>INDEX(resultados!$A$2:$ZZ$2635, 1959, MATCH($B$3, resultados!$A$1:$ZZ$1, 0))</f>
        <v/>
      </c>
    </row>
    <row r="1966">
      <c r="A1966">
        <f>INDEX(resultados!$A$2:$ZZ$2635, 1960, MATCH($B$1, resultados!$A$1:$ZZ$1, 0))</f>
        <v/>
      </c>
      <c r="B1966">
        <f>INDEX(resultados!$A$2:$ZZ$2635, 1960, MATCH($B$2, resultados!$A$1:$ZZ$1, 0))</f>
        <v/>
      </c>
      <c r="C1966">
        <f>INDEX(resultados!$A$2:$ZZ$2635, 1960, MATCH($B$3, resultados!$A$1:$ZZ$1, 0))</f>
        <v/>
      </c>
    </row>
    <row r="1967">
      <c r="A1967">
        <f>INDEX(resultados!$A$2:$ZZ$2635, 1961, MATCH($B$1, resultados!$A$1:$ZZ$1, 0))</f>
        <v/>
      </c>
      <c r="B1967">
        <f>INDEX(resultados!$A$2:$ZZ$2635, 1961, MATCH($B$2, resultados!$A$1:$ZZ$1, 0))</f>
        <v/>
      </c>
      <c r="C1967">
        <f>INDEX(resultados!$A$2:$ZZ$2635, 1961, MATCH($B$3, resultados!$A$1:$ZZ$1, 0))</f>
        <v/>
      </c>
    </row>
    <row r="1968">
      <c r="A1968">
        <f>INDEX(resultados!$A$2:$ZZ$2635, 1962, MATCH($B$1, resultados!$A$1:$ZZ$1, 0))</f>
        <v/>
      </c>
      <c r="B1968">
        <f>INDEX(resultados!$A$2:$ZZ$2635, 1962, MATCH($B$2, resultados!$A$1:$ZZ$1, 0))</f>
        <v/>
      </c>
      <c r="C1968">
        <f>INDEX(resultados!$A$2:$ZZ$2635, 1962, MATCH($B$3, resultados!$A$1:$ZZ$1, 0))</f>
        <v/>
      </c>
    </row>
    <row r="1969">
      <c r="A1969">
        <f>INDEX(resultados!$A$2:$ZZ$2635, 1963, MATCH($B$1, resultados!$A$1:$ZZ$1, 0))</f>
        <v/>
      </c>
      <c r="B1969">
        <f>INDEX(resultados!$A$2:$ZZ$2635, 1963, MATCH($B$2, resultados!$A$1:$ZZ$1, 0))</f>
        <v/>
      </c>
      <c r="C1969">
        <f>INDEX(resultados!$A$2:$ZZ$2635, 1963, MATCH($B$3, resultados!$A$1:$ZZ$1, 0))</f>
        <v/>
      </c>
    </row>
    <row r="1970">
      <c r="A1970">
        <f>INDEX(resultados!$A$2:$ZZ$2635, 1964, MATCH($B$1, resultados!$A$1:$ZZ$1, 0))</f>
        <v/>
      </c>
      <c r="B1970">
        <f>INDEX(resultados!$A$2:$ZZ$2635, 1964, MATCH($B$2, resultados!$A$1:$ZZ$1, 0))</f>
        <v/>
      </c>
      <c r="C1970">
        <f>INDEX(resultados!$A$2:$ZZ$2635, 1964, MATCH($B$3, resultados!$A$1:$ZZ$1, 0))</f>
        <v/>
      </c>
    </row>
    <row r="1971">
      <c r="A1971">
        <f>INDEX(resultados!$A$2:$ZZ$2635, 1965, MATCH($B$1, resultados!$A$1:$ZZ$1, 0))</f>
        <v/>
      </c>
      <c r="B1971">
        <f>INDEX(resultados!$A$2:$ZZ$2635, 1965, MATCH($B$2, resultados!$A$1:$ZZ$1, 0))</f>
        <v/>
      </c>
      <c r="C1971">
        <f>INDEX(resultados!$A$2:$ZZ$2635, 1965, MATCH($B$3, resultados!$A$1:$ZZ$1, 0))</f>
        <v/>
      </c>
    </row>
    <row r="1972">
      <c r="A1972">
        <f>INDEX(resultados!$A$2:$ZZ$2635, 1966, MATCH($B$1, resultados!$A$1:$ZZ$1, 0))</f>
        <v/>
      </c>
      <c r="B1972">
        <f>INDEX(resultados!$A$2:$ZZ$2635, 1966, MATCH($B$2, resultados!$A$1:$ZZ$1, 0))</f>
        <v/>
      </c>
      <c r="C1972">
        <f>INDEX(resultados!$A$2:$ZZ$2635, 1966, MATCH($B$3, resultados!$A$1:$ZZ$1, 0))</f>
        <v/>
      </c>
    </row>
    <row r="1973">
      <c r="A1973">
        <f>INDEX(resultados!$A$2:$ZZ$2635, 1967, MATCH($B$1, resultados!$A$1:$ZZ$1, 0))</f>
        <v/>
      </c>
      <c r="B1973">
        <f>INDEX(resultados!$A$2:$ZZ$2635, 1967, MATCH($B$2, resultados!$A$1:$ZZ$1, 0))</f>
        <v/>
      </c>
      <c r="C1973">
        <f>INDEX(resultados!$A$2:$ZZ$2635, 1967, MATCH($B$3, resultados!$A$1:$ZZ$1, 0))</f>
        <v/>
      </c>
    </row>
    <row r="1974">
      <c r="A1974">
        <f>INDEX(resultados!$A$2:$ZZ$2635, 1968, MATCH($B$1, resultados!$A$1:$ZZ$1, 0))</f>
        <v/>
      </c>
      <c r="B1974">
        <f>INDEX(resultados!$A$2:$ZZ$2635, 1968, MATCH($B$2, resultados!$A$1:$ZZ$1, 0))</f>
        <v/>
      </c>
      <c r="C1974">
        <f>INDEX(resultados!$A$2:$ZZ$2635, 1968, MATCH($B$3, resultados!$A$1:$ZZ$1, 0))</f>
        <v/>
      </c>
    </row>
    <row r="1975">
      <c r="A1975">
        <f>INDEX(resultados!$A$2:$ZZ$2635, 1969, MATCH($B$1, resultados!$A$1:$ZZ$1, 0))</f>
        <v/>
      </c>
      <c r="B1975">
        <f>INDEX(resultados!$A$2:$ZZ$2635, 1969, MATCH($B$2, resultados!$A$1:$ZZ$1, 0))</f>
        <v/>
      </c>
      <c r="C1975">
        <f>INDEX(resultados!$A$2:$ZZ$2635, 1969, MATCH($B$3, resultados!$A$1:$ZZ$1, 0))</f>
        <v/>
      </c>
    </row>
    <row r="1976">
      <c r="A1976">
        <f>INDEX(resultados!$A$2:$ZZ$2635, 1970, MATCH($B$1, resultados!$A$1:$ZZ$1, 0))</f>
        <v/>
      </c>
      <c r="B1976">
        <f>INDEX(resultados!$A$2:$ZZ$2635, 1970, MATCH($B$2, resultados!$A$1:$ZZ$1, 0))</f>
        <v/>
      </c>
      <c r="C1976">
        <f>INDEX(resultados!$A$2:$ZZ$2635, 1970, MATCH($B$3, resultados!$A$1:$ZZ$1, 0))</f>
        <v/>
      </c>
    </row>
    <row r="1977">
      <c r="A1977">
        <f>INDEX(resultados!$A$2:$ZZ$2635, 1971, MATCH($B$1, resultados!$A$1:$ZZ$1, 0))</f>
        <v/>
      </c>
      <c r="B1977">
        <f>INDEX(resultados!$A$2:$ZZ$2635, 1971, MATCH($B$2, resultados!$A$1:$ZZ$1, 0))</f>
        <v/>
      </c>
      <c r="C1977">
        <f>INDEX(resultados!$A$2:$ZZ$2635, 1971, MATCH($B$3, resultados!$A$1:$ZZ$1, 0))</f>
        <v/>
      </c>
    </row>
    <row r="1978">
      <c r="A1978">
        <f>INDEX(resultados!$A$2:$ZZ$2635, 1972, MATCH($B$1, resultados!$A$1:$ZZ$1, 0))</f>
        <v/>
      </c>
      <c r="B1978">
        <f>INDEX(resultados!$A$2:$ZZ$2635, 1972, MATCH($B$2, resultados!$A$1:$ZZ$1, 0))</f>
        <v/>
      </c>
      <c r="C1978">
        <f>INDEX(resultados!$A$2:$ZZ$2635, 1972, MATCH($B$3, resultados!$A$1:$ZZ$1, 0))</f>
        <v/>
      </c>
    </row>
    <row r="1979">
      <c r="A1979">
        <f>INDEX(resultados!$A$2:$ZZ$2635, 1973, MATCH($B$1, resultados!$A$1:$ZZ$1, 0))</f>
        <v/>
      </c>
      <c r="B1979">
        <f>INDEX(resultados!$A$2:$ZZ$2635, 1973, MATCH($B$2, resultados!$A$1:$ZZ$1, 0))</f>
        <v/>
      </c>
      <c r="C1979">
        <f>INDEX(resultados!$A$2:$ZZ$2635, 1973, MATCH($B$3, resultados!$A$1:$ZZ$1, 0))</f>
        <v/>
      </c>
    </row>
    <row r="1980">
      <c r="A1980">
        <f>INDEX(resultados!$A$2:$ZZ$2635, 1974, MATCH($B$1, resultados!$A$1:$ZZ$1, 0))</f>
        <v/>
      </c>
      <c r="B1980">
        <f>INDEX(resultados!$A$2:$ZZ$2635, 1974, MATCH($B$2, resultados!$A$1:$ZZ$1, 0))</f>
        <v/>
      </c>
      <c r="C1980">
        <f>INDEX(resultados!$A$2:$ZZ$2635, 1974, MATCH($B$3, resultados!$A$1:$ZZ$1, 0))</f>
        <v/>
      </c>
    </row>
    <row r="1981">
      <c r="A1981">
        <f>INDEX(resultados!$A$2:$ZZ$2635, 1975, MATCH($B$1, resultados!$A$1:$ZZ$1, 0))</f>
        <v/>
      </c>
      <c r="B1981">
        <f>INDEX(resultados!$A$2:$ZZ$2635, 1975, MATCH($B$2, resultados!$A$1:$ZZ$1, 0))</f>
        <v/>
      </c>
      <c r="C1981">
        <f>INDEX(resultados!$A$2:$ZZ$2635, 1975, MATCH($B$3, resultados!$A$1:$ZZ$1, 0))</f>
        <v/>
      </c>
    </row>
    <row r="1982">
      <c r="A1982">
        <f>INDEX(resultados!$A$2:$ZZ$2635, 1976, MATCH($B$1, resultados!$A$1:$ZZ$1, 0))</f>
        <v/>
      </c>
      <c r="B1982">
        <f>INDEX(resultados!$A$2:$ZZ$2635, 1976, MATCH($B$2, resultados!$A$1:$ZZ$1, 0))</f>
        <v/>
      </c>
      <c r="C1982">
        <f>INDEX(resultados!$A$2:$ZZ$2635, 1976, MATCH($B$3, resultados!$A$1:$ZZ$1, 0))</f>
        <v/>
      </c>
    </row>
    <row r="1983">
      <c r="A1983">
        <f>INDEX(resultados!$A$2:$ZZ$2635, 1977, MATCH($B$1, resultados!$A$1:$ZZ$1, 0))</f>
        <v/>
      </c>
      <c r="B1983">
        <f>INDEX(resultados!$A$2:$ZZ$2635, 1977, MATCH($B$2, resultados!$A$1:$ZZ$1, 0))</f>
        <v/>
      </c>
      <c r="C1983">
        <f>INDEX(resultados!$A$2:$ZZ$2635, 1977, MATCH($B$3, resultados!$A$1:$ZZ$1, 0))</f>
        <v/>
      </c>
    </row>
    <row r="1984">
      <c r="A1984">
        <f>INDEX(resultados!$A$2:$ZZ$2635, 1978, MATCH($B$1, resultados!$A$1:$ZZ$1, 0))</f>
        <v/>
      </c>
      <c r="B1984">
        <f>INDEX(resultados!$A$2:$ZZ$2635, 1978, MATCH($B$2, resultados!$A$1:$ZZ$1, 0))</f>
        <v/>
      </c>
      <c r="C1984">
        <f>INDEX(resultados!$A$2:$ZZ$2635, 1978, MATCH($B$3, resultados!$A$1:$ZZ$1, 0))</f>
        <v/>
      </c>
    </row>
    <row r="1985">
      <c r="A1985">
        <f>INDEX(resultados!$A$2:$ZZ$2635, 1979, MATCH($B$1, resultados!$A$1:$ZZ$1, 0))</f>
        <v/>
      </c>
      <c r="B1985">
        <f>INDEX(resultados!$A$2:$ZZ$2635, 1979, MATCH($B$2, resultados!$A$1:$ZZ$1, 0))</f>
        <v/>
      </c>
      <c r="C1985">
        <f>INDEX(resultados!$A$2:$ZZ$2635, 1979, MATCH($B$3, resultados!$A$1:$ZZ$1, 0))</f>
        <v/>
      </c>
    </row>
    <row r="1986">
      <c r="A1986">
        <f>INDEX(resultados!$A$2:$ZZ$2635, 1980, MATCH($B$1, resultados!$A$1:$ZZ$1, 0))</f>
        <v/>
      </c>
      <c r="B1986">
        <f>INDEX(resultados!$A$2:$ZZ$2635, 1980, MATCH($B$2, resultados!$A$1:$ZZ$1, 0))</f>
        <v/>
      </c>
      <c r="C1986">
        <f>INDEX(resultados!$A$2:$ZZ$2635, 1980, MATCH($B$3, resultados!$A$1:$ZZ$1, 0))</f>
        <v/>
      </c>
    </row>
    <row r="1987">
      <c r="A1987">
        <f>INDEX(resultados!$A$2:$ZZ$2635, 1981, MATCH($B$1, resultados!$A$1:$ZZ$1, 0))</f>
        <v/>
      </c>
      <c r="B1987">
        <f>INDEX(resultados!$A$2:$ZZ$2635, 1981, MATCH($B$2, resultados!$A$1:$ZZ$1, 0))</f>
        <v/>
      </c>
      <c r="C1987">
        <f>INDEX(resultados!$A$2:$ZZ$2635, 1981, MATCH($B$3, resultados!$A$1:$ZZ$1, 0))</f>
        <v/>
      </c>
    </row>
    <row r="1988">
      <c r="A1988">
        <f>INDEX(resultados!$A$2:$ZZ$2635, 1982, MATCH($B$1, resultados!$A$1:$ZZ$1, 0))</f>
        <v/>
      </c>
      <c r="B1988">
        <f>INDEX(resultados!$A$2:$ZZ$2635, 1982, MATCH($B$2, resultados!$A$1:$ZZ$1, 0))</f>
        <v/>
      </c>
      <c r="C1988">
        <f>INDEX(resultados!$A$2:$ZZ$2635, 1982, MATCH($B$3, resultados!$A$1:$ZZ$1, 0))</f>
        <v/>
      </c>
    </row>
    <row r="1989">
      <c r="A1989">
        <f>INDEX(resultados!$A$2:$ZZ$2635, 1983, MATCH($B$1, resultados!$A$1:$ZZ$1, 0))</f>
        <v/>
      </c>
      <c r="B1989">
        <f>INDEX(resultados!$A$2:$ZZ$2635, 1983, MATCH($B$2, resultados!$A$1:$ZZ$1, 0))</f>
        <v/>
      </c>
      <c r="C1989">
        <f>INDEX(resultados!$A$2:$ZZ$2635, 1983, MATCH($B$3, resultados!$A$1:$ZZ$1, 0))</f>
        <v/>
      </c>
    </row>
    <row r="1990">
      <c r="A1990">
        <f>INDEX(resultados!$A$2:$ZZ$2635, 1984, MATCH($B$1, resultados!$A$1:$ZZ$1, 0))</f>
        <v/>
      </c>
      <c r="B1990">
        <f>INDEX(resultados!$A$2:$ZZ$2635, 1984, MATCH($B$2, resultados!$A$1:$ZZ$1, 0))</f>
        <v/>
      </c>
      <c r="C1990">
        <f>INDEX(resultados!$A$2:$ZZ$2635, 1984, MATCH($B$3, resultados!$A$1:$ZZ$1, 0))</f>
        <v/>
      </c>
    </row>
    <row r="1991">
      <c r="A1991">
        <f>INDEX(resultados!$A$2:$ZZ$2635, 1985, MATCH($B$1, resultados!$A$1:$ZZ$1, 0))</f>
        <v/>
      </c>
      <c r="B1991">
        <f>INDEX(resultados!$A$2:$ZZ$2635, 1985, MATCH($B$2, resultados!$A$1:$ZZ$1, 0))</f>
        <v/>
      </c>
      <c r="C1991">
        <f>INDEX(resultados!$A$2:$ZZ$2635, 1985, MATCH($B$3, resultados!$A$1:$ZZ$1, 0))</f>
        <v/>
      </c>
    </row>
    <row r="1992">
      <c r="A1992">
        <f>INDEX(resultados!$A$2:$ZZ$2635, 1986, MATCH($B$1, resultados!$A$1:$ZZ$1, 0))</f>
        <v/>
      </c>
      <c r="B1992">
        <f>INDEX(resultados!$A$2:$ZZ$2635, 1986, MATCH($B$2, resultados!$A$1:$ZZ$1, 0))</f>
        <v/>
      </c>
      <c r="C1992">
        <f>INDEX(resultados!$A$2:$ZZ$2635, 1986, MATCH($B$3, resultados!$A$1:$ZZ$1, 0))</f>
        <v/>
      </c>
    </row>
    <row r="1993">
      <c r="A1993">
        <f>INDEX(resultados!$A$2:$ZZ$2635, 1987, MATCH($B$1, resultados!$A$1:$ZZ$1, 0))</f>
        <v/>
      </c>
      <c r="B1993">
        <f>INDEX(resultados!$A$2:$ZZ$2635, 1987, MATCH($B$2, resultados!$A$1:$ZZ$1, 0))</f>
        <v/>
      </c>
      <c r="C1993">
        <f>INDEX(resultados!$A$2:$ZZ$2635, 1987, MATCH($B$3, resultados!$A$1:$ZZ$1, 0))</f>
        <v/>
      </c>
    </row>
    <row r="1994">
      <c r="A1994">
        <f>INDEX(resultados!$A$2:$ZZ$2635, 1988, MATCH($B$1, resultados!$A$1:$ZZ$1, 0))</f>
        <v/>
      </c>
      <c r="B1994">
        <f>INDEX(resultados!$A$2:$ZZ$2635, 1988, MATCH($B$2, resultados!$A$1:$ZZ$1, 0))</f>
        <v/>
      </c>
      <c r="C1994">
        <f>INDEX(resultados!$A$2:$ZZ$2635, 1988, MATCH($B$3, resultados!$A$1:$ZZ$1, 0))</f>
        <v/>
      </c>
    </row>
    <row r="1995">
      <c r="A1995">
        <f>INDEX(resultados!$A$2:$ZZ$2635, 1989, MATCH($B$1, resultados!$A$1:$ZZ$1, 0))</f>
        <v/>
      </c>
      <c r="B1995">
        <f>INDEX(resultados!$A$2:$ZZ$2635, 1989, MATCH($B$2, resultados!$A$1:$ZZ$1, 0))</f>
        <v/>
      </c>
      <c r="C1995">
        <f>INDEX(resultados!$A$2:$ZZ$2635, 1989, MATCH($B$3, resultados!$A$1:$ZZ$1, 0))</f>
        <v/>
      </c>
    </row>
    <row r="1996">
      <c r="A1996">
        <f>INDEX(resultados!$A$2:$ZZ$2635, 1990, MATCH($B$1, resultados!$A$1:$ZZ$1, 0))</f>
        <v/>
      </c>
      <c r="B1996">
        <f>INDEX(resultados!$A$2:$ZZ$2635, 1990, MATCH($B$2, resultados!$A$1:$ZZ$1, 0))</f>
        <v/>
      </c>
      <c r="C1996">
        <f>INDEX(resultados!$A$2:$ZZ$2635, 1990, MATCH($B$3, resultados!$A$1:$ZZ$1, 0))</f>
        <v/>
      </c>
    </row>
    <row r="1997">
      <c r="A1997">
        <f>INDEX(resultados!$A$2:$ZZ$2635, 1991, MATCH($B$1, resultados!$A$1:$ZZ$1, 0))</f>
        <v/>
      </c>
      <c r="B1997">
        <f>INDEX(resultados!$A$2:$ZZ$2635, 1991, MATCH($B$2, resultados!$A$1:$ZZ$1, 0))</f>
        <v/>
      </c>
      <c r="C1997">
        <f>INDEX(resultados!$A$2:$ZZ$2635, 1991, MATCH($B$3, resultados!$A$1:$ZZ$1, 0))</f>
        <v/>
      </c>
    </row>
    <row r="1998">
      <c r="A1998">
        <f>INDEX(resultados!$A$2:$ZZ$2635, 1992, MATCH($B$1, resultados!$A$1:$ZZ$1, 0))</f>
        <v/>
      </c>
      <c r="B1998">
        <f>INDEX(resultados!$A$2:$ZZ$2635, 1992, MATCH($B$2, resultados!$A$1:$ZZ$1, 0))</f>
        <v/>
      </c>
      <c r="C1998">
        <f>INDEX(resultados!$A$2:$ZZ$2635, 1992, MATCH($B$3, resultados!$A$1:$ZZ$1, 0))</f>
        <v/>
      </c>
    </row>
    <row r="1999">
      <c r="A1999">
        <f>INDEX(resultados!$A$2:$ZZ$2635, 1993, MATCH($B$1, resultados!$A$1:$ZZ$1, 0))</f>
        <v/>
      </c>
      <c r="B1999">
        <f>INDEX(resultados!$A$2:$ZZ$2635, 1993, MATCH($B$2, resultados!$A$1:$ZZ$1, 0))</f>
        <v/>
      </c>
      <c r="C1999">
        <f>INDEX(resultados!$A$2:$ZZ$2635, 1993, MATCH($B$3, resultados!$A$1:$ZZ$1, 0))</f>
        <v/>
      </c>
    </row>
    <row r="2000">
      <c r="A2000">
        <f>INDEX(resultados!$A$2:$ZZ$2635, 1994, MATCH($B$1, resultados!$A$1:$ZZ$1, 0))</f>
        <v/>
      </c>
      <c r="B2000">
        <f>INDEX(resultados!$A$2:$ZZ$2635, 1994, MATCH($B$2, resultados!$A$1:$ZZ$1, 0))</f>
        <v/>
      </c>
      <c r="C2000">
        <f>INDEX(resultados!$A$2:$ZZ$2635, 1994, MATCH($B$3, resultados!$A$1:$ZZ$1, 0))</f>
        <v/>
      </c>
    </row>
    <row r="2001">
      <c r="A2001">
        <f>INDEX(resultados!$A$2:$ZZ$2635, 1995, MATCH($B$1, resultados!$A$1:$ZZ$1, 0))</f>
        <v/>
      </c>
      <c r="B2001">
        <f>INDEX(resultados!$A$2:$ZZ$2635, 1995, MATCH($B$2, resultados!$A$1:$ZZ$1, 0))</f>
        <v/>
      </c>
      <c r="C2001">
        <f>INDEX(resultados!$A$2:$ZZ$2635, 1995, MATCH($B$3, resultados!$A$1:$ZZ$1, 0))</f>
        <v/>
      </c>
    </row>
    <row r="2002">
      <c r="A2002">
        <f>INDEX(resultados!$A$2:$ZZ$2635, 1996, MATCH($B$1, resultados!$A$1:$ZZ$1, 0))</f>
        <v/>
      </c>
      <c r="B2002">
        <f>INDEX(resultados!$A$2:$ZZ$2635, 1996, MATCH($B$2, resultados!$A$1:$ZZ$1, 0))</f>
        <v/>
      </c>
      <c r="C2002">
        <f>INDEX(resultados!$A$2:$ZZ$2635, 1996, MATCH($B$3, resultados!$A$1:$ZZ$1, 0))</f>
        <v/>
      </c>
    </row>
    <row r="2003">
      <c r="A2003">
        <f>INDEX(resultados!$A$2:$ZZ$2635, 1997, MATCH($B$1, resultados!$A$1:$ZZ$1, 0))</f>
        <v/>
      </c>
      <c r="B2003">
        <f>INDEX(resultados!$A$2:$ZZ$2635, 1997, MATCH($B$2, resultados!$A$1:$ZZ$1, 0))</f>
        <v/>
      </c>
      <c r="C2003">
        <f>INDEX(resultados!$A$2:$ZZ$2635, 1997, MATCH($B$3, resultados!$A$1:$ZZ$1, 0))</f>
        <v/>
      </c>
    </row>
    <row r="2004">
      <c r="A2004">
        <f>INDEX(resultados!$A$2:$ZZ$2635, 1998, MATCH($B$1, resultados!$A$1:$ZZ$1, 0))</f>
        <v/>
      </c>
      <c r="B2004">
        <f>INDEX(resultados!$A$2:$ZZ$2635, 1998, MATCH($B$2, resultados!$A$1:$ZZ$1, 0))</f>
        <v/>
      </c>
      <c r="C2004">
        <f>INDEX(resultados!$A$2:$ZZ$2635, 1998, MATCH($B$3, resultados!$A$1:$ZZ$1, 0))</f>
        <v/>
      </c>
    </row>
    <row r="2005">
      <c r="A2005">
        <f>INDEX(resultados!$A$2:$ZZ$2635, 1999, MATCH($B$1, resultados!$A$1:$ZZ$1, 0))</f>
        <v/>
      </c>
      <c r="B2005">
        <f>INDEX(resultados!$A$2:$ZZ$2635, 1999, MATCH($B$2, resultados!$A$1:$ZZ$1, 0))</f>
        <v/>
      </c>
      <c r="C2005">
        <f>INDEX(resultados!$A$2:$ZZ$2635, 1999, MATCH($B$3, resultados!$A$1:$ZZ$1, 0))</f>
        <v/>
      </c>
    </row>
    <row r="2006">
      <c r="A2006">
        <f>INDEX(resultados!$A$2:$ZZ$2635, 2000, MATCH($B$1, resultados!$A$1:$ZZ$1, 0))</f>
        <v/>
      </c>
      <c r="B2006">
        <f>INDEX(resultados!$A$2:$ZZ$2635, 2000, MATCH($B$2, resultados!$A$1:$ZZ$1, 0))</f>
        <v/>
      </c>
      <c r="C2006">
        <f>INDEX(resultados!$A$2:$ZZ$2635, 2000, MATCH($B$3, resultados!$A$1:$ZZ$1, 0))</f>
        <v/>
      </c>
    </row>
    <row r="2007">
      <c r="A2007">
        <f>INDEX(resultados!$A$2:$ZZ$2635, 2001, MATCH($B$1, resultados!$A$1:$ZZ$1, 0))</f>
        <v/>
      </c>
      <c r="B2007">
        <f>INDEX(resultados!$A$2:$ZZ$2635, 2001, MATCH($B$2, resultados!$A$1:$ZZ$1, 0))</f>
        <v/>
      </c>
      <c r="C2007">
        <f>INDEX(resultados!$A$2:$ZZ$2635, 2001, MATCH($B$3, resultados!$A$1:$ZZ$1, 0))</f>
        <v/>
      </c>
    </row>
    <row r="2008">
      <c r="A2008">
        <f>INDEX(resultados!$A$2:$ZZ$2635, 2002, MATCH($B$1, resultados!$A$1:$ZZ$1, 0))</f>
        <v/>
      </c>
      <c r="B2008">
        <f>INDEX(resultados!$A$2:$ZZ$2635, 2002, MATCH($B$2, resultados!$A$1:$ZZ$1, 0))</f>
        <v/>
      </c>
      <c r="C2008">
        <f>INDEX(resultados!$A$2:$ZZ$2635, 2002, MATCH($B$3, resultados!$A$1:$ZZ$1, 0))</f>
        <v/>
      </c>
    </row>
    <row r="2009">
      <c r="A2009">
        <f>INDEX(resultados!$A$2:$ZZ$2635, 2003, MATCH($B$1, resultados!$A$1:$ZZ$1, 0))</f>
        <v/>
      </c>
      <c r="B2009">
        <f>INDEX(resultados!$A$2:$ZZ$2635, 2003, MATCH($B$2, resultados!$A$1:$ZZ$1, 0))</f>
        <v/>
      </c>
      <c r="C2009">
        <f>INDEX(resultados!$A$2:$ZZ$2635, 2003, MATCH($B$3, resultados!$A$1:$ZZ$1, 0))</f>
        <v/>
      </c>
    </row>
    <row r="2010">
      <c r="A2010">
        <f>INDEX(resultados!$A$2:$ZZ$2635, 2004, MATCH($B$1, resultados!$A$1:$ZZ$1, 0))</f>
        <v/>
      </c>
      <c r="B2010">
        <f>INDEX(resultados!$A$2:$ZZ$2635, 2004, MATCH($B$2, resultados!$A$1:$ZZ$1, 0))</f>
        <v/>
      </c>
      <c r="C2010">
        <f>INDEX(resultados!$A$2:$ZZ$2635, 2004, MATCH($B$3, resultados!$A$1:$ZZ$1, 0))</f>
        <v/>
      </c>
    </row>
    <row r="2011">
      <c r="A2011">
        <f>INDEX(resultados!$A$2:$ZZ$2635, 2005, MATCH($B$1, resultados!$A$1:$ZZ$1, 0))</f>
        <v/>
      </c>
      <c r="B2011">
        <f>INDEX(resultados!$A$2:$ZZ$2635, 2005, MATCH($B$2, resultados!$A$1:$ZZ$1, 0))</f>
        <v/>
      </c>
      <c r="C2011">
        <f>INDEX(resultados!$A$2:$ZZ$2635, 2005, MATCH($B$3, resultados!$A$1:$ZZ$1, 0))</f>
        <v/>
      </c>
    </row>
    <row r="2012">
      <c r="A2012">
        <f>INDEX(resultados!$A$2:$ZZ$2635, 2006, MATCH($B$1, resultados!$A$1:$ZZ$1, 0))</f>
        <v/>
      </c>
      <c r="B2012">
        <f>INDEX(resultados!$A$2:$ZZ$2635, 2006, MATCH($B$2, resultados!$A$1:$ZZ$1, 0))</f>
        <v/>
      </c>
      <c r="C2012">
        <f>INDEX(resultados!$A$2:$ZZ$2635, 2006, MATCH($B$3, resultados!$A$1:$ZZ$1, 0))</f>
        <v/>
      </c>
    </row>
    <row r="2013">
      <c r="A2013">
        <f>INDEX(resultados!$A$2:$ZZ$2635, 2007, MATCH($B$1, resultados!$A$1:$ZZ$1, 0))</f>
        <v/>
      </c>
      <c r="B2013">
        <f>INDEX(resultados!$A$2:$ZZ$2635, 2007, MATCH($B$2, resultados!$A$1:$ZZ$1, 0))</f>
        <v/>
      </c>
      <c r="C2013">
        <f>INDEX(resultados!$A$2:$ZZ$2635, 2007, MATCH($B$3, resultados!$A$1:$ZZ$1, 0))</f>
        <v/>
      </c>
    </row>
    <row r="2014">
      <c r="A2014">
        <f>INDEX(resultados!$A$2:$ZZ$2635, 2008, MATCH($B$1, resultados!$A$1:$ZZ$1, 0))</f>
        <v/>
      </c>
      <c r="B2014">
        <f>INDEX(resultados!$A$2:$ZZ$2635, 2008, MATCH($B$2, resultados!$A$1:$ZZ$1, 0))</f>
        <v/>
      </c>
      <c r="C2014">
        <f>INDEX(resultados!$A$2:$ZZ$2635, 2008, MATCH($B$3, resultados!$A$1:$ZZ$1, 0))</f>
        <v/>
      </c>
    </row>
    <row r="2015">
      <c r="A2015">
        <f>INDEX(resultados!$A$2:$ZZ$2635, 2009, MATCH($B$1, resultados!$A$1:$ZZ$1, 0))</f>
        <v/>
      </c>
      <c r="B2015">
        <f>INDEX(resultados!$A$2:$ZZ$2635, 2009, MATCH($B$2, resultados!$A$1:$ZZ$1, 0))</f>
        <v/>
      </c>
      <c r="C2015">
        <f>INDEX(resultados!$A$2:$ZZ$2635, 2009, MATCH($B$3, resultados!$A$1:$ZZ$1, 0))</f>
        <v/>
      </c>
    </row>
    <row r="2016">
      <c r="A2016">
        <f>INDEX(resultados!$A$2:$ZZ$2635, 2010, MATCH($B$1, resultados!$A$1:$ZZ$1, 0))</f>
        <v/>
      </c>
      <c r="B2016">
        <f>INDEX(resultados!$A$2:$ZZ$2635, 2010, MATCH($B$2, resultados!$A$1:$ZZ$1, 0))</f>
        <v/>
      </c>
      <c r="C2016">
        <f>INDEX(resultados!$A$2:$ZZ$2635, 2010, MATCH($B$3, resultados!$A$1:$ZZ$1, 0))</f>
        <v/>
      </c>
    </row>
    <row r="2017">
      <c r="A2017">
        <f>INDEX(resultados!$A$2:$ZZ$2635, 2011, MATCH($B$1, resultados!$A$1:$ZZ$1, 0))</f>
        <v/>
      </c>
      <c r="B2017">
        <f>INDEX(resultados!$A$2:$ZZ$2635, 2011, MATCH($B$2, resultados!$A$1:$ZZ$1, 0))</f>
        <v/>
      </c>
      <c r="C2017">
        <f>INDEX(resultados!$A$2:$ZZ$2635, 2011, MATCH($B$3, resultados!$A$1:$ZZ$1, 0))</f>
        <v/>
      </c>
    </row>
    <row r="2018">
      <c r="A2018">
        <f>INDEX(resultados!$A$2:$ZZ$2635, 2012, MATCH($B$1, resultados!$A$1:$ZZ$1, 0))</f>
        <v/>
      </c>
      <c r="B2018">
        <f>INDEX(resultados!$A$2:$ZZ$2635, 2012, MATCH($B$2, resultados!$A$1:$ZZ$1, 0))</f>
        <v/>
      </c>
      <c r="C2018">
        <f>INDEX(resultados!$A$2:$ZZ$2635, 2012, MATCH($B$3, resultados!$A$1:$ZZ$1, 0))</f>
        <v/>
      </c>
    </row>
    <row r="2019">
      <c r="A2019">
        <f>INDEX(resultados!$A$2:$ZZ$2635, 2013, MATCH($B$1, resultados!$A$1:$ZZ$1, 0))</f>
        <v/>
      </c>
      <c r="B2019">
        <f>INDEX(resultados!$A$2:$ZZ$2635, 2013, MATCH($B$2, resultados!$A$1:$ZZ$1, 0))</f>
        <v/>
      </c>
      <c r="C2019">
        <f>INDEX(resultados!$A$2:$ZZ$2635, 2013, MATCH($B$3, resultados!$A$1:$ZZ$1, 0))</f>
        <v/>
      </c>
    </row>
    <row r="2020">
      <c r="A2020">
        <f>INDEX(resultados!$A$2:$ZZ$2635, 2014, MATCH($B$1, resultados!$A$1:$ZZ$1, 0))</f>
        <v/>
      </c>
      <c r="B2020">
        <f>INDEX(resultados!$A$2:$ZZ$2635, 2014, MATCH($B$2, resultados!$A$1:$ZZ$1, 0))</f>
        <v/>
      </c>
      <c r="C2020">
        <f>INDEX(resultados!$A$2:$ZZ$2635, 2014, MATCH($B$3, resultados!$A$1:$ZZ$1, 0))</f>
        <v/>
      </c>
    </row>
    <row r="2021">
      <c r="A2021">
        <f>INDEX(resultados!$A$2:$ZZ$2635, 2015, MATCH($B$1, resultados!$A$1:$ZZ$1, 0))</f>
        <v/>
      </c>
      <c r="B2021">
        <f>INDEX(resultados!$A$2:$ZZ$2635, 2015, MATCH($B$2, resultados!$A$1:$ZZ$1, 0))</f>
        <v/>
      </c>
      <c r="C2021">
        <f>INDEX(resultados!$A$2:$ZZ$2635, 2015, MATCH($B$3, resultados!$A$1:$ZZ$1, 0))</f>
        <v/>
      </c>
    </row>
    <row r="2022">
      <c r="A2022">
        <f>INDEX(resultados!$A$2:$ZZ$2635, 2016, MATCH($B$1, resultados!$A$1:$ZZ$1, 0))</f>
        <v/>
      </c>
      <c r="B2022">
        <f>INDEX(resultados!$A$2:$ZZ$2635, 2016, MATCH($B$2, resultados!$A$1:$ZZ$1, 0))</f>
        <v/>
      </c>
      <c r="C2022">
        <f>INDEX(resultados!$A$2:$ZZ$2635, 2016, MATCH($B$3, resultados!$A$1:$ZZ$1, 0))</f>
        <v/>
      </c>
    </row>
    <row r="2023">
      <c r="A2023">
        <f>INDEX(resultados!$A$2:$ZZ$2635, 2017, MATCH($B$1, resultados!$A$1:$ZZ$1, 0))</f>
        <v/>
      </c>
      <c r="B2023">
        <f>INDEX(resultados!$A$2:$ZZ$2635, 2017, MATCH($B$2, resultados!$A$1:$ZZ$1, 0))</f>
        <v/>
      </c>
      <c r="C2023">
        <f>INDEX(resultados!$A$2:$ZZ$2635, 2017, MATCH($B$3, resultados!$A$1:$ZZ$1, 0))</f>
        <v/>
      </c>
    </row>
    <row r="2024">
      <c r="A2024">
        <f>INDEX(resultados!$A$2:$ZZ$2635, 2018, MATCH($B$1, resultados!$A$1:$ZZ$1, 0))</f>
        <v/>
      </c>
      <c r="B2024">
        <f>INDEX(resultados!$A$2:$ZZ$2635, 2018, MATCH($B$2, resultados!$A$1:$ZZ$1, 0))</f>
        <v/>
      </c>
      <c r="C2024">
        <f>INDEX(resultados!$A$2:$ZZ$2635, 2018, MATCH($B$3, resultados!$A$1:$ZZ$1, 0))</f>
        <v/>
      </c>
    </row>
    <row r="2025">
      <c r="A2025">
        <f>INDEX(resultados!$A$2:$ZZ$2635, 2019, MATCH($B$1, resultados!$A$1:$ZZ$1, 0))</f>
        <v/>
      </c>
      <c r="B2025">
        <f>INDEX(resultados!$A$2:$ZZ$2635, 2019, MATCH($B$2, resultados!$A$1:$ZZ$1, 0))</f>
        <v/>
      </c>
      <c r="C2025">
        <f>INDEX(resultados!$A$2:$ZZ$2635, 2019, MATCH($B$3, resultados!$A$1:$ZZ$1, 0))</f>
        <v/>
      </c>
    </row>
    <row r="2026">
      <c r="A2026">
        <f>INDEX(resultados!$A$2:$ZZ$2635, 2020, MATCH($B$1, resultados!$A$1:$ZZ$1, 0))</f>
        <v/>
      </c>
      <c r="B2026">
        <f>INDEX(resultados!$A$2:$ZZ$2635, 2020, MATCH($B$2, resultados!$A$1:$ZZ$1, 0))</f>
        <v/>
      </c>
      <c r="C2026">
        <f>INDEX(resultados!$A$2:$ZZ$2635, 2020, MATCH($B$3, resultados!$A$1:$ZZ$1, 0))</f>
        <v/>
      </c>
    </row>
    <row r="2027">
      <c r="A2027">
        <f>INDEX(resultados!$A$2:$ZZ$2635, 2021, MATCH($B$1, resultados!$A$1:$ZZ$1, 0))</f>
        <v/>
      </c>
      <c r="B2027">
        <f>INDEX(resultados!$A$2:$ZZ$2635, 2021, MATCH($B$2, resultados!$A$1:$ZZ$1, 0))</f>
        <v/>
      </c>
      <c r="C2027">
        <f>INDEX(resultados!$A$2:$ZZ$2635, 2021, MATCH($B$3, resultados!$A$1:$ZZ$1, 0))</f>
        <v/>
      </c>
    </row>
    <row r="2028">
      <c r="A2028">
        <f>INDEX(resultados!$A$2:$ZZ$2635, 2022, MATCH($B$1, resultados!$A$1:$ZZ$1, 0))</f>
        <v/>
      </c>
      <c r="B2028">
        <f>INDEX(resultados!$A$2:$ZZ$2635, 2022, MATCH($B$2, resultados!$A$1:$ZZ$1, 0))</f>
        <v/>
      </c>
      <c r="C2028">
        <f>INDEX(resultados!$A$2:$ZZ$2635, 2022, MATCH($B$3, resultados!$A$1:$ZZ$1, 0))</f>
        <v/>
      </c>
    </row>
    <row r="2029">
      <c r="A2029">
        <f>INDEX(resultados!$A$2:$ZZ$2635, 2023, MATCH($B$1, resultados!$A$1:$ZZ$1, 0))</f>
        <v/>
      </c>
      <c r="B2029">
        <f>INDEX(resultados!$A$2:$ZZ$2635, 2023, MATCH($B$2, resultados!$A$1:$ZZ$1, 0))</f>
        <v/>
      </c>
      <c r="C2029">
        <f>INDEX(resultados!$A$2:$ZZ$2635, 2023, MATCH($B$3, resultados!$A$1:$ZZ$1, 0))</f>
        <v/>
      </c>
    </row>
    <row r="2030">
      <c r="A2030">
        <f>INDEX(resultados!$A$2:$ZZ$2635, 2024, MATCH($B$1, resultados!$A$1:$ZZ$1, 0))</f>
        <v/>
      </c>
      <c r="B2030">
        <f>INDEX(resultados!$A$2:$ZZ$2635, 2024, MATCH($B$2, resultados!$A$1:$ZZ$1, 0))</f>
        <v/>
      </c>
      <c r="C2030">
        <f>INDEX(resultados!$A$2:$ZZ$2635, 2024, MATCH($B$3, resultados!$A$1:$ZZ$1, 0))</f>
        <v/>
      </c>
    </row>
    <row r="2031">
      <c r="A2031">
        <f>INDEX(resultados!$A$2:$ZZ$2635, 2025, MATCH($B$1, resultados!$A$1:$ZZ$1, 0))</f>
        <v/>
      </c>
      <c r="B2031">
        <f>INDEX(resultados!$A$2:$ZZ$2635, 2025, MATCH($B$2, resultados!$A$1:$ZZ$1, 0))</f>
        <v/>
      </c>
      <c r="C2031">
        <f>INDEX(resultados!$A$2:$ZZ$2635, 2025, MATCH($B$3, resultados!$A$1:$ZZ$1, 0))</f>
        <v/>
      </c>
    </row>
    <row r="2032">
      <c r="A2032">
        <f>INDEX(resultados!$A$2:$ZZ$2635, 2026, MATCH($B$1, resultados!$A$1:$ZZ$1, 0))</f>
        <v/>
      </c>
      <c r="B2032">
        <f>INDEX(resultados!$A$2:$ZZ$2635, 2026, MATCH($B$2, resultados!$A$1:$ZZ$1, 0))</f>
        <v/>
      </c>
      <c r="C2032">
        <f>INDEX(resultados!$A$2:$ZZ$2635, 2026, MATCH($B$3, resultados!$A$1:$ZZ$1, 0))</f>
        <v/>
      </c>
    </row>
    <row r="2033">
      <c r="A2033">
        <f>INDEX(resultados!$A$2:$ZZ$2635, 2027, MATCH($B$1, resultados!$A$1:$ZZ$1, 0))</f>
        <v/>
      </c>
      <c r="B2033">
        <f>INDEX(resultados!$A$2:$ZZ$2635, 2027, MATCH($B$2, resultados!$A$1:$ZZ$1, 0))</f>
        <v/>
      </c>
      <c r="C2033">
        <f>INDEX(resultados!$A$2:$ZZ$2635, 2027, MATCH($B$3, resultados!$A$1:$ZZ$1, 0))</f>
        <v/>
      </c>
    </row>
    <row r="2034">
      <c r="A2034">
        <f>INDEX(resultados!$A$2:$ZZ$2635, 2028, MATCH($B$1, resultados!$A$1:$ZZ$1, 0))</f>
        <v/>
      </c>
      <c r="B2034">
        <f>INDEX(resultados!$A$2:$ZZ$2635, 2028, MATCH($B$2, resultados!$A$1:$ZZ$1, 0))</f>
        <v/>
      </c>
      <c r="C2034">
        <f>INDEX(resultados!$A$2:$ZZ$2635, 2028, MATCH($B$3, resultados!$A$1:$ZZ$1, 0))</f>
        <v/>
      </c>
    </row>
    <row r="2035">
      <c r="A2035">
        <f>INDEX(resultados!$A$2:$ZZ$2635, 2029, MATCH($B$1, resultados!$A$1:$ZZ$1, 0))</f>
        <v/>
      </c>
      <c r="B2035">
        <f>INDEX(resultados!$A$2:$ZZ$2635, 2029, MATCH($B$2, resultados!$A$1:$ZZ$1, 0))</f>
        <v/>
      </c>
      <c r="C2035">
        <f>INDEX(resultados!$A$2:$ZZ$2635, 2029, MATCH($B$3, resultados!$A$1:$ZZ$1, 0))</f>
        <v/>
      </c>
    </row>
    <row r="2036">
      <c r="A2036">
        <f>INDEX(resultados!$A$2:$ZZ$2635, 2030, MATCH($B$1, resultados!$A$1:$ZZ$1, 0))</f>
        <v/>
      </c>
      <c r="B2036">
        <f>INDEX(resultados!$A$2:$ZZ$2635, 2030, MATCH($B$2, resultados!$A$1:$ZZ$1, 0))</f>
        <v/>
      </c>
      <c r="C2036">
        <f>INDEX(resultados!$A$2:$ZZ$2635, 2030, MATCH($B$3, resultados!$A$1:$ZZ$1, 0))</f>
        <v/>
      </c>
    </row>
    <row r="2037">
      <c r="A2037">
        <f>INDEX(resultados!$A$2:$ZZ$2635, 2031, MATCH($B$1, resultados!$A$1:$ZZ$1, 0))</f>
        <v/>
      </c>
      <c r="B2037">
        <f>INDEX(resultados!$A$2:$ZZ$2635, 2031, MATCH($B$2, resultados!$A$1:$ZZ$1, 0))</f>
        <v/>
      </c>
      <c r="C2037">
        <f>INDEX(resultados!$A$2:$ZZ$2635, 2031, MATCH($B$3, resultados!$A$1:$ZZ$1, 0))</f>
        <v/>
      </c>
    </row>
    <row r="2038">
      <c r="A2038">
        <f>INDEX(resultados!$A$2:$ZZ$2635, 2032, MATCH($B$1, resultados!$A$1:$ZZ$1, 0))</f>
        <v/>
      </c>
      <c r="B2038">
        <f>INDEX(resultados!$A$2:$ZZ$2635, 2032, MATCH($B$2, resultados!$A$1:$ZZ$1, 0))</f>
        <v/>
      </c>
      <c r="C2038">
        <f>INDEX(resultados!$A$2:$ZZ$2635, 2032, MATCH($B$3, resultados!$A$1:$ZZ$1, 0))</f>
        <v/>
      </c>
    </row>
    <row r="2039">
      <c r="A2039">
        <f>INDEX(resultados!$A$2:$ZZ$2635, 2033, MATCH($B$1, resultados!$A$1:$ZZ$1, 0))</f>
        <v/>
      </c>
      <c r="B2039">
        <f>INDEX(resultados!$A$2:$ZZ$2635, 2033, MATCH($B$2, resultados!$A$1:$ZZ$1, 0))</f>
        <v/>
      </c>
      <c r="C2039">
        <f>INDEX(resultados!$A$2:$ZZ$2635, 2033, MATCH($B$3, resultados!$A$1:$ZZ$1, 0))</f>
        <v/>
      </c>
    </row>
    <row r="2040">
      <c r="A2040">
        <f>INDEX(resultados!$A$2:$ZZ$2635, 2034, MATCH($B$1, resultados!$A$1:$ZZ$1, 0))</f>
        <v/>
      </c>
      <c r="B2040">
        <f>INDEX(resultados!$A$2:$ZZ$2635, 2034, MATCH($B$2, resultados!$A$1:$ZZ$1, 0))</f>
        <v/>
      </c>
      <c r="C2040">
        <f>INDEX(resultados!$A$2:$ZZ$2635, 2034, MATCH($B$3, resultados!$A$1:$ZZ$1, 0))</f>
        <v/>
      </c>
    </row>
    <row r="2041">
      <c r="A2041">
        <f>INDEX(resultados!$A$2:$ZZ$2635, 2035, MATCH($B$1, resultados!$A$1:$ZZ$1, 0))</f>
        <v/>
      </c>
      <c r="B2041">
        <f>INDEX(resultados!$A$2:$ZZ$2635, 2035, MATCH($B$2, resultados!$A$1:$ZZ$1, 0))</f>
        <v/>
      </c>
      <c r="C2041">
        <f>INDEX(resultados!$A$2:$ZZ$2635, 2035, MATCH($B$3, resultados!$A$1:$ZZ$1, 0))</f>
        <v/>
      </c>
    </row>
    <row r="2042">
      <c r="A2042">
        <f>INDEX(resultados!$A$2:$ZZ$2635, 2036, MATCH($B$1, resultados!$A$1:$ZZ$1, 0))</f>
        <v/>
      </c>
      <c r="B2042">
        <f>INDEX(resultados!$A$2:$ZZ$2635, 2036, MATCH($B$2, resultados!$A$1:$ZZ$1, 0))</f>
        <v/>
      </c>
      <c r="C2042">
        <f>INDEX(resultados!$A$2:$ZZ$2635, 2036, MATCH($B$3, resultados!$A$1:$ZZ$1, 0))</f>
        <v/>
      </c>
    </row>
    <row r="2043">
      <c r="A2043">
        <f>INDEX(resultados!$A$2:$ZZ$2635, 2037, MATCH($B$1, resultados!$A$1:$ZZ$1, 0))</f>
        <v/>
      </c>
      <c r="B2043">
        <f>INDEX(resultados!$A$2:$ZZ$2635, 2037, MATCH($B$2, resultados!$A$1:$ZZ$1, 0))</f>
        <v/>
      </c>
      <c r="C2043">
        <f>INDEX(resultados!$A$2:$ZZ$2635, 2037, MATCH($B$3, resultados!$A$1:$ZZ$1, 0))</f>
        <v/>
      </c>
    </row>
    <row r="2044">
      <c r="A2044">
        <f>INDEX(resultados!$A$2:$ZZ$2635, 2038, MATCH($B$1, resultados!$A$1:$ZZ$1, 0))</f>
        <v/>
      </c>
      <c r="B2044">
        <f>INDEX(resultados!$A$2:$ZZ$2635, 2038, MATCH($B$2, resultados!$A$1:$ZZ$1, 0))</f>
        <v/>
      </c>
      <c r="C2044">
        <f>INDEX(resultados!$A$2:$ZZ$2635, 2038, MATCH($B$3, resultados!$A$1:$ZZ$1, 0))</f>
        <v/>
      </c>
    </row>
    <row r="2045">
      <c r="A2045">
        <f>INDEX(resultados!$A$2:$ZZ$2635, 2039, MATCH($B$1, resultados!$A$1:$ZZ$1, 0))</f>
        <v/>
      </c>
      <c r="B2045">
        <f>INDEX(resultados!$A$2:$ZZ$2635, 2039, MATCH($B$2, resultados!$A$1:$ZZ$1, 0))</f>
        <v/>
      </c>
      <c r="C2045">
        <f>INDEX(resultados!$A$2:$ZZ$2635, 2039, MATCH($B$3, resultados!$A$1:$ZZ$1, 0))</f>
        <v/>
      </c>
    </row>
    <row r="2046">
      <c r="A2046">
        <f>INDEX(resultados!$A$2:$ZZ$2635, 2040, MATCH($B$1, resultados!$A$1:$ZZ$1, 0))</f>
        <v/>
      </c>
      <c r="B2046">
        <f>INDEX(resultados!$A$2:$ZZ$2635, 2040, MATCH($B$2, resultados!$A$1:$ZZ$1, 0))</f>
        <v/>
      </c>
      <c r="C2046">
        <f>INDEX(resultados!$A$2:$ZZ$2635, 2040, MATCH($B$3, resultados!$A$1:$ZZ$1, 0))</f>
        <v/>
      </c>
    </row>
    <row r="2047">
      <c r="A2047">
        <f>INDEX(resultados!$A$2:$ZZ$2635, 2041, MATCH($B$1, resultados!$A$1:$ZZ$1, 0))</f>
        <v/>
      </c>
      <c r="B2047">
        <f>INDEX(resultados!$A$2:$ZZ$2635, 2041, MATCH($B$2, resultados!$A$1:$ZZ$1, 0))</f>
        <v/>
      </c>
      <c r="C2047">
        <f>INDEX(resultados!$A$2:$ZZ$2635, 2041, MATCH($B$3, resultados!$A$1:$ZZ$1, 0))</f>
        <v/>
      </c>
    </row>
    <row r="2048">
      <c r="A2048">
        <f>INDEX(resultados!$A$2:$ZZ$2635, 2042, MATCH($B$1, resultados!$A$1:$ZZ$1, 0))</f>
        <v/>
      </c>
      <c r="B2048">
        <f>INDEX(resultados!$A$2:$ZZ$2635, 2042, MATCH($B$2, resultados!$A$1:$ZZ$1, 0))</f>
        <v/>
      </c>
      <c r="C2048">
        <f>INDEX(resultados!$A$2:$ZZ$2635, 2042, MATCH($B$3, resultados!$A$1:$ZZ$1, 0))</f>
        <v/>
      </c>
    </row>
    <row r="2049">
      <c r="A2049">
        <f>INDEX(resultados!$A$2:$ZZ$2635, 2043, MATCH($B$1, resultados!$A$1:$ZZ$1, 0))</f>
        <v/>
      </c>
      <c r="B2049">
        <f>INDEX(resultados!$A$2:$ZZ$2635, 2043, MATCH($B$2, resultados!$A$1:$ZZ$1, 0))</f>
        <v/>
      </c>
      <c r="C2049">
        <f>INDEX(resultados!$A$2:$ZZ$2635, 2043, MATCH($B$3, resultados!$A$1:$ZZ$1, 0))</f>
        <v/>
      </c>
    </row>
    <row r="2050">
      <c r="A2050">
        <f>INDEX(resultados!$A$2:$ZZ$2635, 2044, MATCH($B$1, resultados!$A$1:$ZZ$1, 0))</f>
        <v/>
      </c>
      <c r="B2050">
        <f>INDEX(resultados!$A$2:$ZZ$2635, 2044, MATCH($B$2, resultados!$A$1:$ZZ$1, 0))</f>
        <v/>
      </c>
      <c r="C2050">
        <f>INDEX(resultados!$A$2:$ZZ$2635, 2044, MATCH($B$3, resultados!$A$1:$ZZ$1, 0))</f>
        <v/>
      </c>
    </row>
    <row r="2051">
      <c r="A2051">
        <f>INDEX(resultados!$A$2:$ZZ$2635, 2045, MATCH($B$1, resultados!$A$1:$ZZ$1, 0))</f>
        <v/>
      </c>
      <c r="B2051">
        <f>INDEX(resultados!$A$2:$ZZ$2635, 2045, MATCH($B$2, resultados!$A$1:$ZZ$1, 0))</f>
        <v/>
      </c>
      <c r="C2051">
        <f>INDEX(resultados!$A$2:$ZZ$2635, 2045, MATCH($B$3, resultados!$A$1:$ZZ$1, 0))</f>
        <v/>
      </c>
    </row>
    <row r="2052">
      <c r="A2052">
        <f>INDEX(resultados!$A$2:$ZZ$2635, 2046, MATCH($B$1, resultados!$A$1:$ZZ$1, 0))</f>
        <v/>
      </c>
      <c r="B2052">
        <f>INDEX(resultados!$A$2:$ZZ$2635, 2046, MATCH($B$2, resultados!$A$1:$ZZ$1, 0))</f>
        <v/>
      </c>
      <c r="C2052">
        <f>INDEX(resultados!$A$2:$ZZ$2635, 2046, MATCH($B$3, resultados!$A$1:$ZZ$1, 0))</f>
        <v/>
      </c>
    </row>
    <row r="2053">
      <c r="A2053">
        <f>INDEX(resultados!$A$2:$ZZ$2635, 2047, MATCH($B$1, resultados!$A$1:$ZZ$1, 0))</f>
        <v/>
      </c>
      <c r="B2053">
        <f>INDEX(resultados!$A$2:$ZZ$2635, 2047, MATCH($B$2, resultados!$A$1:$ZZ$1, 0))</f>
        <v/>
      </c>
      <c r="C2053">
        <f>INDEX(resultados!$A$2:$ZZ$2635, 2047, MATCH($B$3, resultados!$A$1:$ZZ$1, 0))</f>
        <v/>
      </c>
    </row>
    <row r="2054">
      <c r="A2054">
        <f>INDEX(resultados!$A$2:$ZZ$2635, 2048, MATCH($B$1, resultados!$A$1:$ZZ$1, 0))</f>
        <v/>
      </c>
      <c r="B2054">
        <f>INDEX(resultados!$A$2:$ZZ$2635, 2048, MATCH($B$2, resultados!$A$1:$ZZ$1, 0))</f>
        <v/>
      </c>
      <c r="C2054">
        <f>INDEX(resultados!$A$2:$ZZ$2635, 2048, MATCH($B$3, resultados!$A$1:$ZZ$1, 0))</f>
        <v/>
      </c>
    </row>
    <row r="2055">
      <c r="A2055">
        <f>INDEX(resultados!$A$2:$ZZ$2635, 2049, MATCH($B$1, resultados!$A$1:$ZZ$1, 0))</f>
        <v/>
      </c>
      <c r="B2055">
        <f>INDEX(resultados!$A$2:$ZZ$2635, 2049, MATCH($B$2, resultados!$A$1:$ZZ$1, 0))</f>
        <v/>
      </c>
      <c r="C2055">
        <f>INDEX(resultados!$A$2:$ZZ$2635, 2049, MATCH($B$3, resultados!$A$1:$ZZ$1, 0))</f>
        <v/>
      </c>
    </row>
    <row r="2056">
      <c r="A2056">
        <f>INDEX(resultados!$A$2:$ZZ$2635, 2050, MATCH($B$1, resultados!$A$1:$ZZ$1, 0))</f>
        <v/>
      </c>
      <c r="B2056">
        <f>INDEX(resultados!$A$2:$ZZ$2635, 2050, MATCH($B$2, resultados!$A$1:$ZZ$1, 0))</f>
        <v/>
      </c>
      <c r="C2056">
        <f>INDEX(resultados!$A$2:$ZZ$2635, 2050, MATCH($B$3, resultados!$A$1:$ZZ$1, 0))</f>
        <v/>
      </c>
    </row>
    <row r="2057">
      <c r="A2057">
        <f>INDEX(resultados!$A$2:$ZZ$2635, 2051, MATCH($B$1, resultados!$A$1:$ZZ$1, 0))</f>
        <v/>
      </c>
      <c r="B2057">
        <f>INDEX(resultados!$A$2:$ZZ$2635, 2051, MATCH($B$2, resultados!$A$1:$ZZ$1, 0))</f>
        <v/>
      </c>
      <c r="C2057">
        <f>INDEX(resultados!$A$2:$ZZ$2635, 2051, MATCH($B$3, resultados!$A$1:$ZZ$1, 0))</f>
        <v/>
      </c>
    </row>
    <row r="2058">
      <c r="A2058">
        <f>INDEX(resultados!$A$2:$ZZ$2635, 2052, MATCH($B$1, resultados!$A$1:$ZZ$1, 0))</f>
        <v/>
      </c>
      <c r="B2058">
        <f>INDEX(resultados!$A$2:$ZZ$2635, 2052, MATCH($B$2, resultados!$A$1:$ZZ$1, 0))</f>
        <v/>
      </c>
      <c r="C2058">
        <f>INDEX(resultados!$A$2:$ZZ$2635, 2052, MATCH($B$3, resultados!$A$1:$ZZ$1, 0))</f>
        <v/>
      </c>
    </row>
    <row r="2059">
      <c r="A2059">
        <f>INDEX(resultados!$A$2:$ZZ$2635, 2053, MATCH($B$1, resultados!$A$1:$ZZ$1, 0))</f>
        <v/>
      </c>
      <c r="B2059">
        <f>INDEX(resultados!$A$2:$ZZ$2635, 2053, MATCH($B$2, resultados!$A$1:$ZZ$1, 0))</f>
        <v/>
      </c>
      <c r="C2059">
        <f>INDEX(resultados!$A$2:$ZZ$2635, 2053, MATCH($B$3, resultados!$A$1:$ZZ$1, 0))</f>
        <v/>
      </c>
    </row>
    <row r="2060">
      <c r="A2060">
        <f>INDEX(resultados!$A$2:$ZZ$2635, 2054, MATCH($B$1, resultados!$A$1:$ZZ$1, 0))</f>
        <v/>
      </c>
      <c r="B2060">
        <f>INDEX(resultados!$A$2:$ZZ$2635, 2054, MATCH($B$2, resultados!$A$1:$ZZ$1, 0))</f>
        <v/>
      </c>
      <c r="C2060">
        <f>INDEX(resultados!$A$2:$ZZ$2635, 2054, MATCH($B$3, resultados!$A$1:$ZZ$1, 0))</f>
        <v/>
      </c>
    </row>
    <row r="2061">
      <c r="A2061">
        <f>INDEX(resultados!$A$2:$ZZ$2635, 2055, MATCH($B$1, resultados!$A$1:$ZZ$1, 0))</f>
        <v/>
      </c>
      <c r="B2061">
        <f>INDEX(resultados!$A$2:$ZZ$2635, 2055, MATCH($B$2, resultados!$A$1:$ZZ$1, 0))</f>
        <v/>
      </c>
      <c r="C2061">
        <f>INDEX(resultados!$A$2:$ZZ$2635, 2055, MATCH($B$3, resultados!$A$1:$ZZ$1, 0))</f>
        <v/>
      </c>
    </row>
    <row r="2062">
      <c r="A2062">
        <f>INDEX(resultados!$A$2:$ZZ$2635, 2056, MATCH($B$1, resultados!$A$1:$ZZ$1, 0))</f>
        <v/>
      </c>
      <c r="B2062">
        <f>INDEX(resultados!$A$2:$ZZ$2635, 2056, MATCH($B$2, resultados!$A$1:$ZZ$1, 0))</f>
        <v/>
      </c>
      <c r="C2062">
        <f>INDEX(resultados!$A$2:$ZZ$2635, 2056, MATCH($B$3, resultados!$A$1:$ZZ$1, 0))</f>
        <v/>
      </c>
    </row>
    <row r="2063">
      <c r="A2063">
        <f>INDEX(resultados!$A$2:$ZZ$2635, 2057, MATCH($B$1, resultados!$A$1:$ZZ$1, 0))</f>
        <v/>
      </c>
      <c r="B2063">
        <f>INDEX(resultados!$A$2:$ZZ$2635, 2057, MATCH($B$2, resultados!$A$1:$ZZ$1, 0))</f>
        <v/>
      </c>
      <c r="C2063">
        <f>INDEX(resultados!$A$2:$ZZ$2635, 2057, MATCH($B$3, resultados!$A$1:$ZZ$1, 0))</f>
        <v/>
      </c>
    </row>
    <row r="2064">
      <c r="A2064">
        <f>INDEX(resultados!$A$2:$ZZ$2635, 2058, MATCH($B$1, resultados!$A$1:$ZZ$1, 0))</f>
        <v/>
      </c>
      <c r="B2064">
        <f>INDEX(resultados!$A$2:$ZZ$2635, 2058, MATCH($B$2, resultados!$A$1:$ZZ$1, 0))</f>
        <v/>
      </c>
      <c r="C2064">
        <f>INDEX(resultados!$A$2:$ZZ$2635, 2058, MATCH($B$3, resultados!$A$1:$ZZ$1, 0))</f>
        <v/>
      </c>
    </row>
    <row r="2065">
      <c r="A2065">
        <f>INDEX(resultados!$A$2:$ZZ$2635, 2059, MATCH($B$1, resultados!$A$1:$ZZ$1, 0))</f>
        <v/>
      </c>
      <c r="B2065">
        <f>INDEX(resultados!$A$2:$ZZ$2635, 2059, MATCH($B$2, resultados!$A$1:$ZZ$1, 0))</f>
        <v/>
      </c>
      <c r="C2065">
        <f>INDEX(resultados!$A$2:$ZZ$2635, 2059, MATCH($B$3, resultados!$A$1:$ZZ$1, 0))</f>
        <v/>
      </c>
    </row>
    <row r="2066">
      <c r="A2066">
        <f>INDEX(resultados!$A$2:$ZZ$2635, 2060, MATCH($B$1, resultados!$A$1:$ZZ$1, 0))</f>
        <v/>
      </c>
      <c r="B2066">
        <f>INDEX(resultados!$A$2:$ZZ$2635, 2060, MATCH($B$2, resultados!$A$1:$ZZ$1, 0))</f>
        <v/>
      </c>
      <c r="C2066">
        <f>INDEX(resultados!$A$2:$ZZ$2635, 2060, MATCH($B$3, resultados!$A$1:$ZZ$1, 0))</f>
        <v/>
      </c>
    </row>
    <row r="2067">
      <c r="A2067">
        <f>INDEX(resultados!$A$2:$ZZ$2635, 2061, MATCH($B$1, resultados!$A$1:$ZZ$1, 0))</f>
        <v/>
      </c>
      <c r="B2067">
        <f>INDEX(resultados!$A$2:$ZZ$2635, 2061, MATCH($B$2, resultados!$A$1:$ZZ$1, 0))</f>
        <v/>
      </c>
      <c r="C2067">
        <f>INDEX(resultados!$A$2:$ZZ$2635, 2061, MATCH($B$3, resultados!$A$1:$ZZ$1, 0))</f>
        <v/>
      </c>
    </row>
    <row r="2068">
      <c r="A2068">
        <f>INDEX(resultados!$A$2:$ZZ$2635, 2062, MATCH($B$1, resultados!$A$1:$ZZ$1, 0))</f>
        <v/>
      </c>
      <c r="B2068">
        <f>INDEX(resultados!$A$2:$ZZ$2635, 2062, MATCH($B$2, resultados!$A$1:$ZZ$1, 0))</f>
        <v/>
      </c>
      <c r="C2068">
        <f>INDEX(resultados!$A$2:$ZZ$2635, 2062, MATCH($B$3, resultados!$A$1:$ZZ$1, 0))</f>
        <v/>
      </c>
    </row>
    <row r="2069">
      <c r="A2069">
        <f>INDEX(resultados!$A$2:$ZZ$2635, 2063, MATCH($B$1, resultados!$A$1:$ZZ$1, 0))</f>
        <v/>
      </c>
      <c r="B2069">
        <f>INDEX(resultados!$A$2:$ZZ$2635, 2063, MATCH($B$2, resultados!$A$1:$ZZ$1, 0))</f>
        <v/>
      </c>
      <c r="C2069">
        <f>INDEX(resultados!$A$2:$ZZ$2635, 2063, MATCH($B$3, resultados!$A$1:$ZZ$1, 0))</f>
        <v/>
      </c>
    </row>
    <row r="2070">
      <c r="A2070">
        <f>INDEX(resultados!$A$2:$ZZ$2635, 2064, MATCH($B$1, resultados!$A$1:$ZZ$1, 0))</f>
        <v/>
      </c>
      <c r="B2070">
        <f>INDEX(resultados!$A$2:$ZZ$2635, 2064, MATCH($B$2, resultados!$A$1:$ZZ$1, 0))</f>
        <v/>
      </c>
      <c r="C2070">
        <f>INDEX(resultados!$A$2:$ZZ$2635, 2064, MATCH($B$3, resultados!$A$1:$ZZ$1, 0))</f>
        <v/>
      </c>
    </row>
    <row r="2071">
      <c r="A2071">
        <f>INDEX(resultados!$A$2:$ZZ$2635, 2065, MATCH($B$1, resultados!$A$1:$ZZ$1, 0))</f>
        <v/>
      </c>
      <c r="B2071">
        <f>INDEX(resultados!$A$2:$ZZ$2635, 2065, MATCH($B$2, resultados!$A$1:$ZZ$1, 0))</f>
        <v/>
      </c>
      <c r="C2071">
        <f>INDEX(resultados!$A$2:$ZZ$2635, 2065, MATCH($B$3, resultados!$A$1:$ZZ$1, 0))</f>
        <v/>
      </c>
    </row>
    <row r="2072">
      <c r="A2072">
        <f>INDEX(resultados!$A$2:$ZZ$2635, 2066, MATCH($B$1, resultados!$A$1:$ZZ$1, 0))</f>
        <v/>
      </c>
      <c r="B2072">
        <f>INDEX(resultados!$A$2:$ZZ$2635, 2066, MATCH($B$2, resultados!$A$1:$ZZ$1, 0))</f>
        <v/>
      </c>
      <c r="C2072">
        <f>INDEX(resultados!$A$2:$ZZ$2635, 2066, MATCH($B$3, resultados!$A$1:$ZZ$1, 0))</f>
        <v/>
      </c>
    </row>
    <row r="2073">
      <c r="A2073">
        <f>INDEX(resultados!$A$2:$ZZ$2635, 2067, MATCH($B$1, resultados!$A$1:$ZZ$1, 0))</f>
        <v/>
      </c>
      <c r="B2073">
        <f>INDEX(resultados!$A$2:$ZZ$2635, 2067, MATCH($B$2, resultados!$A$1:$ZZ$1, 0))</f>
        <v/>
      </c>
      <c r="C2073">
        <f>INDEX(resultados!$A$2:$ZZ$2635, 2067, MATCH($B$3, resultados!$A$1:$ZZ$1, 0))</f>
        <v/>
      </c>
    </row>
    <row r="2074">
      <c r="A2074">
        <f>INDEX(resultados!$A$2:$ZZ$2635, 2068, MATCH($B$1, resultados!$A$1:$ZZ$1, 0))</f>
        <v/>
      </c>
      <c r="B2074">
        <f>INDEX(resultados!$A$2:$ZZ$2635, 2068, MATCH($B$2, resultados!$A$1:$ZZ$1, 0))</f>
        <v/>
      </c>
      <c r="C2074">
        <f>INDEX(resultados!$A$2:$ZZ$2635, 2068, MATCH($B$3, resultados!$A$1:$ZZ$1, 0))</f>
        <v/>
      </c>
    </row>
    <row r="2075">
      <c r="A2075">
        <f>INDEX(resultados!$A$2:$ZZ$2635, 2069, MATCH($B$1, resultados!$A$1:$ZZ$1, 0))</f>
        <v/>
      </c>
      <c r="B2075">
        <f>INDEX(resultados!$A$2:$ZZ$2635, 2069, MATCH($B$2, resultados!$A$1:$ZZ$1, 0))</f>
        <v/>
      </c>
      <c r="C2075">
        <f>INDEX(resultados!$A$2:$ZZ$2635, 2069, MATCH($B$3, resultados!$A$1:$ZZ$1, 0))</f>
        <v/>
      </c>
    </row>
    <row r="2076">
      <c r="A2076">
        <f>INDEX(resultados!$A$2:$ZZ$2635, 2070, MATCH($B$1, resultados!$A$1:$ZZ$1, 0))</f>
        <v/>
      </c>
      <c r="B2076">
        <f>INDEX(resultados!$A$2:$ZZ$2635, 2070, MATCH($B$2, resultados!$A$1:$ZZ$1, 0))</f>
        <v/>
      </c>
      <c r="C2076">
        <f>INDEX(resultados!$A$2:$ZZ$2635, 2070, MATCH($B$3, resultados!$A$1:$ZZ$1, 0))</f>
        <v/>
      </c>
    </row>
    <row r="2077">
      <c r="A2077">
        <f>INDEX(resultados!$A$2:$ZZ$2635, 2071, MATCH($B$1, resultados!$A$1:$ZZ$1, 0))</f>
        <v/>
      </c>
      <c r="B2077">
        <f>INDEX(resultados!$A$2:$ZZ$2635, 2071, MATCH($B$2, resultados!$A$1:$ZZ$1, 0))</f>
        <v/>
      </c>
      <c r="C2077">
        <f>INDEX(resultados!$A$2:$ZZ$2635, 2071, MATCH($B$3, resultados!$A$1:$ZZ$1, 0))</f>
        <v/>
      </c>
    </row>
    <row r="2078">
      <c r="A2078">
        <f>INDEX(resultados!$A$2:$ZZ$2635, 2072, MATCH($B$1, resultados!$A$1:$ZZ$1, 0))</f>
        <v/>
      </c>
      <c r="B2078">
        <f>INDEX(resultados!$A$2:$ZZ$2635, 2072, MATCH($B$2, resultados!$A$1:$ZZ$1, 0))</f>
        <v/>
      </c>
      <c r="C2078">
        <f>INDEX(resultados!$A$2:$ZZ$2635, 2072, MATCH($B$3, resultados!$A$1:$ZZ$1, 0))</f>
        <v/>
      </c>
    </row>
    <row r="2079">
      <c r="A2079">
        <f>INDEX(resultados!$A$2:$ZZ$2635, 2073, MATCH($B$1, resultados!$A$1:$ZZ$1, 0))</f>
        <v/>
      </c>
      <c r="B2079">
        <f>INDEX(resultados!$A$2:$ZZ$2635, 2073, MATCH($B$2, resultados!$A$1:$ZZ$1, 0))</f>
        <v/>
      </c>
      <c r="C2079">
        <f>INDEX(resultados!$A$2:$ZZ$2635, 2073, MATCH($B$3, resultados!$A$1:$ZZ$1, 0))</f>
        <v/>
      </c>
    </row>
    <row r="2080">
      <c r="A2080">
        <f>INDEX(resultados!$A$2:$ZZ$2635, 2074, MATCH($B$1, resultados!$A$1:$ZZ$1, 0))</f>
        <v/>
      </c>
      <c r="B2080">
        <f>INDEX(resultados!$A$2:$ZZ$2635, 2074, MATCH($B$2, resultados!$A$1:$ZZ$1, 0))</f>
        <v/>
      </c>
      <c r="C2080">
        <f>INDEX(resultados!$A$2:$ZZ$2635, 2074, MATCH($B$3, resultados!$A$1:$ZZ$1, 0))</f>
        <v/>
      </c>
    </row>
    <row r="2081">
      <c r="A2081">
        <f>INDEX(resultados!$A$2:$ZZ$2635, 2075, MATCH($B$1, resultados!$A$1:$ZZ$1, 0))</f>
        <v/>
      </c>
      <c r="B2081">
        <f>INDEX(resultados!$A$2:$ZZ$2635, 2075, MATCH($B$2, resultados!$A$1:$ZZ$1, 0))</f>
        <v/>
      </c>
      <c r="C2081">
        <f>INDEX(resultados!$A$2:$ZZ$2635, 2075, MATCH($B$3, resultados!$A$1:$ZZ$1, 0))</f>
        <v/>
      </c>
    </row>
    <row r="2082">
      <c r="A2082">
        <f>INDEX(resultados!$A$2:$ZZ$2635, 2076, MATCH($B$1, resultados!$A$1:$ZZ$1, 0))</f>
        <v/>
      </c>
      <c r="B2082">
        <f>INDEX(resultados!$A$2:$ZZ$2635, 2076, MATCH($B$2, resultados!$A$1:$ZZ$1, 0))</f>
        <v/>
      </c>
      <c r="C2082">
        <f>INDEX(resultados!$A$2:$ZZ$2635, 2076, MATCH($B$3, resultados!$A$1:$ZZ$1, 0))</f>
        <v/>
      </c>
    </row>
    <row r="2083">
      <c r="A2083">
        <f>INDEX(resultados!$A$2:$ZZ$2635, 2077, MATCH($B$1, resultados!$A$1:$ZZ$1, 0))</f>
        <v/>
      </c>
      <c r="B2083">
        <f>INDEX(resultados!$A$2:$ZZ$2635, 2077, MATCH($B$2, resultados!$A$1:$ZZ$1, 0))</f>
        <v/>
      </c>
      <c r="C2083">
        <f>INDEX(resultados!$A$2:$ZZ$2635, 2077, MATCH($B$3, resultados!$A$1:$ZZ$1, 0))</f>
        <v/>
      </c>
    </row>
    <row r="2084">
      <c r="A2084">
        <f>INDEX(resultados!$A$2:$ZZ$2635, 2078, MATCH($B$1, resultados!$A$1:$ZZ$1, 0))</f>
        <v/>
      </c>
      <c r="B2084">
        <f>INDEX(resultados!$A$2:$ZZ$2635, 2078, MATCH($B$2, resultados!$A$1:$ZZ$1, 0))</f>
        <v/>
      </c>
      <c r="C2084">
        <f>INDEX(resultados!$A$2:$ZZ$2635, 2078, MATCH($B$3, resultados!$A$1:$ZZ$1, 0))</f>
        <v/>
      </c>
    </row>
    <row r="2085">
      <c r="A2085">
        <f>INDEX(resultados!$A$2:$ZZ$2635, 2079, MATCH($B$1, resultados!$A$1:$ZZ$1, 0))</f>
        <v/>
      </c>
      <c r="B2085">
        <f>INDEX(resultados!$A$2:$ZZ$2635, 2079, MATCH($B$2, resultados!$A$1:$ZZ$1, 0))</f>
        <v/>
      </c>
      <c r="C2085">
        <f>INDEX(resultados!$A$2:$ZZ$2635, 2079, MATCH($B$3, resultados!$A$1:$ZZ$1, 0))</f>
        <v/>
      </c>
    </row>
    <row r="2086">
      <c r="A2086">
        <f>INDEX(resultados!$A$2:$ZZ$2635, 2080, MATCH($B$1, resultados!$A$1:$ZZ$1, 0))</f>
        <v/>
      </c>
      <c r="B2086">
        <f>INDEX(resultados!$A$2:$ZZ$2635, 2080, MATCH($B$2, resultados!$A$1:$ZZ$1, 0))</f>
        <v/>
      </c>
      <c r="C2086">
        <f>INDEX(resultados!$A$2:$ZZ$2635, 2080, MATCH($B$3, resultados!$A$1:$ZZ$1, 0))</f>
        <v/>
      </c>
    </row>
    <row r="2087">
      <c r="A2087">
        <f>INDEX(resultados!$A$2:$ZZ$2635, 2081, MATCH($B$1, resultados!$A$1:$ZZ$1, 0))</f>
        <v/>
      </c>
      <c r="B2087">
        <f>INDEX(resultados!$A$2:$ZZ$2635, 2081, MATCH($B$2, resultados!$A$1:$ZZ$1, 0))</f>
        <v/>
      </c>
      <c r="C2087">
        <f>INDEX(resultados!$A$2:$ZZ$2635, 2081, MATCH($B$3, resultados!$A$1:$ZZ$1, 0))</f>
        <v/>
      </c>
    </row>
    <row r="2088">
      <c r="A2088">
        <f>INDEX(resultados!$A$2:$ZZ$2635, 2082, MATCH($B$1, resultados!$A$1:$ZZ$1, 0))</f>
        <v/>
      </c>
      <c r="B2088">
        <f>INDEX(resultados!$A$2:$ZZ$2635, 2082, MATCH($B$2, resultados!$A$1:$ZZ$1, 0))</f>
        <v/>
      </c>
      <c r="C2088">
        <f>INDEX(resultados!$A$2:$ZZ$2635, 2082, MATCH($B$3, resultados!$A$1:$ZZ$1, 0))</f>
        <v/>
      </c>
    </row>
    <row r="2089">
      <c r="A2089">
        <f>INDEX(resultados!$A$2:$ZZ$2635, 2083, MATCH($B$1, resultados!$A$1:$ZZ$1, 0))</f>
        <v/>
      </c>
      <c r="B2089">
        <f>INDEX(resultados!$A$2:$ZZ$2635, 2083, MATCH($B$2, resultados!$A$1:$ZZ$1, 0))</f>
        <v/>
      </c>
      <c r="C2089">
        <f>INDEX(resultados!$A$2:$ZZ$2635, 2083, MATCH($B$3, resultados!$A$1:$ZZ$1, 0))</f>
        <v/>
      </c>
    </row>
    <row r="2090">
      <c r="A2090">
        <f>INDEX(resultados!$A$2:$ZZ$2635, 2084, MATCH($B$1, resultados!$A$1:$ZZ$1, 0))</f>
        <v/>
      </c>
      <c r="B2090">
        <f>INDEX(resultados!$A$2:$ZZ$2635, 2084, MATCH($B$2, resultados!$A$1:$ZZ$1, 0))</f>
        <v/>
      </c>
      <c r="C2090">
        <f>INDEX(resultados!$A$2:$ZZ$2635, 2084, MATCH($B$3, resultados!$A$1:$ZZ$1, 0))</f>
        <v/>
      </c>
    </row>
    <row r="2091">
      <c r="A2091">
        <f>INDEX(resultados!$A$2:$ZZ$2635, 2085, MATCH($B$1, resultados!$A$1:$ZZ$1, 0))</f>
        <v/>
      </c>
      <c r="B2091">
        <f>INDEX(resultados!$A$2:$ZZ$2635, 2085, MATCH($B$2, resultados!$A$1:$ZZ$1, 0))</f>
        <v/>
      </c>
      <c r="C2091">
        <f>INDEX(resultados!$A$2:$ZZ$2635, 2085, MATCH($B$3, resultados!$A$1:$ZZ$1, 0))</f>
        <v/>
      </c>
    </row>
    <row r="2092">
      <c r="A2092">
        <f>INDEX(resultados!$A$2:$ZZ$2635, 2086, MATCH($B$1, resultados!$A$1:$ZZ$1, 0))</f>
        <v/>
      </c>
      <c r="B2092">
        <f>INDEX(resultados!$A$2:$ZZ$2635, 2086, MATCH($B$2, resultados!$A$1:$ZZ$1, 0))</f>
        <v/>
      </c>
      <c r="C2092">
        <f>INDEX(resultados!$A$2:$ZZ$2635, 2086, MATCH($B$3, resultados!$A$1:$ZZ$1, 0))</f>
        <v/>
      </c>
    </row>
    <row r="2093">
      <c r="A2093">
        <f>INDEX(resultados!$A$2:$ZZ$2635, 2087, MATCH($B$1, resultados!$A$1:$ZZ$1, 0))</f>
        <v/>
      </c>
      <c r="B2093">
        <f>INDEX(resultados!$A$2:$ZZ$2635, 2087, MATCH($B$2, resultados!$A$1:$ZZ$1, 0))</f>
        <v/>
      </c>
      <c r="C2093">
        <f>INDEX(resultados!$A$2:$ZZ$2635, 2087, MATCH($B$3, resultados!$A$1:$ZZ$1, 0))</f>
        <v/>
      </c>
    </row>
    <row r="2094">
      <c r="A2094">
        <f>INDEX(resultados!$A$2:$ZZ$2635, 2088, MATCH($B$1, resultados!$A$1:$ZZ$1, 0))</f>
        <v/>
      </c>
      <c r="B2094">
        <f>INDEX(resultados!$A$2:$ZZ$2635, 2088, MATCH($B$2, resultados!$A$1:$ZZ$1, 0))</f>
        <v/>
      </c>
      <c r="C2094">
        <f>INDEX(resultados!$A$2:$ZZ$2635, 2088, MATCH($B$3, resultados!$A$1:$ZZ$1, 0))</f>
        <v/>
      </c>
    </row>
    <row r="2095">
      <c r="A2095">
        <f>INDEX(resultados!$A$2:$ZZ$2635, 2089, MATCH($B$1, resultados!$A$1:$ZZ$1, 0))</f>
        <v/>
      </c>
      <c r="B2095">
        <f>INDEX(resultados!$A$2:$ZZ$2635, 2089, MATCH($B$2, resultados!$A$1:$ZZ$1, 0))</f>
        <v/>
      </c>
      <c r="C2095">
        <f>INDEX(resultados!$A$2:$ZZ$2635, 2089, MATCH($B$3, resultados!$A$1:$ZZ$1, 0))</f>
        <v/>
      </c>
    </row>
    <row r="2096">
      <c r="A2096">
        <f>INDEX(resultados!$A$2:$ZZ$2635, 2090, MATCH($B$1, resultados!$A$1:$ZZ$1, 0))</f>
        <v/>
      </c>
      <c r="B2096">
        <f>INDEX(resultados!$A$2:$ZZ$2635, 2090, MATCH($B$2, resultados!$A$1:$ZZ$1, 0))</f>
        <v/>
      </c>
      <c r="C2096">
        <f>INDEX(resultados!$A$2:$ZZ$2635, 2090, MATCH($B$3, resultados!$A$1:$ZZ$1, 0))</f>
        <v/>
      </c>
    </row>
    <row r="2097">
      <c r="A2097">
        <f>INDEX(resultados!$A$2:$ZZ$2635, 2091, MATCH($B$1, resultados!$A$1:$ZZ$1, 0))</f>
        <v/>
      </c>
      <c r="B2097">
        <f>INDEX(resultados!$A$2:$ZZ$2635, 2091, MATCH($B$2, resultados!$A$1:$ZZ$1, 0))</f>
        <v/>
      </c>
      <c r="C2097">
        <f>INDEX(resultados!$A$2:$ZZ$2635, 2091, MATCH($B$3, resultados!$A$1:$ZZ$1, 0))</f>
        <v/>
      </c>
    </row>
    <row r="2098">
      <c r="A2098">
        <f>INDEX(resultados!$A$2:$ZZ$2635, 2092, MATCH($B$1, resultados!$A$1:$ZZ$1, 0))</f>
        <v/>
      </c>
      <c r="B2098">
        <f>INDEX(resultados!$A$2:$ZZ$2635, 2092, MATCH($B$2, resultados!$A$1:$ZZ$1, 0))</f>
        <v/>
      </c>
      <c r="C2098">
        <f>INDEX(resultados!$A$2:$ZZ$2635, 2092, MATCH($B$3, resultados!$A$1:$ZZ$1, 0))</f>
        <v/>
      </c>
    </row>
    <row r="2099">
      <c r="A2099">
        <f>INDEX(resultados!$A$2:$ZZ$2635, 2093, MATCH($B$1, resultados!$A$1:$ZZ$1, 0))</f>
        <v/>
      </c>
      <c r="B2099">
        <f>INDEX(resultados!$A$2:$ZZ$2635, 2093, MATCH($B$2, resultados!$A$1:$ZZ$1, 0))</f>
        <v/>
      </c>
      <c r="C2099">
        <f>INDEX(resultados!$A$2:$ZZ$2635, 2093, MATCH($B$3, resultados!$A$1:$ZZ$1, 0))</f>
        <v/>
      </c>
    </row>
    <row r="2100">
      <c r="A2100">
        <f>INDEX(resultados!$A$2:$ZZ$2635, 2094, MATCH($B$1, resultados!$A$1:$ZZ$1, 0))</f>
        <v/>
      </c>
      <c r="B2100">
        <f>INDEX(resultados!$A$2:$ZZ$2635, 2094, MATCH($B$2, resultados!$A$1:$ZZ$1, 0))</f>
        <v/>
      </c>
      <c r="C2100">
        <f>INDEX(resultados!$A$2:$ZZ$2635, 2094, MATCH($B$3, resultados!$A$1:$ZZ$1, 0))</f>
        <v/>
      </c>
    </row>
    <row r="2101">
      <c r="A2101">
        <f>INDEX(resultados!$A$2:$ZZ$2635, 2095, MATCH($B$1, resultados!$A$1:$ZZ$1, 0))</f>
        <v/>
      </c>
      <c r="B2101">
        <f>INDEX(resultados!$A$2:$ZZ$2635, 2095, MATCH($B$2, resultados!$A$1:$ZZ$1, 0))</f>
        <v/>
      </c>
      <c r="C2101">
        <f>INDEX(resultados!$A$2:$ZZ$2635, 2095, MATCH($B$3, resultados!$A$1:$ZZ$1, 0))</f>
        <v/>
      </c>
    </row>
    <row r="2102">
      <c r="A2102">
        <f>INDEX(resultados!$A$2:$ZZ$2635, 2096, MATCH($B$1, resultados!$A$1:$ZZ$1, 0))</f>
        <v/>
      </c>
      <c r="B2102">
        <f>INDEX(resultados!$A$2:$ZZ$2635, 2096, MATCH($B$2, resultados!$A$1:$ZZ$1, 0))</f>
        <v/>
      </c>
      <c r="C2102">
        <f>INDEX(resultados!$A$2:$ZZ$2635, 2096, MATCH($B$3, resultados!$A$1:$ZZ$1, 0))</f>
        <v/>
      </c>
    </row>
    <row r="2103">
      <c r="A2103">
        <f>INDEX(resultados!$A$2:$ZZ$2635, 2097, MATCH($B$1, resultados!$A$1:$ZZ$1, 0))</f>
        <v/>
      </c>
      <c r="B2103">
        <f>INDEX(resultados!$A$2:$ZZ$2635, 2097, MATCH($B$2, resultados!$A$1:$ZZ$1, 0))</f>
        <v/>
      </c>
      <c r="C2103">
        <f>INDEX(resultados!$A$2:$ZZ$2635, 2097, MATCH($B$3, resultados!$A$1:$ZZ$1, 0))</f>
        <v/>
      </c>
    </row>
    <row r="2104">
      <c r="A2104">
        <f>INDEX(resultados!$A$2:$ZZ$2635, 2098, MATCH($B$1, resultados!$A$1:$ZZ$1, 0))</f>
        <v/>
      </c>
      <c r="B2104">
        <f>INDEX(resultados!$A$2:$ZZ$2635, 2098, MATCH($B$2, resultados!$A$1:$ZZ$1, 0))</f>
        <v/>
      </c>
      <c r="C2104">
        <f>INDEX(resultados!$A$2:$ZZ$2635, 2098, MATCH($B$3, resultados!$A$1:$ZZ$1, 0))</f>
        <v/>
      </c>
    </row>
    <row r="2105">
      <c r="A2105">
        <f>INDEX(resultados!$A$2:$ZZ$2635, 2099, MATCH($B$1, resultados!$A$1:$ZZ$1, 0))</f>
        <v/>
      </c>
      <c r="B2105">
        <f>INDEX(resultados!$A$2:$ZZ$2635, 2099, MATCH($B$2, resultados!$A$1:$ZZ$1, 0))</f>
        <v/>
      </c>
      <c r="C2105">
        <f>INDEX(resultados!$A$2:$ZZ$2635, 2099, MATCH($B$3, resultados!$A$1:$ZZ$1, 0))</f>
        <v/>
      </c>
    </row>
    <row r="2106">
      <c r="A2106">
        <f>INDEX(resultados!$A$2:$ZZ$2635, 2100, MATCH($B$1, resultados!$A$1:$ZZ$1, 0))</f>
        <v/>
      </c>
      <c r="B2106">
        <f>INDEX(resultados!$A$2:$ZZ$2635, 2100, MATCH($B$2, resultados!$A$1:$ZZ$1, 0))</f>
        <v/>
      </c>
      <c r="C2106">
        <f>INDEX(resultados!$A$2:$ZZ$2635, 2100, MATCH($B$3, resultados!$A$1:$ZZ$1, 0))</f>
        <v/>
      </c>
    </row>
    <row r="2107">
      <c r="A2107">
        <f>INDEX(resultados!$A$2:$ZZ$2635, 2101, MATCH($B$1, resultados!$A$1:$ZZ$1, 0))</f>
        <v/>
      </c>
      <c r="B2107">
        <f>INDEX(resultados!$A$2:$ZZ$2635, 2101, MATCH($B$2, resultados!$A$1:$ZZ$1, 0))</f>
        <v/>
      </c>
      <c r="C2107">
        <f>INDEX(resultados!$A$2:$ZZ$2635, 2101, MATCH($B$3, resultados!$A$1:$ZZ$1, 0))</f>
        <v/>
      </c>
    </row>
    <row r="2108">
      <c r="A2108">
        <f>INDEX(resultados!$A$2:$ZZ$2635, 2102, MATCH($B$1, resultados!$A$1:$ZZ$1, 0))</f>
        <v/>
      </c>
      <c r="B2108">
        <f>INDEX(resultados!$A$2:$ZZ$2635, 2102, MATCH($B$2, resultados!$A$1:$ZZ$1, 0))</f>
        <v/>
      </c>
      <c r="C2108">
        <f>INDEX(resultados!$A$2:$ZZ$2635, 2102, MATCH($B$3, resultados!$A$1:$ZZ$1, 0))</f>
        <v/>
      </c>
    </row>
    <row r="2109">
      <c r="A2109">
        <f>INDEX(resultados!$A$2:$ZZ$2635, 2103, MATCH($B$1, resultados!$A$1:$ZZ$1, 0))</f>
        <v/>
      </c>
      <c r="B2109">
        <f>INDEX(resultados!$A$2:$ZZ$2635, 2103, MATCH($B$2, resultados!$A$1:$ZZ$1, 0))</f>
        <v/>
      </c>
      <c r="C2109">
        <f>INDEX(resultados!$A$2:$ZZ$2635, 2103, MATCH($B$3, resultados!$A$1:$ZZ$1, 0))</f>
        <v/>
      </c>
    </row>
    <row r="2110">
      <c r="A2110">
        <f>INDEX(resultados!$A$2:$ZZ$2635, 2104, MATCH($B$1, resultados!$A$1:$ZZ$1, 0))</f>
        <v/>
      </c>
      <c r="B2110">
        <f>INDEX(resultados!$A$2:$ZZ$2635, 2104, MATCH($B$2, resultados!$A$1:$ZZ$1, 0))</f>
        <v/>
      </c>
      <c r="C2110">
        <f>INDEX(resultados!$A$2:$ZZ$2635, 2104, MATCH($B$3, resultados!$A$1:$ZZ$1, 0))</f>
        <v/>
      </c>
    </row>
    <row r="2111">
      <c r="A2111">
        <f>INDEX(resultados!$A$2:$ZZ$2635, 2105, MATCH($B$1, resultados!$A$1:$ZZ$1, 0))</f>
        <v/>
      </c>
      <c r="B2111">
        <f>INDEX(resultados!$A$2:$ZZ$2635, 2105, MATCH($B$2, resultados!$A$1:$ZZ$1, 0))</f>
        <v/>
      </c>
      <c r="C2111">
        <f>INDEX(resultados!$A$2:$ZZ$2635, 2105, MATCH($B$3, resultados!$A$1:$ZZ$1, 0))</f>
        <v/>
      </c>
    </row>
    <row r="2112">
      <c r="A2112">
        <f>INDEX(resultados!$A$2:$ZZ$2635, 2106, MATCH($B$1, resultados!$A$1:$ZZ$1, 0))</f>
        <v/>
      </c>
      <c r="B2112">
        <f>INDEX(resultados!$A$2:$ZZ$2635, 2106, MATCH($B$2, resultados!$A$1:$ZZ$1, 0))</f>
        <v/>
      </c>
      <c r="C2112">
        <f>INDEX(resultados!$A$2:$ZZ$2635, 2106, MATCH($B$3, resultados!$A$1:$ZZ$1, 0))</f>
        <v/>
      </c>
    </row>
    <row r="2113">
      <c r="A2113">
        <f>INDEX(resultados!$A$2:$ZZ$2635, 2107, MATCH($B$1, resultados!$A$1:$ZZ$1, 0))</f>
        <v/>
      </c>
      <c r="B2113">
        <f>INDEX(resultados!$A$2:$ZZ$2635, 2107, MATCH($B$2, resultados!$A$1:$ZZ$1, 0))</f>
        <v/>
      </c>
      <c r="C2113">
        <f>INDEX(resultados!$A$2:$ZZ$2635, 2107, MATCH($B$3, resultados!$A$1:$ZZ$1, 0))</f>
        <v/>
      </c>
    </row>
    <row r="2114">
      <c r="A2114">
        <f>INDEX(resultados!$A$2:$ZZ$2635, 2108, MATCH($B$1, resultados!$A$1:$ZZ$1, 0))</f>
        <v/>
      </c>
      <c r="B2114">
        <f>INDEX(resultados!$A$2:$ZZ$2635, 2108, MATCH($B$2, resultados!$A$1:$ZZ$1, 0))</f>
        <v/>
      </c>
      <c r="C2114">
        <f>INDEX(resultados!$A$2:$ZZ$2635, 2108, MATCH($B$3, resultados!$A$1:$ZZ$1, 0))</f>
        <v/>
      </c>
    </row>
    <row r="2115">
      <c r="A2115">
        <f>INDEX(resultados!$A$2:$ZZ$2635, 2109, MATCH($B$1, resultados!$A$1:$ZZ$1, 0))</f>
        <v/>
      </c>
      <c r="B2115">
        <f>INDEX(resultados!$A$2:$ZZ$2635, 2109, MATCH($B$2, resultados!$A$1:$ZZ$1, 0))</f>
        <v/>
      </c>
      <c r="C2115">
        <f>INDEX(resultados!$A$2:$ZZ$2635, 2109, MATCH($B$3, resultados!$A$1:$ZZ$1, 0))</f>
        <v/>
      </c>
    </row>
    <row r="2116">
      <c r="A2116">
        <f>INDEX(resultados!$A$2:$ZZ$2635, 2110, MATCH($B$1, resultados!$A$1:$ZZ$1, 0))</f>
        <v/>
      </c>
      <c r="B2116">
        <f>INDEX(resultados!$A$2:$ZZ$2635, 2110, MATCH($B$2, resultados!$A$1:$ZZ$1, 0))</f>
        <v/>
      </c>
      <c r="C2116">
        <f>INDEX(resultados!$A$2:$ZZ$2635, 2110, MATCH($B$3, resultados!$A$1:$ZZ$1, 0))</f>
        <v/>
      </c>
    </row>
    <row r="2117">
      <c r="A2117">
        <f>INDEX(resultados!$A$2:$ZZ$2635, 2111, MATCH($B$1, resultados!$A$1:$ZZ$1, 0))</f>
        <v/>
      </c>
      <c r="B2117">
        <f>INDEX(resultados!$A$2:$ZZ$2635, 2111, MATCH($B$2, resultados!$A$1:$ZZ$1, 0))</f>
        <v/>
      </c>
      <c r="C2117">
        <f>INDEX(resultados!$A$2:$ZZ$2635, 2111, MATCH($B$3, resultados!$A$1:$ZZ$1, 0))</f>
        <v/>
      </c>
    </row>
    <row r="2118">
      <c r="A2118">
        <f>INDEX(resultados!$A$2:$ZZ$2635, 2112, MATCH($B$1, resultados!$A$1:$ZZ$1, 0))</f>
        <v/>
      </c>
      <c r="B2118">
        <f>INDEX(resultados!$A$2:$ZZ$2635, 2112, MATCH($B$2, resultados!$A$1:$ZZ$1, 0))</f>
        <v/>
      </c>
      <c r="C2118">
        <f>INDEX(resultados!$A$2:$ZZ$2635, 2112, MATCH($B$3, resultados!$A$1:$ZZ$1, 0))</f>
        <v/>
      </c>
    </row>
    <row r="2119">
      <c r="A2119">
        <f>INDEX(resultados!$A$2:$ZZ$2635, 2113, MATCH($B$1, resultados!$A$1:$ZZ$1, 0))</f>
        <v/>
      </c>
      <c r="B2119">
        <f>INDEX(resultados!$A$2:$ZZ$2635, 2113, MATCH($B$2, resultados!$A$1:$ZZ$1, 0))</f>
        <v/>
      </c>
      <c r="C2119">
        <f>INDEX(resultados!$A$2:$ZZ$2635, 2113, MATCH($B$3, resultados!$A$1:$ZZ$1, 0))</f>
        <v/>
      </c>
    </row>
    <row r="2120">
      <c r="A2120">
        <f>INDEX(resultados!$A$2:$ZZ$2635, 2114, MATCH($B$1, resultados!$A$1:$ZZ$1, 0))</f>
        <v/>
      </c>
      <c r="B2120">
        <f>INDEX(resultados!$A$2:$ZZ$2635, 2114, MATCH($B$2, resultados!$A$1:$ZZ$1, 0))</f>
        <v/>
      </c>
      <c r="C2120">
        <f>INDEX(resultados!$A$2:$ZZ$2635, 2114, MATCH($B$3, resultados!$A$1:$ZZ$1, 0))</f>
        <v/>
      </c>
    </row>
    <row r="2121">
      <c r="A2121">
        <f>INDEX(resultados!$A$2:$ZZ$2635, 2115, MATCH($B$1, resultados!$A$1:$ZZ$1, 0))</f>
        <v/>
      </c>
      <c r="B2121">
        <f>INDEX(resultados!$A$2:$ZZ$2635, 2115, MATCH($B$2, resultados!$A$1:$ZZ$1, 0))</f>
        <v/>
      </c>
      <c r="C2121">
        <f>INDEX(resultados!$A$2:$ZZ$2635, 2115, MATCH($B$3, resultados!$A$1:$ZZ$1, 0))</f>
        <v/>
      </c>
    </row>
    <row r="2122">
      <c r="A2122">
        <f>INDEX(resultados!$A$2:$ZZ$2635, 2116, MATCH($B$1, resultados!$A$1:$ZZ$1, 0))</f>
        <v/>
      </c>
      <c r="B2122">
        <f>INDEX(resultados!$A$2:$ZZ$2635, 2116, MATCH($B$2, resultados!$A$1:$ZZ$1, 0))</f>
        <v/>
      </c>
      <c r="C2122">
        <f>INDEX(resultados!$A$2:$ZZ$2635, 2116, MATCH($B$3, resultados!$A$1:$ZZ$1, 0))</f>
        <v/>
      </c>
    </row>
    <row r="2123">
      <c r="A2123">
        <f>INDEX(resultados!$A$2:$ZZ$2635, 2117, MATCH($B$1, resultados!$A$1:$ZZ$1, 0))</f>
        <v/>
      </c>
      <c r="B2123">
        <f>INDEX(resultados!$A$2:$ZZ$2635, 2117, MATCH($B$2, resultados!$A$1:$ZZ$1, 0))</f>
        <v/>
      </c>
      <c r="C2123">
        <f>INDEX(resultados!$A$2:$ZZ$2635, 2117, MATCH($B$3, resultados!$A$1:$ZZ$1, 0))</f>
        <v/>
      </c>
    </row>
    <row r="2124">
      <c r="A2124">
        <f>INDEX(resultados!$A$2:$ZZ$2635, 2118, MATCH($B$1, resultados!$A$1:$ZZ$1, 0))</f>
        <v/>
      </c>
      <c r="B2124">
        <f>INDEX(resultados!$A$2:$ZZ$2635, 2118, MATCH($B$2, resultados!$A$1:$ZZ$1, 0))</f>
        <v/>
      </c>
      <c r="C2124">
        <f>INDEX(resultados!$A$2:$ZZ$2635, 2118, MATCH($B$3, resultados!$A$1:$ZZ$1, 0))</f>
        <v/>
      </c>
    </row>
    <row r="2125">
      <c r="A2125">
        <f>INDEX(resultados!$A$2:$ZZ$2635, 2119, MATCH($B$1, resultados!$A$1:$ZZ$1, 0))</f>
        <v/>
      </c>
      <c r="B2125">
        <f>INDEX(resultados!$A$2:$ZZ$2635, 2119, MATCH($B$2, resultados!$A$1:$ZZ$1, 0))</f>
        <v/>
      </c>
      <c r="C2125">
        <f>INDEX(resultados!$A$2:$ZZ$2635, 2119, MATCH($B$3, resultados!$A$1:$ZZ$1, 0))</f>
        <v/>
      </c>
    </row>
    <row r="2126">
      <c r="A2126">
        <f>INDEX(resultados!$A$2:$ZZ$2635, 2120, MATCH($B$1, resultados!$A$1:$ZZ$1, 0))</f>
        <v/>
      </c>
      <c r="B2126">
        <f>INDEX(resultados!$A$2:$ZZ$2635, 2120, MATCH($B$2, resultados!$A$1:$ZZ$1, 0))</f>
        <v/>
      </c>
      <c r="C2126">
        <f>INDEX(resultados!$A$2:$ZZ$2635, 2120, MATCH($B$3, resultados!$A$1:$ZZ$1, 0))</f>
        <v/>
      </c>
    </row>
    <row r="2127">
      <c r="A2127">
        <f>INDEX(resultados!$A$2:$ZZ$2635, 2121, MATCH($B$1, resultados!$A$1:$ZZ$1, 0))</f>
        <v/>
      </c>
      <c r="B2127">
        <f>INDEX(resultados!$A$2:$ZZ$2635, 2121, MATCH($B$2, resultados!$A$1:$ZZ$1, 0))</f>
        <v/>
      </c>
      <c r="C2127">
        <f>INDEX(resultados!$A$2:$ZZ$2635, 2121, MATCH($B$3, resultados!$A$1:$ZZ$1, 0))</f>
        <v/>
      </c>
    </row>
    <row r="2128">
      <c r="A2128">
        <f>INDEX(resultados!$A$2:$ZZ$2635, 2122, MATCH($B$1, resultados!$A$1:$ZZ$1, 0))</f>
        <v/>
      </c>
      <c r="B2128">
        <f>INDEX(resultados!$A$2:$ZZ$2635, 2122, MATCH($B$2, resultados!$A$1:$ZZ$1, 0))</f>
        <v/>
      </c>
      <c r="C2128">
        <f>INDEX(resultados!$A$2:$ZZ$2635, 2122, MATCH($B$3, resultados!$A$1:$ZZ$1, 0))</f>
        <v/>
      </c>
    </row>
    <row r="2129">
      <c r="A2129">
        <f>INDEX(resultados!$A$2:$ZZ$2635, 2123, MATCH($B$1, resultados!$A$1:$ZZ$1, 0))</f>
        <v/>
      </c>
      <c r="B2129">
        <f>INDEX(resultados!$A$2:$ZZ$2635, 2123, MATCH($B$2, resultados!$A$1:$ZZ$1, 0))</f>
        <v/>
      </c>
      <c r="C2129">
        <f>INDEX(resultados!$A$2:$ZZ$2635, 2123, MATCH($B$3, resultados!$A$1:$ZZ$1, 0))</f>
        <v/>
      </c>
    </row>
    <row r="2130">
      <c r="A2130">
        <f>INDEX(resultados!$A$2:$ZZ$2635, 2124, MATCH($B$1, resultados!$A$1:$ZZ$1, 0))</f>
        <v/>
      </c>
      <c r="B2130">
        <f>INDEX(resultados!$A$2:$ZZ$2635, 2124, MATCH($B$2, resultados!$A$1:$ZZ$1, 0))</f>
        <v/>
      </c>
      <c r="C2130">
        <f>INDEX(resultados!$A$2:$ZZ$2635, 2124, MATCH($B$3, resultados!$A$1:$ZZ$1, 0))</f>
        <v/>
      </c>
    </row>
    <row r="2131">
      <c r="A2131">
        <f>INDEX(resultados!$A$2:$ZZ$2635, 2125, MATCH($B$1, resultados!$A$1:$ZZ$1, 0))</f>
        <v/>
      </c>
      <c r="B2131">
        <f>INDEX(resultados!$A$2:$ZZ$2635, 2125, MATCH($B$2, resultados!$A$1:$ZZ$1, 0))</f>
        <v/>
      </c>
      <c r="C2131">
        <f>INDEX(resultados!$A$2:$ZZ$2635, 2125, MATCH($B$3, resultados!$A$1:$ZZ$1, 0))</f>
        <v/>
      </c>
    </row>
    <row r="2132">
      <c r="A2132">
        <f>INDEX(resultados!$A$2:$ZZ$2635, 2126, MATCH($B$1, resultados!$A$1:$ZZ$1, 0))</f>
        <v/>
      </c>
      <c r="B2132">
        <f>INDEX(resultados!$A$2:$ZZ$2635, 2126, MATCH($B$2, resultados!$A$1:$ZZ$1, 0))</f>
        <v/>
      </c>
      <c r="C2132">
        <f>INDEX(resultados!$A$2:$ZZ$2635, 2126, MATCH($B$3, resultados!$A$1:$ZZ$1, 0))</f>
        <v/>
      </c>
    </row>
    <row r="2133">
      <c r="A2133">
        <f>INDEX(resultados!$A$2:$ZZ$2635, 2127, MATCH($B$1, resultados!$A$1:$ZZ$1, 0))</f>
        <v/>
      </c>
      <c r="B2133">
        <f>INDEX(resultados!$A$2:$ZZ$2635, 2127, MATCH($B$2, resultados!$A$1:$ZZ$1, 0))</f>
        <v/>
      </c>
      <c r="C2133">
        <f>INDEX(resultados!$A$2:$ZZ$2635, 2127, MATCH($B$3, resultados!$A$1:$ZZ$1, 0))</f>
        <v/>
      </c>
    </row>
    <row r="2134">
      <c r="A2134">
        <f>INDEX(resultados!$A$2:$ZZ$2635, 2128, MATCH($B$1, resultados!$A$1:$ZZ$1, 0))</f>
        <v/>
      </c>
      <c r="B2134">
        <f>INDEX(resultados!$A$2:$ZZ$2635, 2128, MATCH($B$2, resultados!$A$1:$ZZ$1, 0))</f>
        <v/>
      </c>
      <c r="C2134">
        <f>INDEX(resultados!$A$2:$ZZ$2635, 2128, MATCH($B$3, resultados!$A$1:$ZZ$1, 0))</f>
        <v/>
      </c>
    </row>
    <row r="2135">
      <c r="A2135">
        <f>INDEX(resultados!$A$2:$ZZ$2635, 2129, MATCH($B$1, resultados!$A$1:$ZZ$1, 0))</f>
        <v/>
      </c>
      <c r="B2135">
        <f>INDEX(resultados!$A$2:$ZZ$2635, 2129, MATCH($B$2, resultados!$A$1:$ZZ$1, 0))</f>
        <v/>
      </c>
      <c r="C2135">
        <f>INDEX(resultados!$A$2:$ZZ$2635, 2129, MATCH($B$3, resultados!$A$1:$ZZ$1, 0))</f>
        <v/>
      </c>
    </row>
    <row r="2136">
      <c r="A2136">
        <f>INDEX(resultados!$A$2:$ZZ$2635, 2130, MATCH($B$1, resultados!$A$1:$ZZ$1, 0))</f>
        <v/>
      </c>
      <c r="B2136">
        <f>INDEX(resultados!$A$2:$ZZ$2635, 2130, MATCH($B$2, resultados!$A$1:$ZZ$1, 0))</f>
        <v/>
      </c>
      <c r="C2136">
        <f>INDEX(resultados!$A$2:$ZZ$2635, 2130, MATCH($B$3, resultados!$A$1:$ZZ$1, 0))</f>
        <v/>
      </c>
    </row>
    <row r="2137">
      <c r="A2137">
        <f>INDEX(resultados!$A$2:$ZZ$2635, 2131, MATCH($B$1, resultados!$A$1:$ZZ$1, 0))</f>
        <v/>
      </c>
      <c r="B2137">
        <f>INDEX(resultados!$A$2:$ZZ$2635, 2131, MATCH($B$2, resultados!$A$1:$ZZ$1, 0))</f>
        <v/>
      </c>
      <c r="C2137">
        <f>INDEX(resultados!$A$2:$ZZ$2635, 2131, MATCH($B$3, resultados!$A$1:$ZZ$1, 0))</f>
        <v/>
      </c>
    </row>
    <row r="2138">
      <c r="A2138">
        <f>INDEX(resultados!$A$2:$ZZ$2635, 2132, MATCH($B$1, resultados!$A$1:$ZZ$1, 0))</f>
        <v/>
      </c>
      <c r="B2138">
        <f>INDEX(resultados!$A$2:$ZZ$2635, 2132, MATCH($B$2, resultados!$A$1:$ZZ$1, 0))</f>
        <v/>
      </c>
      <c r="C2138">
        <f>INDEX(resultados!$A$2:$ZZ$2635, 2132, MATCH($B$3, resultados!$A$1:$ZZ$1, 0))</f>
        <v/>
      </c>
    </row>
    <row r="2139">
      <c r="A2139">
        <f>INDEX(resultados!$A$2:$ZZ$2635, 2133, MATCH($B$1, resultados!$A$1:$ZZ$1, 0))</f>
        <v/>
      </c>
      <c r="B2139">
        <f>INDEX(resultados!$A$2:$ZZ$2635, 2133, MATCH($B$2, resultados!$A$1:$ZZ$1, 0))</f>
        <v/>
      </c>
      <c r="C2139">
        <f>INDEX(resultados!$A$2:$ZZ$2635, 2133, MATCH($B$3, resultados!$A$1:$ZZ$1, 0))</f>
        <v/>
      </c>
    </row>
    <row r="2140">
      <c r="A2140">
        <f>INDEX(resultados!$A$2:$ZZ$2635, 2134, MATCH($B$1, resultados!$A$1:$ZZ$1, 0))</f>
        <v/>
      </c>
      <c r="B2140">
        <f>INDEX(resultados!$A$2:$ZZ$2635, 2134, MATCH($B$2, resultados!$A$1:$ZZ$1, 0))</f>
        <v/>
      </c>
      <c r="C2140">
        <f>INDEX(resultados!$A$2:$ZZ$2635, 2134, MATCH($B$3, resultados!$A$1:$ZZ$1, 0))</f>
        <v/>
      </c>
    </row>
    <row r="2141">
      <c r="A2141">
        <f>INDEX(resultados!$A$2:$ZZ$2635, 2135, MATCH($B$1, resultados!$A$1:$ZZ$1, 0))</f>
        <v/>
      </c>
      <c r="B2141">
        <f>INDEX(resultados!$A$2:$ZZ$2635, 2135, MATCH($B$2, resultados!$A$1:$ZZ$1, 0))</f>
        <v/>
      </c>
      <c r="C2141">
        <f>INDEX(resultados!$A$2:$ZZ$2635, 2135, MATCH($B$3, resultados!$A$1:$ZZ$1, 0))</f>
        <v/>
      </c>
    </row>
    <row r="2142">
      <c r="A2142">
        <f>INDEX(resultados!$A$2:$ZZ$2635, 2136, MATCH($B$1, resultados!$A$1:$ZZ$1, 0))</f>
        <v/>
      </c>
      <c r="B2142">
        <f>INDEX(resultados!$A$2:$ZZ$2635, 2136, MATCH($B$2, resultados!$A$1:$ZZ$1, 0))</f>
        <v/>
      </c>
      <c r="C2142">
        <f>INDEX(resultados!$A$2:$ZZ$2635, 2136, MATCH($B$3, resultados!$A$1:$ZZ$1, 0))</f>
        <v/>
      </c>
    </row>
    <row r="2143">
      <c r="A2143">
        <f>INDEX(resultados!$A$2:$ZZ$2635, 2137, MATCH($B$1, resultados!$A$1:$ZZ$1, 0))</f>
        <v/>
      </c>
      <c r="B2143">
        <f>INDEX(resultados!$A$2:$ZZ$2635, 2137, MATCH($B$2, resultados!$A$1:$ZZ$1, 0))</f>
        <v/>
      </c>
      <c r="C2143">
        <f>INDEX(resultados!$A$2:$ZZ$2635, 2137, MATCH($B$3, resultados!$A$1:$ZZ$1, 0))</f>
        <v/>
      </c>
    </row>
    <row r="2144">
      <c r="A2144">
        <f>INDEX(resultados!$A$2:$ZZ$2635, 2138, MATCH($B$1, resultados!$A$1:$ZZ$1, 0))</f>
        <v/>
      </c>
      <c r="B2144">
        <f>INDEX(resultados!$A$2:$ZZ$2635, 2138, MATCH($B$2, resultados!$A$1:$ZZ$1, 0))</f>
        <v/>
      </c>
      <c r="C2144">
        <f>INDEX(resultados!$A$2:$ZZ$2635, 2138, MATCH($B$3, resultados!$A$1:$ZZ$1, 0))</f>
        <v/>
      </c>
    </row>
    <row r="2145">
      <c r="A2145">
        <f>INDEX(resultados!$A$2:$ZZ$2635, 2139, MATCH($B$1, resultados!$A$1:$ZZ$1, 0))</f>
        <v/>
      </c>
      <c r="B2145">
        <f>INDEX(resultados!$A$2:$ZZ$2635, 2139, MATCH($B$2, resultados!$A$1:$ZZ$1, 0))</f>
        <v/>
      </c>
      <c r="C2145">
        <f>INDEX(resultados!$A$2:$ZZ$2635, 2139, MATCH($B$3, resultados!$A$1:$ZZ$1, 0))</f>
        <v/>
      </c>
    </row>
    <row r="2146">
      <c r="A2146">
        <f>INDEX(resultados!$A$2:$ZZ$2635, 2140, MATCH($B$1, resultados!$A$1:$ZZ$1, 0))</f>
        <v/>
      </c>
      <c r="B2146">
        <f>INDEX(resultados!$A$2:$ZZ$2635, 2140, MATCH($B$2, resultados!$A$1:$ZZ$1, 0))</f>
        <v/>
      </c>
      <c r="C2146">
        <f>INDEX(resultados!$A$2:$ZZ$2635, 2140, MATCH($B$3, resultados!$A$1:$ZZ$1, 0))</f>
        <v/>
      </c>
    </row>
    <row r="2147">
      <c r="A2147">
        <f>INDEX(resultados!$A$2:$ZZ$2635, 2141, MATCH($B$1, resultados!$A$1:$ZZ$1, 0))</f>
        <v/>
      </c>
      <c r="B2147">
        <f>INDEX(resultados!$A$2:$ZZ$2635, 2141, MATCH($B$2, resultados!$A$1:$ZZ$1, 0))</f>
        <v/>
      </c>
      <c r="C2147">
        <f>INDEX(resultados!$A$2:$ZZ$2635, 2141, MATCH($B$3, resultados!$A$1:$ZZ$1, 0))</f>
        <v/>
      </c>
    </row>
    <row r="2148">
      <c r="A2148">
        <f>INDEX(resultados!$A$2:$ZZ$2635, 2142, MATCH($B$1, resultados!$A$1:$ZZ$1, 0))</f>
        <v/>
      </c>
      <c r="B2148">
        <f>INDEX(resultados!$A$2:$ZZ$2635, 2142, MATCH($B$2, resultados!$A$1:$ZZ$1, 0))</f>
        <v/>
      </c>
      <c r="C2148">
        <f>INDEX(resultados!$A$2:$ZZ$2635, 2142, MATCH($B$3, resultados!$A$1:$ZZ$1, 0))</f>
        <v/>
      </c>
    </row>
    <row r="2149">
      <c r="A2149">
        <f>INDEX(resultados!$A$2:$ZZ$2635, 2143, MATCH($B$1, resultados!$A$1:$ZZ$1, 0))</f>
        <v/>
      </c>
      <c r="B2149">
        <f>INDEX(resultados!$A$2:$ZZ$2635, 2143, MATCH($B$2, resultados!$A$1:$ZZ$1, 0))</f>
        <v/>
      </c>
      <c r="C2149">
        <f>INDEX(resultados!$A$2:$ZZ$2635, 2143, MATCH($B$3, resultados!$A$1:$ZZ$1, 0))</f>
        <v/>
      </c>
    </row>
    <row r="2150">
      <c r="A2150">
        <f>INDEX(resultados!$A$2:$ZZ$2635, 2144, MATCH($B$1, resultados!$A$1:$ZZ$1, 0))</f>
        <v/>
      </c>
      <c r="B2150">
        <f>INDEX(resultados!$A$2:$ZZ$2635, 2144, MATCH($B$2, resultados!$A$1:$ZZ$1, 0))</f>
        <v/>
      </c>
      <c r="C2150">
        <f>INDEX(resultados!$A$2:$ZZ$2635, 2144, MATCH($B$3, resultados!$A$1:$ZZ$1, 0))</f>
        <v/>
      </c>
    </row>
    <row r="2151">
      <c r="A2151">
        <f>INDEX(resultados!$A$2:$ZZ$2635, 2145, MATCH($B$1, resultados!$A$1:$ZZ$1, 0))</f>
        <v/>
      </c>
      <c r="B2151">
        <f>INDEX(resultados!$A$2:$ZZ$2635, 2145, MATCH($B$2, resultados!$A$1:$ZZ$1, 0))</f>
        <v/>
      </c>
      <c r="C2151">
        <f>INDEX(resultados!$A$2:$ZZ$2635, 2145, MATCH($B$3, resultados!$A$1:$ZZ$1, 0))</f>
        <v/>
      </c>
    </row>
    <row r="2152">
      <c r="A2152">
        <f>INDEX(resultados!$A$2:$ZZ$2635, 2146, MATCH($B$1, resultados!$A$1:$ZZ$1, 0))</f>
        <v/>
      </c>
      <c r="B2152">
        <f>INDEX(resultados!$A$2:$ZZ$2635, 2146, MATCH($B$2, resultados!$A$1:$ZZ$1, 0))</f>
        <v/>
      </c>
      <c r="C2152">
        <f>INDEX(resultados!$A$2:$ZZ$2635, 2146, MATCH($B$3, resultados!$A$1:$ZZ$1, 0))</f>
        <v/>
      </c>
    </row>
    <row r="2153">
      <c r="A2153">
        <f>INDEX(resultados!$A$2:$ZZ$2635, 2147, MATCH($B$1, resultados!$A$1:$ZZ$1, 0))</f>
        <v/>
      </c>
      <c r="B2153">
        <f>INDEX(resultados!$A$2:$ZZ$2635, 2147, MATCH($B$2, resultados!$A$1:$ZZ$1, 0))</f>
        <v/>
      </c>
      <c r="C2153">
        <f>INDEX(resultados!$A$2:$ZZ$2635, 2147, MATCH($B$3, resultados!$A$1:$ZZ$1, 0))</f>
        <v/>
      </c>
    </row>
    <row r="2154">
      <c r="A2154">
        <f>INDEX(resultados!$A$2:$ZZ$2635, 2148, MATCH($B$1, resultados!$A$1:$ZZ$1, 0))</f>
        <v/>
      </c>
      <c r="B2154">
        <f>INDEX(resultados!$A$2:$ZZ$2635, 2148, MATCH($B$2, resultados!$A$1:$ZZ$1, 0))</f>
        <v/>
      </c>
      <c r="C2154">
        <f>INDEX(resultados!$A$2:$ZZ$2635, 2148, MATCH($B$3, resultados!$A$1:$ZZ$1, 0))</f>
        <v/>
      </c>
    </row>
    <row r="2155">
      <c r="A2155">
        <f>INDEX(resultados!$A$2:$ZZ$2635, 2149, MATCH($B$1, resultados!$A$1:$ZZ$1, 0))</f>
        <v/>
      </c>
      <c r="B2155">
        <f>INDEX(resultados!$A$2:$ZZ$2635, 2149, MATCH($B$2, resultados!$A$1:$ZZ$1, 0))</f>
        <v/>
      </c>
      <c r="C2155">
        <f>INDEX(resultados!$A$2:$ZZ$2635, 2149, MATCH($B$3, resultados!$A$1:$ZZ$1, 0))</f>
        <v/>
      </c>
    </row>
    <row r="2156">
      <c r="A2156">
        <f>INDEX(resultados!$A$2:$ZZ$2635, 2150, MATCH($B$1, resultados!$A$1:$ZZ$1, 0))</f>
        <v/>
      </c>
      <c r="B2156">
        <f>INDEX(resultados!$A$2:$ZZ$2635, 2150, MATCH($B$2, resultados!$A$1:$ZZ$1, 0))</f>
        <v/>
      </c>
      <c r="C2156">
        <f>INDEX(resultados!$A$2:$ZZ$2635, 2150, MATCH($B$3, resultados!$A$1:$ZZ$1, 0))</f>
        <v/>
      </c>
    </row>
    <row r="2157">
      <c r="A2157">
        <f>INDEX(resultados!$A$2:$ZZ$2635, 2151, MATCH($B$1, resultados!$A$1:$ZZ$1, 0))</f>
        <v/>
      </c>
      <c r="B2157">
        <f>INDEX(resultados!$A$2:$ZZ$2635, 2151, MATCH($B$2, resultados!$A$1:$ZZ$1, 0))</f>
        <v/>
      </c>
      <c r="C2157">
        <f>INDEX(resultados!$A$2:$ZZ$2635, 2151, MATCH($B$3, resultados!$A$1:$ZZ$1, 0))</f>
        <v/>
      </c>
    </row>
    <row r="2158">
      <c r="A2158">
        <f>INDEX(resultados!$A$2:$ZZ$2635, 2152, MATCH($B$1, resultados!$A$1:$ZZ$1, 0))</f>
        <v/>
      </c>
      <c r="B2158">
        <f>INDEX(resultados!$A$2:$ZZ$2635, 2152, MATCH($B$2, resultados!$A$1:$ZZ$1, 0))</f>
        <v/>
      </c>
      <c r="C2158">
        <f>INDEX(resultados!$A$2:$ZZ$2635, 2152, MATCH($B$3, resultados!$A$1:$ZZ$1, 0))</f>
        <v/>
      </c>
    </row>
    <row r="2159">
      <c r="A2159">
        <f>INDEX(resultados!$A$2:$ZZ$2635, 2153, MATCH($B$1, resultados!$A$1:$ZZ$1, 0))</f>
        <v/>
      </c>
      <c r="B2159">
        <f>INDEX(resultados!$A$2:$ZZ$2635, 2153, MATCH($B$2, resultados!$A$1:$ZZ$1, 0))</f>
        <v/>
      </c>
      <c r="C2159">
        <f>INDEX(resultados!$A$2:$ZZ$2635, 2153, MATCH($B$3, resultados!$A$1:$ZZ$1, 0))</f>
        <v/>
      </c>
    </row>
    <row r="2160">
      <c r="A2160">
        <f>INDEX(resultados!$A$2:$ZZ$2635, 2154, MATCH($B$1, resultados!$A$1:$ZZ$1, 0))</f>
        <v/>
      </c>
      <c r="B2160">
        <f>INDEX(resultados!$A$2:$ZZ$2635, 2154, MATCH($B$2, resultados!$A$1:$ZZ$1, 0))</f>
        <v/>
      </c>
      <c r="C2160">
        <f>INDEX(resultados!$A$2:$ZZ$2635, 2154, MATCH($B$3, resultados!$A$1:$ZZ$1, 0))</f>
        <v/>
      </c>
    </row>
    <row r="2161">
      <c r="A2161">
        <f>INDEX(resultados!$A$2:$ZZ$2635, 2155, MATCH($B$1, resultados!$A$1:$ZZ$1, 0))</f>
        <v/>
      </c>
      <c r="B2161">
        <f>INDEX(resultados!$A$2:$ZZ$2635, 2155, MATCH($B$2, resultados!$A$1:$ZZ$1, 0))</f>
        <v/>
      </c>
      <c r="C2161">
        <f>INDEX(resultados!$A$2:$ZZ$2635, 2155, MATCH($B$3, resultados!$A$1:$ZZ$1, 0))</f>
        <v/>
      </c>
    </row>
    <row r="2162">
      <c r="A2162">
        <f>INDEX(resultados!$A$2:$ZZ$2635, 2156, MATCH($B$1, resultados!$A$1:$ZZ$1, 0))</f>
        <v/>
      </c>
      <c r="B2162">
        <f>INDEX(resultados!$A$2:$ZZ$2635, 2156, MATCH($B$2, resultados!$A$1:$ZZ$1, 0))</f>
        <v/>
      </c>
      <c r="C2162">
        <f>INDEX(resultados!$A$2:$ZZ$2635, 2156, MATCH($B$3, resultados!$A$1:$ZZ$1, 0))</f>
        <v/>
      </c>
    </row>
    <row r="2163">
      <c r="A2163">
        <f>INDEX(resultados!$A$2:$ZZ$2635, 2157, MATCH($B$1, resultados!$A$1:$ZZ$1, 0))</f>
        <v/>
      </c>
      <c r="B2163">
        <f>INDEX(resultados!$A$2:$ZZ$2635, 2157, MATCH($B$2, resultados!$A$1:$ZZ$1, 0))</f>
        <v/>
      </c>
      <c r="C2163">
        <f>INDEX(resultados!$A$2:$ZZ$2635, 2157, MATCH($B$3, resultados!$A$1:$ZZ$1, 0))</f>
        <v/>
      </c>
    </row>
    <row r="2164">
      <c r="A2164">
        <f>INDEX(resultados!$A$2:$ZZ$2635, 2158, MATCH($B$1, resultados!$A$1:$ZZ$1, 0))</f>
        <v/>
      </c>
      <c r="B2164">
        <f>INDEX(resultados!$A$2:$ZZ$2635, 2158, MATCH($B$2, resultados!$A$1:$ZZ$1, 0))</f>
        <v/>
      </c>
      <c r="C2164">
        <f>INDEX(resultados!$A$2:$ZZ$2635, 2158, MATCH($B$3, resultados!$A$1:$ZZ$1, 0))</f>
        <v/>
      </c>
    </row>
    <row r="2165">
      <c r="A2165">
        <f>INDEX(resultados!$A$2:$ZZ$2635, 2159, MATCH($B$1, resultados!$A$1:$ZZ$1, 0))</f>
        <v/>
      </c>
      <c r="B2165">
        <f>INDEX(resultados!$A$2:$ZZ$2635, 2159, MATCH($B$2, resultados!$A$1:$ZZ$1, 0))</f>
        <v/>
      </c>
      <c r="C2165">
        <f>INDEX(resultados!$A$2:$ZZ$2635, 2159, MATCH($B$3, resultados!$A$1:$ZZ$1, 0))</f>
        <v/>
      </c>
    </row>
    <row r="2166">
      <c r="A2166">
        <f>INDEX(resultados!$A$2:$ZZ$2635, 2160, MATCH($B$1, resultados!$A$1:$ZZ$1, 0))</f>
        <v/>
      </c>
      <c r="B2166">
        <f>INDEX(resultados!$A$2:$ZZ$2635, 2160, MATCH($B$2, resultados!$A$1:$ZZ$1, 0))</f>
        <v/>
      </c>
      <c r="C2166">
        <f>INDEX(resultados!$A$2:$ZZ$2635, 2160, MATCH($B$3, resultados!$A$1:$ZZ$1, 0))</f>
        <v/>
      </c>
    </row>
    <row r="2167">
      <c r="A2167">
        <f>INDEX(resultados!$A$2:$ZZ$2635, 2161, MATCH($B$1, resultados!$A$1:$ZZ$1, 0))</f>
        <v/>
      </c>
      <c r="B2167">
        <f>INDEX(resultados!$A$2:$ZZ$2635, 2161, MATCH($B$2, resultados!$A$1:$ZZ$1, 0))</f>
        <v/>
      </c>
      <c r="C2167">
        <f>INDEX(resultados!$A$2:$ZZ$2635, 2161, MATCH($B$3, resultados!$A$1:$ZZ$1, 0))</f>
        <v/>
      </c>
    </row>
    <row r="2168">
      <c r="A2168">
        <f>INDEX(resultados!$A$2:$ZZ$2635, 2162, MATCH($B$1, resultados!$A$1:$ZZ$1, 0))</f>
        <v/>
      </c>
      <c r="B2168">
        <f>INDEX(resultados!$A$2:$ZZ$2635, 2162, MATCH($B$2, resultados!$A$1:$ZZ$1, 0))</f>
        <v/>
      </c>
      <c r="C2168">
        <f>INDEX(resultados!$A$2:$ZZ$2635, 2162, MATCH($B$3, resultados!$A$1:$ZZ$1, 0))</f>
        <v/>
      </c>
    </row>
    <row r="2169">
      <c r="A2169">
        <f>INDEX(resultados!$A$2:$ZZ$2635, 2163, MATCH($B$1, resultados!$A$1:$ZZ$1, 0))</f>
        <v/>
      </c>
      <c r="B2169">
        <f>INDEX(resultados!$A$2:$ZZ$2635, 2163, MATCH($B$2, resultados!$A$1:$ZZ$1, 0))</f>
        <v/>
      </c>
      <c r="C2169">
        <f>INDEX(resultados!$A$2:$ZZ$2635, 2163, MATCH($B$3, resultados!$A$1:$ZZ$1, 0))</f>
        <v/>
      </c>
    </row>
    <row r="2170">
      <c r="A2170">
        <f>INDEX(resultados!$A$2:$ZZ$2635, 2164, MATCH($B$1, resultados!$A$1:$ZZ$1, 0))</f>
        <v/>
      </c>
      <c r="B2170">
        <f>INDEX(resultados!$A$2:$ZZ$2635, 2164, MATCH($B$2, resultados!$A$1:$ZZ$1, 0))</f>
        <v/>
      </c>
      <c r="C2170">
        <f>INDEX(resultados!$A$2:$ZZ$2635, 2164, MATCH($B$3, resultados!$A$1:$ZZ$1, 0))</f>
        <v/>
      </c>
    </row>
    <row r="2171">
      <c r="A2171">
        <f>INDEX(resultados!$A$2:$ZZ$2635, 2165, MATCH($B$1, resultados!$A$1:$ZZ$1, 0))</f>
        <v/>
      </c>
      <c r="B2171">
        <f>INDEX(resultados!$A$2:$ZZ$2635, 2165, MATCH($B$2, resultados!$A$1:$ZZ$1, 0))</f>
        <v/>
      </c>
      <c r="C2171">
        <f>INDEX(resultados!$A$2:$ZZ$2635, 2165, MATCH($B$3, resultados!$A$1:$ZZ$1, 0))</f>
        <v/>
      </c>
    </row>
    <row r="2172">
      <c r="A2172">
        <f>INDEX(resultados!$A$2:$ZZ$2635, 2166, MATCH($B$1, resultados!$A$1:$ZZ$1, 0))</f>
        <v/>
      </c>
      <c r="B2172">
        <f>INDEX(resultados!$A$2:$ZZ$2635, 2166, MATCH($B$2, resultados!$A$1:$ZZ$1, 0))</f>
        <v/>
      </c>
      <c r="C2172">
        <f>INDEX(resultados!$A$2:$ZZ$2635, 2166, MATCH($B$3, resultados!$A$1:$ZZ$1, 0))</f>
        <v/>
      </c>
    </row>
    <row r="2173">
      <c r="A2173">
        <f>INDEX(resultados!$A$2:$ZZ$2635, 2167, MATCH($B$1, resultados!$A$1:$ZZ$1, 0))</f>
        <v/>
      </c>
      <c r="B2173">
        <f>INDEX(resultados!$A$2:$ZZ$2635, 2167, MATCH($B$2, resultados!$A$1:$ZZ$1, 0))</f>
        <v/>
      </c>
      <c r="C2173">
        <f>INDEX(resultados!$A$2:$ZZ$2635, 2167, MATCH($B$3, resultados!$A$1:$ZZ$1, 0))</f>
        <v/>
      </c>
    </row>
    <row r="2174">
      <c r="A2174">
        <f>INDEX(resultados!$A$2:$ZZ$2635, 2168, MATCH($B$1, resultados!$A$1:$ZZ$1, 0))</f>
        <v/>
      </c>
      <c r="B2174">
        <f>INDEX(resultados!$A$2:$ZZ$2635, 2168, MATCH($B$2, resultados!$A$1:$ZZ$1, 0))</f>
        <v/>
      </c>
      <c r="C2174">
        <f>INDEX(resultados!$A$2:$ZZ$2635, 2168, MATCH($B$3, resultados!$A$1:$ZZ$1, 0))</f>
        <v/>
      </c>
    </row>
    <row r="2175">
      <c r="A2175">
        <f>INDEX(resultados!$A$2:$ZZ$2635, 2169, MATCH($B$1, resultados!$A$1:$ZZ$1, 0))</f>
        <v/>
      </c>
      <c r="B2175">
        <f>INDEX(resultados!$A$2:$ZZ$2635, 2169, MATCH($B$2, resultados!$A$1:$ZZ$1, 0))</f>
        <v/>
      </c>
      <c r="C2175">
        <f>INDEX(resultados!$A$2:$ZZ$2635, 2169, MATCH($B$3, resultados!$A$1:$ZZ$1, 0))</f>
        <v/>
      </c>
    </row>
    <row r="2176">
      <c r="A2176">
        <f>INDEX(resultados!$A$2:$ZZ$2635, 2170, MATCH($B$1, resultados!$A$1:$ZZ$1, 0))</f>
        <v/>
      </c>
      <c r="B2176">
        <f>INDEX(resultados!$A$2:$ZZ$2635, 2170, MATCH($B$2, resultados!$A$1:$ZZ$1, 0))</f>
        <v/>
      </c>
      <c r="C2176">
        <f>INDEX(resultados!$A$2:$ZZ$2635, 2170, MATCH($B$3, resultados!$A$1:$ZZ$1, 0))</f>
        <v/>
      </c>
    </row>
    <row r="2177">
      <c r="A2177">
        <f>INDEX(resultados!$A$2:$ZZ$2635, 2171, MATCH($B$1, resultados!$A$1:$ZZ$1, 0))</f>
        <v/>
      </c>
      <c r="B2177">
        <f>INDEX(resultados!$A$2:$ZZ$2635, 2171, MATCH($B$2, resultados!$A$1:$ZZ$1, 0))</f>
        <v/>
      </c>
      <c r="C2177">
        <f>INDEX(resultados!$A$2:$ZZ$2635, 2171, MATCH($B$3, resultados!$A$1:$ZZ$1, 0))</f>
        <v/>
      </c>
    </row>
    <row r="2178">
      <c r="A2178">
        <f>INDEX(resultados!$A$2:$ZZ$2635, 2172, MATCH($B$1, resultados!$A$1:$ZZ$1, 0))</f>
        <v/>
      </c>
      <c r="B2178">
        <f>INDEX(resultados!$A$2:$ZZ$2635, 2172, MATCH($B$2, resultados!$A$1:$ZZ$1, 0))</f>
        <v/>
      </c>
      <c r="C2178">
        <f>INDEX(resultados!$A$2:$ZZ$2635, 2172, MATCH($B$3, resultados!$A$1:$ZZ$1, 0))</f>
        <v/>
      </c>
    </row>
    <row r="2179">
      <c r="A2179">
        <f>INDEX(resultados!$A$2:$ZZ$2635, 2173, MATCH($B$1, resultados!$A$1:$ZZ$1, 0))</f>
        <v/>
      </c>
      <c r="B2179">
        <f>INDEX(resultados!$A$2:$ZZ$2635, 2173, MATCH($B$2, resultados!$A$1:$ZZ$1, 0))</f>
        <v/>
      </c>
      <c r="C2179">
        <f>INDEX(resultados!$A$2:$ZZ$2635, 2173, MATCH($B$3, resultados!$A$1:$ZZ$1, 0))</f>
        <v/>
      </c>
    </row>
    <row r="2180">
      <c r="A2180">
        <f>INDEX(resultados!$A$2:$ZZ$2635, 2174, MATCH($B$1, resultados!$A$1:$ZZ$1, 0))</f>
        <v/>
      </c>
      <c r="B2180">
        <f>INDEX(resultados!$A$2:$ZZ$2635, 2174, MATCH($B$2, resultados!$A$1:$ZZ$1, 0))</f>
        <v/>
      </c>
      <c r="C2180">
        <f>INDEX(resultados!$A$2:$ZZ$2635, 2174, MATCH($B$3, resultados!$A$1:$ZZ$1, 0))</f>
        <v/>
      </c>
    </row>
    <row r="2181">
      <c r="A2181">
        <f>INDEX(resultados!$A$2:$ZZ$2635, 2175, MATCH($B$1, resultados!$A$1:$ZZ$1, 0))</f>
        <v/>
      </c>
      <c r="B2181">
        <f>INDEX(resultados!$A$2:$ZZ$2635, 2175, MATCH($B$2, resultados!$A$1:$ZZ$1, 0))</f>
        <v/>
      </c>
      <c r="C2181">
        <f>INDEX(resultados!$A$2:$ZZ$2635, 2175, MATCH($B$3, resultados!$A$1:$ZZ$1, 0))</f>
        <v/>
      </c>
    </row>
    <row r="2182">
      <c r="A2182">
        <f>INDEX(resultados!$A$2:$ZZ$2635, 2176, MATCH($B$1, resultados!$A$1:$ZZ$1, 0))</f>
        <v/>
      </c>
      <c r="B2182">
        <f>INDEX(resultados!$A$2:$ZZ$2635, 2176, MATCH($B$2, resultados!$A$1:$ZZ$1, 0))</f>
        <v/>
      </c>
      <c r="C2182">
        <f>INDEX(resultados!$A$2:$ZZ$2635, 2176, MATCH($B$3, resultados!$A$1:$ZZ$1, 0))</f>
        <v/>
      </c>
    </row>
    <row r="2183">
      <c r="A2183">
        <f>INDEX(resultados!$A$2:$ZZ$2635, 2177, MATCH($B$1, resultados!$A$1:$ZZ$1, 0))</f>
        <v/>
      </c>
      <c r="B2183">
        <f>INDEX(resultados!$A$2:$ZZ$2635, 2177, MATCH($B$2, resultados!$A$1:$ZZ$1, 0))</f>
        <v/>
      </c>
      <c r="C2183">
        <f>INDEX(resultados!$A$2:$ZZ$2635, 2177, MATCH($B$3, resultados!$A$1:$ZZ$1, 0))</f>
        <v/>
      </c>
    </row>
    <row r="2184">
      <c r="A2184">
        <f>INDEX(resultados!$A$2:$ZZ$2635, 2178, MATCH($B$1, resultados!$A$1:$ZZ$1, 0))</f>
        <v/>
      </c>
      <c r="B2184">
        <f>INDEX(resultados!$A$2:$ZZ$2635, 2178, MATCH($B$2, resultados!$A$1:$ZZ$1, 0))</f>
        <v/>
      </c>
      <c r="C2184">
        <f>INDEX(resultados!$A$2:$ZZ$2635, 2178, MATCH($B$3, resultados!$A$1:$ZZ$1, 0))</f>
        <v/>
      </c>
    </row>
    <row r="2185">
      <c r="A2185">
        <f>INDEX(resultados!$A$2:$ZZ$2635, 2179, MATCH($B$1, resultados!$A$1:$ZZ$1, 0))</f>
        <v/>
      </c>
      <c r="B2185">
        <f>INDEX(resultados!$A$2:$ZZ$2635, 2179, MATCH($B$2, resultados!$A$1:$ZZ$1, 0))</f>
        <v/>
      </c>
      <c r="C2185">
        <f>INDEX(resultados!$A$2:$ZZ$2635, 2179, MATCH($B$3, resultados!$A$1:$ZZ$1, 0))</f>
        <v/>
      </c>
    </row>
    <row r="2186">
      <c r="A2186">
        <f>INDEX(resultados!$A$2:$ZZ$2635, 2180, MATCH($B$1, resultados!$A$1:$ZZ$1, 0))</f>
        <v/>
      </c>
      <c r="B2186">
        <f>INDEX(resultados!$A$2:$ZZ$2635, 2180, MATCH($B$2, resultados!$A$1:$ZZ$1, 0))</f>
        <v/>
      </c>
      <c r="C2186">
        <f>INDEX(resultados!$A$2:$ZZ$2635, 2180, MATCH($B$3, resultados!$A$1:$ZZ$1, 0))</f>
        <v/>
      </c>
    </row>
    <row r="2187">
      <c r="A2187">
        <f>INDEX(resultados!$A$2:$ZZ$2635, 2181, MATCH($B$1, resultados!$A$1:$ZZ$1, 0))</f>
        <v/>
      </c>
      <c r="B2187">
        <f>INDEX(resultados!$A$2:$ZZ$2635, 2181, MATCH($B$2, resultados!$A$1:$ZZ$1, 0))</f>
        <v/>
      </c>
      <c r="C2187">
        <f>INDEX(resultados!$A$2:$ZZ$2635, 2181, MATCH($B$3, resultados!$A$1:$ZZ$1, 0))</f>
        <v/>
      </c>
    </row>
    <row r="2188">
      <c r="A2188">
        <f>INDEX(resultados!$A$2:$ZZ$2635, 2182, MATCH($B$1, resultados!$A$1:$ZZ$1, 0))</f>
        <v/>
      </c>
      <c r="B2188">
        <f>INDEX(resultados!$A$2:$ZZ$2635, 2182, MATCH($B$2, resultados!$A$1:$ZZ$1, 0))</f>
        <v/>
      </c>
      <c r="C2188">
        <f>INDEX(resultados!$A$2:$ZZ$2635, 2182, MATCH($B$3, resultados!$A$1:$ZZ$1, 0))</f>
        <v/>
      </c>
    </row>
    <row r="2189">
      <c r="A2189">
        <f>INDEX(resultados!$A$2:$ZZ$2635, 2183, MATCH($B$1, resultados!$A$1:$ZZ$1, 0))</f>
        <v/>
      </c>
      <c r="B2189">
        <f>INDEX(resultados!$A$2:$ZZ$2635, 2183, MATCH($B$2, resultados!$A$1:$ZZ$1, 0))</f>
        <v/>
      </c>
      <c r="C2189">
        <f>INDEX(resultados!$A$2:$ZZ$2635, 2183, MATCH($B$3, resultados!$A$1:$ZZ$1, 0))</f>
        <v/>
      </c>
    </row>
    <row r="2190">
      <c r="A2190">
        <f>INDEX(resultados!$A$2:$ZZ$2635, 2184, MATCH($B$1, resultados!$A$1:$ZZ$1, 0))</f>
        <v/>
      </c>
      <c r="B2190">
        <f>INDEX(resultados!$A$2:$ZZ$2635, 2184, MATCH($B$2, resultados!$A$1:$ZZ$1, 0))</f>
        <v/>
      </c>
      <c r="C2190">
        <f>INDEX(resultados!$A$2:$ZZ$2635, 2184, MATCH($B$3, resultados!$A$1:$ZZ$1, 0))</f>
        <v/>
      </c>
    </row>
    <row r="2191">
      <c r="A2191">
        <f>INDEX(resultados!$A$2:$ZZ$2635, 2185, MATCH($B$1, resultados!$A$1:$ZZ$1, 0))</f>
        <v/>
      </c>
      <c r="B2191">
        <f>INDEX(resultados!$A$2:$ZZ$2635, 2185, MATCH($B$2, resultados!$A$1:$ZZ$1, 0))</f>
        <v/>
      </c>
      <c r="C2191">
        <f>INDEX(resultados!$A$2:$ZZ$2635, 2185, MATCH($B$3, resultados!$A$1:$ZZ$1, 0))</f>
        <v/>
      </c>
    </row>
    <row r="2192">
      <c r="A2192">
        <f>INDEX(resultados!$A$2:$ZZ$2635, 2186, MATCH($B$1, resultados!$A$1:$ZZ$1, 0))</f>
        <v/>
      </c>
      <c r="B2192">
        <f>INDEX(resultados!$A$2:$ZZ$2635, 2186, MATCH($B$2, resultados!$A$1:$ZZ$1, 0))</f>
        <v/>
      </c>
      <c r="C2192">
        <f>INDEX(resultados!$A$2:$ZZ$2635, 2186, MATCH($B$3, resultados!$A$1:$ZZ$1, 0))</f>
        <v/>
      </c>
    </row>
    <row r="2193">
      <c r="A2193">
        <f>INDEX(resultados!$A$2:$ZZ$2635, 2187, MATCH($B$1, resultados!$A$1:$ZZ$1, 0))</f>
        <v/>
      </c>
      <c r="B2193">
        <f>INDEX(resultados!$A$2:$ZZ$2635, 2187, MATCH($B$2, resultados!$A$1:$ZZ$1, 0))</f>
        <v/>
      </c>
      <c r="C2193">
        <f>INDEX(resultados!$A$2:$ZZ$2635, 2187, MATCH($B$3, resultados!$A$1:$ZZ$1, 0))</f>
        <v/>
      </c>
    </row>
    <row r="2194">
      <c r="A2194">
        <f>INDEX(resultados!$A$2:$ZZ$2635, 2188, MATCH($B$1, resultados!$A$1:$ZZ$1, 0))</f>
        <v/>
      </c>
      <c r="B2194">
        <f>INDEX(resultados!$A$2:$ZZ$2635, 2188, MATCH($B$2, resultados!$A$1:$ZZ$1, 0))</f>
        <v/>
      </c>
      <c r="C2194">
        <f>INDEX(resultados!$A$2:$ZZ$2635, 2188, MATCH($B$3, resultados!$A$1:$ZZ$1, 0))</f>
        <v/>
      </c>
    </row>
    <row r="2195">
      <c r="A2195">
        <f>INDEX(resultados!$A$2:$ZZ$2635, 2189, MATCH($B$1, resultados!$A$1:$ZZ$1, 0))</f>
        <v/>
      </c>
      <c r="B2195">
        <f>INDEX(resultados!$A$2:$ZZ$2635, 2189, MATCH($B$2, resultados!$A$1:$ZZ$1, 0))</f>
        <v/>
      </c>
      <c r="C2195">
        <f>INDEX(resultados!$A$2:$ZZ$2635, 2189, MATCH($B$3, resultados!$A$1:$ZZ$1, 0))</f>
        <v/>
      </c>
    </row>
    <row r="2196">
      <c r="A2196">
        <f>INDEX(resultados!$A$2:$ZZ$2635, 2190, MATCH($B$1, resultados!$A$1:$ZZ$1, 0))</f>
        <v/>
      </c>
      <c r="B2196">
        <f>INDEX(resultados!$A$2:$ZZ$2635, 2190, MATCH($B$2, resultados!$A$1:$ZZ$1, 0))</f>
        <v/>
      </c>
      <c r="C2196">
        <f>INDEX(resultados!$A$2:$ZZ$2635, 2190, MATCH($B$3, resultados!$A$1:$ZZ$1, 0))</f>
        <v/>
      </c>
    </row>
    <row r="2197">
      <c r="A2197">
        <f>INDEX(resultados!$A$2:$ZZ$2635, 2191, MATCH($B$1, resultados!$A$1:$ZZ$1, 0))</f>
        <v/>
      </c>
      <c r="B2197">
        <f>INDEX(resultados!$A$2:$ZZ$2635, 2191, MATCH($B$2, resultados!$A$1:$ZZ$1, 0))</f>
        <v/>
      </c>
      <c r="C2197">
        <f>INDEX(resultados!$A$2:$ZZ$2635, 2191, MATCH($B$3, resultados!$A$1:$ZZ$1, 0))</f>
        <v/>
      </c>
    </row>
    <row r="2198">
      <c r="A2198">
        <f>INDEX(resultados!$A$2:$ZZ$2635, 2192, MATCH($B$1, resultados!$A$1:$ZZ$1, 0))</f>
        <v/>
      </c>
      <c r="B2198">
        <f>INDEX(resultados!$A$2:$ZZ$2635, 2192, MATCH($B$2, resultados!$A$1:$ZZ$1, 0))</f>
        <v/>
      </c>
      <c r="C2198">
        <f>INDEX(resultados!$A$2:$ZZ$2635, 2192, MATCH($B$3, resultados!$A$1:$ZZ$1, 0))</f>
        <v/>
      </c>
    </row>
    <row r="2199">
      <c r="A2199">
        <f>INDEX(resultados!$A$2:$ZZ$2635, 2193, MATCH($B$1, resultados!$A$1:$ZZ$1, 0))</f>
        <v/>
      </c>
      <c r="B2199">
        <f>INDEX(resultados!$A$2:$ZZ$2635, 2193, MATCH($B$2, resultados!$A$1:$ZZ$1, 0))</f>
        <v/>
      </c>
      <c r="C2199">
        <f>INDEX(resultados!$A$2:$ZZ$2635, 2193, MATCH($B$3, resultados!$A$1:$ZZ$1, 0))</f>
        <v/>
      </c>
    </row>
    <row r="2200">
      <c r="A2200">
        <f>INDEX(resultados!$A$2:$ZZ$2635, 2194, MATCH($B$1, resultados!$A$1:$ZZ$1, 0))</f>
        <v/>
      </c>
      <c r="B2200">
        <f>INDEX(resultados!$A$2:$ZZ$2635, 2194, MATCH($B$2, resultados!$A$1:$ZZ$1, 0))</f>
        <v/>
      </c>
      <c r="C2200">
        <f>INDEX(resultados!$A$2:$ZZ$2635, 2194, MATCH($B$3, resultados!$A$1:$ZZ$1, 0))</f>
        <v/>
      </c>
    </row>
    <row r="2201">
      <c r="A2201">
        <f>INDEX(resultados!$A$2:$ZZ$2635, 2195, MATCH($B$1, resultados!$A$1:$ZZ$1, 0))</f>
        <v/>
      </c>
      <c r="B2201">
        <f>INDEX(resultados!$A$2:$ZZ$2635, 2195, MATCH($B$2, resultados!$A$1:$ZZ$1, 0))</f>
        <v/>
      </c>
      <c r="C2201">
        <f>INDEX(resultados!$A$2:$ZZ$2635, 2195, MATCH($B$3, resultados!$A$1:$ZZ$1, 0))</f>
        <v/>
      </c>
    </row>
    <row r="2202">
      <c r="A2202">
        <f>INDEX(resultados!$A$2:$ZZ$2635, 2196, MATCH($B$1, resultados!$A$1:$ZZ$1, 0))</f>
        <v/>
      </c>
      <c r="B2202">
        <f>INDEX(resultados!$A$2:$ZZ$2635, 2196, MATCH($B$2, resultados!$A$1:$ZZ$1, 0))</f>
        <v/>
      </c>
      <c r="C2202">
        <f>INDEX(resultados!$A$2:$ZZ$2635, 2196, MATCH($B$3, resultados!$A$1:$ZZ$1, 0))</f>
        <v/>
      </c>
    </row>
    <row r="2203">
      <c r="A2203">
        <f>INDEX(resultados!$A$2:$ZZ$2635, 2197, MATCH($B$1, resultados!$A$1:$ZZ$1, 0))</f>
        <v/>
      </c>
      <c r="B2203">
        <f>INDEX(resultados!$A$2:$ZZ$2635, 2197, MATCH($B$2, resultados!$A$1:$ZZ$1, 0))</f>
        <v/>
      </c>
      <c r="C2203">
        <f>INDEX(resultados!$A$2:$ZZ$2635, 2197, MATCH($B$3, resultados!$A$1:$ZZ$1, 0))</f>
        <v/>
      </c>
    </row>
    <row r="2204">
      <c r="A2204">
        <f>INDEX(resultados!$A$2:$ZZ$2635, 2198, MATCH($B$1, resultados!$A$1:$ZZ$1, 0))</f>
        <v/>
      </c>
      <c r="B2204">
        <f>INDEX(resultados!$A$2:$ZZ$2635, 2198, MATCH($B$2, resultados!$A$1:$ZZ$1, 0))</f>
        <v/>
      </c>
      <c r="C2204">
        <f>INDEX(resultados!$A$2:$ZZ$2635, 2198, MATCH($B$3, resultados!$A$1:$ZZ$1, 0))</f>
        <v/>
      </c>
    </row>
    <row r="2205">
      <c r="A2205">
        <f>INDEX(resultados!$A$2:$ZZ$2635, 2199, MATCH($B$1, resultados!$A$1:$ZZ$1, 0))</f>
        <v/>
      </c>
      <c r="B2205">
        <f>INDEX(resultados!$A$2:$ZZ$2635, 2199, MATCH($B$2, resultados!$A$1:$ZZ$1, 0))</f>
        <v/>
      </c>
      <c r="C2205">
        <f>INDEX(resultados!$A$2:$ZZ$2635, 2199, MATCH($B$3, resultados!$A$1:$ZZ$1, 0))</f>
        <v/>
      </c>
    </row>
    <row r="2206">
      <c r="A2206">
        <f>INDEX(resultados!$A$2:$ZZ$2635, 2200, MATCH($B$1, resultados!$A$1:$ZZ$1, 0))</f>
        <v/>
      </c>
      <c r="B2206">
        <f>INDEX(resultados!$A$2:$ZZ$2635, 2200, MATCH($B$2, resultados!$A$1:$ZZ$1, 0))</f>
        <v/>
      </c>
      <c r="C2206">
        <f>INDEX(resultados!$A$2:$ZZ$2635, 2200, MATCH($B$3, resultados!$A$1:$ZZ$1, 0))</f>
        <v/>
      </c>
    </row>
    <row r="2207">
      <c r="A2207">
        <f>INDEX(resultados!$A$2:$ZZ$2635, 2201, MATCH($B$1, resultados!$A$1:$ZZ$1, 0))</f>
        <v/>
      </c>
      <c r="B2207">
        <f>INDEX(resultados!$A$2:$ZZ$2635, 2201, MATCH($B$2, resultados!$A$1:$ZZ$1, 0))</f>
        <v/>
      </c>
      <c r="C2207">
        <f>INDEX(resultados!$A$2:$ZZ$2635, 2201, MATCH($B$3, resultados!$A$1:$ZZ$1, 0))</f>
        <v/>
      </c>
    </row>
    <row r="2208">
      <c r="A2208">
        <f>INDEX(resultados!$A$2:$ZZ$2635, 2202, MATCH($B$1, resultados!$A$1:$ZZ$1, 0))</f>
        <v/>
      </c>
      <c r="B2208">
        <f>INDEX(resultados!$A$2:$ZZ$2635, 2202, MATCH($B$2, resultados!$A$1:$ZZ$1, 0))</f>
        <v/>
      </c>
      <c r="C2208">
        <f>INDEX(resultados!$A$2:$ZZ$2635, 2202, MATCH($B$3, resultados!$A$1:$ZZ$1, 0))</f>
        <v/>
      </c>
    </row>
    <row r="2209">
      <c r="A2209">
        <f>INDEX(resultados!$A$2:$ZZ$2635, 2203, MATCH($B$1, resultados!$A$1:$ZZ$1, 0))</f>
        <v/>
      </c>
      <c r="B2209">
        <f>INDEX(resultados!$A$2:$ZZ$2635, 2203, MATCH($B$2, resultados!$A$1:$ZZ$1, 0))</f>
        <v/>
      </c>
      <c r="C2209">
        <f>INDEX(resultados!$A$2:$ZZ$2635, 2203, MATCH($B$3, resultados!$A$1:$ZZ$1, 0))</f>
        <v/>
      </c>
    </row>
    <row r="2210">
      <c r="A2210">
        <f>INDEX(resultados!$A$2:$ZZ$2635, 2204, MATCH($B$1, resultados!$A$1:$ZZ$1, 0))</f>
        <v/>
      </c>
      <c r="B2210">
        <f>INDEX(resultados!$A$2:$ZZ$2635, 2204, MATCH($B$2, resultados!$A$1:$ZZ$1, 0))</f>
        <v/>
      </c>
      <c r="C2210">
        <f>INDEX(resultados!$A$2:$ZZ$2635, 2204, MATCH($B$3, resultados!$A$1:$ZZ$1, 0))</f>
        <v/>
      </c>
    </row>
    <row r="2211">
      <c r="A2211">
        <f>INDEX(resultados!$A$2:$ZZ$2635, 2205, MATCH($B$1, resultados!$A$1:$ZZ$1, 0))</f>
        <v/>
      </c>
      <c r="B2211">
        <f>INDEX(resultados!$A$2:$ZZ$2635, 2205, MATCH($B$2, resultados!$A$1:$ZZ$1, 0))</f>
        <v/>
      </c>
      <c r="C2211">
        <f>INDEX(resultados!$A$2:$ZZ$2635, 2205, MATCH($B$3, resultados!$A$1:$ZZ$1, 0))</f>
        <v/>
      </c>
    </row>
    <row r="2212">
      <c r="A2212">
        <f>INDEX(resultados!$A$2:$ZZ$2635, 2206, MATCH($B$1, resultados!$A$1:$ZZ$1, 0))</f>
        <v/>
      </c>
      <c r="B2212">
        <f>INDEX(resultados!$A$2:$ZZ$2635, 2206, MATCH($B$2, resultados!$A$1:$ZZ$1, 0))</f>
        <v/>
      </c>
      <c r="C2212">
        <f>INDEX(resultados!$A$2:$ZZ$2635, 2206, MATCH($B$3, resultados!$A$1:$ZZ$1, 0))</f>
        <v/>
      </c>
    </row>
    <row r="2213">
      <c r="A2213">
        <f>INDEX(resultados!$A$2:$ZZ$2635, 2207, MATCH($B$1, resultados!$A$1:$ZZ$1, 0))</f>
        <v/>
      </c>
      <c r="B2213">
        <f>INDEX(resultados!$A$2:$ZZ$2635, 2207, MATCH($B$2, resultados!$A$1:$ZZ$1, 0))</f>
        <v/>
      </c>
      <c r="C2213">
        <f>INDEX(resultados!$A$2:$ZZ$2635, 2207, MATCH($B$3, resultados!$A$1:$ZZ$1, 0))</f>
        <v/>
      </c>
    </row>
    <row r="2214">
      <c r="A2214">
        <f>INDEX(resultados!$A$2:$ZZ$2635, 2208, MATCH($B$1, resultados!$A$1:$ZZ$1, 0))</f>
        <v/>
      </c>
      <c r="B2214">
        <f>INDEX(resultados!$A$2:$ZZ$2635, 2208, MATCH($B$2, resultados!$A$1:$ZZ$1, 0))</f>
        <v/>
      </c>
      <c r="C2214">
        <f>INDEX(resultados!$A$2:$ZZ$2635, 2208, MATCH($B$3, resultados!$A$1:$ZZ$1, 0))</f>
        <v/>
      </c>
    </row>
    <row r="2215">
      <c r="A2215">
        <f>INDEX(resultados!$A$2:$ZZ$2635, 2209, MATCH($B$1, resultados!$A$1:$ZZ$1, 0))</f>
        <v/>
      </c>
      <c r="B2215">
        <f>INDEX(resultados!$A$2:$ZZ$2635, 2209, MATCH($B$2, resultados!$A$1:$ZZ$1, 0))</f>
        <v/>
      </c>
      <c r="C2215">
        <f>INDEX(resultados!$A$2:$ZZ$2635, 2209, MATCH($B$3, resultados!$A$1:$ZZ$1, 0))</f>
        <v/>
      </c>
    </row>
    <row r="2216">
      <c r="A2216">
        <f>INDEX(resultados!$A$2:$ZZ$2635, 2210, MATCH($B$1, resultados!$A$1:$ZZ$1, 0))</f>
        <v/>
      </c>
      <c r="B2216">
        <f>INDEX(resultados!$A$2:$ZZ$2635, 2210, MATCH($B$2, resultados!$A$1:$ZZ$1, 0))</f>
        <v/>
      </c>
      <c r="C2216">
        <f>INDEX(resultados!$A$2:$ZZ$2635, 2210, MATCH($B$3, resultados!$A$1:$ZZ$1, 0))</f>
        <v/>
      </c>
    </row>
    <row r="2217">
      <c r="A2217">
        <f>INDEX(resultados!$A$2:$ZZ$2635, 2211, MATCH($B$1, resultados!$A$1:$ZZ$1, 0))</f>
        <v/>
      </c>
      <c r="B2217">
        <f>INDEX(resultados!$A$2:$ZZ$2635, 2211, MATCH($B$2, resultados!$A$1:$ZZ$1, 0))</f>
        <v/>
      </c>
      <c r="C2217">
        <f>INDEX(resultados!$A$2:$ZZ$2635, 2211, MATCH($B$3, resultados!$A$1:$ZZ$1, 0))</f>
        <v/>
      </c>
    </row>
    <row r="2218">
      <c r="A2218">
        <f>INDEX(resultados!$A$2:$ZZ$2635, 2212, MATCH($B$1, resultados!$A$1:$ZZ$1, 0))</f>
        <v/>
      </c>
      <c r="B2218">
        <f>INDEX(resultados!$A$2:$ZZ$2635, 2212, MATCH($B$2, resultados!$A$1:$ZZ$1, 0))</f>
        <v/>
      </c>
      <c r="C2218">
        <f>INDEX(resultados!$A$2:$ZZ$2635, 2212, MATCH($B$3, resultados!$A$1:$ZZ$1, 0))</f>
        <v/>
      </c>
    </row>
    <row r="2219">
      <c r="A2219">
        <f>INDEX(resultados!$A$2:$ZZ$2635, 2213, MATCH($B$1, resultados!$A$1:$ZZ$1, 0))</f>
        <v/>
      </c>
      <c r="B2219">
        <f>INDEX(resultados!$A$2:$ZZ$2635, 2213, MATCH($B$2, resultados!$A$1:$ZZ$1, 0))</f>
        <v/>
      </c>
      <c r="C2219">
        <f>INDEX(resultados!$A$2:$ZZ$2635, 2213, MATCH($B$3, resultados!$A$1:$ZZ$1, 0))</f>
        <v/>
      </c>
    </row>
    <row r="2220">
      <c r="A2220">
        <f>INDEX(resultados!$A$2:$ZZ$2635, 2214, MATCH($B$1, resultados!$A$1:$ZZ$1, 0))</f>
        <v/>
      </c>
      <c r="B2220">
        <f>INDEX(resultados!$A$2:$ZZ$2635, 2214, MATCH($B$2, resultados!$A$1:$ZZ$1, 0))</f>
        <v/>
      </c>
      <c r="C2220">
        <f>INDEX(resultados!$A$2:$ZZ$2635, 2214, MATCH($B$3, resultados!$A$1:$ZZ$1, 0))</f>
        <v/>
      </c>
    </row>
    <row r="2221">
      <c r="A2221">
        <f>INDEX(resultados!$A$2:$ZZ$2635, 2215, MATCH($B$1, resultados!$A$1:$ZZ$1, 0))</f>
        <v/>
      </c>
      <c r="B2221">
        <f>INDEX(resultados!$A$2:$ZZ$2635, 2215, MATCH($B$2, resultados!$A$1:$ZZ$1, 0))</f>
        <v/>
      </c>
      <c r="C2221">
        <f>INDEX(resultados!$A$2:$ZZ$2635, 2215, MATCH($B$3, resultados!$A$1:$ZZ$1, 0))</f>
        <v/>
      </c>
    </row>
    <row r="2222">
      <c r="A2222">
        <f>INDEX(resultados!$A$2:$ZZ$2635, 2216, MATCH($B$1, resultados!$A$1:$ZZ$1, 0))</f>
        <v/>
      </c>
      <c r="B2222">
        <f>INDEX(resultados!$A$2:$ZZ$2635, 2216, MATCH($B$2, resultados!$A$1:$ZZ$1, 0))</f>
        <v/>
      </c>
      <c r="C2222">
        <f>INDEX(resultados!$A$2:$ZZ$2635, 2216, MATCH($B$3, resultados!$A$1:$ZZ$1, 0))</f>
        <v/>
      </c>
    </row>
    <row r="2223">
      <c r="A2223">
        <f>INDEX(resultados!$A$2:$ZZ$2635, 2217, MATCH($B$1, resultados!$A$1:$ZZ$1, 0))</f>
        <v/>
      </c>
      <c r="B2223">
        <f>INDEX(resultados!$A$2:$ZZ$2635, 2217, MATCH($B$2, resultados!$A$1:$ZZ$1, 0))</f>
        <v/>
      </c>
      <c r="C2223">
        <f>INDEX(resultados!$A$2:$ZZ$2635, 2217, MATCH($B$3, resultados!$A$1:$ZZ$1, 0))</f>
        <v/>
      </c>
    </row>
    <row r="2224">
      <c r="A2224">
        <f>INDEX(resultados!$A$2:$ZZ$2635, 2218, MATCH($B$1, resultados!$A$1:$ZZ$1, 0))</f>
        <v/>
      </c>
      <c r="B2224">
        <f>INDEX(resultados!$A$2:$ZZ$2635, 2218, MATCH($B$2, resultados!$A$1:$ZZ$1, 0))</f>
        <v/>
      </c>
      <c r="C2224">
        <f>INDEX(resultados!$A$2:$ZZ$2635, 2218, MATCH($B$3, resultados!$A$1:$ZZ$1, 0))</f>
        <v/>
      </c>
    </row>
    <row r="2225">
      <c r="A2225">
        <f>INDEX(resultados!$A$2:$ZZ$2635, 2219, MATCH($B$1, resultados!$A$1:$ZZ$1, 0))</f>
        <v/>
      </c>
      <c r="B2225">
        <f>INDEX(resultados!$A$2:$ZZ$2635, 2219, MATCH($B$2, resultados!$A$1:$ZZ$1, 0))</f>
        <v/>
      </c>
      <c r="C2225">
        <f>INDEX(resultados!$A$2:$ZZ$2635, 2219, MATCH($B$3, resultados!$A$1:$ZZ$1, 0))</f>
        <v/>
      </c>
    </row>
    <row r="2226">
      <c r="A2226">
        <f>INDEX(resultados!$A$2:$ZZ$2635, 2220, MATCH($B$1, resultados!$A$1:$ZZ$1, 0))</f>
        <v/>
      </c>
      <c r="B2226">
        <f>INDEX(resultados!$A$2:$ZZ$2635, 2220, MATCH($B$2, resultados!$A$1:$ZZ$1, 0))</f>
        <v/>
      </c>
      <c r="C2226">
        <f>INDEX(resultados!$A$2:$ZZ$2635, 2220, MATCH($B$3, resultados!$A$1:$ZZ$1, 0))</f>
        <v/>
      </c>
    </row>
    <row r="2227">
      <c r="A2227">
        <f>INDEX(resultados!$A$2:$ZZ$2635, 2221, MATCH($B$1, resultados!$A$1:$ZZ$1, 0))</f>
        <v/>
      </c>
      <c r="B2227">
        <f>INDEX(resultados!$A$2:$ZZ$2635, 2221, MATCH($B$2, resultados!$A$1:$ZZ$1, 0))</f>
        <v/>
      </c>
      <c r="C2227">
        <f>INDEX(resultados!$A$2:$ZZ$2635, 2221, MATCH($B$3, resultados!$A$1:$ZZ$1, 0))</f>
        <v/>
      </c>
    </row>
    <row r="2228">
      <c r="A2228">
        <f>INDEX(resultados!$A$2:$ZZ$2635, 2222, MATCH($B$1, resultados!$A$1:$ZZ$1, 0))</f>
        <v/>
      </c>
      <c r="B2228">
        <f>INDEX(resultados!$A$2:$ZZ$2635, 2222, MATCH($B$2, resultados!$A$1:$ZZ$1, 0))</f>
        <v/>
      </c>
      <c r="C2228">
        <f>INDEX(resultados!$A$2:$ZZ$2635, 2222, MATCH($B$3, resultados!$A$1:$ZZ$1, 0))</f>
        <v/>
      </c>
    </row>
    <row r="2229">
      <c r="A2229">
        <f>INDEX(resultados!$A$2:$ZZ$2635, 2223, MATCH($B$1, resultados!$A$1:$ZZ$1, 0))</f>
        <v/>
      </c>
      <c r="B2229">
        <f>INDEX(resultados!$A$2:$ZZ$2635, 2223, MATCH($B$2, resultados!$A$1:$ZZ$1, 0))</f>
        <v/>
      </c>
      <c r="C2229">
        <f>INDEX(resultados!$A$2:$ZZ$2635, 2223, MATCH($B$3, resultados!$A$1:$ZZ$1, 0))</f>
        <v/>
      </c>
    </row>
    <row r="2230">
      <c r="A2230">
        <f>INDEX(resultados!$A$2:$ZZ$2635, 2224, MATCH($B$1, resultados!$A$1:$ZZ$1, 0))</f>
        <v/>
      </c>
      <c r="B2230">
        <f>INDEX(resultados!$A$2:$ZZ$2635, 2224, MATCH($B$2, resultados!$A$1:$ZZ$1, 0))</f>
        <v/>
      </c>
      <c r="C2230">
        <f>INDEX(resultados!$A$2:$ZZ$2635, 2224, MATCH($B$3, resultados!$A$1:$ZZ$1, 0))</f>
        <v/>
      </c>
    </row>
    <row r="2231">
      <c r="A2231">
        <f>INDEX(resultados!$A$2:$ZZ$2635, 2225, MATCH($B$1, resultados!$A$1:$ZZ$1, 0))</f>
        <v/>
      </c>
      <c r="B2231">
        <f>INDEX(resultados!$A$2:$ZZ$2635, 2225, MATCH($B$2, resultados!$A$1:$ZZ$1, 0))</f>
        <v/>
      </c>
      <c r="C2231">
        <f>INDEX(resultados!$A$2:$ZZ$2635, 2225, MATCH($B$3, resultados!$A$1:$ZZ$1, 0))</f>
        <v/>
      </c>
    </row>
    <row r="2232">
      <c r="A2232">
        <f>INDEX(resultados!$A$2:$ZZ$2635, 2226, MATCH($B$1, resultados!$A$1:$ZZ$1, 0))</f>
        <v/>
      </c>
      <c r="B2232">
        <f>INDEX(resultados!$A$2:$ZZ$2635, 2226, MATCH($B$2, resultados!$A$1:$ZZ$1, 0))</f>
        <v/>
      </c>
      <c r="C2232">
        <f>INDEX(resultados!$A$2:$ZZ$2635, 2226, MATCH($B$3, resultados!$A$1:$ZZ$1, 0))</f>
        <v/>
      </c>
    </row>
    <row r="2233">
      <c r="A2233">
        <f>INDEX(resultados!$A$2:$ZZ$2635, 2227, MATCH($B$1, resultados!$A$1:$ZZ$1, 0))</f>
        <v/>
      </c>
      <c r="B2233">
        <f>INDEX(resultados!$A$2:$ZZ$2635, 2227, MATCH($B$2, resultados!$A$1:$ZZ$1, 0))</f>
        <v/>
      </c>
      <c r="C2233">
        <f>INDEX(resultados!$A$2:$ZZ$2635, 2227, MATCH($B$3, resultados!$A$1:$ZZ$1, 0))</f>
        <v/>
      </c>
    </row>
    <row r="2234">
      <c r="A2234">
        <f>INDEX(resultados!$A$2:$ZZ$2635, 2228, MATCH($B$1, resultados!$A$1:$ZZ$1, 0))</f>
        <v/>
      </c>
      <c r="B2234">
        <f>INDEX(resultados!$A$2:$ZZ$2635, 2228, MATCH($B$2, resultados!$A$1:$ZZ$1, 0))</f>
        <v/>
      </c>
      <c r="C2234">
        <f>INDEX(resultados!$A$2:$ZZ$2635, 2228, MATCH($B$3, resultados!$A$1:$ZZ$1, 0))</f>
        <v/>
      </c>
    </row>
    <row r="2235">
      <c r="A2235">
        <f>INDEX(resultados!$A$2:$ZZ$2635, 2229, MATCH($B$1, resultados!$A$1:$ZZ$1, 0))</f>
        <v/>
      </c>
      <c r="B2235">
        <f>INDEX(resultados!$A$2:$ZZ$2635, 2229, MATCH($B$2, resultados!$A$1:$ZZ$1, 0))</f>
        <v/>
      </c>
      <c r="C2235">
        <f>INDEX(resultados!$A$2:$ZZ$2635, 2229, MATCH($B$3, resultados!$A$1:$ZZ$1, 0))</f>
        <v/>
      </c>
    </row>
    <row r="2236">
      <c r="A2236">
        <f>INDEX(resultados!$A$2:$ZZ$2635, 2230, MATCH($B$1, resultados!$A$1:$ZZ$1, 0))</f>
        <v/>
      </c>
      <c r="B2236">
        <f>INDEX(resultados!$A$2:$ZZ$2635, 2230, MATCH($B$2, resultados!$A$1:$ZZ$1, 0))</f>
        <v/>
      </c>
      <c r="C2236">
        <f>INDEX(resultados!$A$2:$ZZ$2635, 2230, MATCH($B$3, resultados!$A$1:$ZZ$1, 0))</f>
        <v/>
      </c>
    </row>
    <row r="2237">
      <c r="A2237">
        <f>INDEX(resultados!$A$2:$ZZ$2635, 2231, MATCH($B$1, resultados!$A$1:$ZZ$1, 0))</f>
        <v/>
      </c>
      <c r="B2237">
        <f>INDEX(resultados!$A$2:$ZZ$2635, 2231, MATCH($B$2, resultados!$A$1:$ZZ$1, 0))</f>
        <v/>
      </c>
      <c r="C2237">
        <f>INDEX(resultados!$A$2:$ZZ$2635, 2231, MATCH($B$3, resultados!$A$1:$ZZ$1, 0))</f>
        <v/>
      </c>
    </row>
    <row r="2238">
      <c r="A2238">
        <f>INDEX(resultados!$A$2:$ZZ$2635, 2232, MATCH($B$1, resultados!$A$1:$ZZ$1, 0))</f>
        <v/>
      </c>
      <c r="B2238">
        <f>INDEX(resultados!$A$2:$ZZ$2635, 2232, MATCH($B$2, resultados!$A$1:$ZZ$1, 0))</f>
        <v/>
      </c>
      <c r="C2238">
        <f>INDEX(resultados!$A$2:$ZZ$2635, 2232, MATCH($B$3, resultados!$A$1:$ZZ$1, 0))</f>
        <v/>
      </c>
    </row>
    <row r="2239">
      <c r="A2239">
        <f>INDEX(resultados!$A$2:$ZZ$2635, 2233, MATCH($B$1, resultados!$A$1:$ZZ$1, 0))</f>
        <v/>
      </c>
      <c r="B2239">
        <f>INDEX(resultados!$A$2:$ZZ$2635, 2233, MATCH($B$2, resultados!$A$1:$ZZ$1, 0))</f>
        <v/>
      </c>
      <c r="C2239">
        <f>INDEX(resultados!$A$2:$ZZ$2635, 2233, MATCH($B$3, resultados!$A$1:$ZZ$1, 0))</f>
        <v/>
      </c>
    </row>
    <row r="2240">
      <c r="A2240">
        <f>INDEX(resultados!$A$2:$ZZ$2635, 2234, MATCH($B$1, resultados!$A$1:$ZZ$1, 0))</f>
        <v/>
      </c>
      <c r="B2240">
        <f>INDEX(resultados!$A$2:$ZZ$2635, 2234, MATCH($B$2, resultados!$A$1:$ZZ$1, 0))</f>
        <v/>
      </c>
      <c r="C2240">
        <f>INDEX(resultados!$A$2:$ZZ$2635, 2234, MATCH($B$3, resultados!$A$1:$ZZ$1, 0))</f>
        <v/>
      </c>
    </row>
    <row r="2241">
      <c r="A2241">
        <f>INDEX(resultados!$A$2:$ZZ$2635, 2235, MATCH($B$1, resultados!$A$1:$ZZ$1, 0))</f>
        <v/>
      </c>
      <c r="B2241">
        <f>INDEX(resultados!$A$2:$ZZ$2635, 2235, MATCH($B$2, resultados!$A$1:$ZZ$1, 0))</f>
        <v/>
      </c>
      <c r="C2241">
        <f>INDEX(resultados!$A$2:$ZZ$2635, 2235, MATCH($B$3, resultados!$A$1:$ZZ$1, 0))</f>
        <v/>
      </c>
    </row>
    <row r="2242">
      <c r="A2242">
        <f>INDEX(resultados!$A$2:$ZZ$2635, 2236, MATCH($B$1, resultados!$A$1:$ZZ$1, 0))</f>
        <v/>
      </c>
      <c r="B2242">
        <f>INDEX(resultados!$A$2:$ZZ$2635, 2236, MATCH($B$2, resultados!$A$1:$ZZ$1, 0))</f>
        <v/>
      </c>
      <c r="C2242">
        <f>INDEX(resultados!$A$2:$ZZ$2635, 2236, MATCH($B$3, resultados!$A$1:$ZZ$1, 0))</f>
        <v/>
      </c>
    </row>
    <row r="2243">
      <c r="A2243">
        <f>INDEX(resultados!$A$2:$ZZ$2635, 2237, MATCH($B$1, resultados!$A$1:$ZZ$1, 0))</f>
        <v/>
      </c>
      <c r="B2243">
        <f>INDEX(resultados!$A$2:$ZZ$2635, 2237, MATCH($B$2, resultados!$A$1:$ZZ$1, 0))</f>
        <v/>
      </c>
      <c r="C2243">
        <f>INDEX(resultados!$A$2:$ZZ$2635, 2237, MATCH($B$3, resultados!$A$1:$ZZ$1, 0))</f>
        <v/>
      </c>
    </row>
    <row r="2244">
      <c r="A2244">
        <f>INDEX(resultados!$A$2:$ZZ$2635, 2238, MATCH($B$1, resultados!$A$1:$ZZ$1, 0))</f>
        <v/>
      </c>
      <c r="B2244">
        <f>INDEX(resultados!$A$2:$ZZ$2635, 2238, MATCH($B$2, resultados!$A$1:$ZZ$1, 0))</f>
        <v/>
      </c>
      <c r="C2244">
        <f>INDEX(resultados!$A$2:$ZZ$2635, 2238, MATCH($B$3, resultados!$A$1:$ZZ$1, 0))</f>
        <v/>
      </c>
    </row>
    <row r="2245">
      <c r="A2245">
        <f>INDEX(resultados!$A$2:$ZZ$2635, 2239, MATCH($B$1, resultados!$A$1:$ZZ$1, 0))</f>
        <v/>
      </c>
      <c r="B2245">
        <f>INDEX(resultados!$A$2:$ZZ$2635, 2239, MATCH($B$2, resultados!$A$1:$ZZ$1, 0))</f>
        <v/>
      </c>
      <c r="C2245">
        <f>INDEX(resultados!$A$2:$ZZ$2635, 2239, MATCH($B$3, resultados!$A$1:$ZZ$1, 0))</f>
        <v/>
      </c>
    </row>
    <row r="2246">
      <c r="A2246">
        <f>INDEX(resultados!$A$2:$ZZ$2635, 2240, MATCH($B$1, resultados!$A$1:$ZZ$1, 0))</f>
        <v/>
      </c>
      <c r="B2246">
        <f>INDEX(resultados!$A$2:$ZZ$2635, 2240, MATCH($B$2, resultados!$A$1:$ZZ$1, 0))</f>
        <v/>
      </c>
      <c r="C2246">
        <f>INDEX(resultados!$A$2:$ZZ$2635, 2240, MATCH($B$3, resultados!$A$1:$ZZ$1, 0))</f>
        <v/>
      </c>
    </row>
    <row r="2247">
      <c r="A2247">
        <f>INDEX(resultados!$A$2:$ZZ$2635, 2241, MATCH($B$1, resultados!$A$1:$ZZ$1, 0))</f>
        <v/>
      </c>
      <c r="B2247">
        <f>INDEX(resultados!$A$2:$ZZ$2635, 2241, MATCH($B$2, resultados!$A$1:$ZZ$1, 0))</f>
        <v/>
      </c>
      <c r="C2247">
        <f>INDEX(resultados!$A$2:$ZZ$2635, 2241, MATCH($B$3, resultados!$A$1:$ZZ$1, 0))</f>
        <v/>
      </c>
    </row>
    <row r="2248">
      <c r="A2248">
        <f>INDEX(resultados!$A$2:$ZZ$2635, 2242, MATCH($B$1, resultados!$A$1:$ZZ$1, 0))</f>
        <v/>
      </c>
      <c r="B2248">
        <f>INDEX(resultados!$A$2:$ZZ$2635, 2242, MATCH($B$2, resultados!$A$1:$ZZ$1, 0))</f>
        <v/>
      </c>
      <c r="C2248">
        <f>INDEX(resultados!$A$2:$ZZ$2635, 2242, MATCH($B$3, resultados!$A$1:$ZZ$1, 0))</f>
        <v/>
      </c>
    </row>
    <row r="2249">
      <c r="A2249">
        <f>INDEX(resultados!$A$2:$ZZ$2635, 2243, MATCH($B$1, resultados!$A$1:$ZZ$1, 0))</f>
        <v/>
      </c>
      <c r="B2249">
        <f>INDEX(resultados!$A$2:$ZZ$2635, 2243, MATCH($B$2, resultados!$A$1:$ZZ$1, 0))</f>
        <v/>
      </c>
      <c r="C2249">
        <f>INDEX(resultados!$A$2:$ZZ$2635, 2243, MATCH($B$3, resultados!$A$1:$ZZ$1, 0))</f>
        <v/>
      </c>
    </row>
    <row r="2250">
      <c r="A2250">
        <f>INDEX(resultados!$A$2:$ZZ$2635, 2244, MATCH($B$1, resultados!$A$1:$ZZ$1, 0))</f>
        <v/>
      </c>
      <c r="B2250">
        <f>INDEX(resultados!$A$2:$ZZ$2635, 2244, MATCH($B$2, resultados!$A$1:$ZZ$1, 0))</f>
        <v/>
      </c>
      <c r="C2250">
        <f>INDEX(resultados!$A$2:$ZZ$2635, 2244, MATCH($B$3, resultados!$A$1:$ZZ$1, 0))</f>
        <v/>
      </c>
    </row>
    <row r="2251">
      <c r="A2251">
        <f>INDEX(resultados!$A$2:$ZZ$2635, 2245, MATCH($B$1, resultados!$A$1:$ZZ$1, 0))</f>
        <v/>
      </c>
      <c r="B2251">
        <f>INDEX(resultados!$A$2:$ZZ$2635, 2245, MATCH($B$2, resultados!$A$1:$ZZ$1, 0))</f>
        <v/>
      </c>
      <c r="C2251">
        <f>INDEX(resultados!$A$2:$ZZ$2635, 2245, MATCH($B$3, resultados!$A$1:$ZZ$1, 0))</f>
        <v/>
      </c>
    </row>
    <row r="2252">
      <c r="A2252">
        <f>INDEX(resultados!$A$2:$ZZ$2635, 2246, MATCH($B$1, resultados!$A$1:$ZZ$1, 0))</f>
        <v/>
      </c>
      <c r="B2252">
        <f>INDEX(resultados!$A$2:$ZZ$2635, 2246, MATCH($B$2, resultados!$A$1:$ZZ$1, 0))</f>
        <v/>
      </c>
      <c r="C2252">
        <f>INDEX(resultados!$A$2:$ZZ$2635, 2246, MATCH($B$3, resultados!$A$1:$ZZ$1, 0))</f>
        <v/>
      </c>
    </row>
    <row r="2253">
      <c r="A2253">
        <f>INDEX(resultados!$A$2:$ZZ$2635, 2247, MATCH($B$1, resultados!$A$1:$ZZ$1, 0))</f>
        <v/>
      </c>
      <c r="B2253">
        <f>INDEX(resultados!$A$2:$ZZ$2635, 2247, MATCH($B$2, resultados!$A$1:$ZZ$1, 0))</f>
        <v/>
      </c>
      <c r="C2253">
        <f>INDEX(resultados!$A$2:$ZZ$2635, 2247, MATCH($B$3, resultados!$A$1:$ZZ$1, 0))</f>
        <v/>
      </c>
    </row>
    <row r="2254">
      <c r="A2254">
        <f>INDEX(resultados!$A$2:$ZZ$2635, 2248, MATCH($B$1, resultados!$A$1:$ZZ$1, 0))</f>
        <v/>
      </c>
      <c r="B2254">
        <f>INDEX(resultados!$A$2:$ZZ$2635, 2248, MATCH($B$2, resultados!$A$1:$ZZ$1, 0))</f>
        <v/>
      </c>
      <c r="C2254">
        <f>INDEX(resultados!$A$2:$ZZ$2635, 2248, MATCH($B$3, resultados!$A$1:$ZZ$1, 0))</f>
        <v/>
      </c>
    </row>
    <row r="2255">
      <c r="A2255">
        <f>INDEX(resultados!$A$2:$ZZ$2635, 2249, MATCH($B$1, resultados!$A$1:$ZZ$1, 0))</f>
        <v/>
      </c>
      <c r="B2255">
        <f>INDEX(resultados!$A$2:$ZZ$2635, 2249, MATCH($B$2, resultados!$A$1:$ZZ$1, 0))</f>
        <v/>
      </c>
      <c r="C2255">
        <f>INDEX(resultados!$A$2:$ZZ$2635, 2249, MATCH($B$3, resultados!$A$1:$ZZ$1, 0))</f>
        <v/>
      </c>
    </row>
    <row r="2256">
      <c r="A2256">
        <f>INDEX(resultados!$A$2:$ZZ$2635, 2250, MATCH($B$1, resultados!$A$1:$ZZ$1, 0))</f>
        <v/>
      </c>
      <c r="B2256">
        <f>INDEX(resultados!$A$2:$ZZ$2635, 2250, MATCH($B$2, resultados!$A$1:$ZZ$1, 0))</f>
        <v/>
      </c>
      <c r="C2256">
        <f>INDEX(resultados!$A$2:$ZZ$2635, 2250, MATCH($B$3, resultados!$A$1:$ZZ$1, 0))</f>
        <v/>
      </c>
    </row>
    <row r="2257">
      <c r="A2257">
        <f>INDEX(resultados!$A$2:$ZZ$2635, 2251, MATCH($B$1, resultados!$A$1:$ZZ$1, 0))</f>
        <v/>
      </c>
      <c r="B2257">
        <f>INDEX(resultados!$A$2:$ZZ$2635, 2251, MATCH($B$2, resultados!$A$1:$ZZ$1, 0))</f>
        <v/>
      </c>
      <c r="C2257">
        <f>INDEX(resultados!$A$2:$ZZ$2635, 2251, MATCH($B$3, resultados!$A$1:$ZZ$1, 0))</f>
        <v/>
      </c>
    </row>
    <row r="2258">
      <c r="A2258">
        <f>INDEX(resultados!$A$2:$ZZ$2635, 2252, MATCH($B$1, resultados!$A$1:$ZZ$1, 0))</f>
        <v/>
      </c>
      <c r="B2258">
        <f>INDEX(resultados!$A$2:$ZZ$2635, 2252, MATCH($B$2, resultados!$A$1:$ZZ$1, 0))</f>
        <v/>
      </c>
      <c r="C2258">
        <f>INDEX(resultados!$A$2:$ZZ$2635, 2252, MATCH($B$3, resultados!$A$1:$ZZ$1, 0))</f>
        <v/>
      </c>
    </row>
    <row r="2259">
      <c r="A2259">
        <f>INDEX(resultados!$A$2:$ZZ$2635, 2253, MATCH($B$1, resultados!$A$1:$ZZ$1, 0))</f>
        <v/>
      </c>
      <c r="B2259">
        <f>INDEX(resultados!$A$2:$ZZ$2635, 2253, MATCH($B$2, resultados!$A$1:$ZZ$1, 0))</f>
        <v/>
      </c>
      <c r="C2259">
        <f>INDEX(resultados!$A$2:$ZZ$2635, 2253, MATCH($B$3, resultados!$A$1:$ZZ$1, 0))</f>
        <v/>
      </c>
    </row>
    <row r="2260">
      <c r="A2260">
        <f>INDEX(resultados!$A$2:$ZZ$2635, 2254, MATCH($B$1, resultados!$A$1:$ZZ$1, 0))</f>
        <v/>
      </c>
      <c r="B2260">
        <f>INDEX(resultados!$A$2:$ZZ$2635, 2254, MATCH($B$2, resultados!$A$1:$ZZ$1, 0))</f>
        <v/>
      </c>
      <c r="C2260">
        <f>INDEX(resultados!$A$2:$ZZ$2635, 2254, MATCH($B$3, resultados!$A$1:$ZZ$1, 0))</f>
        <v/>
      </c>
    </row>
    <row r="2261">
      <c r="A2261">
        <f>INDEX(resultados!$A$2:$ZZ$2635, 2255, MATCH($B$1, resultados!$A$1:$ZZ$1, 0))</f>
        <v/>
      </c>
      <c r="B2261">
        <f>INDEX(resultados!$A$2:$ZZ$2635, 2255, MATCH($B$2, resultados!$A$1:$ZZ$1, 0))</f>
        <v/>
      </c>
      <c r="C2261">
        <f>INDEX(resultados!$A$2:$ZZ$2635, 2255, MATCH($B$3, resultados!$A$1:$ZZ$1, 0))</f>
        <v/>
      </c>
    </row>
    <row r="2262">
      <c r="A2262">
        <f>INDEX(resultados!$A$2:$ZZ$2635, 2256, MATCH($B$1, resultados!$A$1:$ZZ$1, 0))</f>
        <v/>
      </c>
      <c r="B2262">
        <f>INDEX(resultados!$A$2:$ZZ$2635, 2256, MATCH($B$2, resultados!$A$1:$ZZ$1, 0))</f>
        <v/>
      </c>
      <c r="C2262">
        <f>INDEX(resultados!$A$2:$ZZ$2635, 2256, MATCH($B$3, resultados!$A$1:$ZZ$1, 0))</f>
        <v/>
      </c>
    </row>
    <row r="2263">
      <c r="A2263">
        <f>INDEX(resultados!$A$2:$ZZ$2635, 2257, MATCH($B$1, resultados!$A$1:$ZZ$1, 0))</f>
        <v/>
      </c>
      <c r="B2263">
        <f>INDEX(resultados!$A$2:$ZZ$2635, 2257, MATCH($B$2, resultados!$A$1:$ZZ$1, 0))</f>
        <v/>
      </c>
      <c r="C2263">
        <f>INDEX(resultados!$A$2:$ZZ$2635, 2257, MATCH($B$3, resultados!$A$1:$ZZ$1, 0))</f>
        <v/>
      </c>
    </row>
    <row r="2264">
      <c r="A2264">
        <f>INDEX(resultados!$A$2:$ZZ$2635, 2258, MATCH($B$1, resultados!$A$1:$ZZ$1, 0))</f>
        <v/>
      </c>
      <c r="B2264">
        <f>INDEX(resultados!$A$2:$ZZ$2635, 2258, MATCH($B$2, resultados!$A$1:$ZZ$1, 0))</f>
        <v/>
      </c>
      <c r="C2264">
        <f>INDEX(resultados!$A$2:$ZZ$2635, 2258, MATCH($B$3, resultados!$A$1:$ZZ$1, 0))</f>
        <v/>
      </c>
    </row>
    <row r="2265">
      <c r="A2265">
        <f>INDEX(resultados!$A$2:$ZZ$2635, 2259, MATCH($B$1, resultados!$A$1:$ZZ$1, 0))</f>
        <v/>
      </c>
      <c r="B2265">
        <f>INDEX(resultados!$A$2:$ZZ$2635, 2259, MATCH($B$2, resultados!$A$1:$ZZ$1, 0))</f>
        <v/>
      </c>
      <c r="C2265">
        <f>INDEX(resultados!$A$2:$ZZ$2635, 2259, MATCH($B$3, resultados!$A$1:$ZZ$1, 0))</f>
        <v/>
      </c>
    </row>
    <row r="2266">
      <c r="A2266">
        <f>INDEX(resultados!$A$2:$ZZ$2635, 2260, MATCH($B$1, resultados!$A$1:$ZZ$1, 0))</f>
        <v/>
      </c>
      <c r="B2266">
        <f>INDEX(resultados!$A$2:$ZZ$2635, 2260, MATCH($B$2, resultados!$A$1:$ZZ$1, 0))</f>
        <v/>
      </c>
      <c r="C2266">
        <f>INDEX(resultados!$A$2:$ZZ$2635, 2260, MATCH($B$3, resultados!$A$1:$ZZ$1, 0))</f>
        <v/>
      </c>
    </row>
    <row r="2267">
      <c r="A2267">
        <f>INDEX(resultados!$A$2:$ZZ$2635, 2261, MATCH($B$1, resultados!$A$1:$ZZ$1, 0))</f>
        <v/>
      </c>
      <c r="B2267">
        <f>INDEX(resultados!$A$2:$ZZ$2635, 2261, MATCH($B$2, resultados!$A$1:$ZZ$1, 0))</f>
        <v/>
      </c>
      <c r="C2267">
        <f>INDEX(resultados!$A$2:$ZZ$2635, 2261, MATCH($B$3, resultados!$A$1:$ZZ$1, 0))</f>
        <v/>
      </c>
    </row>
    <row r="2268">
      <c r="A2268">
        <f>INDEX(resultados!$A$2:$ZZ$2635, 2262, MATCH($B$1, resultados!$A$1:$ZZ$1, 0))</f>
        <v/>
      </c>
      <c r="B2268">
        <f>INDEX(resultados!$A$2:$ZZ$2635, 2262, MATCH($B$2, resultados!$A$1:$ZZ$1, 0))</f>
        <v/>
      </c>
      <c r="C2268">
        <f>INDEX(resultados!$A$2:$ZZ$2635, 2262, MATCH($B$3, resultados!$A$1:$ZZ$1, 0))</f>
        <v/>
      </c>
    </row>
    <row r="2269">
      <c r="A2269">
        <f>INDEX(resultados!$A$2:$ZZ$2635, 2263, MATCH($B$1, resultados!$A$1:$ZZ$1, 0))</f>
        <v/>
      </c>
      <c r="B2269">
        <f>INDEX(resultados!$A$2:$ZZ$2635, 2263, MATCH($B$2, resultados!$A$1:$ZZ$1, 0))</f>
        <v/>
      </c>
      <c r="C2269">
        <f>INDEX(resultados!$A$2:$ZZ$2635, 2263, MATCH($B$3, resultados!$A$1:$ZZ$1, 0))</f>
        <v/>
      </c>
    </row>
    <row r="2270">
      <c r="A2270">
        <f>INDEX(resultados!$A$2:$ZZ$2635, 2264, MATCH($B$1, resultados!$A$1:$ZZ$1, 0))</f>
        <v/>
      </c>
      <c r="B2270">
        <f>INDEX(resultados!$A$2:$ZZ$2635, 2264, MATCH($B$2, resultados!$A$1:$ZZ$1, 0))</f>
        <v/>
      </c>
      <c r="C2270">
        <f>INDEX(resultados!$A$2:$ZZ$2635, 2264, MATCH($B$3, resultados!$A$1:$ZZ$1, 0))</f>
        <v/>
      </c>
    </row>
    <row r="2271">
      <c r="A2271">
        <f>INDEX(resultados!$A$2:$ZZ$2635, 2265, MATCH($B$1, resultados!$A$1:$ZZ$1, 0))</f>
        <v/>
      </c>
      <c r="B2271">
        <f>INDEX(resultados!$A$2:$ZZ$2635, 2265, MATCH($B$2, resultados!$A$1:$ZZ$1, 0))</f>
        <v/>
      </c>
      <c r="C2271">
        <f>INDEX(resultados!$A$2:$ZZ$2635, 2265, MATCH($B$3, resultados!$A$1:$ZZ$1, 0))</f>
        <v/>
      </c>
    </row>
    <row r="2272">
      <c r="A2272">
        <f>INDEX(resultados!$A$2:$ZZ$2635, 2266, MATCH($B$1, resultados!$A$1:$ZZ$1, 0))</f>
        <v/>
      </c>
      <c r="B2272">
        <f>INDEX(resultados!$A$2:$ZZ$2635, 2266, MATCH($B$2, resultados!$A$1:$ZZ$1, 0))</f>
        <v/>
      </c>
      <c r="C2272">
        <f>INDEX(resultados!$A$2:$ZZ$2635, 2266, MATCH($B$3, resultados!$A$1:$ZZ$1, 0))</f>
        <v/>
      </c>
    </row>
    <row r="2273">
      <c r="A2273">
        <f>INDEX(resultados!$A$2:$ZZ$2635, 2267, MATCH($B$1, resultados!$A$1:$ZZ$1, 0))</f>
        <v/>
      </c>
      <c r="B2273">
        <f>INDEX(resultados!$A$2:$ZZ$2635, 2267, MATCH($B$2, resultados!$A$1:$ZZ$1, 0))</f>
        <v/>
      </c>
      <c r="C2273">
        <f>INDEX(resultados!$A$2:$ZZ$2635, 2267, MATCH($B$3, resultados!$A$1:$ZZ$1, 0))</f>
        <v/>
      </c>
    </row>
    <row r="2274">
      <c r="A2274">
        <f>INDEX(resultados!$A$2:$ZZ$2635, 2268, MATCH($B$1, resultados!$A$1:$ZZ$1, 0))</f>
        <v/>
      </c>
      <c r="B2274">
        <f>INDEX(resultados!$A$2:$ZZ$2635, 2268, MATCH($B$2, resultados!$A$1:$ZZ$1, 0))</f>
        <v/>
      </c>
      <c r="C2274">
        <f>INDEX(resultados!$A$2:$ZZ$2635, 2268, MATCH($B$3, resultados!$A$1:$ZZ$1, 0))</f>
        <v/>
      </c>
    </row>
    <row r="2275">
      <c r="A2275">
        <f>INDEX(resultados!$A$2:$ZZ$2635, 2269, MATCH($B$1, resultados!$A$1:$ZZ$1, 0))</f>
        <v/>
      </c>
      <c r="B2275">
        <f>INDEX(resultados!$A$2:$ZZ$2635, 2269, MATCH($B$2, resultados!$A$1:$ZZ$1, 0))</f>
        <v/>
      </c>
      <c r="C2275">
        <f>INDEX(resultados!$A$2:$ZZ$2635, 2269, MATCH($B$3, resultados!$A$1:$ZZ$1, 0))</f>
        <v/>
      </c>
    </row>
    <row r="2276">
      <c r="A2276">
        <f>INDEX(resultados!$A$2:$ZZ$2635, 2270, MATCH($B$1, resultados!$A$1:$ZZ$1, 0))</f>
        <v/>
      </c>
      <c r="B2276">
        <f>INDEX(resultados!$A$2:$ZZ$2635, 2270, MATCH($B$2, resultados!$A$1:$ZZ$1, 0))</f>
        <v/>
      </c>
      <c r="C2276">
        <f>INDEX(resultados!$A$2:$ZZ$2635, 2270, MATCH($B$3, resultados!$A$1:$ZZ$1, 0))</f>
        <v/>
      </c>
    </row>
    <row r="2277">
      <c r="A2277">
        <f>INDEX(resultados!$A$2:$ZZ$2635, 2271, MATCH($B$1, resultados!$A$1:$ZZ$1, 0))</f>
        <v/>
      </c>
      <c r="B2277">
        <f>INDEX(resultados!$A$2:$ZZ$2635, 2271, MATCH($B$2, resultados!$A$1:$ZZ$1, 0))</f>
        <v/>
      </c>
      <c r="C2277">
        <f>INDEX(resultados!$A$2:$ZZ$2635, 2271, MATCH($B$3, resultados!$A$1:$ZZ$1, 0))</f>
        <v/>
      </c>
    </row>
    <row r="2278">
      <c r="A2278">
        <f>INDEX(resultados!$A$2:$ZZ$2635, 2272, MATCH($B$1, resultados!$A$1:$ZZ$1, 0))</f>
        <v/>
      </c>
      <c r="B2278">
        <f>INDEX(resultados!$A$2:$ZZ$2635, 2272, MATCH($B$2, resultados!$A$1:$ZZ$1, 0))</f>
        <v/>
      </c>
      <c r="C2278">
        <f>INDEX(resultados!$A$2:$ZZ$2635, 2272, MATCH($B$3, resultados!$A$1:$ZZ$1, 0))</f>
        <v/>
      </c>
    </row>
    <row r="2279">
      <c r="A2279">
        <f>INDEX(resultados!$A$2:$ZZ$2635, 2273, MATCH($B$1, resultados!$A$1:$ZZ$1, 0))</f>
        <v/>
      </c>
      <c r="B2279">
        <f>INDEX(resultados!$A$2:$ZZ$2635, 2273, MATCH($B$2, resultados!$A$1:$ZZ$1, 0))</f>
        <v/>
      </c>
      <c r="C2279">
        <f>INDEX(resultados!$A$2:$ZZ$2635, 2273, MATCH($B$3, resultados!$A$1:$ZZ$1, 0))</f>
        <v/>
      </c>
    </row>
    <row r="2280">
      <c r="A2280">
        <f>INDEX(resultados!$A$2:$ZZ$2635, 2274, MATCH($B$1, resultados!$A$1:$ZZ$1, 0))</f>
        <v/>
      </c>
      <c r="B2280">
        <f>INDEX(resultados!$A$2:$ZZ$2635, 2274, MATCH($B$2, resultados!$A$1:$ZZ$1, 0))</f>
        <v/>
      </c>
      <c r="C2280">
        <f>INDEX(resultados!$A$2:$ZZ$2635, 2274, MATCH($B$3, resultados!$A$1:$ZZ$1, 0))</f>
        <v/>
      </c>
    </row>
    <row r="2281">
      <c r="A2281">
        <f>INDEX(resultados!$A$2:$ZZ$2635, 2275, MATCH($B$1, resultados!$A$1:$ZZ$1, 0))</f>
        <v/>
      </c>
      <c r="B2281">
        <f>INDEX(resultados!$A$2:$ZZ$2635, 2275, MATCH($B$2, resultados!$A$1:$ZZ$1, 0))</f>
        <v/>
      </c>
      <c r="C2281">
        <f>INDEX(resultados!$A$2:$ZZ$2635, 2275, MATCH($B$3, resultados!$A$1:$ZZ$1, 0))</f>
        <v/>
      </c>
    </row>
    <row r="2282">
      <c r="A2282">
        <f>INDEX(resultados!$A$2:$ZZ$2635, 2276, MATCH($B$1, resultados!$A$1:$ZZ$1, 0))</f>
        <v/>
      </c>
      <c r="B2282">
        <f>INDEX(resultados!$A$2:$ZZ$2635, 2276, MATCH($B$2, resultados!$A$1:$ZZ$1, 0))</f>
        <v/>
      </c>
      <c r="C2282">
        <f>INDEX(resultados!$A$2:$ZZ$2635, 2276, MATCH($B$3, resultados!$A$1:$ZZ$1, 0))</f>
        <v/>
      </c>
    </row>
    <row r="2283">
      <c r="A2283">
        <f>INDEX(resultados!$A$2:$ZZ$2635, 2277, MATCH($B$1, resultados!$A$1:$ZZ$1, 0))</f>
        <v/>
      </c>
      <c r="B2283">
        <f>INDEX(resultados!$A$2:$ZZ$2635, 2277, MATCH($B$2, resultados!$A$1:$ZZ$1, 0))</f>
        <v/>
      </c>
      <c r="C2283">
        <f>INDEX(resultados!$A$2:$ZZ$2635, 2277, MATCH($B$3, resultados!$A$1:$ZZ$1, 0))</f>
        <v/>
      </c>
    </row>
    <row r="2284">
      <c r="A2284">
        <f>INDEX(resultados!$A$2:$ZZ$2635, 2278, MATCH($B$1, resultados!$A$1:$ZZ$1, 0))</f>
        <v/>
      </c>
      <c r="B2284">
        <f>INDEX(resultados!$A$2:$ZZ$2635, 2278, MATCH($B$2, resultados!$A$1:$ZZ$1, 0))</f>
        <v/>
      </c>
      <c r="C2284">
        <f>INDEX(resultados!$A$2:$ZZ$2635, 2278, MATCH($B$3, resultados!$A$1:$ZZ$1, 0))</f>
        <v/>
      </c>
    </row>
    <row r="2285">
      <c r="A2285">
        <f>INDEX(resultados!$A$2:$ZZ$2635, 2279, MATCH($B$1, resultados!$A$1:$ZZ$1, 0))</f>
        <v/>
      </c>
      <c r="B2285">
        <f>INDEX(resultados!$A$2:$ZZ$2635, 2279, MATCH($B$2, resultados!$A$1:$ZZ$1, 0))</f>
        <v/>
      </c>
      <c r="C2285">
        <f>INDEX(resultados!$A$2:$ZZ$2635, 2279, MATCH($B$3, resultados!$A$1:$ZZ$1, 0))</f>
        <v/>
      </c>
    </row>
    <row r="2286">
      <c r="A2286">
        <f>INDEX(resultados!$A$2:$ZZ$2635, 2280, MATCH($B$1, resultados!$A$1:$ZZ$1, 0))</f>
        <v/>
      </c>
      <c r="B2286">
        <f>INDEX(resultados!$A$2:$ZZ$2635, 2280, MATCH($B$2, resultados!$A$1:$ZZ$1, 0))</f>
        <v/>
      </c>
      <c r="C2286">
        <f>INDEX(resultados!$A$2:$ZZ$2635, 2280, MATCH($B$3, resultados!$A$1:$ZZ$1, 0))</f>
        <v/>
      </c>
    </row>
    <row r="2287">
      <c r="A2287">
        <f>INDEX(resultados!$A$2:$ZZ$2635, 2281, MATCH($B$1, resultados!$A$1:$ZZ$1, 0))</f>
        <v/>
      </c>
      <c r="B2287">
        <f>INDEX(resultados!$A$2:$ZZ$2635, 2281, MATCH($B$2, resultados!$A$1:$ZZ$1, 0))</f>
        <v/>
      </c>
      <c r="C2287">
        <f>INDEX(resultados!$A$2:$ZZ$2635, 2281, MATCH($B$3, resultados!$A$1:$ZZ$1, 0))</f>
        <v/>
      </c>
    </row>
    <row r="2288">
      <c r="A2288">
        <f>INDEX(resultados!$A$2:$ZZ$2635, 2282, MATCH($B$1, resultados!$A$1:$ZZ$1, 0))</f>
        <v/>
      </c>
      <c r="B2288">
        <f>INDEX(resultados!$A$2:$ZZ$2635, 2282, MATCH($B$2, resultados!$A$1:$ZZ$1, 0))</f>
        <v/>
      </c>
      <c r="C2288">
        <f>INDEX(resultados!$A$2:$ZZ$2635, 2282, MATCH($B$3, resultados!$A$1:$ZZ$1, 0))</f>
        <v/>
      </c>
    </row>
    <row r="2289">
      <c r="A2289">
        <f>INDEX(resultados!$A$2:$ZZ$2635, 2283, MATCH($B$1, resultados!$A$1:$ZZ$1, 0))</f>
        <v/>
      </c>
      <c r="B2289">
        <f>INDEX(resultados!$A$2:$ZZ$2635, 2283, MATCH($B$2, resultados!$A$1:$ZZ$1, 0))</f>
        <v/>
      </c>
      <c r="C2289">
        <f>INDEX(resultados!$A$2:$ZZ$2635, 2283, MATCH($B$3, resultados!$A$1:$ZZ$1, 0))</f>
        <v/>
      </c>
    </row>
    <row r="2290">
      <c r="A2290">
        <f>INDEX(resultados!$A$2:$ZZ$2635, 2284, MATCH($B$1, resultados!$A$1:$ZZ$1, 0))</f>
        <v/>
      </c>
      <c r="B2290">
        <f>INDEX(resultados!$A$2:$ZZ$2635, 2284, MATCH($B$2, resultados!$A$1:$ZZ$1, 0))</f>
        <v/>
      </c>
      <c r="C2290">
        <f>INDEX(resultados!$A$2:$ZZ$2635, 2284, MATCH($B$3, resultados!$A$1:$ZZ$1, 0))</f>
        <v/>
      </c>
    </row>
    <row r="2291">
      <c r="A2291">
        <f>INDEX(resultados!$A$2:$ZZ$2635, 2285, MATCH($B$1, resultados!$A$1:$ZZ$1, 0))</f>
        <v/>
      </c>
      <c r="B2291">
        <f>INDEX(resultados!$A$2:$ZZ$2635, 2285, MATCH($B$2, resultados!$A$1:$ZZ$1, 0))</f>
        <v/>
      </c>
      <c r="C2291">
        <f>INDEX(resultados!$A$2:$ZZ$2635, 2285, MATCH($B$3, resultados!$A$1:$ZZ$1, 0))</f>
        <v/>
      </c>
    </row>
    <row r="2292">
      <c r="A2292">
        <f>INDEX(resultados!$A$2:$ZZ$2635, 2286, MATCH($B$1, resultados!$A$1:$ZZ$1, 0))</f>
        <v/>
      </c>
      <c r="B2292">
        <f>INDEX(resultados!$A$2:$ZZ$2635, 2286, MATCH($B$2, resultados!$A$1:$ZZ$1, 0))</f>
        <v/>
      </c>
      <c r="C2292">
        <f>INDEX(resultados!$A$2:$ZZ$2635, 2286, MATCH($B$3, resultados!$A$1:$ZZ$1, 0))</f>
        <v/>
      </c>
    </row>
    <row r="2293">
      <c r="A2293">
        <f>INDEX(resultados!$A$2:$ZZ$2635, 2287, MATCH($B$1, resultados!$A$1:$ZZ$1, 0))</f>
        <v/>
      </c>
      <c r="B2293">
        <f>INDEX(resultados!$A$2:$ZZ$2635, 2287, MATCH($B$2, resultados!$A$1:$ZZ$1, 0))</f>
        <v/>
      </c>
      <c r="C2293">
        <f>INDEX(resultados!$A$2:$ZZ$2635, 2287, MATCH($B$3, resultados!$A$1:$ZZ$1, 0))</f>
        <v/>
      </c>
    </row>
    <row r="2294">
      <c r="A2294">
        <f>INDEX(resultados!$A$2:$ZZ$2635, 2288, MATCH($B$1, resultados!$A$1:$ZZ$1, 0))</f>
        <v/>
      </c>
      <c r="B2294">
        <f>INDEX(resultados!$A$2:$ZZ$2635, 2288, MATCH($B$2, resultados!$A$1:$ZZ$1, 0))</f>
        <v/>
      </c>
      <c r="C2294">
        <f>INDEX(resultados!$A$2:$ZZ$2635, 2288, MATCH($B$3, resultados!$A$1:$ZZ$1, 0))</f>
        <v/>
      </c>
    </row>
    <row r="2295">
      <c r="A2295">
        <f>INDEX(resultados!$A$2:$ZZ$2635, 2289, MATCH($B$1, resultados!$A$1:$ZZ$1, 0))</f>
        <v/>
      </c>
      <c r="B2295">
        <f>INDEX(resultados!$A$2:$ZZ$2635, 2289, MATCH($B$2, resultados!$A$1:$ZZ$1, 0))</f>
        <v/>
      </c>
      <c r="C2295">
        <f>INDEX(resultados!$A$2:$ZZ$2635, 2289, MATCH($B$3, resultados!$A$1:$ZZ$1, 0))</f>
        <v/>
      </c>
    </row>
    <row r="2296">
      <c r="A2296">
        <f>INDEX(resultados!$A$2:$ZZ$2635, 2290, MATCH($B$1, resultados!$A$1:$ZZ$1, 0))</f>
        <v/>
      </c>
      <c r="B2296">
        <f>INDEX(resultados!$A$2:$ZZ$2635, 2290, MATCH($B$2, resultados!$A$1:$ZZ$1, 0))</f>
        <v/>
      </c>
      <c r="C2296">
        <f>INDEX(resultados!$A$2:$ZZ$2635, 2290, MATCH($B$3, resultados!$A$1:$ZZ$1, 0))</f>
        <v/>
      </c>
    </row>
    <row r="2297">
      <c r="A2297">
        <f>INDEX(resultados!$A$2:$ZZ$2635, 2291, MATCH($B$1, resultados!$A$1:$ZZ$1, 0))</f>
        <v/>
      </c>
      <c r="B2297">
        <f>INDEX(resultados!$A$2:$ZZ$2635, 2291, MATCH($B$2, resultados!$A$1:$ZZ$1, 0))</f>
        <v/>
      </c>
      <c r="C2297">
        <f>INDEX(resultados!$A$2:$ZZ$2635, 2291, MATCH($B$3, resultados!$A$1:$ZZ$1, 0))</f>
        <v/>
      </c>
    </row>
    <row r="2298">
      <c r="A2298">
        <f>INDEX(resultados!$A$2:$ZZ$2635, 2292, MATCH($B$1, resultados!$A$1:$ZZ$1, 0))</f>
        <v/>
      </c>
      <c r="B2298">
        <f>INDEX(resultados!$A$2:$ZZ$2635, 2292, MATCH($B$2, resultados!$A$1:$ZZ$1, 0))</f>
        <v/>
      </c>
      <c r="C2298">
        <f>INDEX(resultados!$A$2:$ZZ$2635, 2292, MATCH($B$3, resultados!$A$1:$ZZ$1, 0))</f>
        <v/>
      </c>
    </row>
    <row r="2299">
      <c r="A2299">
        <f>INDEX(resultados!$A$2:$ZZ$2635, 2293, MATCH($B$1, resultados!$A$1:$ZZ$1, 0))</f>
        <v/>
      </c>
      <c r="B2299">
        <f>INDEX(resultados!$A$2:$ZZ$2635, 2293, MATCH($B$2, resultados!$A$1:$ZZ$1, 0))</f>
        <v/>
      </c>
      <c r="C2299">
        <f>INDEX(resultados!$A$2:$ZZ$2635, 2293, MATCH($B$3, resultados!$A$1:$ZZ$1, 0))</f>
        <v/>
      </c>
    </row>
    <row r="2300">
      <c r="A2300">
        <f>INDEX(resultados!$A$2:$ZZ$2635, 2294, MATCH($B$1, resultados!$A$1:$ZZ$1, 0))</f>
        <v/>
      </c>
      <c r="B2300">
        <f>INDEX(resultados!$A$2:$ZZ$2635, 2294, MATCH($B$2, resultados!$A$1:$ZZ$1, 0))</f>
        <v/>
      </c>
      <c r="C2300">
        <f>INDEX(resultados!$A$2:$ZZ$2635, 2294, MATCH($B$3, resultados!$A$1:$ZZ$1, 0))</f>
        <v/>
      </c>
    </row>
    <row r="2301">
      <c r="A2301">
        <f>INDEX(resultados!$A$2:$ZZ$2635, 2295, MATCH($B$1, resultados!$A$1:$ZZ$1, 0))</f>
        <v/>
      </c>
      <c r="B2301">
        <f>INDEX(resultados!$A$2:$ZZ$2635, 2295, MATCH($B$2, resultados!$A$1:$ZZ$1, 0))</f>
        <v/>
      </c>
      <c r="C2301">
        <f>INDEX(resultados!$A$2:$ZZ$2635, 2295, MATCH($B$3, resultados!$A$1:$ZZ$1, 0))</f>
        <v/>
      </c>
    </row>
    <row r="2302">
      <c r="A2302">
        <f>INDEX(resultados!$A$2:$ZZ$2635, 2296, MATCH($B$1, resultados!$A$1:$ZZ$1, 0))</f>
        <v/>
      </c>
      <c r="B2302">
        <f>INDEX(resultados!$A$2:$ZZ$2635, 2296, MATCH($B$2, resultados!$A$1:$ZZ$1, 0))</f>
        <v/>
      </c>
      <c r="C2302">
        <f>INDEX(resultados!$A$2:$ZZ$2635, 2296, MATCH($B$3, resultados!$A$1:$ZZ$1, 0))</f>
        <v/>
      </c>
    </row>
    <row r="2303">
      <c r="A2303">
        <f>INDEX(resultados!$A$2:$ZZ$2635, 2297, MATCH($B$1, resultados!$A$1:$ZZ$1, 0))</f>
        <v/>
      </c>
      <c r="B2303">
        <f>INDEX(resultados!$A$2:$ZZ$2635, 2297, MATCH($B$2, resultados!$A$1:$ZZ$1, 0))</f>
        <v/>
      </c>
      <c r="C2303">
        <f>INDEX(resultados!$A$2:$ZZ$2635, 2297, MATCH($B$3, resultados!$A$1:$ZZ$1, 0))</f>
        <v/>
      </c>
    </row>
    <row r="2304">
      <c r="A2304">
        <f>INDEX(resultados!$A$2:$ZZ$2635, 2298, MATCH($B$1, resultados!$A$1:$ZZ$1, 0))</f>
        <v/>
      </c>
      <c r="B2304">
        <f>INDEX(resultados!$A$2:$ZZ$2635, 2298, MATCH($B$2, resultados!$A$1:$ZZ$1, 0))</f>
        <v/>
      </c>
      <c r="C2304">
        <f>INDEX(resultados!$A$2:$ZZ$2635, 2298, MATCH($B$3, resultados!$A$1:$ZZ$1, 0))</f>
        <v/>
      </c>
    </row>
    <row r="2305">
      <c r="A2305">
        <f>INDEX(resultados!$A$2:$ZZ$2635, 2299, MATCH($B$1, resultados!$A$1:$ZZ$1, 0))</f>
        <v/>
      </c>
      <c r="B2305">
        <f>INDEX(resultados!$A$2:$ZZ$2635, 2299, MATCH($B$2, resultados!$A$1:$ZZ$1, 0))</f>
        <v/>
      </c>
      <c r="C2305">
        <f>INDEX(resultados!$A$2:$ZZ$2635, 2299, MATCH($B$3, resultados!$A$1:$ZZ$1, 0))</f>
        <v/>
      </c>
    </row>
    <row r="2306">
      <c r="A2306">
        <f>INDEX(resultados!$A$2:$ZZ$2635, 2300, MATCH($B$1, resultados!$A$1:$ZZ$1, 0))</f>
        <v/>
      </c>
      <c r="B2306">
        <f>INDEX(resultados!$A$2:$ZZ$2635, 2300, MATCH($B$2, resultados!$A$1:$ZZ$1, 0))</f>
        <v/>
      </c>
      <c r="C2306">
        <f>INDEX(resultados!$A$2:$ZZ$2635, 2300, MATCH($B$3, resultados!$A$1:$ZZ$1, 0))</f>
        <v/>
      </c>
    </row>
    <row r="2307">
      <c r="A2307">
        <f>INDEX(resultados!$A$2:$ZZ$2635, 2301, MATCH($B$1, resultados!$A$1:$ZZ$1, 0))</f>
        <v/>
      </c>
      <c r="B2307">
        <f>INDEX(resultados!$A$2:$ZZ$2635, 2301, MATCH($B$2, resultados!$A$1:$ZZ$1, 0))</f>
        <v/>
      </c>
      <c r="C2307">
        <f>INDEX(resultados!$A$2:$ZZ$2635, 2301, MATCH($B$3, resultados!$A$1:$ZZ$1, 0))</f>
        <v/>
      </c>
    </row>
    <row r="2308">
      <c r="A2308">
        <f>INDEX(resultados!$A$2:$ZZ$2635, 2302, MATCH($B$1, resultados!$A$1:$ZZ$1, 0))</f>
        <v/>
      </c>
      <c r="B2308">
        <f>INDEX(resultados!$A$2:$ZZ$2635, 2302, MATCH($B$2, resultados!$A$1:$ZZ$1, 0))</f>
        <v/>
      </c>
      <c r="C2308">
        <f>INDEX(resultados!$A$2:$ZZ$2635, 2302, MATCH($B$3, resultados!$A$1:$ZZ$1, 0))</f>
        <v/>
      </c>
    </row>
    <row r="2309">
      <c r="A2309">
        <f>INDEX(resultados!$A$2:$ZZ$2635, 2303, MATCH($B$1, resultados!$A$1:$ZZ$1, 0))</f>
        <v/>
      </c>
      <c r="B2309">
        <f>INDEX(resultados!$A$2:$ZZ$2635, 2303, MATCH($B$2, resultados!$A$1:$ZZ$1, 0))</f>
        <v/>
      </c>
      <c r="C2309">
        <f>INDEX(resultados!$A$2:$ZZ$2635, 2303, MATCH($B$3, resultados!$A$1:$ZZ$1, 0))</f>
        <v/>
      </c>
    </row>
    <row r="2310">
      <c r="A2310">
        <f>INDEX(resultados!$A$2:$ZZ$2635, 2304, MATCH($B$1, resultados!$A$1:$ZZ$1, 0))</f>
        <v/>
      </c>
      <c r="B2310">
        <f>INDEX(resultados!$A$2:$ZZ$2635, 2304, MATCH($B$2, resultados!$A$1:$ZZ$1, 0))</f>
        <v/>
      </c>
      <c r="C2310">
        <f>INDEX(resultados!$A$2:$ZZ$2635, 2304, MATCH($B$3, resultados!$A$1:$ZZ$1, 0))</f>
        <v/>
      </c>
    </row>
    <row r="2311">
      <c r="A2311">
        <f>INDEX(resultados!$A$2:$ZZ$2635, 2305, MATCH($B$1, resultados!$A$1:$ZZ$1, 0))</f>
        <v/>
      </c>
      <c r="B2311">
        <f>INDEX(resultados!$A$2:$ZZ$2635, 2305, MATCH($B$2, resultados!$A$1:$ZZ$1, 0))</f>
        <v/>
      </c>
      <c r="C2311">
        <f>INDEX(resultados!$A$2:$ZZ$2635, 2305, MATCH($B$3, resultados!$A$1:$ZZ$1, 0))</f>
        <v/>
      </c>
    </row>
    <row r="2312">
      <c r="A2312">
        <f>INDEX(resultados!$A$2:$ZZ$2635, 2306, MATCH($B$1, resultados!$A$1:$ZZ$1, 0))</f>
        <v/>
      </c>
      <c r="B2312">
        <f>INDEX(resultados!$A$2:$ZZ$2635, 2306, MATCH($B$2, resultados!$A$1:$ZZ$1, 0))</f>
        <v/>
      </c>
      <c r="C2312">
        <f>INDEX(resultados!$A$2:$ZZ$2635, 2306, MATCH($B$3, resultados!$A$1:$ZZ$1, 0))</f>
        <v/>
      </c>
    </row>
    <row r="2313">
      <c r="A2313">
        <f>INDEX(resultados!$A$2:$ZZ$2635, 2307, MATCH($B$1, resultados!$A$1:$ZZ$1, 0))</f>
        <v/>
      </c>
      <c r="B2313">
        <f>INDEX(resultados!$A$2:$ZZ$2635, 2307, MATCH($B$2, resultados!$A$1:$ZZ$1, 0))</f>
        <v/>
      </c>
      <c r="C2313">
        <f>INDEX(resultados!$A$2:$ZZ$2635, 2307, MATCH($B$3, resultados!$A$1:$ZZ$1, 0))</f>
        <v/>
      </c>
    </row>
    <row r="2314">
      <c r="A2314">
        <f>INDEX(resultados!$A$2:$ZZ$2635, 2308, MATCH($B$1, resultados!$A$1:$ZZ$1, 0))</f>
        <v/>
      </c>
      <c r="B2314">
        <f>INDEX(resultados!$A$2:$ZZ$2635, 2308, MATCH($B$2, resultados!$A$1:$ZZ$1, 0))</f>
        <v/>
      </c>
      <c r="C2314">
        <f>INDEX(resultados!$A$2:$ZZ$2635, 2308, MATCH($B$3, resultados!$A$1:$ZZ$1, 0))</f>
        <v/>
      </c>
    </row>
    <row r="2315">
      <c r="A2315">
        <f>INDEX(resultados!$A$2:$ZZ$2635, 2309, MATCH($B$1, resultados!$A$1:$ZZ$1, 0))</f>
        <v/>
      </c>
      <c r="B2315">
        <f>INDEX(resultados!$A$2:$ZZ$2635, 2309, MATCH($B$2, resultados!$A$1:$ZZ$1, 0))</f>
        <v/>
      </c>
      <c r="C2315">
        <f>INDEX(resultados!$A$2:$ZZ$2635, 2309, MATCH($B$3, resultados!$A$1:$ZZ$1, 0))</f>
        <v/>
      </c>
    </row>
    <row r="2316">
      <c r="A2316">
        <f>INDEX(resultados!$A$2:$ZZ$2635, 2310, MATCH($B$1, resultados!$A$1:$ZZ$1, 0))</f>
        <v/>
      </c>
      <c r="B2316">
        <f>INDEX(resultados!$A$2:$ZZ$2635, 2310, MATCH($B$2, resultados!$A$1:$ZZ$1, 0))</f>
        <v/>
      </c>
      <c r="C2316">
        <f>INDEX(resultados!$A$2:$ZZ$2635, 2310, MATCH($B$3, resultados!$A$1:$ZZ$1, 0))</f>
        <v/>
      </c>
    </row>
    <row r="2317">
      <c r="A2317">
        <f>INDEX(resultados!$A$2:$ZZ$2635, 2311, MATCH($B$1, resultados!$A$1:$ZZ$1, 0))</f>
        <v/>
      </c>
      <c r="B2317">
        <f>INDEX(resultados!$A$2:$ZZ$2635, 2311, MATCH($B$2, resultados!$A$1:$ZZ$1, 0))</f>
        <v/>
      </c>
      <c r="C2317">
        <f>INDEX(resultados!$A$2:$ZZ$2635, 2311, MATCH($B$3, resultados!$A$1:$ZZ$1, 0))</f>
        <v/>
      </c>
    </row>
    <row r="2318">
      <c r="A2318">
        <f>INDEX(resultados!$A$2:$ZZ$2635, 2312, MATCH($B$1, resultados!$A$1:$ZZ$1, 0))</f>
        <v/>
      </c>
      <c r="B2318">
        <f>INDEX(resultados!$A$2:$ZZ$2635, 2312, MATCH($B$2, resultados!$A$1:$ZZ$1, 0))</f>
        <v/>
      </c>
      <c r="C2318">
        <f>INDEX(resultados!$A$2:$ZZ$2635, 2312, MATCH($B$3, resultados!$A$1:$ZZ$1, 0))</f>
        <v/>
      </c>
    </row>
    <row r="2319">
      <c r="A2319">
        <f>INDEX(resultados!$A$2:$ZZ$2635, 2313, MATCH($B$1, resultados!$A$1:$ZZ$1, 0))</f>
        <v/>
      </c>
      <c r="B2319">
        <f>INDEX(resultados!$A$2:$ZZ$2635, 2313, MATCH($B$2, resultados!$A$1:$ZZ$1, 0))</f>
        <v/>
      </c>
      <c r="C2319">
        <f>INDEX(resultados!$A$2:$ZZ$2635, 2313, MATCH($B$3, resultados!$A$1:$ZZ$1, 0))</f>
        <v/>
      </c>
    </row>
    <row r="2320">
      <c r="A2320">
        <f>INDEX(resultados!$A$2:$ZZ$2635, 2314, MATCH($B$1, resultados!$A$1:$ZZ$1, 0))</f>
        <v/>
      </c>
      <c r="B2320">
        <f>INDEX(resultados!$A$2:$ZZ$2635, 2314, MATCH($B$2, resultados!$A$1:$ZZ$1, 0))</f>
        <v/>
      </c>
      <c r="C2320">
        <f>INDEX(resultados!$A$2:$ZZ$2635, 2314, MATCH($B$3, resultados!$A$1:$ZZ$1, 0))</f>
        <v/>
      </c>
    </row>
    <row r="2321">
      <c r="A2321">
        <f>INDEX(resultados!$A$2:$ZZ$2635, 2315, MATCH($B$1, resultados!$A$1:$ZZ$1, 0))</f>
        <v/>
      </c>
      <c r="B2321">
        <f>INDEX(resultados!$A$2:$ZZ$2635, 2315, MATCH($B$2, resultados!$A$1:$ZZ$1, 0))</f>
        <v/>
      </c>
      <c r="C2321">
        <f>INDEX(resultados!$A$2:$ZZ$2635, 2315, MATCH($B$3, resultados!$A$1:$ZZ$1, 0))</f>
        <v/>
      </c>
    </row>
    <row r="2322">
      <c r="A2322">
        <f>INDEX(resultados!$A$2:$ZZ$2635, 2316, MATCH($B$1, resultados!$A$1:$ZZ$1, 0))</f>
        <v/>
      </c>
      <c r="B2322">
        <f>INDEX(resultados!$A$2:$ZZ$2635, 2316, MATCH($B$2, resultados!$A$1:$ZZ$1, 0))</f>
        <v/>
      </c>
      <c r="C2322">
        <f>INDEX(resultados!$A$2:$ZZ$2635, 2316, MATCH($B$3, resultados!$A$1:$ZZ$1, 0))</f>
        <v/>
      </c>
    </row>
    <row r="2323">
      <c r="A2323">
        <f>INDEX(resultados!$A$2:$ZZ$2635, 2317, MATCH($B$1, resultados!$A$1:$ZZ$1, 0))</f>
        <v/>
      </c>
      <c r="B2323">
        <f>INDEX(resultados!$A$2:$ZZ$2635, 2317, MATCH($B$2, resultados!$A$1:$ZZ$1, 0))</f>
        <v/>
      </c>
      <c r="C2323">
        <f>INDEX(resultados!$A$2:$ZZ$2635, 2317, MATCH($B$3, resultados!$A$1:$ZZ$1, 0))</f>
        <v/>
      </c>
    </row>
    <row r="2324">
      <c r="A2324">
        <f>INDEX(resultados!$A$2:$ZZ$2635, 2318, MATCH($B$1, resultados!$A$1:$ZZ$1, 0))</f>
        <v/>
      </c>
      <c r="B2324">
        <f>INDEX(resultados!$A$2:$ZZ$2635, 2318, MATCH($B$2, resultados!$A$1:$ZZ$1, 0))</f>
        <v/>
      </c>
      <c r="C2324">
        <f>INDEX(resultados!$A$2:$ZZ$2635, 2318, MATCH($B$3, resultados!$A$1:$ZZ$1, 0))</f>
        <v/>
      </c>
    </row>
    <row r="2325">
      <c r="A2325">
        <f>INDEX(resultados!$A$2:$ZZ$2635, 2319, MATCH($B$1, resultados!$A$1:$ZZ$1, 0))</f>
        <v/>
      </c>
      <c r="B2325">
        <f>INDEX(resultados!$A$2:$ZZ$2635, 2319, MATCH($B$2, resultados!$A$1:$ZZ$1, 0))</f>
        <v/>
      </c>
      <c r="C2325">
        <f>INDEX(resultados!$A$2:$ZZ$2635, 2319, MATCH($B$3, resultados!$A$1:$ZZ$1, 0))</f>
        <v/>
      </c>
    </row>
    <row r="2326">
      <c r="A2326">
        <f>INDEX(resultados!$A$2:$ZZ$2635, 2320, MATCH($B$1, resultados!$A$1:$ZZ$1, 0))</f>
        <v/>
      </c>
      <c r="B2326">
        <f>INDEX(resultados!$A$2:$ZZ$2635, 2320, MATCH($B$2, resultados!$A$1:$ZZ$1, 0))</f>
        <v/>
      </c>
      <c r="C2326">
        <f>INDEX(resultados!$A$2:$ZZ$2635, 2320, MATCH($B$3, resultados!$A$1:$ZZ$1, 0))</f>
        <v/>
      </c>
    </row>
    <row r="2327">
      <c r="A2327">
        <f>INDEX(resultados!$A$2:$ZZ$2635, 2321, MATCH($B$1, resultados!$A$1:$ZZ$1, 0))</f>
        <v/>
      </c>
      <c r="B2327">
        <f>INDEX(resultados!$A$2:$ZZ$2635, 2321, MATCH($B$2, resultados!$A$1:$ZZ$1, 0))</f>
        <v/>
      </c>
      <c r="C2327">
        <f>INDEX(resultados!$A$2:$ZZ$2635, 2321, MATCH($B$3, resultados!$A$1:$ZZ$1, 0))</f>
        <v/>
      </c>
    </row>
    <row r="2328">
      <c r="A2328">
        <f>INDEX(resultados!$A$2:$ZZ$2635, 2322, MATCH($B$1, resultados!$A$1:$ZZ$1, 0))</f>
        <v/>
      </c>
      <c r="B2328">
        <f>INDEX(resultados!$A$2:$ZZ$2635, 2322, MATCH($B$2, resultados!$A$1:$ZZ$1, 0))</f>
        <v/>
      </c>
      <c r="C2328">
        <f>INDEX(resultados!$A$2:$ZZ$2635, 2322, MATCH($B$3, resultados!$A$1:$ZZ$1, 0))</f>
        <v/>
      </c>
    </row>
    <row r="2329">
      <c r="A2329">
        <f>INDEX(resultados!$A$2:$ZZ$2635, 2323, MATCH($B$1, resultados!$A$1:$ZZ$1, 0))</f>
        <v/>
      </c>
      <c r="B2329">
        <f>INDEX(resultados!$A$2:$ZZ$2635, 2323, MATCH($B$2, resultados!$A$1:$ZZ$1, 0))</f>
        <v/>
      </c>
      <c r="C2329">
        <f>INDEX(resultados!$A$2:$ZZ$2635, 2323, MATCH($B$3, resultados!$A$1:$ZZ$1, 0))</f>
        <v/>
      </c>
    </row>
    <row r="2330">
      <c r="A2330">
        <f>INDEX(resultados!$A$2:$ZZ$2635, 2324, MATCH($B$1, resultados!$A$1:$ZZ$1, 0))</f>
        <v/>
      </c>
      <c r="B2330">
        <f>INDEX(resultados!$A$2:$ZZ$2635, 2324, MATCH($B$2, resultados!$A$1:$ZZ$1, 0))</f>
        <v/>
      </c>
      <c r="C2330">
        <f>INDEX(resultados!$A$2:$ZZ$2635, 2324, MATCH($B$3, resultados!$A$1:$ZZ$1, 0))</f>
        <v/>
      </c>
    </row>
    <row r="2331">
      <c r="A2331">
        <f>INDEX(resultados!$A$2:$ZZ$2635, 2325, MATCH($B$1, resultados!$A$1:$ZZ$1, 0))</f>
        <v/>
      </c>
      <c r="B2331">
        <f>INDEX(resultados!$A$2:$ZZ$2635, 2325, MATCH($B$2, resultados!$A$1:$ZZ$1, 0))</f>
        <v/>
      </c>
      <c r="C2331">
        <f>INDEX(resultados!$A$2:$ZZ$2635, 2325, MATCH($B$3, resultados!$A$1:$ZZ$1, 0))</f>
        <v/>
      </c>
    </row>
    <row r="2332">
      <c r="A2332">
        <f>INDEX(resultados!$A$2:$ZZ$2635, 2326, MATCH($B$1, resultados!$A$1:$ZZ$1, 0))</f>
        <v/>
      </c>
      <c r="B2332">
        <f>INDEX(resultados!$A$2:$ZZ$2635, 2326, MATCH($B$2, resultados!$A$1:$ZZ$1, 0))</f>
        <v/>
      </c>
      <c r="C2332">
        <f>INDEX(resultados!$A$2:$ZZ$2635, 2326, MATCH($B$3, resultados!$A$1:$ZZ$1, 0))</f>
        <v/>
      </c>
    </row>
    <row r="2333">
      <c r="A2333">
        <f>INDEX(resultados!$A$2:$ZZ$2635, 2327, MATCH($B$1, resultados!$A$1:$ZZ$1, 0))</f>
        <v/>
      </c>
      <c r="B2333">
        <f>INDEX(resultados!$A$2:$ZZ$2635, 2327, MATCH($B$2, resultados!$A$1:$ZZ$1, 0))</f>
        <v/>
      </c>
      <c r="C2333">
        <f>INDEX(resultados!$A$2:$ZZ$2635, 2327, MATCH($B$3, resultados!$A$1:$ZZ$1, 0))</f>
        <v/>
      </c>
    </row>
    <row r="2334">
      <c r="A2334">
        <f>INDEX(resultados!$A$2:$ZZ$2635, 2328, MATCH($B$1, resultados!$A$1:$ZZ$1, 0))</f>
        <v/>
      </c>
      <c r="B2334">
        <f>INDEX(resultados!$A$2:$ZZ$2635, 2328, MATCH($B$2, resultados!$A$1:$ZZ$1, 0))</f>
        <v/>
      </c>
      <c r="C2334">
        <f>INDEX(resultados!$A$2:$ZZ$2635, 2328, MATCH($B$3, resultados!$A$1:$ZZ$1, 0))</f>
        <v/>
      </c>
    </row>
    <row r="2335">
      <c r="A2335">
        <f>INDEX(resultados!$A$2:$ZZ$2635, 2329, MATCH($B$1, resultados!$A$1:$ZZ$1, 0))</f>
        <v/>
      </c>
      <c r="B2335">
        <f>INDEX(resultados!$A$2:$ZZ$2635, 2329, MATCH($B$2, resultados!$A$1:$ZZ$1, 0))</f>
        <v/>
      </c>
      <c r="C2335">
        <f>INDEX(resultados!$A$2:$ZZ$2635, 2329, MATCH($B$3, resultados!$A$1:$ZZ$1, 0))</f>
        <v/>
      </c>
    </row>
    <row r="2336">
      <c r="A2336">
        <f>INDEX(resultados!$A$2:$ZZ$2635, 2330, MATCH($B$1, resultados!$A$1:$ZZ$1, 0))</f>
        <v/>
      </c>
      <c r="B2336">
        <f>INDEX(resultados!$A$2:$ZZ$2635, 2330, MATCH($B$2, resultados!$A$1:$ZZ$1, 0))</f>
        <v/>
      </c>
      <c r="C2336">
        <f>INDEX(resultados!$A$2:$ZZ$2635, 2330, MATCH($B$3, resultados!$A$1:$ZZ$1, 0))</f>
        <v/>
      </c>
    </row>
    <row r="2337">
      <c r="A2337">
        <f>INDEX(resultados!$A$2:$ZZ$2635, 2331, MATCH($B$1, resultados!$A$1:$ZZ$1, 0))</f>
        <v/>
      </c>
      <c r="B2337">
        <f>INDEX(resultados!$A$2:$ZZ$2635, 2331, MATCH($B$2, resultados!$A$1:$ZZ$1, 0))</f>
        <v/>
      </c>
      <c r="C2337">
        <f>INDEX(resultados!$A$2:$ZZ$2635, 2331, MATCH($B$3, resultados!$A$1:$ZZ$1, 0))</f>
        <v/>
      </c>
    </row>
    <row r="2338">
      <c r="A2338">
        <f>INDEX(resultados!$A$2:$ZZ$2635, 2332, MATCH($B$1, resultados!$A$1:$ZZ$1, 0))</f>
        <v/>
      </c>
      <c r="B2338">
        <f>INDEX(resultados!$A$2:$ZZ$2635, 2332, MATCH($B$2, resultados!$A$1:$ZZ$1, 0))</f>
        <v/>
      </c>
      <c r="C2338">
        <f>INDEX(resultados!$A$2:$ZZ$2635, 2332, MATCH($B$3, resultados!$A$1:$ZZ$1, 0))</f>
        <v/>
      </c>
    </row>
    <row r="2339">
      <c r="A2339">
        <f>INDEX(resultados!$A$2:$ZZ$2635, 2333, MATCH($B$1, resultados!$A$1:$ZZ$1, 0))</f>
        <v/>
      </c>
      <c r="B2339">
        <f>INDEX(resultados!$A$2:$ZZ$2635, 2333, MATCH($B$2, resultados!$A$1:$ZZ$1, 0))</f>
        <v/>
      </c>
      <c r="C2339">
        <f>INDEX(resultados!$A$2:$ZZ$2635, 2333, MATCH($B$3, resultados!$A$1:$ZZ$1, 0))</f>
        <v/>
      </c>
    </row>
    <row r="2340">
      <c r="A2340">
        <f>INDEX(resultados!$A$2:$ZZ$2635, 2334, MATCH($B$1, resultados!$A$1:$ZZ$1, 0))</f>
        <v/>
      </c>
      <c r="B2340">
        <f>INDEX(resultados!$A$2:$ZZ$2635, 2334, MATCH($B$2, resultados!$A$1:$ZZ$1, 0))</f>
        <v/>
      </c>
      <c r="C2340">
        <f>INDEX(resultados!$A$2:$ZZ$2635, 2334, MATCH($B$3, resultados!$A$1:$ZZ$1, 0))</f>
        <v/>
      </c>
    </row>
    <row r="2341">
      <c r="A2341">
        <f>INDEX(resultados!$A$2:$ZZ$2635, 2335, MATCH($B$1, resultados!$A$1:$ZZ$1, 0))</f>
        <v/>
      </c>
      <c r="B2341">
        <f>INDEX(resultados!$A$2:$ZZ$2635, 2335, MATCH($B$2, resultados!$A$1:$ZZ$1, 0))</f>
        <v/>
      </c>
      <c r="C2341">
        <f>INDEX(resultados!$A$2:$ZZ$2635, 2335, MATCH($B$3, resultados!$A$1:$ZZ$1, 0))</f>
        <v/>
      </c>
    </row>
    <row r="2342">
      <c r="A2342">
        <f>INDEX(resultados!$A$2:$ZZ$2635, 2336, MATCH($B$1, resultados!$A$1:$ZZ$1, 0))</f>
        <v/>
      </c>
      <c r="B2342">
        <f>INDEX(resultados!$A$2:$ZZ$2635, 2336, MATCH($B$2, resultados!$A$1:$ZZ$1, 0))</f>
        <v/>
      </c>
      <c r="C2342">
        <f>INDEX(resultados!$A$2:$ZZ$2635, 2336, MATCH($B$3, resultados!$A$1:$ZZ$1, 0))</f>
        <v/>
      </c>
    </row>
    <row r="2343">
      <c r="A2343">
        <f>INDEX(resultados!$A$2:$ZZ$2635, 2337, MATCH($B$1, resultados!$A$1:$ZZ$1, 0))</f>
        <v/>
      </c>
      <c r="B2343">
        <f>INDEX(resultados!$A$2:$ZZ$2635, 2337, MATCH($B$2, resultados!$A$1:$ZZ$1, 0))</f>
        <v/>
      </c>
      <c r="C2343">
        <f>INDEX(resultados!$A$2:$ZZ$2635, 2337, MATCH($B$3, resultados!$A$1:$ZZ$1, 0))</f>
        <v/>
      </c>
    </row>
    <row r="2344">
      <c r="A2344">
        <f>INDEX(resultados!$A$2:$ZZ$2635, 2338, MATCH($B$1, resultados!$A$1:$ZZ$1, 0))</f>
        <v/>
      </c>
      <c r="B2344">
        <f>INDEX(resultados!$A$2:$ZZ$2635, 2338, MATCH($B$2, resultados!$A$1:$ZZ$1, 0))</f>
        <v/>
      </c>
      <c r="C2344">
        <f>INDEX(resultados!$A$2:$ZZ$2635, 2338, MATCH($B$3, resultados!$A$1:$ZZ$1, 0))</f>
        <v/>
      </c>
    </row>
    <row r="2345">
      <c r="A2345">
        <f>INDEX(resultados!$A$2:$ZZ$2635, 2339, MATCH($B$1, resultados!$A$1:$ZZ$1, 0))</f>
        <v/>
      </c>
      <c r="B2345">
        <f>INDEX(resultados!$A$2:$ZZ$2635, 2339, MATCH($B$2, resultados!$A$1:$ZZ$1, 0))</f>
        <v/>
      </c>
      <c r="C2345">
        <f>INDEX(resultados!$A$2:$ZZ$2635, 2339, MATCH($B$3, resultados!$A$1:$ZZ$1, 0))</f>
        <v/>
      </c>
    </row>
    <row r="2346">
      <c r="A2346">
        <f>INDEX(resultados!$A$2:$ZZ$2635, 2340, MATCH($B$1, resultados!$A$1:$ZZ$1, 0))</f>
        <v/>
      </c>
      <c r="B2346">
        <f>INDEX(resultados!$A$2:$ZZ$2635, 2340, MATCH($B$2, resultados!$A$1:$ZZ$1, 0))</f>
        <v/>
      </c>
      <c r="C2346">
        <f>INDEX(resultados!$A$2:$ZZ$2635, 2340, MATCH($B$3, resultados!$A$1:$ZZ$1, 0))</f>
        <v/>
      </c>
    </row>
    <row r="2347">
      <c r="A2347">
        <f>INDEX(resultados!$A$2:$ZZ$2635, 2341, MATCH($B$1, resultados!$A$1:$ZZ$1, 0))</f>
        <v/>
      </c>
      <c r="B2347">
        <f>INDEX(resultados!$A$2:$ZZ$2635, 2341, MATCH($B$2, resultados!$A$1:$ZZ$1, 0))</f>
        <v/>
      </c>
      <c r="C2347">
        <f>INDEX(resultados!$A$2:$ZZ$2635, 2341, MATCH($B$3, resultados!$A$1:$ZZ$1, 0))</f>
        <v/>
      </c>
    </row>
    <row r="2348">
      <c r="A2348">
        <f>INDEX(resultados!$A$2:$ZZ$2635, 2342, MATCH($B$1, resultados!$A$1:$ZZ$1, 0))</f>
        <v/>
      </c>
      <c r="B2348">
        <f>INDEX(resultados!$A$2:$ZZ$2635, 2342, MATCH($B$2, resultados!$A$1:$ZZ$1, 0))</f>
        <v/>
      </c>
      <c r="C2348">
        <f>INDEX(resultados!$A$2:$ZZ$2635, 2342, MATCH($B$3, resultados!$A$1:$ZZ$1, 0))</f>
        <v/>
      </c>
    </row>
    <row r="2349">
      <c r="A2349">
        <f>INDEX(resultados!$A$2:$ZZ$2635, 2343, MATCH($B$1, resultados!$A$1:$ZZ$1, 0))</f>
        <v/>
      </c>
      <c r="B2349">
        <f>INDEX(resultados!$A$2:$ZZ$2635, 2343, MATCH($B$2, resultados!$A$1:$ZZ$1, 0))</f>
        <v/>
      </c>
      <c r="C2349">
        <f>INDEX(resultados!$A$2:$ZZ$2635, 2343, MATCH($B$3, resultados!$A$1:$ZZ$1, 0))</f>
        <v/>
      </c>
    </row>
    <row r="2350">
      <c r="A2350">
        <f>INDEX(resultados!$A$2:$ZZ$2635, 2344, MATCH($B$1, resultados!$A$1:$ZZ$1, 0))</f>
        <v/>
      </c>
      <c r="B2350">
        <f>INDEX(resultados!$A$2:$ZZ$2635, 2344, MATCH($B$2, resultados!$A$1:$ZZ$1, 0))</f>
        <v/>
      </c>
      <c r="C2350">
        <f>INDEX(resultados!$A$2:$ZZ$2635, 2344, MATCH($B$3, resultados!$A$1:$ZZ$1, 0))</f>
        <v/>
      </c>
    </row>
    <row r="2351">
      <c r="A2351">
        <f>INDEX(resultados!$A$2:$ZZ$2635, 2345, MATCH($B$1, resultados!$A$1:$ZZ$1, 0))</f>
        <v/>
      </c>
      <c r="B2351">
        <f>INDEX(resultados!$A$2:$ZZ$2635, 2345, MATCH($B$2, resultados!$A$1:$ZZ$1, 0))</f>
        <v/>
      </c>
      <c r="C2351">
        <f>INDEX(resultados!$A$2:$ZZ$2635, 2345, MATCH($B$3, resultados!$A$1:$ZZ$1, 0))</f>
        <v/>
      </c>
    </row>
    <row r="2352">
      <c r="A2352">
        <f>INDEX(resultados!$A$2:$ZZ$2635, 2346, MATCH($B$1, resultados!$A$1:$ZZ$1, 0))</f>
        <v/>
      </c>
      <c r="B2352">
        <f>INDEX(resultados!$A$2:$ZZ$2635, 2346, MATCH($B$2, resultados!$A$1:$ZZ$1, 0))</f>
        <v/>
      </c>
      <c r="C2352">
        <f>INDEX(resultados!$A$2:$ZZ$2635, 2346, MATCH($B$3, resultados!$A$1:$ZZ$1, 0))</f>
        <v/>
      </c>
    </row>
    <row r="2353">
      <c r="A2353">
        <f>INDEX(resultados!$A$2:$ZZ$2635, 2347, MATCH($B$1, resultados!$A$1:$ZZ$1, 0))</f>
        <v/>
      </c>
      <c r="B2353">
        <f>INDEX(resultados!$A$2:$ZZ$2635, 2347, MATCH($B$2, resultados!$A$1:$ZZ$1, 0))</f>
        <v/>
      </c>
      <c r="C2353">
        <f>INDEX(resultados!$A$2:$ZZ$2635, 2347, MATCH($B$3, resultados!$A$1:$ZZ$1, 0))</f>
        <v/>
      </c>
    </row>
    <row r="2354">
      <c r="A2354">
        <f>INDEX(resultados!$A$2:$ZZ$2635, 2348, MATCH($B$1, resultados!$A$1:$ZZ$1, 0))</f>
        <v/>
      </c>
      <c r="B2354">
        <f>INDEX(resultados!$A$2:$ZZ$2635, 2348, MATCH($B$2, resultados!$A$1:$ZZ$1, 0))</f>
        <v/>
      </c>
      <c r="C2354">
        <f>INDEX(resultados!$A$2:$ZZ$2635, 2348, MATCH($B$3, resultados!$A$1:$ZZ$1, 0))</f>
        <v/>
      </c>
    </row>
    <row r="2355">
      <c r="A2355">
        <f>INDEX(resultados!$A$2:$ZZ$2635, 2349, MATCH($B$1, resultados!$A$1:$ZZ$1, 0))</f>
        <v/>
      </c>
      <c r="B2355">
        <f>INDEX(resultados!$A$2:$ZZ$2635, 2349, MATCH($B$2, resultados!$A$1:$ZZ$1, 0))</f>
        <v/>
      </c>
      <c r="C2355">
        <f>INDEX(resultados!$A$2:$ZZ$2635, 2349, MATCH($B$3, resultados!$A$1:$ZZ$1, 0))</f>
        <v/>
      </c>
    </row>
    <row r="2356">
      <c r="A2356">
        <f>INDEX(resultados!$A$2:$ZZ$2635, 2350, MATCH($B$1, resultados!$A$1:$ZZ$1, 0))</f>
        <v/>
      </c>
      <c r="B2356">
        <f>INDEX(resultados!$A$2:$ZZ$2635, 2350, MATCH($B$2, resultados!$A$1:$ZZ$1, 0))</f>
        <v/>
      </c>
      <c r="C2356">
        <f>INDEX(resultados!$A$2:$ZZ$2635, 2350, MATCH($B$3, resultados!$A$1:$ZZ$1, 0))</f>
        <v/>
      </c>
    </row>
    <row r="2357">
      <c r="A2357">
        <f>INDEX(resultados!$A$2:$ZZ$2635, 2351, MATCH($B$1, resultados!$A$1:$ZZ$1, 0))</f>
        <v/>
      </c>
      <c r="B2357">
        <f>INDEX(resultados!$A$2:$ZZ$2635, 2351, MATCH($B$2, resultados!$A$1:$ZZ$1, 0))</f>
        <v/>
      </c>
      <c r="C2357">
        <f>INDEX(resultados!$A$2:$ZZ$2635, 2351, MATCH($B$3, resultados!$A$1:$ZZ$1, 0))</f>
        <v/>
      </c>
    </row>
    <row r="2358">
      <c r="A2358">
        <f>INDEX(resultados!$A$2:$ZZ$2635, 2352, MATCH($B$1, resultados!$A$1:$ZZ$1, 0))</f>
        <v/>
      </c>
      <c r="B2358">
        <f>INDEX(resultados!$A$2:$ZZ$2635, 2352, MATCH($B$2, resultados!$A$1:$ZZ$1, 0))</f>
        <v/>
      </c>
      <c r="C2358">
        <f>INDEX(resultados!$A$2:$ZZ$2635, 2352, MATCH($B$3, resultados!$A$1:$ZZ$1, 0))</f>
        <v/>
      </c>
    </row>
    <row r="2359">
      <c r="A2359">
        <f>INDEX(resultados!$A$2:$ZZ$2635, 2353, MATCH($B$1, resultados!$A$1:$ZZ$1, 0))</f>
        <v/>
      </c>
      <c r="B2359">
        <f>INDEX(resultados!$A$2:$ZZ$2635, 2353, MATCH($B$2, resultados!$A$1:$ZZ$1, 0))</f>
        <v/>
      </c>
      <c r="C2359">
        <f>INDEX(resultados!$A$2:$ZZ$2635, 2353, MATCH($B$3, resultados!$A$1:$ZZ$1, 0))</f>
        <v/>
      </c>
    </row>
    <row r="2360">
      <c r="A2360">
        <f>INDEX(resultados!$A$2:$ZZ$2635, 2354, MATCH($B$1, resultados!$A$1:$ZZ$1, 0))</f>
        <v/>
      </c>
      <c r="B2360">
        <f>INDEX(resultados!$A$2:$ZZ$2635, 2354, MATCH($B$2, resultados!$A$1:$ZZ$1, 0))</f>
        <v/>
      </c>
      <c r="C2360">
        <f>INDEX(resultados!$A$2:$ZZ$2635, 2354, MATCH($B$3, resultados!$A$1:$ZZ$1, 0))</f>
        <v/>
      </c>
    </row>
    <row r="2361">
      <c r="A2361">
        <f>INDEX(resultados!$A$2:$ZZ$2635, 2355, MATCH($B$1, resultados!$A$1:$ZZ$1, 0))</f>
        <v/>
      </c>
      <c r="B2361">
        <f>INDEX(resultados!$A$2:$ZZ$2635, 2355, MATCH($B$2, resultados!$A$1:$ZZ$1, 0))</f>
        <v/>
      </c>
      <c r="C2361">
        <f>INDEX(resultados!$A$2:$ZZ$2635, 2355, MATCH($B$3, resultados!$A$1:$ZZ$1, 0))</f>
        <v/>
      </c>
    </row>
    <row r="2362">
      <c r="A2362">
        <f>INDEX(resultados!$A$2:$ZZ$2635, 2356, MATCH($B$1, resultados!$A$1:$ZZ$1, 0))</f>
        <v/>
      </c>
      <c r="B2362">
        <f>INDEX(resultados!$A$2:$ZZ$2635, 2356, MATCH($B$2, resultados!$A$1:$ZZ$1, 0))</f>
        <v/>
      </c>
      <c r="C2362">
        <f>INDEX(resultados!$A$2:$ZZ$2635, 2356, MATCH($B$3, resultados!$A$1:$ZZ$1, 0))</f>
        <v/>
      </c>
    </row>
    <row r="2363">
      <c r="A2363">
        <f>INDEX(resultados!$A$2:$ZZ$2635, 2357, MATCH($B$1, resultados!$A$1:$ZZ$1, 0))</f>
        <v/>
      </c>
      <c r="B2363">
        <f>INDEX(resultados!$A$2:$ZZ$2635, 2357, MATCH($B$2, resultados!$A$1:$ZZ$1, 0))</f>
        <v/>
      </c>
      <c r="C2363">
        <f>INDEX(resultados!$A$2:$ZZ$2635, 2357, MATCH($B$3, resultados!$A$1:$ZZ$1, 0))</f>
        <v/>
      </c>
    </row>
    <row r="2364">
      <c r="A2364">
        <f>INDEX(resultados!$A$2:$ZZ$2635, 2358, MATCH($B$1, resultados!$A$1:$ZZ$1, 0))</f>
        <v/>
      </c>
      <c r="B2364">
        <f>INDEX(resultados!$A$2:$ZZ$2635, 2358, MATCH($B$2, resultados!$A$1:$ZZ$1, 0))</f>
        <v/>
      </c>
      <c r="C2364">
        <f>INDEX(resultados!$A$2:$ZZ$2635, 2358, MATCH($B$3, resultados!$A$1:$ZZ$1, 0))</f>
        <v/>
      </c>
    </row>
    <row r="2365">
      <c r="A2365">
        <f>INDEX(resultados!$A$2:$ZZ$2635, 2359, MATCH($B$1, resultados!$A$1:$ZZ$1, 0))</f>
        <v/>
      </c>
      <c r="B2365">
        <f>INDEX(resultados!$A$2:$ZZ$2635, 2359, MATCH($B$2, resultados!$A$1:$ZZ$1, 0))</f>
        <v/>
      </c>
      <c r="C2365">
        <f>INDEX(resultados!$A$2:$ZZ$2635, 2359, MATCH($B$3, resultados!$A$1:$ZZ$1, 0))</f>
        <v/>
      </c>
    </row>
    <row r="2366">
      <c r="A2366">
        <f>INDEX(resultados!$A$2:$ZZ$2635, 2360, MATCH($B$1, resultados!$A$1:$ZZ$1, 0))</f>
        <v/>
      </c>
      <c r="B2366">
        <f>INDEX(resultados!$A$2:$ZZ$2635, 2360, MATCH($B$2, resultados!$A$1:$ZZ$1, 0))</f>
        <v/>
      </c>
      <c r="C2366">
        <f>INDEX(resultados!$A$2:$ZZ$2635, 2360, MATCH($B$3, resultados!$A$1:$ZZ$1, 0))</f>
        <v/>
      </c>
    </row>
    <row r="2367">
      <c r="A2367">
        <f>INDEX(resultados!$A$2:$ZZ$2635, 2361, MATCH($B$1, resultados!$A$1:$ZZ$1, 0))</f>
        <v/>
      </c>
      <c r="B2367">
        <f>INDEX(resultados!$A$2:$ZZ$2635, 2361, MATCH($B$2, resultados!$A$1:$ZZ$1, 0))</f>
        <v/>
      </c>
      <c r="C2367">
        <f>INDEX(resultados!$A$2:$ZZ$2635, 2361, MATCH($B$3, resultados!$A$1:$ZZ$1, 0))</f>
        <v/>
      </c>
    </row>
    <row r="2368">
      <c r="A2368">
        <f>INDEX(resultados!$A$2:$ZZ$2635, 2362, MATCH($B$1, resultados!$A$1:$ZZ$1, 0))</f>
        <v/>
      </c>
      <c r="B2368">
        <f>INDEX(resultados!$A$2:$ZZ$2635, 2362, MATCH($B$2, resultados!$A$1:$ZZ$1, 0))</f>
        <v/>
      </c>
      <c r="C2368">
        <f>INDEX(resultados!$A$2:$ZZ$2635, 2362, MATCH($B$3, resultados!$A$1:$ZZ$1, 0))</f>
        <v/>
      </c>
    </row>
    <row r="2369">
      <c r="A2369">
        <f>INDEX(resultados!$A$2:$ZZ$2635, 2363, MATCH($B$1, resultados!$A$1:$ZZ$1, 0))</f>
        <v/>
      </c>
      <c r="B2369">
        <f>INDEX(resultados!$A$2:$ZZ$2635, 2363, MATCH($B$2, resultados!$A$1:$ZZ$1, 0))</f>
        <v/>
      </c>
      <c r="C2369">
        <f>INDEX(resultados!$A$2:$ZZ$2635, 2363, MATCH($B$3, resultados!$A$1:$ZZ$1, 0))</f>
        <v/>
      </c>
    </row>
    <row r="2370">
      <c r="A2370">
        <f>INDEX(resultados!$A$2:$ZZ$2635, 2364, MATCH($B$1, resultados!$A$1:$ZZ$1, 0))</f>
        <v/>
      </c>
      <c r="B2370">
        <f>INDEX(resultados!$A$2:$ZZ$2635, 2364, MATCH($B$2, resultados!$A$1:$ZZ$1, 0))</f>
        <v/>
      </c>
      <c r="C2370">
        <f>INDEX(resultados!$A$2:$ZZ$2635, 2364, MATCH($B$3, resultados!$A$1:$ZZ$1, 0))</f>
        <v/>
      </c>
    </row>
    <row r="2371">
      <c r="A2371">
        <f>INDEX(resultados!$A$2:$ZZ$2635, 2365, MATCH($B$1, resultados!$A$1:$ZZ$1, 0))</f>
        <v/>
      </c>
      <c r="B2371">
        <f>INDEX(resultados!$A$2:$ZZ$2635, 2365, MATCH($B$2, resultados!$A$1:$ZZ$1, 0))</f>
        <v/>
      </c>
      <c r="C2371">
        <f>INDEX(resultados!$A$2:$ZZ$2635, 2365, MATCH($B$3, resultados!$A$1:$ZZ$1, 0))</f>
        <v/>
      </c>
    </row>
    <row r="2372">
      <c r="A2372">
        <f>INDEX(resultados!$A$2:$ZZ$2635, 2366, MATCH($B$1, resultados!$A$1:$ZZ$1, 0))</f>
        <v/>
      </c>
      <c r="B2372">
        <f>INDEX(resultados!$A$2:$ZZ$2635, 2366, MATCH($B$2, resultados!$A$1:$ZZ$1, 0))</f>
        <v/>
      </c>
      <c r="C2372">
        <f>INDEX(resultados!$A$2:$ZZ$2635, 2366, MATCH($B$3, resultados!$A$1:$ZZ$1, 0))</f>
        <v/>
      </c>
    </row>
    <row r="2373">
      <c r="A2373">
        <f>INDEX(resultados!$A$2:$ZZ$2635, 2367, MATCH($B$1, resultados!$A$1:$ZZ$1, 0))</f>
        <v/>
      </c>
      <c r="B2373">
        <f>INDEX(resultados!$A$2:$ZZ$2635, 2367, MATCH($B$2, resultados!$A$1:$ZZ$1, 0))</f>
        <v/>
      </c>
      <c r="C2373">
        <f>INDEX(resultados!$A$2:$ZZ$2635, 2367, MATCH($B$3, resultados!$A$1:$ZZ$1, 0))</f>
        <v/>
      </c>
    </row>
    <row r="2374">
      <c r="A2374">
        <f>INDEX(resultados!$A$2:$ZZ$2635, 2368, MATCH($B$1, resultados!$A$1:$ZZ$1, 0))</f>
        <v/>
      </c>
      <c r="B2374">
        <f>INDEX(resultados!$A$2:$ZZ$2635, 2368, MATCH($B$2, resultados!$A$1:$ZZ$1, 0))</f>
        <v/>
      </c>
      <c r="C2374">
        <f>INDEX(resultados!$A$2:$ZZ$2635, 2368, MATCH($B$3, resultados!$A$1:$ZZ$1, 0))</f>
        <v/>
      </c>
    </row>
    <row r="2375">
      <c r="A2375">
        <f>INDEX(resultados!$A$2:$ZZ$2635, 2369, MATCH($B$1, resultados!$A$1:$ZZ$1, 0))</f>
        <v/>
      </c>
      <c r="B2375">
        <f>INDEX(resultados!$A$2:$ZZ$2635, 2369, MATCH($B$2, resultados!$A$1:$ZZ$1, 0))</f>
        <v/>
      </c>
      <c r="C2375">
        <f>INDEX(resultados!$A$2:$ZZ$2635, 2369, MATCH($B$3, resultados!$A$1:$ZZ$1, 0))</f>
        <v/>
      </c>
    </row>
    <row r="2376">
      <c r="A2376">
        <f>INDEX(resultados!$A$2:$ZZ$2635, 2370, MATCH($B$1, resultados!$A$1:$ZZ$1, 0))</f>
        <v/>
      </c>
      <c r="B2376">
        <f>INDEX(resultados!$A$2:$ZZ$2635, 2370, MATCH($B$2, resultados!$A$1:$ZZ$1, 0))</f>
        <v/>
      </c>
      <c r="C2376">
        <f>INDEX(resultados!$A$2:$ZZ$2635, 2370, MATCH($B$3, resultados!$A$1:$ZZ$1, 0))</f>
        <v/>
      </c>
    </row>
    <row r="2377">
      <c r="A2377">
        <f>INDEX(resultados!$A$2:$ZZ$2635, 2371, MATCH($B$1, resultados!$A$1:$ZZ$1, 0))</f>
        <v/>
      </c>
      <c r="B2377">
        <f>INDEX(resultados!$A$2:$ZZ$2635, 2371, MATCH($B$2, resultados!$A$1:$ZZ$1, 0))</f>
        <v/>
      </c>
      <c r="C2377">
        <f>INDEX(resultados!$A$2:$ZZ$2635, 2371, MATCH($B$3, resultados!$A$1:$ZZ$1, 0))</f>
        <v/>
      </c>
    </row>
    <row r="2378">
      <c r="A2378">
        <f>INDEX(resultados!$A$2:$ZZ$2635, 2372, MATCH($B$1, resultados!$A$1:$ZZ$1, 0))</f>
        <v/>
      </c>
      <c r="B2378">
        <f>INDEX(resultados!$A$2:$ZZ$2635, 2372, MATCH($B$2, resultados!$A$1:$ZZ$1, 0))</f>
        <v/>
      </c>
      <c r="C2378">
        <f>INDEX(resultados!$A$2:$ZZ$2635, 2372, MATCH($B$3, resultados!$A$1:$ZZ$1, 0))</f>
        <v/>
      </c>
    </row>
    <row r="2379">
      <c r="A2379">
        <f>INDEX(resultados!$A$2:$ZZ$2635, 2373, MATCH($B$1, resultados!$A$1:$ZZ$1, 0))</f>
        <v/>
      </c>
      <c r="B2379">
        <f>INDEX(resultados!$A$2:$ZZ$2635, 2373, MATCH($B$2, resultados!$A$1:$ZZ$1, 0))</f>
        <v/>
      </c>
      <c r="C2379">
        <f>INDEX(resultados!$A$2:$ZZ$2635, 2373, MATCH($B$3, resultados!$A$1:$ZZ$1, 0))</f>
        <v/>
      </c>
    </row>
    <row r="2380">
      <c r="A2380">
        <f>INDEX(resultados!$A$2:$ZZ$2635, 2374, MATCH($B$1, resultados!$A$1:$ZZ$1, 0))</f>
        <v/>
      </c>
      <c r="B2380">
        <f>INDEX(resultados!$A$2:$ZZ$2635, 2374, MATCH($B$2, resultados!$A$1:$ZZ$1, 0))</f>
        <v/>
      </c>
      <c r="C2380">
        <f>INDEX(resultados!$A$2:$ZZ$2635, 2374, MATCH($B$3, resultados!$A$1:$ZZ$1, 0))</f>
        <v/>
      </c>
    </row>
    <row r="2381">
      <c r="A2381">
        <f>INDEX(resultados!$A$2:$ZZ$2635, 2375, MATCH($B$1, resultados!$A$1:$ZZ$1, 0))</f>
        <v/>
      </c>
      <c r="B2381">
        <f>INDEX(resultados!$A$2:$ZZ$2635, 2375, MATCH($B$2, resultados!$A$1:$ZZ$1, 0))</f>
        <v/>
      </c>
      <c r="C2381">
        <f>INDEX(resultados!$A$2:$ZZ$2635, 2375, MATCH($B$3, resultados!$A$1:$ZZ$1, 0))</f>
        <v/>
      </c>
    </row>
    <row r="2382">
      <c r="A2382">
        <f>INDEX(resultados!$A$2:$ZZ$2635, 2376, MATCH($B$1, resultados!$A$1:$ZZ$1, 0))</f>
        <v/>
      </c>
      <c r="B2382">
        <f>INDEX(resultados!$A$2:$ZZ$2635, 2376, MATCH($B$2, resultados!$A$1:$ZZ$1, 0))</f>
        <v/>
      </c>
      <c r="C2382">
        <f>INDEX(resultados!$A$2:$ZZ$2635, 2376, MATCH($B$3, resultados!$A$1:$ZZ$1, 0))</f>
        <v/>
      </c>
    </row>
    <row r="2383">
      <c r="A2383">
        <f>INDEX(resultados!$A$2:$ZZ$2635, 2377, MATCH($B$1, resultados!$A$1:$ZZ$1, 0))</f>
        <v/>
      </c>
      <c r="B2383">
        <f>INDEX(resultados!$A$2:$ZZ$2635, 2377, MATCH($B$2, resultados!$A$1:$ZZ$1, 0))</f>
        <v/>
      </c>
      <c r="C2383">
        <f>INDEX(resultados!$A$2:$ZZ$2635, 2377, MATCH($B$3, resultados!$A$1:$ZZ$1, 0))</f>
        <v/>
      </c>
    </row>
    <row r="2384">
      <c r="A2384">
        <f>INDEX(resultados!$A$2:$ZZ$2635, 2378, MATCH($B$1, resultados!$A$1:$ZZ$1, 0))</f>
        <v/>
      </c>
      <c r="B2384">
        <f>INDEX(resultados!$A$2:$ZZ$2635, 2378, MATCH($B$2, resultados!$A$1:$ZZ$1, 0))</f>
        <v/>
      </c>
      <c r="C2384">
        <f>INDEX(resultados!$A$2:$ZZ$2635, 2378, MATCH($B$3, resultados!$A$1:$ZZ$1, 0))</f>
        <v/>
      </c>
    </row>
    <row r="2385">
      <c r="A2385">
        <f>INDEX(resultados!$A$2:$ZZ$2635, 2379, MATCH($B$1, resultados!$A$1:$ZZ$1, 0))</f>
        <v/>
      </c>
      <c r="B2385">
        <f>INDEX(resultados!$A$2:$ZZ$2635, 2379, MATCH($B$2, resultados!$A$1:$ZZ$1, 0))</f>
        <v/>
      </c>
      <c r="C2385">
        <f>INDEX(resultados!$A$2:$ZZ$2635, 2379, MATCH($B$3, resultados!$A$1:$ZZ$1, 0))</f>
        <v/>
      </c>
    </row>
    <row r="2386">
      <c r="A2386">
        <f>INDEX(resultados!$A$2:$ZZ$2635, 2380, MATCH($B$1, resultados!$A$1:$ZZ$1, 0))</f>
        <v/>
      </c>
      <c r="B2386">
        <f>INDEX(resultados!$A$2:$ZZ$2635, 2380, MATCH($B$2, resultados!$A$1:$ZZ$1, 0))</f>
        <v/>
      </c>
      <c r="C2386">
        <f>INDEX(resultados!$A$2:$ZZ$2635, 2380, MATCH($B$3, resultados!$A$1:$ZZ$1, 0))</f>
        <v/>
      </c>
    </row>
    <row r="2387">
      <c r="A2387">
        <f>INDEX(resultados!$A$2:$ZZ$2635, 2381, MATCH($B$1, resultados!$A$1:$ZZ$1, 0))</f>
        <v/>
      </c>
      <c r="B2387">
        <f>INDEX(resultados!$A$2:$ZZ$2635, 2381, MATCH($B$2, resultados!$A$1:$ZZ$1, 0))</f>
        <v/>
      </c>
      <c r="C2387">
        <f>INDEX(resultados!$A$2:$ZZ$2635, 2381, MATCH($B$3, resultados!$A$1:$ZZ$1, 0))</f>
        <v/>
      </c>
    </row>
    <row r="2388">
      <c r="A2388">
        <f>INDEX(resultados!$A$2:$ZZ$2635, 2382, MATCH($B$1, resultados!$A$1:$ZZ$1, 0))</f>
        <v/>
      </c>
      <c r="B2388">
        <f>INDEX(resultados!$A$2:$ZZ$2635, 2382, MATCH($B$2, resultados!$A$1:$ZZ$1, 0))</f>
        <v/>
      </c>
      <c r="C2388">
        <f>INDEX(resultados!$A$2:$ZZ$2635, 2382, MATCH($B$3, resultados!$A$1:$ZZ$1, 0))</f>
        <v/>
      </c>
    </row>
    <row r="2389">
      <c r="A2389">
        <f>INDEX(resultados!$A$2:$ZZ$2635, 2383, MATCH($B$1, resultados!$A$1:$ZZ$1, 0))</f>
        <v/>
      </c>
      <c r="B2389">
        <f>INDEX(resultados!$A$2:$ZZ$2635, 2383, MATCH($B$2, resultados!$A$1:$ZZ$1, 0))</f>
        <v/>
      </c>
      <c r="C2389">
        <f>INDEX(resultados!$A$2:$ZZ$2635, 2383, MATCH($B$3, resultados!$A$1:$ZZ$1, 0))</f>
        <v/>
      </c>
    </row>
    <row r="2390">
      <c r="A2390">
        <f>INDEX(resultados!$A$2:$ZZ$2635, 2384, MATCH($B$1, resultados!$A$1:$ZZ$1, 0))</f>
        <v/>
      </c>
      <c r="B2390">
        <f>INDEX(resultados!$A$2:$ZZ$2635, 2384, MATCH($B$2, resultados!$A$1:$ZZ$1, 0))</f>
        <v/>
      </c>
      <c r="C2390">
        <f>INDEX(resultados!$A$2:$ZZ$2635, 2384, MATCH($B$3, resultados!$A$1:$ZZ$1, 0))</f>
        <v/>
      </c>
    </row>
    <row r="2391">
      <c r="A2391">
        <f>INDEX(resultados!$A$2:$ZZ$2635, 2385, MATCH($B$1, resultados!$A$1:$ZZ$1, 0))</f>
        <v/>
      </c>
      <c r="B2391">
        <f>INDEX(resultados!$A$2:$ZZ$2635, 2385, MATCH($B$2, resultados!$A$1:$ZZ$1, 0))</f>
        <v/>
      </c>
      <c r="C2391">
        <f>INDEX(resultados!$A$2:$ZZ$2635, 2385, MATCH($B$3, resultados!$A$1:$ZZ$1, 0))</f>
        <v/>
      </c>
    </row>
    <row r="2392">
      <c r="A2392">
        <f>INDEX(resultados!$A$2:$ZZ$2635, 2386, MATCH($B$1, resultados!$A$1:$ZZ$1, 0))</f>
        <v/>
      </c>
      <c r="B2392">
        <f>INDEX(resultados!$A$2:$ZZ$2635, 2386, MATCH($B$2, resultados!$A$1:$ZZ$1, 0))</f>
        <v/>
      </c>
      <c r="C2392">
        <f>INDEX(resultados!$A$2:$ZZ$2635, 2386, MATCH($B$3, resultados!$A$1:$ZZ$1, 0))</f>
        <v/>
      </c>
    </row>
    <row r="2393">
      <c r="A2393">
        <f>INDEX(resultados!$A$2:$ZZ$2635, 2387, MATCH($B$1, resultados!$A$1:$ZZ$1, 0))</f>
        <v/>
      </c>
      <c r="B2393">
        <f>INDEX(resultados!$A$2:$ZZ$2635, 2387, MATCH($B$2, resultados!$A$1:$ZZ$1, 0))</f>
        <v/>
      </c>
      <c r="C2393">
        <f>INDEX(resultados!$A$2:$ZZ$2635, 2387, MATCH($B$3, resultados!$A$1:$ZZ$1, 0))</f>
        <v/>
      </c>
    </row>
    <row r="2394">
      <c r="A2394">
        <f>INDEX(resultados!$A$2:$ZZ$2635, 2388, MATCH($B$1, resultados!$A$1:$ZZ$1, 0))</f>
        <v/>
      </c>
      <c r="B2394">
        <f>INDEX(resultados!$A$2:$ZZ$2635, 2388, MATCH($B$2, resultados!$A$1:$ZZ$1, 0))</f>
        <v/>
      </c>
      <c r="C2394">
        <f>INDEX(resultados!$A$2:$ZZ$2635, 2388, MATCH($B$3, resultados!$A$1:$ZZ$1, 0))</f>
        <v/>
      </c>
    </row>
    <row r="2395">
      <c r="A2395">
        <f>INDEX(resultados!$A$2:$ZZ$2635, 2389, MATCH($B$1, resultados!$A$1:$ZZ$1, 0))</f>
        <v/>
      </c>
      <c r="B2395">
        <f>INDEX(resultados!$A$2:$ZZ$2635, 2389, MATCH($B$2, resultados!$A$1:$ZZ$1, 0))</f>
        <v/>
      </c>
      <c r="C2395">
        <f>INDEX(resultados!$A$2:$ZZ$2635, 2389, MATCH($B$3, resultados!$A$1:$ZZ$1, 0))</f>
        <v/>
      </c>
    </row>
    <row r="2396">
      <c r="A2396">
        <f>INDEX(resultados!$A$2:$ZZ$2635, 2390, MATCH($B$1, resultados!$A$1:$ZZ$1, 0))</f>
        <v/>
      </c>
      <c r="B2396">
        <f>INDEX(resultados!$A$2:$ZZ$2635, 2390, MATCH($B$2, resultados!$A$1:$ZZ$1, 0))</f>
        <v/>
      </c>
      <c r="C2396">
        <f>INDEX(resultados!$A$2:$ZZ$2635, 2390, MATCH($B$3, resultados!$A$1:$ZZ$1, 0))</f>
        <v/>
      </c>
    </row>
    <row r="2397">
      <c r="A2397">
        <f>INDEX(resultados!$A$2:$ZZ$2635, 2391, MATCH($B$1, resultados!$A$1:$ZZ$1, 0))</f>
        <v/>
      </c>
      <c r="B2397">
        <f>INDEX(resultados!$A$2:$ZZ$2635, 2391, MATCH($B$2, resultados!$A$1:$ZZ$1, 0))</f>
        <v/>
      </c>
      <c r="C2397">
        <f>INDEX(resultados!$A$2:$ZZ$2635, 2391, MATCH($B$3, resultados!$A$1:$ZZ$1, 0))</f>
        <v/>
      </c>
    </row>
    <row r="2398">
      <c r="A2398">
        <f>INDEX(resultados!$A$2:$ZZ$2635, 2392, MATCH($B$1, resultados!$A$1:$ZZ$1, 0))</f>
        <v/>
      </c>
      <c r="B2398">
        <f>INDEX(resultados!$A$2:$ZZ$2635, 2392, MATCH($B$2, resultados!$A$1:$ZZ$1, 0))</f>
        <v/>
      </c>
      <c r="C2398">
        <f>INDEX(resultados!$A$2:$ZZ$2635, 2392, MATCH($B$3, resultados!$A$1:$ZZ$1, 0))</f>
        <v/>
      </c>
    </row>
    <row r="2399">
      <c r="A2399">
        <f>INDEX(resultados!$A$2:$ZZ$2635, 2393, MATCH($B$1, resultados!$A$1:$ZZ$1, 0))</f>
        <v/>
      </c>
      <c r="B2399">
        <f>INDEX(resultados!$A$2:$ZZ$2635, 2393, MATCH($B$2, resultados!$A$1:$ZZ$1, 0))</f>
        <v/>
      </c>
      <c r="C2399">
        <f>INDEX(resultados!$A$2:$ZZ$2635, 2393, MATCH($B$3, resultados!$A$1:$ZZ$1, 0))</f>
        <v/>
      </c>
    </row>
    <row r="2400">
      <c r="A2400">
        <f>INDEX(resultados!$A$2:$ZZ$2635, 2394, MATCH($B$1, resultados!$A$1:$ZZ$1, 0))</f>
        <v/>
      </c>
      <c r="B2400">
        <f>INDEX(resultados!$A$2:$ZZ$2635, 2394, MATCH($B$2, resultados!$A$1:$ZZ$1, 0))</f>
        <v/>
      </c>
      <c r="C2400">
        <f>INDEX(resultados!$A$2:$ZZ$2635, 2394, MATCH($B$3, resultados!$A$1:$ZZ$1, 0))</f>
        <v/>
      </c>
    </row>
    <row r="2401">
      <c r="A2401">
        <f>INDEX(resultados!$A$2:$ZZ$2635, 2395, MATCH($B$1, resultados!$A$1:$ZZ$1, 0))</f>
        <v/>
      </c>
      <c r="B2401">
        <f>INDEX(resultados!$A$2:$ZZ$2635, 2395, MATCH($B$2, resultados!$A$1:$ZZ$1, 0))</f>
        <v/>
      </c>
      <c r="C2401">
        <f>INDEX(resultados!$A$2:$ZZ$2635, 2395, MATCH($B$3, resultados!$A$1:$ZZ$1, 0))</f>
        <v/>
      </c>
    </row>
    <row r="2402">
      <c r="A2402">
        <f>INDEX(resultados!$A$2:$ZZ$2635, 2396, MATCH($B$1, resultados!$A$1:$ZZ$1, 0))</f>
        <v/>
      </c>
      <c r="B2402">
        <f>INDEX(resultados!$A$2:$ZZ$2635, 2396, MATCH($B$2, resultados!$A$1:$ZZ$1, 0))</f>
        <v/>
      </c>
      <c r="C2402">
        <f>INDEX(resultados!$A$2:$ZZ$2635, 2396, MATCH($B$3, resultados!$A$1:$ZZ$1, 0))</f>
        <v/>
      </c>
    </row>
    <row r="2403">
      <c r="A2403">
        <f>INDEX(resultados!$A$2:$ZZ$2635, 2397, MATCH($B$1, resultados!$A$1:$ZZ$1, 0))</f>
        <v/>
      </c>
      <c r="B2403">
        <f>INDEX(resultados!$A$2:$ZZ$2635, 2397, MATCH($B$2, resultados!$A$1:$ZZ$1, 0))</f>
        <v/>
      </c>
      <c r="C2403">
        <f>INDEX(resultados!$A$2:$ZZ$2635, 2397, MATCH($B$3, resultados!$A$1:$ZZ$1, 0))</f>
        <v/>
      </c>
    </row>
    <row r="2404">
      <c r="A2404">
        <f>INDEX(resultados!$A$2:$ZZ$2635, 2398, MATCH($B$1, resultados!$A$1:$ZZ$1, 0))</f>
        <v/>
      </c>
      <c r="B2404">
        <f>INDEX(resultados!$A$2:$ZZ$2635, 2398, MATCH($B$2, resultados!$A$1:$ZZ$1, 0))</f>
        <v/>
      </c>
      <c r="C2404">
        <f>INDEX(resultados!$A$2:$ZZ$2635, 2398, MATCH($B$3, resultados!$A$1:$ZZ$1, 0))</f>
        <v/>
      </c>
    </row>
    <row r="2405">
      <c r="A2405">
        <f>INDEX(resultados!$A$2:$ZZ$2635, 2399, MATCH($B$1, resultados!$A$1:$ZZ$1, 0))</f>
        <v/>
      </c>
      <c r="B2405">
        <f>INDEX(resultados!$A$2:$ZZ$2635, 2399, MATCH($B$2, resultados!$A$1:$ZZ$1, 0))</f>
        <v/>
      </c>
      <c r="C2405">
        <f>INDEX(resultados!$A$2:$ZZ$2635, 2399, MATCH($B$3, resultados!$A$1:$ZZ$1, 0))</f>
        <v/>
      </c>
    </row>
    <row r="2406">
      <c r="A2406">
        <f>INDEX(resultados!$A$2:$ZZ$2635, 2400, MATCH($B$1, resultados!$A$1:$ZZ$1, 0))</f>
        <v/>
      </c>
      <c r="B2406">
        <f>INDEX(resultados!$A$2:$ZZ$2635, 2400, MATCH($B$2, resultados!$A$1:$ZZ$1, 0))</f>
        <v/>
      </c>
      <c r="C2406">
        <f>INDEX(resultados!$A$2:$ZZ$2635, 2400, MATCH($B$3, resultados!$A$1:$ZZ$1, 0))</f>
        <v/>
      </c>
    </row>
    <row r="2407">
      <c r="A2407">
        <f>INDEX(resultados!$A$2:$ZZ$2635, 2401, MATCH($B$1, resultados!$A$1:$ZZ$1, 0))</f>
        <v/>
      </c>
      <c r="B2407">
        <f>INDEX(resultados!$A$2:$ZZ$2635, 2401, MATCH($B$2, resultados!$A$1:$ZZ$1, 0))</f>
        <v/>
      </c>
      <c r="C2407">
        <f>INDEX(resultados!$A$2:$ZZ$2635, 2401, MATCH($B$3, resultados!$A$1:$ZZ$1, 0))</f>
        <v/>
      </c>
    </row>
    <row r="2408">
      <c r="A2408">
        <f>INDEX(resultados!$A$2:$ZZ$2635, 2402, MATCH($B$1, resultados!$A$1:$ZZ$1, 0))</f>
        <v/>
      </c>
      <c r="B2408">
        <f>INDEX(resultados!$A$2:$ZZ$2635, 2402, MATCH($B$2, resultados!$A$1:$ZZ$1, 0))</f>
        <v/>
      </c>
      <c r="C2408">
        <f>INDEX(resultados!$A$2:$ZZ$2635, 2402, MATCH($B$3, resultados!$A$1:$ZZ$1, 0))</f>
        <v/>
      </c>
    </row>
    <row r="2409">
      <c r="A2409">
        <f>INDEX(resultados!$A$2:$ZZ$2635, 2403, MATCH($B$1, resultados!$A$1:$ZZ$1, 0))</f>
        <v/>
      </c>
      <c r="B2409">
        <f>INDEX(resultados!$A$2:$ZZ$2635, 2403, MATCH($B$2, resultados!$A$1:$ZZ$1, 0))</f>
        <v/>
      </c>
      <c r="C2409">
        <f>INDEX(resultados!$A$2:$ZZ$2635, 2403, MATCH($B$3, resultados!$A$1:$ZZ$1, 0))</f>
        <v/>
      </c>
    </row>
    <row r="2410">
      <c r="A2410">
        <f>INDEX(resultados!$A$2:$ZZ$2635, 2404, MATCH($B$1, resultados!$A$1:$ZZ$1, 0))</f>
        <v/>
      </c>
      <c r="B2410">
        <f>INDEX(resultados!$A$2:$ZZ$2635, 2404, MATCH($B$2, resultados!$A$1:$ZZ$1, 0))</f>
        <v/>
      </c>
      <c r="C2410">
        <f>INDEX(resultados!$A$2:$ZZ$2635, 2404, MATCH($B$3, resultados!$A$1:$ZZ$1, 0))</f>
        <v/>
      </c>
    </row>
    <row r="2411">
      <c r="A2411">
        <f>INDEX(resultados!$A$2:$ZZ$2635, 2405, MATCH($B$1, resultados!$A$1:$ZZ$1, 0))</f>
        <v/>
      </c>
      <c r="B2411">
        <f>INDEX(resultados!$A$2:$ZZ$2635, 2405, MATCH($B$2, resultados!$A$1:$ZZ$1, 0))</f>
        <v/>
      </c>
      <c r="C2411">
        <f>INDEX(resultados!$A$2:$ZZ$2635, 2405, MATCH($B$3, resultados!$A$1:$ZZ$1, 0))</f>
        <v/>
      </c>
    </row>
    <row r="2412">
      <c r="A2412">
        <f>INDEX(resultados!$A$2:$ZZ$2635, 2406, MATCH($B$1, resultados!$A$1:$ZZ$1, 0))</f>
        <v/>
      </c>
      <c r="B2412">
        <f>INDEX(resultados!$A$2:$ZZ$2635, 2406, MATCH($B$2, resultados!$A$1:$ZZ$1, 0))</f>
        <v/>
      </c>
      <c r="C2412">
        <f>INDEX(resultados!$A$2:$ZZ$2635, 2406, MATCH($B$3, resultados!$A$1:$ZZ$1, 0))</f>
        <v/>
      </c>
    </row>
    <row r="2413">
      <c r="A2413">
        <f>INDEX(resultados!$A$2:$ZZ$2635, 2407, MATCH($B$1, resultados!$A$1:$ZZ$1, 0))</f>
        <v/>
      </c>
      <c r="B2413">
        <f>INDEX(resultados!$A$2:$ZZ$2635, 2407, MATCH($B$2, resultados!$A$1:$ZZ$1, 0))</f>
        <v/>
      </c>
      <c r="C2413">
        <f>INDEX(resultados!$A$2:$ZZ$2635, 2407, MATCH($B$3, resultados!$A$1:$ZZ$1, 0))</f>
        <v/>
      </c>
    </row>
    <row r="2414">
      <c r="A2414">
        <f>INDEX(resultados!$A$2:$ZZ$2635, 2408, MATCH($B$1, resultados!$A$1:$ZZ$1, 0))</f>
        <v/>
      </c>
      <c r="B2414">
        <f>INDEX(resultados!$A$2:$ZZ$2635, 2408, MATCH($B$2, resultados!$A$1:$ZZ$1, 0))</f>
        <v/>
      </c>
      <c r="C2414">
        <f>INDEX(resultados!$A$2:$ZZ$2635, 2408, MATCH($B$3, resultados!$A$1:$ZZ$1, 0))</f>
        <v/>
      </c>
    </row>
    <row r="2415">
      <c r="A2415">
        <f>INDEX(resultados!$A$2:$ZZ$2635, 2409, MATCH($B$1, resultados!$A$1:$ZZ$1, 0))</f>
        <v/>
      </c>
      <c r="B2415">
        <f>INDEX(resultados!$A$2:$ZZ$2635, 2409, MATCH($B$2, resultados!$A$1:$ZZ$1, 0))</f>
        <v/>
      </c>
      <c r="C2415">
        <f>INDEX(resultados!$A$2:$ZZ$2635, 2409, MATCH($B$3, resultados!$A$1:$ZZ$1, 0))</f>
        <v/>
      </c>
    </row>
    <row r="2416">
      <c r="A2416">
        <f>INDEX(resultados!$A$2:$ZZ$2635, 2410, MATCH($B$1, resultados!$A$1:$ZZ$1, 0))</f>
        <v/>
      </c>
      <c r="B2416">
        <f>INDEX(resultados!$A$2:$ZZ$2635, 2410, MATCH($B$2, resultados!$A$1:$ZZ$1, 0))</f>
        <v/>
      </c>
      <c r="C2416">
        <f>INDEX(resultados!$A$2:$ZZ$2635, 2410, MATCH($B$3, resultados!$A$1:$ZZ$1, 0))</f>
        <v/>
      </c>
    </row>
    <row r="2417">
      <c r="A2417">
        <f>INDEX(resultados!$A$2:$ZZ$2635, 2411, MATCH($B$1, resultados!$A$1:$ZZ$1, 0))</f>
        <v/>
      </c>
      <c r="B2417">
        <f>INDEX(resultados!$A$2:$ZZ$2635, 2411, MATCH($B$2, resultados!$A$1:$ZZ$1, 0))</f>
        <v/>
      </c>
      <c r="C2417">
        <f>INDEX(resultados!$A$2:$ZZ$2635, 2411, MATCH($B$3, resultados!$A$1:$ZZ$1, 0))</f>
        <v/>
      </c>
    </row>
    <row r="2418">
      <c r="A2418">
        <f>INDEX(resultados!$A$2:$ZZ$2635, 2412, MATCH($B$1, resultados!$A$1:$ZZ$1, 0))</f>
        <v/>
      </c>
      <c r="B2418">
        <f>INDEX(resultados!$A$2:$ZZ$2635, 2412, MATCH($B$2, resultados!$A$1:$ZZ$1, 0))</f>
        <v/>
      </c>
      <c r="C2418">
        <f>INDEX(resultados!$A$2:$ZZ$2635, 2412, MATCH($B$3, resultados!$A$1:$ZZ$1, 0))</f>
        <v/>
      </c>
    </row>
    <row r="2419">
      <c r="A2419">
        <f>INDEX(resultados!$A$2:$ZZ$2635, 2413, MATCH($B$1, resultados!$A$1:$ZZ$1, 0))</f>
        <v/>
      </c>
      <c r="B2419">
        <f>INDEX(resultados!$A$2:$ZZ$2635, 2413, MATCH($B$2, resultados!$A$1:$ZZ$1, 0))</f>
        <v/>
      </c>
      <c r="C2419">
        <f>INDEX(resultados!$A$2:$ZZ$2635, 2413, MATCH($B$3, resultados!$A$1:$ZZ$1, 0))</f>
        <v/>
      </c>
    </row>
    <row r="2420">
      <c r="A2420">
        <f>INDEX(resultados!$A$2:$ZZ$2635, 2414, MATCH($B$1, resultados!$A$1:$ZZ$1, 0))</f>
        <v/>
      </c>
      <c r="B2420">
        <f>INDEX(resultados!$A$2:$ZZ$2635, 2414, MATCH($B$2, resultados!$A$1:$ZZ$1, 0))</f>
        <v/>
      </c>
      <c r="C2420">
        <f>INDEX(resultados!$A$2:$ZZ$2635, 2414, MATCH($B$3, resultados!$A$1:$ZZ$1, 0))</f>
        <v/>
      </c>
    </row>
    <row r="2421">
      <c r="A2421">
        <f>INDEX(resultados!$A$2:$ZZ$2635, 2415, MATCH($B$1, resultados!$A$1:$ZZ$1, 0))</f>
        <v/>
      </c>
      <c r="B2421">
        <f>INDEX(resultados!$A$2:$ZZ$2635, 2415, MATCH($B$2, resultados!$A$1:$ZZ$1, 0))</f>
        <v/>
      </c>
      <c r="C2421">
        <f>INDEX(resultados!$A$2:$ZZ$2635, 2415, MATCH($B$3, resultados!$A$1:$ZZ$1, 0))</f>
        <v/>
      </c>
    </row>
    <row r="2422">
      <c r="A2422">
        <f>INDEX(resultados!$A$2:$ZZ$2635, 2416, MATCH($B$1, resultados!$A$1:$ZZ$1, 0))</f>
        <v/>
      </c>
      <c r="B2422">
        <f>INDEX(resultados!$A$2:$ZZ$2635, 2416, MATCH($B$2, resultados!$A$1:$ZZ$1, 0))</f>
        <v/>
      </c>
      <c r="C2422">
        <f>INDEX(resultados!$A$2:$ZZ$2635, 2416, MATCH($B$3, resultados!$A$1:$ZZ$1, 0))</f>
        <v/>
      </c>
    </row>
    <row r="2423">
      <c r="A2423">
        <f>INDEX(resultados!$A$2:$ZZ$2635, 2417, MATCH($B$1, resultados!$A$1:$ZZ$1, 0))</f>
        <v/>
      </c>
      <c r="B2423">
        <f>INDEX(resultados!$A$2:$ZZ$2635, 2417, MATCH($B$2, resultados!$A$1:$ZZ$1, 0))</f>
        <v/>
      </c>
      <c r="C2423">
        <f>INDEX(resultados!$A$2:$ZZ$2635, 2417, MATCH($B$3, resultados!$A$1:$ZZ$1, 0))</f>
        <v/>
      </c>
    </row>
    <row r="2424">
      <c r="A2424">
        <f>INDEX(resultados!$A$2:$ZZ$2635, 2418, MATCH($B$1, resultados!$A$1:$ZZ$1, 0))</f>
        <v/>
      </c>
      <c r="B2424">
        <f>INDEX(resultados!$A$2:$ZZ$2635, 2418, MATCH($B$2, resultados!$A$1:$ZZ$1, 0))</f>
        <v/>
      </c>
      <c r="C2424">
        <f>INDEX(resultados!$A$2:$ZZ$2635, 2418, MATCH($B$3, resultados!$A$1:$ZZ$1, 0))</f>
        <v/>
      </c>
    </row>
    <row r="2425">
      <c r="A2425">
        <f>INDEX(resultados!$A$2:$ZZ$2635, 2419, MATCH($B$1, resultados!$A$1:$ZZ$1, 0))</f>
        <v/>
      </c>
      <c r="B2425">
        <f>INDEX(resultados!$A$2:$ZZ$2635, 2419, MATCH($B$2, resultados!$A$1:$ZZ$1, 0))</f>
        <v/>
      </c>
      <c r="C2425">
        <f>INDEX(resultados!$A$2:$ZZ$2635, 2419, MATCH($B$3, resultados!$A$1:$ZZ$1, 0))</f>
        <v/>
      </c>
    </row>
    <row r="2426">
      <c r="A2426">
        <f>INDEX(resultados!$A$2:$ZZ$2635, 2420, MATCH($B$1, resultados!$A$1:$ZZ$1, 0))</f>
        <v/>
      </c>
      <c r="B2426">
        <f>INDEX(resultados!$A$2:$ZZ$2635, 2420, MATCH($B$2, resultados!$A$1:$ZZ$1, 0))</f>
        <v/>
      </c>
      <c r="C2426">
        <f>INDEX(resultados!$A$2:$ZZ$2635, 2420, MATCH($B$3, resultados!$A$1:$ZZ$1, 0))</f>
        <v/>
      </c>
    </row>
    <row r="2427">
      <c r="A2427">
        <f>INDEX(resultados!$A$2:$ZZ$2635, 2421, MATCH($B$1, resultados!$A$1:$ZZ$1, 0))</f>
        <v/>
      </c>
      <c r="B2427">
        <f>INDEX(resultados!$A$2:$ZZ$2635, 2421, MATCH($B$2, resultados!$A$1:$ZZ$1, 0))</f>
        <v/>
      </c>
      <c r="C2427">
        <f>INDEX(resultados!$A$2:$ZZ$2635, 2421, MATCH($B$3, resultados!$A$1:$ZZ$1, 0))</f>
        <v/>
      </c>
    </row>
    <row r="2428">
      <c r="A2428">
        <f>INDEX(resultados!$A$2:$ZZ$2635, 2422, MATCH($B$1, resultados!$A$1:$ZZ$1, 0))</f>
        <v/>
      </c>
      <c r="B2428">
        <f>INDEX(resultados!$A$2:$ZZ$2635, 2422, MATCH($B$2, resultados!$A$1:$ZZ$1, 0))</f>
        <v/>
      </c>
      <c r="C2428">
        <f>INDEX(resultados!$A$2:$ZZ$2635, 2422, MATCH($B$3, resultados!$A$1:$ZZ$1, 0))</f>
        <v/>
      </c>
    </row>
    <row r="2429">
      <c r="A2429">
        <f>INDEX(resultados!$A$2:$ZZ$2635, 2423, MATCH($B$1, resultados!$A$1:$ZZ$1, 0))</f>
        <v/>
      </c>
      <c r="B2429">
        <f>INDEX(resultados!$A$2:$ZZ$2635, 2423, MATCH($B$2, resultados!$A$1:$ZZ$1, 0))</f>
        <v/>
      </c>
      <c r="C2429">
        <f>INDEX(resultados!$A$2:$ZZ$2635, 2423, MATCH($B$3, resultados!$A$1:$ZZ$1, 0))</f>
        <v/>
      </c>
    </row>
    <row r="2430">
      <c r="A2430">
        <f>INDEX(resultados!$A$2:$ZZ$2635, 2424, MATCH($B$1, resultados!$A$1:$ZZ$1, 0))</f>
        <v/>
      </c>
      <c r="B2430">
        <f>INDEX(resultados!$A$2:$ZZ$2635, 2424, MATCH($B$2, resultados!$A$1:$ZZ$1, 0))</f>
        <v/>
      </c>
      <c r="C2430">
        <f>INDEX(resultados!$A$2:$ZZ$2635, 2424, MATCH($B$3, resultados!$A$1:$ZZ$1, 0))</f>
        <v/>
      </c>
    </row>
    <row r="2431">
      <c r="A2431">
        <f>INDEX(resultados!$A$2:$ZZ$2635, 2425, MATCH($B$1, resultados!$A$1:$ZZ$1, 0))</f>
        <v/>
      </c>
      <c r="B2431">
        <f>INDEX(resultados!$A$2:$ZZ$2635, 2425, MATCH($B$2, resultados!$A$1:$ZZ$1, 0))</f>
        <v/>
      </c>
      <c r="C2431">
        <f>INDEX(resultados!$A$2:$ZZ$2635, 2425, MATCH($B$3, resultados!$A$1:$ZZ$1, 0))</f>
        <v/>
      </c>
    </row>
    <row r="2432">
      <c r="A2432">
        <f>INDEX(resultados!$A$2:$ZZ$2635, 2426, MATCH($B$1, resultados!$A$1:$ZZ$1, 0))</f>
        <v/>
      </c>
      <c r="B2432">
        <f>INDEX(resultados!$A$2:$ZZ$2635, 2426, MATCH($B$2, resultados!$A$1:$ZZ$1, 0))</f>
        <v/>
      </c>
      <c r="C2432">
        <f>INDEX(resultados!$A$2:$ZZ$2635, 2426, MATCH($B$3, resultados!$A$1:$ZZ$1, 0))</f>
        <v/>
      </c>
    </row>
    <row r="2433">
      <c r="A2433">
        <f>INDEX(resultados!$A$2:$ZZ$2635, 2427, MATCH($B$1, resultados!$A$1:$ZZ$1, 0))</f>
        <v/>
      </c>
      <c r="B2433">
        <f>INDEX(resultados!$A$2:$ZZ$2635, 2427, MATCH($B$2, resultados!$A$1:$ZZ$1, 0))</f>
        <v/>
      </c>
      <c r="C2433">
        <f>INDEX(resultados!$A$2:$ZZ$2635, 2427, MATCH($B$3, resultados!$A$1:$ZZ$1, 0))</f>
        <v/>
      </c>
    </row>
    <row r="2434">
      <c r="A2434">
        <f>INDEX(resultados!$A$2:$ZZ$2635, 2428, MATCH($B$1, resultados!$A$1:$ZZ$1, 0))</f>
        <v/>
      </c>
      <c r="B2434">
        <f>INDEX(resultados!$A$2:$ZZ$2635, 2428, MATCH($B$2, resultados!$A$1:$ZZ$1, 0))</f>
        <v/>
      </c>
      <c r="C2434">
        <f>INDEX(resultados!$A$2:$ZZ$2635, 2428, MATCH($B$3, resultados!$A$1:$ZZ$1, 0))</f>
        <v/>
      </c>
    </row>
    <row r="2435">
      <c r="A2435">
        <f>INDEX(resultados!$A$2:$ZZ$2635, 2429, MATCH($B$1, resultados!$A$1:$ZZ$1, 0))</f>
        <v/>
      </c>
      <c r="B2435">
        <f>INDEX(resultados!$A$2:$ZZ$2635, 2429, MATCH($B$2, resultados!$A$1:$ZZ$1, 0))</f>
        <v/>
      </c>
      <c r="C2435">
        <f>INDEX(resultados!$A$2:$ZZ$2635, 2429, MATCH($B$3, resultados!$A$1:$ZZ$1, 0))</f>
        <v/>
      </c>
    </row>
    <row r="2436">
      <c r="A2436">
        <f>INDEX(resultados!$A$2:$ZZ$2635, 2430, MATCH($B$1, resultados!$A$1:$ZZ$1, 0))</f>
        <v/>
      </c>
      <c r="B2436">
        <f>INDEX(resultados!$A$2:$ZZ$2635, 2430, MATCH($B$2, resultados!$A$1:$ZZ$1, 0))</f>
        <v/>
      </c>
      <c r="C2436">
        <f>INDEX(resultados!$A$2:$ZZ$2635, 2430, MATCH($B$3, resultados!$A$1:$ZZ$1, 0))</f>
        <v/>
      </c>
    </row>
    <row r="2437">
      <c r="A2437">
        <f>INDEX(resultados!$A$2:$ZZ$2635, 2431, MATCH($B$1, resultados!$A$1:$ZZ$1, 0))</f>
        <v/>
      </c>
      <c r="B2437">
        <f>INDEX(resultados!$A$2:$ZZ$2635, 2431, MATCH($B$2, resultados!$A$1:$ZZ$1, 0))</f>
        <v/>
      </c>
      <c r="C2437">
        <f>INDEX(resultados!$A$2:$ZZ$2635, 2431, MATCH($B$3, resultados!$A$1:$ZZ$1, 0))</f>
        <v/>
      </c>
    </row>
    <row r="2438">
      <c r="A2438">
        <f>INDEX(resultados!$A$2:$ZZ$2635, 2432, MATCH($B$1, resultados!$A$1:$ZZ$1, 0))</f>
        <v/>
      </c>
      <c r="B2438">
        <f>INDEX(resultados!$A$2:$ZZ$2635, 2432, MATCH($B$2, resultados!$A$1:$ZZ$1, 0))</f>
        <v/>
      </c>
      <c r="C2438">
        <f>INDEX(resultados!$A$2:$ZZ$2635, 2432, MATCH($B$3, resultados!$A$1:$ZZ$1, 0))</f>
        <v/>
      </c>
    </row>
    <row r="2439">
      <c r="A2439">
        <f>INDEX(resultados!$A$2:$ZZ$2635, 2433, MATCH($B$1, resultados!$A$1:$ZZ$1, 0))</f>
        <v/>
      </c>
      <c r="B2439">
        <f>INDEX(resultados!$A$2:$ZZ$2635, 2433, MATCH($B$2, resultados!$A$1:$ZZ$1, 0))</f>
        <v/>
      </c>
      <c r="C2439">
        <f>INDEX(resultados!$A$2:$ZZ$2635, 2433, MATCH($B$3, resultados!$A$1:$ZZ$1, 0))</f>
        <v/>
      </c>
    </row>
    <row r="2440">
      <c r="A2440">
        <f>INDEX(resultados!$A$2:$ZZ$2635, 2434, MATCH($B$1, resultados!$A$1:$ZZ$1, 0))</f>
        <v/>
      </c>
      <c r="B2440">
        <f>INDEX(resultados!$A$2:$ZZ$2635, 2434, MATCH($B$2, resultados!$A$1:$ZZ$1, 0))</f>
        <v/>
      </c>
      <c r="C2440">
        <f>INDEX(resultados!$A$2:$ZZ$2635, 2434, MATCH($B$3, resultados!$A$1:$ZZ$1, 0))</f>
        <v/>
      </c>
    </row>
    <row r="2441">
      <c r="A2441">
        <f>INDEX(resultados!$A$2:$ZZ$2635, 2435, MATCH($B$1, resultados!$A$1:$ZZ$1, 0))</f>
        <v/>
      </c>
      <c r="B2441">
        <f>INDEX(resultados!$A$2:$ZZ$2635, 2435, MATCH($B$2, resultados!$A$1:$ZZ$1, 0))</f>
        <v/>
      </c>
      <c r="C2441">
        <f>INDEX(resultados!$A$2:$ZZ$2635, 2435, MATCH($B$3, resultados!$A$1:$ZZ$1, 0))</f>
        <v/>
      </c>
    </row>
    <row r="2442">
      <c r="A2442">
        <f>INDEX(resultados!$A$2:$ZZ$2635, 2436, MATCH($B$1, resultados!$A$1:$ZZ$1, 0))</f>
        <v/>
      </c>
      <c r="B2442">
        <f>INDEX(resultados!$A$2:$ZZ$2635, 2436, MATCH($B$2, resultados!$A$1:$ZZ$1, 0))</f>
        <v/>
      </c>
      <c r="C2442">
        <f>INDEX(resultados!$A$2:$ZZ$2635, 2436, MATCH($B$3, resultados!$A$1:$ZZ$1, 0))</f>
        <v/>
      </c>
    </row>
    <row r="2443">
      <c r="A2443">
        <f>INDEX(resultados!$A$2:$ZZ$2635, 2437, MATCH($B$1, resultados!$A$1:$ZZ$1, 0))</f>
        <v/>
      </c>
      <c r="B2443">
        <f>INDEX(resultados!$A$2:$ZZ$2635, 2437, MATCH($B$2, resultados!$A$1:$ZZ$1, 0))</f>
        <v/>
      </c>
      <c r="C2443">
        <f>INDEX(resultados!$A$2:$ZZ$2635, 2437, MATCH($B$3, resultados!$A$1:$ZZ$1, 0))</f>
        <v/>
      </c>
    </row>
    <row r="2444">
      <c r="A2444">
        <f>INDEX(resultados!$A$2:$ZZ$2635, 2438, MATCH($B$1, resultados!$A$1:$ZZ$1, 0))</f>
        <v/>
      </c>
      <c r="B2444">
        <f>INDEX(resultados!$A$2:$ZZ$2635, 2438, MATCH($B$2, resultados!$A$1:$ZZ$1, 0))</f>
        <v/>
      </c>
      <c r="C2444">
        <f>INDEX(resultados!$A$2:$ZZ$2635, 2438, MATCH($B$3, resultados!$A$1:$ZZ$1, 0))</f>
        <v/>
      </c>
    </row>
    <row r="2445">
      <c r="A2445">
        <f>INDEX(resultados!$A$2:$ZZ$2635, 2439, MATCH($B$1, resultados!$A$1:$ZZ$1, 0))</f>
        <v/>
      </c>
      <c r="B2445">
        <f>INDEX(resultados!$A$2:$ZZ$2635, 2439, MATCH($B$2, resultados!$A$1:$ZZ$1, 0))</f>
        <v/>
      </c>
      <c r="C2445">
        <f>INDEX(resultados!$A$2:$ZZ$2635, 2439, MATCH($B$3, resultados!$A$1:$ZZ$1, 0))</f>
        <v/>
      </c>
    </row>
    <row r="2446">
      <c r="A2446">
        <f>INDEX(resultados!$A$2:$ZZ$2635, 2440, MATCH($B$1, resultados!$A$1:$ZZ$1, 0))</f>
        <v/>
      </c>
      <c r="B2446">
        <f>INDEX(resultados!$A$2:$ZZ$2635, 2440, MATCH($B$2, resultados!$A$1:$ZZ$1, 0))</f>
        <v/>
      </c>
      <c r="C2446">
        <f>INDEX(resultados!$A$2:$ZZ$2635, 2440, MATCH($B$3, resultados!$A$1:$ZZ$1, 0))</f>
        <v/>
      </c>
    </row>
    <row r="2447">
      <c r="A2447">
        <f>INDEX(resultados!$A$2:$ZZ$2635, 2441, MATCH($B$1, resultados!$A$1:$ZZ$1, 0))</f>
        <v/>
      </c>
      <c r="B2447">
        <f>INDEX(resultados!$A$2:$ZZ$2635, 2441, MATCH($B$2, resultados!$A$1:$ZZ$1, 0))</f>
        <v/>
      </c>
      <c r="C2447">
        <f>INDEX(resultados!$A$2:$ZZ$2635, 2441, MATCH($B$3, resultados!$A$1:$ZZ$1, 0))</f>
        <v/>
      </c>
    </row>
    <row r="2448">
      <c r="A2448">
        <f>INDEX(resultados!$A$2:$ZZ$2635, 2442, MATCH($B$1, resultados!$A$1:$ZZ$1, 0))</f>
        <v/>
      </c>
      <c r="B2448">
        <f>INDEX(resultados!$A$2:$ZZ$2635, 2442, MATCH($B$2, resultados!$A$1:$ZZ$1, 0))</f>
        <v/>
      </c>
      <c r="C2448">
        <f>INDEX(resultados!$A$2:$ZZ$2635, 2442, MATCH($B$3, resultados!$A$1:$ZZ$1, 0))</f>
        <v/>
      </c>
    </row>
    <row r="2449">
      <c r="A2449">
        <f>INDEX(resultados!$A$2:$ZZ$2635, 2443, MATCH($B$1, resultados!$A$1:$ZZ$1, 0))</f>
        <v/>
      </c>
      <c r="B2449">
        <f>INDEX(resultados!$A$2:$ZZ$2635, 2443, MATCH($B$2, resultados!$A$1:$ZZ$1, 0))</f>
        <v/>
      </c>
      <c r="C2449">
        <f>INDEX(resultados!$A$2:$ZZ$2635, 2443, MATCH($B$3, resultados!$A$1:$ZZ$1, 0))</f>
        <v/>
      </c>
    </row>
    <row r="2450">
      <c r="A2450">
        <f>INDEX(resultados!$A$2:$ZZ$2635, 2444, MATCH($B$1, resultados!$A$1:$ZZ$1, 0))</f>
        <v/>
      </c>
      <c r="B2450">
        <f>INDEX(resultados!$A$2:$ZZ$2635, 2444, MATCH($B$2, resultados!$A$1:$ZZ$1, 0))</f>
        <v/>
      </c>
      <c r="C2450">
        <f>INDEX(resultados!$A$2:$ZZ$2635, 2444, MATCH($B$3, resultados!$A$1:$ZZ$1, 0))</f>
        <v/>
      </c>
    </row>
    <row r="2451">
      <c r="A2451">
        <f>INDEX(resultados!$A$2:$ZZ$2635, 2445, MATCH($B$1, resultados!$A$1:$ZZ$1, 0))</f>
        <v/>
      </c>
      <c r="B2451">
        <f>INDEX(resultados!$A$2:$ZZ$2635, 2445, MATCH($B$2, resultados!$A$1:$ZZ$1, 0))</f>
        <v/>
      </c>
      <c r="C2451">
        <f>INDEX(resultados!$A$2:$ZZ$2635, 2445, MATCH($B$3, resultados!$A$1:$ZZ$1, 0))</f>
        <v/>
      </c>
    </row>
    <row r="2452">
      <c r="A2452">
        <f>INDEX(resultados!$A$2:$ZZ$2635, 2446, MATCH($B$1, resultados!$A$1:$ZZ$1, 0))</f>
        <v/>
      </c>
      <c r="B2452">
        <f>INDEX(resultados!$A$2:$ZZ$2635, 2446, MATCH($B$2, resultados!$A$1:$ZZ$1, 0))</f>
        <v/>
      </c>
      <c r="C2452">
        <f>INDEX(resultados!$A$2:$ZZ$2635, 2446, MATCH($B$3, resultados!$A$1:$ZZ$1, 0))</f>
        <v/>
      </c>
    </row>
    <row r="2453">
      <c r="A2453">
        <f>INDEX(resultados!$A$2:$ZZ$2635, 2447, MATCH($B$1, resultados!$A$1:$ZZ$1, 0))</f>
        <v/>
      </c>
      <c r="B2453">
        <f>INDEX(resultados!$A$2:$ZZ$2635, 2447, MATCH($B$2, resultados!$A$1:$ZZ$1, 0))</f>
        <v/>
      </c>
      <c r="C2453">
        <f>INDEX(resultados!$A$2:$ZZ$2635, 2447, MATCH($B$3, resultados!$A$1:$ZZ$1, 0))</f>
        <v/>
      </c>
    </row>
    <row r="2454">
      <c r="A2454">
        <f>INDEX(resultados!$A$2:$ZZ$2635, 2448, MATCH($B$1, resultados!$A$1:$ZZ$1, 0))</f>
        <v/>
      </c>
      <c r="B2454">
        <f>INDEX(resultados!$A$2:$ZZ$2635, 2448, MATCH($B$2, resultados!$A$1:$ZZ$1, 0))</f>
        <v/>
      </c>
      <c r="C2454">
        <f>INDEX(resultados!$A$2:$ZZ$2635, 2448, MATCH($B$3, resultados!$A$1:$ZZ$1, 0))</f>
        <v/>
      </c>
    </row>
    <row r="2455">
      <c r="A2455">
        <f>INDEX(resultados!$A$2:$ZZ$2635, 2449, MATCH($B$1, resultados!$A$1:$ZZ$1, 0))</f>
        <v/>
      </c>
      <c r="B2455">
        <f>INDEX(resultados!$A$2:$ZZ$2635, 2449, MATCH($B$2, resultados!$A$1:$ZZ$1, 0))</f>
        <v/>
      </c>
      <c r="C2455">
        <f>INDEX(resultados!$A$2:$ZZ$2635, 2449, MATCH($B$3, resultados!$A$1:$ZZ$1, 0))</f>
        <v/>
      </c>
    </row>
    <row r="2456">
      <c r="A2456">
        <f>INDEX(resultados!$A$2:$ZZ$2635, 2450, MATCH($B$1, resultados!$A$1:$ZZ$1, 0))</f>
        <v/>
      </c>
      <c r="B2456">
        <f>INDEX(resultados!$A$2:$ZZ$2635, 2450, MATCH($B$2, resultados!$A$1:$ZZ$1, 0))</f>
        <v/>
      </c>
      <c r="C2456">
        <f>INDEX(resultados!$A$2:$ZZ$2635, 2450, MATCH($B$3, resultados!$A$1:$ZZ$1, 0))</f>
        <v/>
      </c>
    </row>
    <row r="2457">
      <c r="A2457">
        <f>INDEX(resultados!$A$2:$ZZ$2635, 2451, MATCH($B$1, resultados!$A$1:$ZZ$1, 0))</f>
        <v/>
      </c>
      <c r="B2457">
        <f>INDEX(resultados!$A$2:$ZZ$2635, 2451, MATCH($B$2, resultados!$A$1:$ZZ$1, 0))</f>
        <v/>
      </c>
      <c r="C2457">
        <f>INDEX(resultados!$A$2:$ZZ$2635, 2451, MATCH($B$3, resultados!$A$1:$ZZ$1, 0))</f>
        <v/>
      </c>
    </row>
    <row r="2458">
      <c r="A2458">
        <f>INDEX(resultados!$A$2:$ZZ$2635, 2452, MATCH($B$1, resultados!$A$1:$ZZ$1, 0))</f>
        <v/>
      </c>
      <c r="B2458">
        <f>INDEX(resultados!$A$2:$ZZ$2635, 2452, MATCH($B$2, resultados!$A$1:$ZZ$1, 0))</f>
        <v/>
      </c>
      <c r="C2458">
        <f>INDEX(resultados!$A$2:$ZZ$2635, 2452, MATCH($B$3, resultados!$A$1:$ZZ$1, 0))</f>
        <v/>
      </c>
    </row>
    <row r="2459">
      <c r="A2459">
        <f>INDEX(resultados!$A$2:$ZZ$2635, 2453, MATCH($B$1, resultados!$A$1:$ZZ$1, 0))</f>
        <v/>
      </c>
      <c r="B2459">
        <f>INDEX(resultados!$A$2:$ZZ$2635, 2453, MATCH($B$2, resultados!$A$1:$ZZ$1, 0))</f>
        <v/>
      </c>
      <c r="C2459">
        <f>INDEX(resultados!$A$2:$ZZ$2635, 2453, MATCH($B$3, resultados!$A$1:$ZZ$1, 0))</f>
        <v/>
      </c>
    </row>
    <row r="2460">
      <c r="A2460">
        <f>INDEX(resultados!$A$2:$ZZ$2635, 2454, MATCH($B$1, resultados!$A$1:$ZZ$1, 0))</f>
        <v/>
      </c>
      <c r="B2460">
        <f>INDEX(resultados!$A$2:$ZZ$2635, 2454, MATCH($B$2, resultados!$A$1:$ZZ$1, 0))</f>
        <v/>
      </c>
      <c r="C2460">
        <f>INDEX(resultados!$A$2:$ZZ$2635, 2454, MATCH($B$3, resultados!$A$1:$ZZ$1, 0))</f>
        <v/>
      </c>
    </row>
    <row r="2461">
      <c r="A2461">
        <f>INDEX(resultados!$A$2:$ZZ$2635, 2455, MATCH($B$1, resultados!$A$1:$ZZ$1, 0))</f>
        <v/>
      </c>
      <c r="B2461">
        <f>INDEX(resultados!$A$2:$ZZ$2635, 2455, MATCH($B$2, resultados!$A$1:$ZZ$1, 0))</f>
        <v/>
      </c>
      <c r="C2461">
        <f>INDEX(resultados!$A$2:$ZZ$2635, 2455, MATCH($B$3, resultados!$A$1:$ZZ$1, 0))</f>
        <v/>
      </c>
    </row>
    <row r="2462">
      <c r="A2462">
        <f>INDEX(resultados!$A$2:$ZZ$2635, 2456, MATCH($B$1, resultados!$A$1:$ZZ$1, 0))</f>
        <v/>
      </c>
      <c r="B2462">
        <f>INDEX(resultados!$A$2:$ZZ$2635, 2456, MATCH($B$2, resultados!$A$1:$ZZ$1, 0))</f>
        <v/>
      </c>
      <c r="C2462">
        <f>INDEX(resultados!$A$2:$ZZ$2635, 2456, MATCH($B$3, resultados!$A$1:$ZZ$1, 0))</f>
        <v/>
      </c>
    </row>
    <row r="2463">
      <c r="A2463">
        <f>INDEX(resultados!$A$2:$ZZ$2635, 2457, MATCH($B$1, resultados!$A$1:$ZZ$1, 0))</f>
        <v/>
      </c>
      <c r="B2463">
        <f>INDEX(resultados!$A$2:$ZZ$2635, 2457, MATCH($B$2, resultados!$A$1:$ZZ$1, 0))</f>
        <v/>
      </c>
      <c r="C2463">
        <f>INDEX(resultados!$A$2:$ZZ$2635, 2457, MATCH($B$3, resultados!$A$1:$ZZ$1, 0))</f>
        <v/>
      </c>
    </row>
    <row r="2464">
      <c r="A2464">
        <f>INDEX(resultados!$A$2:$ZZ$2635, 2458, MATCH($B$1, resultados!$A$1:$ZZ$1, 0))</f>
        <v/>
      </c>
      <c r="B2464">
        <f>INDEX(resultados!$A$2:$ZZ$2635, 2458, MATCH($B$2, resultados!$A$1:$ZZ$1, 0))</f>
        <v/>
      </c>
      <c r="C2464">
        <f>INDEX(resultados!$A$2:$ZZ$2635, 2458, MATCH($B$3, resultados!$A$1:$ZZ$1, 0))</f>
        <v/>
      </c>
    </row>
    <row r="2465">
      <c r="A2465">
        <f>INDEX(resultados!$A$2:$ZZ$2635, 2459, MATCH($B$1, resultados!$A$1:$ZZ$1, 0))</f>
        <v/>
      </c>
      <c r="B2465">
        <f>INDEX(resultados!$A$2:$ZZ$2635, 2459, MATCH($B$2, resultados!$A$1:$ZZ$1, 0))</f>
        <v/>
      </c>
      <c r="C2465">
        <f>INDEX(resultados!$A$2:$ZZ$2635, 2459, MATCH($B$3, resultados!$A$1:$ZZ$1, 0))</f>
        <v/>
      </c>
    </row>
    <row r="2466">
      <c r="A2466">
        <f>INDEX(resultados!$A$2:$ZZ$2635, 2460, MATCH($B$1, resultados!$A$1:$ZZ$1, 0))</f>
        <v/>
      </c>
      <c r="B2466">
        <f>INDEX(resultados!$A$2:$ZZ$2635, 2460, MATCH($B$2, resultados!$A$1:$ZZ$1, 0))</f>
        <v/>
      </c>
      <c r="C2466">
        <f>INDEX(resultados!$A$2:$ZZ$2635, 2460, MATCH($B$3, resultados!$A$1:$ZZ$1, 0))</f>
        <v/>
      </c>
    </row>
    <row r="2467">
      <c r="A2467">
        <f>INDEX(resultados!$A$2:$ZZ$2635, 2461, MATCH($B$1, resultados!$A$1:$ZZ$1, 0))</f>
        <v/>
      </c>
      <c r="B2467">
        <f>INDEX(resultados!$A$2:$ZZ$2635, 2461, MATCH($B$2, resultados!$A$1:$ZZ$1, 0))</f>
        <v/>
      </c>
      <c r="C2467">
        <f>INDEX(resultados!$A$2:$ZZ$2635, 2461, MATCH($B$3, resultados!$A$1:$ZZ$1, 0))</f>
        <v/>
      </c>
    </row>
    <row r="2468">
      <c r="A2468">
        <f>INDEX(resultados!$A$2:$ZZ$2635, 2462, MATCH($B$1, resultados!$A$1:$ZZ$1, 0))</f>
        <v/>
      </c>
      <c r="B2468">
        <f>INDEX(resultados!$A$2:$ZZ$2635, 2462, MATCH($B$2, resultados!$A$1:$ZZ$1, 0))</f>
        <v/>
      </c>
      <c r="C2468">
        <f>INDEX(resultados!$A$2:$ZZ$2635, 2462, MATCH($B$3, resultados!$A$1:$ZZ$1, 0))</f>
        <v/>
      </c>
    </row>
    <row r="2469">
      <c r="A2469">
        <f>INDEX(resultados!$A$2:$ZZ$2635, 2463, MATCH($B$1, resultados!$A$1:$ZZ$1, 0))</f>
        <v/>
      </c>
      <c r="B2469">
        <f>INDEX(resultados!$A$2:$ZZ$2635, 2463, MATCH($B$2, resultados!$A$1:$ZZ$1, 0))</f>
        <v/>
      </c>
      <c r="C2469">
        <f>INDEX(resultados!$A$2:$ZZ$2635, 2463, MATCH($B$3, resultados!$A$1:$ZZ$1, 0))</f>
        <v/>
      </c>
    </row>
    <row r="2470">
      <c r="A2470">
        <f>INDEX(resultados!$A$2:$ZZ$2635, 2464, MATCH($B$1, resultados!$A$1:$ZZ$1, 0))</f>
        <v/>
      </c>
      <c r="B2470">
        <f>INDEX(resultados!$A$2:$ZZ$2635, 2464, MATCH($B$2, resultados!$A$1:$ZZ$1, 0))</f>
        <v/>
      </c>
      <c r="C2470">
        <f>INDEX(resultados!$A$2:$ZZ$2635, 2464, MATCH($B$3, resultados!$A$1:$ZZ$1, 0))</f>
        <v/>
      </c>
    </row>
    <row r="2471">
      <c r="A2471">
        <f>INDEX(resultados!$A$2:$ZZ$2635, 2465, MATCH($B$1, resultados!$A$1:$ZZ$1, 0))</f>
        <v/>
      </c>
      <c r="B2471">
        <f>INDEX(resultados!$A$2:$ZZ$2635, 2465, MATCH($B$2, resultados!$A$1:$ZZ$1, 0))</f>
        <v/>
      </c>
      <c r="C2471">
        <f>INDEX(resultados!$A$2:$ZZ$2635, 2465, MATCH($B$3, resultados!$A$1:$ZZ$1, 0))</f>
        <v/>
      </c>
    </row>
    <row r="2472">
      <c r="A2472">
        <f>INDEX(resultados!$A$2:$ZZ$2635, 2466, MATCH($B$1, resultados!$A$1:$ZZ$1, 0))</f>
        <v/>
      </c>
      <c r="B2472">
        <f>INDEX(resultados!$A$2:$ZZ$2635, 2466, MATCH($B$2, resultados!$A$1:$ZZ$1, 0))</f>
        <v/>
      </c>
      <c r="C2472">
        <f>INDEX(resultados!$A$2:$ZZ$2635, 2466, MATCH($B$3, resultados!$A$1:$ZZ$1, 0))</f>
        <v/>
      </c>
    </row>
    <row r="2473">
      <c r="A2473">
        <f>INDEX(resultados!$A$2:$ZZ$2635, 2467, MATCH($B$1, resultados!$A$1:$ZZ$1, 0))</f>
        <v/>
      </c>
      <c r="B2473">
        <f>INDEX(resultados!$A$2:$ZZ$2635, 2467, MATCH($B$2, resultados!$A$1:$ZZ$1, 0))</f>
        <v/>
      </c>
      <c r="C2473">
        <f>INDEX(resultados!$A$2:$ZZ$2635, 2467, MATCH($B$3, resultados!$A$1:$ZZ$1, 0))</f>
        <v/>
      </c>
    </row>
    <row r="2474">
      <c r="A2474">
        <f>INDEX(resultados!$A$2:$ZZ$2635, 2468, MATCH($B$1, resultados!$A$1:$ZZ$1, 0))</f>
        <v/>
      </c>
      <c r="B2474">
        <f>INDEX(resultados!$A$2:$ZZ$2635, 2468, MATCH($B$2, resultados!$A$1:$ZZ$1, 0))</f>
        <v/>
      </c>
      <c r="C2474">
        <f>INDEX(resultados!$A$2:$ZZ$2635, 2468, MATCH($B$3, resultados!$A$1:$ZZ$1, 0))</f>
        <v/>
      </c>
    </row>
    <row r="2475">
      <c r="A2475">
        <f>INDEX(resultados!$A$2:$ZZ$2635, 2469, MATCH($B$1, resultados!$A$1:$ZZ$1, 0))</f>
        <v/>
      </c>
      <c r="B2475">
        <f>INDEX(resultados!$A$2:$ZZ$2635, 2469, MATCH($B$2, resultados!$A$1:$ZZ$1, 0))</f>
        <v/>
      </c>
      <c r="C2475">
        <f>INDEX(resultados!$A$2:$ZZ$2635, 2469, MATCH($B$3, resultados!$A$1:$ZZ$1, 0))</f>
        <v/>
      </c>
    </row>
    <row r="2476">
      <c r="A2476">
        <f>INDEX(resultados!$A$2:$ZZ$2635, 2470, MATCH($B$1, resultados!$A$1:$ZZ$1, 0))</f>
        <v/>
      </c>
      <c r="B2476">
        <f>INDEX(resultados!$A$2:$ZZ$2635, 2470, MATCH($B$2, resultados!$A$1:$ZZ$1, 0))</f>
        <v/>
      </c>
      <c r="C2476">
        <f>INDEX(resultados!$A$2:$ZZ$2635, 2470, MATCH($B$3, resultados!$A$1:$ZZ$1, 0))</f>
        <v/>
      </c>
    </row>
    <row r="2477">
      <c r="A2477">
        <f>INDEX(resultados!$A$2:$ZZ$2635, 2471, MATCH($B$1, resultados!$A$1:$ZZ$1, 0))</f>
        <v/>
      </c>
      <c r="B2477">
        <f>INDEX(resultados!$A$2:$ZZ$2635, 2471, MATCH($B$2, resultados!$A$1:$ZZ$1, 0))</f>
        <v/>
      </c>
      <c r="C2477">
        <f>INDEX(resultados!$A$2:$ZZ$2635, 2471, MATCH($B$3, resultados!$A$1:$ZZ$1, 0))</f>
        <v/>
      </c>
    </row>
    <row r="2478">
      <c r="A2478">
        <f>INDEX(resultados!$A$2:$ZZ$2635, 2472, MATCH($B$1, resultados!$A$1:$ZZ$1, 0))</f>
        <v/>
      </c>
      <c r="B2478">
        <f>INDEX(resultados!$A$2:$ZZ$2635, 2472, MATCH($B$2, resultados!$A$1:$ZZ$1, 0))</f>
        <v/>
      </c>
      <c r="C2478">
        <f>INDEX(resultados!$A$2:$ZZ$2635, 2472, MATCH($B$3, resultados!$A$1:$ZZ$1, 0))</f>
        <v/>
      </c>
    </row>
    <row r="2479">
      <c r="A2479">
        <f>INDEX(resultados!$A$2:$ZZ$2635, 2473, MATCH($B$1, resultados!$A$1:$ZZ$1, 0))</f>
        <v/>
      </c>
      <c r="B2479">
        <f>INDEX(resultados!$A$2:$ZZ$2635, 2473, MATCH($B$2, resultados!$A$1:$ZZ$1, 0))</f>
        <v/>
      </c>
      <c r="C2479">
        <f>INDEX(resultados!$A$2:$ZZ$2635, 2473, MATCH($B$3, resultados!$A$1:$ZZ$1, 0))</f>
        <v/>
      </c>
    </row>
    <row r="2480">
      <c r="A2480">
        <f>INDEX(resultados!$A$2:$ZZ$2635, 2474, MATCH($B$1, resultados!$A$1:$ZZ$1, 0))</f>
        <v/>
      </c>
      <c r="B2480">
        <f>INDEX(resultados!$A$2:$ZZ$2635, 2474, MATCH($B$2, resultados!$A$1:$ZZ$1, 0))</f>
        <v/>
      </c>
      <c r="C2480">
        <f>INDEX(resultados!$A$2:$ZZ$2635, 2474, MATCH($B$3, resultados!$A$1:$ZZ$1, 0))</f>
        <v/>
      </c>
    </row>
    <row r="2481">
      <c r="A2481">
        <f>INDEX(resultados!$A$2:$ZZ$2635, 2475, MATCH($B$1, resultados!$A$1:$ZZ$1, 0))</f>
        <v/>
      </c>
      <c r="B2481">
        <f>INDEX(resultados!$A$2:$ZZ$2635, 2475, MATCH($B$2, resultados!$A$1:$ZZ$1, 0))</f>
        <v/>
      </c>
      <c r="C2481">
        <f>INDEX(resultados!$A$2:$ZZ$2635, 2475, MATCH($B$3, resultados!$A$1:$ZZ$1, 0))</f>
        <v/>
      </c>
    </row>
    <row r="2482">
      <c r="A2482">
        <f>INDEX(resultados!$A$2:$ZZ$2635, 2476, MATCH($B$1, resultados!$A$1:$ZZ$1, 0))</f>
        <v/>
      </c>
      <c r="B2482">
        <f>INDEX(resultados!$A$2:$ZZ$2635, 2476, MATCH($B$2, resultados!$A$1:$ZZ$1, 0))</f>
        <v/>
      </c>
      <c r="C2482">
        <f>INDEX(resultados!$A$2:$ZZ$2635, 2476, MATCH($B$3, resultados!$A$1:$ZZ$1, 0))</f>
        <v/>
      </c>
    </row>
    <row r="2483">
      <c r="A2483">
        <f>INDEX(resultados!$A$2:$ZZ$2635, 2477, MATCH($B$1, resultados!$A$1:$ZZ$1, 0))</f>
        <v/>
      </c>
      <c r="B2483">
        <f>INDEX(resultados!$A$2:$ZZ$2635, 2477, MATCH($B$2, resultados!$A$1:$ZZ$1, 0))</f>
        <v/>
      </c>
      <c r="C2483">
        <f>INDEX(resultados!$A$2:$ZZ$2635, 2477, MATCH($B$3, resultados!$A$1:$ZZ$1, 0))</f>
        <v/>
      </c>
    </row>
    <row r="2484">
      <c r="A2484">
        <f>INDEX(resultados!$A$2:$ZZ$2635, 2478, MATCH($B$1, resultados!$A$1:$ZZ$1, 0))</f>
        <v/>
      </c>
      <c r="B2484">
        <f>INDEX(resultados!$A$2:$ZZ$2635, 2478, MATCH($B$2, resultados!$A$1:$ZZ$1, 0))</f>
        <v/>
      </c>
      <c r="C2484">
        <f>INDEX(resultados!$A$2:$ZZ$2635, 2478, MATCH($B$3, resultados!$A$1:$ZZ$1, 0))</f>
        <v/>
      </c>
    </row>
    <row r="2485">
      <c r="A2485">
        <f>INDEX(resultados!$A$2:$ZZ$2635, 2479, MATCH($B$1, resultados!$A$1:$ZZ$1, 0))</f>
        <v/>
      </c>
      <c r="B2485">
        <f>INDEX(resultados!$A$2:$ZZ$2635, 2479, MATCH($B$2, resultados!$A$1:$ZZ$1, 0))</f>
        <v/>
      </c>
      <c r="C2485">
        <f>INDEX(resultados!$A$2:$ZZ$2635, 2479, MATCH($B$3, resultados!$A$1:$ZZ$1, 0))</f>
        <v/>
      </c>
    </row>
    <row r="2486">
      <c r="A2486">
        <f>INDEX(resultados!$A$2:$ZZ$2635, 2480, MATCH($B$1, resultados!$A$1:$ZZ$1, 0))</f>
        <v/>
      </c>
      <c r="B2486">
        <f>INDEX(resultados!$A$2:$ZZ$2635, 2480, MATCH($B$2, resultados!$A$1:$ZZ$1, 0))</f>
        <v/>
      </c>
      <c r="C2486">
        <f>INDEX(resultados!$A$2:$ZZ$2635, 2480, MATCH($B$3, resultados!$A$1:$ZZ$1, 0))</f>
        <v/>
      </c>
    </row>
    <row r="2487">
      <c r="A2487">
        <f>INDEX(resultados!$A$2:$ZZ$2635, 2481, MATCH($B$1, resultados!$A$1:$ZZ$1, 0))</f>
        <v/>
      </c>
      <c r="B2487">
        <f>INDEX(resultados!$A$2:$ZZ$2635, 2481, MATCH($B$2, resultados!$A$1:$ZZ$1, 0))</f>
        <v/>
      </c>
      <c r="C2487">
        <f>INDEX(resultados!$A$2:$ZZ$2635, 2481, MATCH($B$3, resultados!$A$1:$ZZ$1, 0))</f>
        <v/>
      </c>
    </row>
    <row r="2488">
      <c r="A2488">
        <f>INDEX(resultados!$A$2:$ZZ$2635, 2482, MATCH($B$1, resultados!$A$1:$ZZ$1, 0))</f>
        <v/>
      </c>
      <c r="B2488">
        <f>INDEX(resultados!$A$2:$ZZ$2635, 2482, MATCH($B$2, resultados!$A$1:$ZZ$1, 0))</f>
        <v/>
      </c>
      <c r="C2488">
        <f>INDEX(resultados!$A$2:$ZZ$2635, 2482, MATCH($B$3, resultados!$A$1:$ZZ$1, 0))</f>
        <v/>
      </c>
    </row>
    <row r="2489">
      <c r="A2489">
        <f>INDEX(resultados!$A$2:$ZZ$2635, 2483, MATCH($B$1, resultados!$A$1:$ZZ$1, 0))</f>
        <v/>
      </c>
      <c r="B2489">
        <f>INDEX(resultados!$A$2:$ZZ$2635, 2483, MATCH($B$2, resultados!$A$1:$ZZ$1, 0))</f>
        <v/>
      </c>
      <c r="C2489">
        <f>INDEX(resultados!$A$2:$ZZ$2635, 2483, MATCH($B$3, resultados!$A$1:$ZZ$1, 0))</f>
        <v/>
      </c>
    </row>
    <row r="2490">
      <c r="A2490">
        <f>INDEX(resultados!$A$2:$ZZ$2635, 2484, MATCH($B$1, resultados!$A$1:$ZZ$1, 0))</f>
        <v/>
      </c>
      <c r="B2490">
        <f>INDEX(resultados!$A$2:$ZZ$2635, 2484, MATCH($B$2, resultados!$A$1:$ZZ$1, 0))</f>
        <v/>
      </c>
      <c r="C2490">
        <f>INDEX(resultados!$A$2:$ZZ$2635, 2484, MATCH($B$3, resultados!$A$1:$ZZ$1, 0))</f>
        <v/>
      </c>
    </row>
    <row r="2491">
      <c r="A2491">
        <f>INDEX(resultados!$A$2:$ZZ$2635, 2485, MATCH($B$1, resultados!$A$1:$ZZ$1, 0))</f>
        <v/>
      </c>
      <c r="B2491">
        <f>INDEX(resultados!$A$2:$ZZ$2635, 2485, MATCH($B$2, resultados!$A$1:$ZZ$1, 0))</f>
        <v/>
      </c>
      <c r="C2491">
        <f>INDEX(resultados!$A$2:$ZZ$2635, 2485, MATCH($B$3, resultados!$A$1:$ZZ$1, 0))</f>
        <v/>
      </c>
    </row>
    <row r="2492">
      <c r="A2492">
        <f>INDEX(resultados!$A$2:$ZZ$2635, 2486, MATCH($B$1, resultados!$A$1:$ZZ$1, 0))</f>
        <v/>
      </c>
      <c r="B2492">
        <f>INDEX(resultados!$A$2:$ZZ$2635, 2486, MATCH($B$2, resultados!$A$1:$ZZ$1, 0))</f>
        <v/>
      </c>
      <c r="C2492">
        <f>INDEX(resultados!$A$2:$ZZ$2635, 2486, MATCH($B$3, resultados!$A$1:$ZZ$1, 0))</f>
        <v/>
      </c>
    </row>
    <row r="2493">
      <c r="A2493">
        <f>INDEX(resultados!$A$2:$ZZ$2635, 2487, MATCH($B$1, resultados!$A$1:$ZZ$1, 0))</f>
        <v/>
      </c>
      <c r="B2493">
        <f>INDEX(resultados!$A$2:$ZZ$2635, 2487, MATCH($B$2, resultados!$A$1:$ZZ$1, 0))</f>
        <v/>
      </c>
      <c r="C2493">
        <f>INDEX(resultados!$A$2:$ZZ$2635, 2487, MATCH($B$3, resultados!$A$1:$ZZ$1, 0))</f>
        <v/>
      </c>
    </row>
    <row r="2494">
      <c r="A2494">
        <f>INDEX(resultados!$A$2:$ZZ$2635, 2488, MATCH($B$1, resultados!$A$1:$ZZ$1, 0))</f>
        <v/>
      </c>
      <c r="B2494">
        <f>INDEX(resultados!$A$2:$ZZ$2635, 2488, MATCH($B$2, resultados!$A$1:$ZZ$1, 0))</f>
        <v/>
      </c>
      <c r="C2494">
        <f>INDEX(resultados!$A$2:$ZZ$2635, 2488, MATCH($B$3, resultados!$A$1:$ZZ$1, 0))</f>
        <v/>
      </c>
    </row>
    <row r="2495">
      <c r="A2495">
        <f>INDEX(resultados!$A$2:$ZZ$2635, 2489, MATCH($B$1, resultados!$A$1:$ZZ$1, 0))</f>
        <v/>
      </c>
      <c r="B2495">
        <f>INDEX(resultados!$A$2:$ZZ$2635, 2489, MATCH($B$2, resultados!$A$1:$ZZ$1, 0))</f>
        <v/>
      </c>
      <c r="C2495">
        <f>INDEX(resultados!$A$2:$ZZ$2635, 2489, MATCH($B$3, resultados!$A$1:$ZZ$1, 0))</f>
        <v/>
      </c>
    </row>
    <row r="2496">
      <c r="A2496">
        <f>INDEX(resultados!$A$2:$ZZ$2635, 2490, MATCH($B$1, resultados!$A$1:$ZZ$1, 0))</f>
        <v/>
      </c>
      <c r="B2496">
        <f>INDEX(resultados!$A$2:$ZZ$2635, 2490, MATCH($B$2, resultados!$A$1:$ZZ$1, 0))</f>
        <v/>
      </c>
      <c r="C2496">
        <f>INDEX(resultados!$A$2:$ZZ$2635, 2490, MATCH($B$3, resultados!$A$1:$ZZ$1, 0))</f>
        <v/>
      </c>
    </row>
    <row r="2497">
      <c r="A2497">
        <f>INDEX(resultados!$A$2:$ZZ$2635, 2491, MATCH($B$1, resultados!$A$1:$ZZ$1, 0))</f>
        <v/>
      </c>
      <c r="B2497">
        <f>INDEX(resultados!$A$2:$ZZ$2635, 2491, MATCH($B$2, resultados!$A$1:$ZZ$1, 0))</f>
        <v/>
      </c>
      <c r="C2497">
        <f>INDEX(resultados!$A$2:$ZZ$2635, 2491, MATCH($B$3, resultados!$A$1:$ZZ$1, 0))</f>
        <v/>
      </c>
    </row>
    <row r="2498">
      <c r="A2498">
        <f>INDEX(resultados!$A$2:$ZZ$2635, 2492, MATCH($B$1, resultados!$A$1:$ZZ$1, 0))</f>
        <v/>
      </c>
      <c r="B2498">
        <f>INDEX(resultados!$A$2:$ZZ$2635, 2492, MATCH($B$2, resultados!$A$1:$ZZ$1, 0))</f>
        <v/>
      </c>
      <c r="C2498">
        <f>INDEX(resultados!$A$2:$ZZ$2635, 2492, MATCH($B$3, resultados!$A$1:$ZZ$1, 0))</f>
        <v/>
      </c>
    </row>
    <row r="2499">
      <c r="A2499">
        <f>INDEX(resultados!$A$2:$ZZ$2635, 2493, MATCH($B$1, resultados!$A$1:$ZZ$1, 0))</f>
        <v/>
      </c>
      <c r="B2499">
        <f>INDEX(resultados!$A$2:$ZZ$2635, 2493, MATCH($B$2, resultados!$A$1:$ZZ$1, 0))</f>
        <v/>
      </c>
      <c r="C2499">
        <f>INDEX(resultados!$A$2:$ZZ$2635, 2493, MATCH($B$3, resultados!$A$1:$ZZ$1, 0))</f>
        <v/>
      </c>
    </row>
    <row r="2500">
      <c r="A2500">
        <f>INDEX(resultados!$A$2:$ZZ$2635, 2494, MATCH($B$1, resultados!$A$1:$ZZ$1, 0))</f>
        <v/>
      </c>
      <c r="B2500">
        <f>INDEX(resultados!$A$2:$ZZ$2635, 2494, MATCH($B$2, resultados!$A$1:$ZZ$1, 0))</f>
        <v/>
      </c>
      <c r="C2500">
        <f>INDEX(resultados!$A$2:$ZZ$2635, 2494, MATCH($B$3, resultados!$A$1:$ZZ$1, 0))</f>
        <v/>
      </c>
    </row>
    <row r="2501">
      <c r="A2501">
        <f>INDEX(resultados!$A$2:$ZZ$2635, 2495, MATCH($B$1, resultados!$A$1:$ZZ$1, 0))</f>
        <v/>
      </c>
      <c r="B2501">
        <f>INDEX(resultados!$A$2:$ZZ$2635, 2495, MATCH($B$2, resultados!$A$1:$ZZ$1, 0))</f>
        <v/>
      </c>
      <c r="C2501">
        <f>INDEX(resultados!$A$2:$ZZ$2635, 2495, MATCH($B$3, resultados!$A$1:$ZZ$1, 0))</f>
        <v/>
      </c>
    </row>
    <row r="2502">
      <c r="A2502">
        <f>INDEX(resultados!$A$2:$ZZ$2635, 2496, MATCH($B$1, resultados!$A$1:$ZZ$1, 0))</f>
        <v/>
      </c>
      <c r="B2502">
        <f>INDEX(resultados!$A$2:$ZZ$2635, 2496, MATCH($B$2, resultados!$A$1:$ZZ$1, 0))</f>
        <v/>
      </c>
      <c r="C2502">
        <f>INDEX(resultados!$A$2:$ZZ$2635, 2496, MATCH($B$3, resultados!$A$1:$ZZ$1, 0))</f>
        <v/>
      </c>
    </row>
    <row r="2503">
      <c r="A2503">
        <f>INDEX(resultados!$A$2:$ZZ$2635, 2497, MATCH($B$1, resultados!$A$1:$ZZ$1, 0))</f>
        <v/>
      </c>
      <c r="B2503">
        <f>INDEX(resultados!$A$2:$ZZ$2635, 2497, MATCH($B$2, resultados!$A$1:$ZZ$1, 0))</f>
        <v/>
      </c>
      <c r="C2503">
        <f>INDEX(resultados!$A$2:$ZZ$2635, 2497, MATCH($B$3, resultados!$A$1:$ZZ$1, 0))</f>
        <v/>
      </c>
    </row>
    <row r="2504">
      <c r="A2504">
        <f>INDEX(resultados!$A$2:$ZZ$2635, 2498, MATCH($B$1, resultados!$A$1:$ZZ$1, 0))</f>
        <v/>
      </c>
      <c r="B2504">
        <f>INDEX(resultados!$A$2:$ZZ$2635, 2498, MATCH($B$2, resultados!$A$1:$ZZ$1, 0))</f>
        <v/>
      </c>
      <c r="C2504">
        <f>INDEX(resultados!$A$2:$ZZ$2635, 2498, MATCH($B$3, resultados!$A$1:$ZZ$1, 0))</f>
        <v/>
      </c>
    </row>
    <row r="2505">
      <c r="A2505">
        <f>INDEX(resultados!$A$2:$ZZ$2635, 2499, MATCH($B$1, resultados!$A$1:$ZZ$1, 0))</f>
        <v/>
      </c>
      <c r="B2505">
        <f>INDEX(resultados!$A$2:$ZZ$2635, 2499, MATCH($B$2, resultados!$A$1:$ZZ$1, 0))</f>
        <v/>
      </c>
      <c r="C2505">
        <f>INDEX(resultados!$A$2:$ZZ$2635, 2499, MATCH($B$3, resultados!$A$1:$ZZ$1, 0))</f>
        <v/>
      </c>
    </row>
    <row r="2506">
      <c r="A2506">
        <f>INDEX(resultados!$A$2:$ZZ$2635, 2500, MATCH($B$1, resultados!$A$1:$ZZ$1, 0))</f>
        <v/>
      </c>
      <c r="B2506">
        <f>INDEX(resultados!$A$2:$ZZ$2635, 2500, MATCH($B$2, resultados!$A$1:$ZZ$1, 0))</f>
        <v/>
      </c>
      <c r="C2506">
        <f>INDEX(resultados!$A$2:$ZZ$2635, 2500, MATCH($B$3, resultados!$A$1:$ZZ$1, 0))</f>
        <v/>
      </c>
    </row>
    <row r="2507">
      <c r="A2507">
        <f>INDEX(resultados!$A$2:$ZZ$2635, 2501, MATCH($B$1, resultados!$A$1:$ZZ$1, 0))</f>
        <v/>
      </c>
      <c r="B2507">
        <f>INDEX(resultados!$A$2:$ZZ$2635, 2501, MATCH($B$2, resultados!$A$1:$ZZ$1, 0))</f>
        <v/>
      </c>
      <c r="C2507">
        <f>INDEX(resultados!$A$2:$ZZ$2635, 2501, MATCH($B$3, resultados!$A$1:$ZZ$1, 0))</f>
        <v/>
      </c>
    </row>
    <row r="2508">
      <c r="A2508">
        <f>INDEX(resultados!$A$2:$ZZ$2635, 2502, MATCH($B$1, resultados!$A$1:$ZZ$1, 0))</f>
        <v/>
      </c>
      <c r="B2508">
        <f>INDEX(resultados!$A$2:$ZZ$2635, 2502, MATCH($B$2, resultados!$A$1:$ZZ$1, 0))</f>
        <v/>
      </c>
      <c r="C2508">
        <f>INDEX(resultados!$A$2:$ZZ$2635, 2502, MATCH($B$3, resultados!$A$1:$ZZ$1, 0))</f>
        <v/>
      </c>
    </row>
    <row r="2509">
      <c r="A2509">
        <f>INDEX(resultados!$A$2:$ZZ$2635, 2503, MATCH($B$1, resultados!$A$1:$ZZ$1, 0))</f>
        <v/>
      </c>
      <c r="B2509">
        <f>INDEX(resultados!$A$2:$ZZ$2635, 2503, MATCH($B$2, resultados!$A$1:$ZZ$1, 0))</f>
        <v/>
      </c>
      <c r="C2509">
        <f>INDEX(resultados!$A$2:$ZZ$2635, 2503, MATCH($B$3, resultados!$A$1:$ZZ$1, 0))</f>
        <v/>
      </c>
    </row>
    <row r="2510">
      <c r="A2510">
        <f>INDEX(resultados!$A$2:$ZZ$2635, 2504, MATCH($B$1, resultados!$A$1:$ZZ$1, 0))</f>
        <v/>
      </c>
      <c r="B2510">
        <f>INDEX(resultados!$A$2:$ZZ$2635, 2504, MATCH($B$2, resultados!$A$1:$ZZ$1, 0))</f>
        <v/>
      </c>
      <c r="C2510">
        <f>INDEX(resultados!$A$2:$ZZ$2635, 2504, MATCH($B$3, resultados!$A$1:$ZZ$1, 0))</f>
        <v/>
      </c>
    </row>
    <row r="2511">
      <c r="A2511">
        <f>INDEX(resultados!$A$2:$ZZ$2635, 2505, MATCH($B$1, resultados!$A$1:$ZZ$1, 0))</f>
        <v/>
      </c>
      <c r="B2511">
        <f>INDEX(resultados!$A$2:$ZZ$2635, 2505, MATCH($B$2, resultados!$A$1:$ZZ$1, 0))</f>
        <v/>
      </c>
      <c r="C2511">
        <f>INDEX(resultados!$A$2:$ZZ$2635, 2505, MATCH($B$3, resultados!$A$1:$ZZ$1, 0))</f>
        <v/>
      </c>
    </row>
    <row r="2512">
      <c r="A2512">
        <f>INDEX(resultados!$A$2:$ZZ$2635, 2506, MATCH($B$1, resultados!$A$1:$ZZ$1, 0))</f>
        <v/>
      </c>
      <c r="B2512">
        <f>INDEX(resultados!$A$2:$ZZ$2635, 2506, MATCH($B$2, resultados!$A$1:$ZZ$1, 0))</f>
        <v/>
      </c>
      <c r="C2512">
        <f>INDEX(resultados!$A$2:$ZZ$2635, 2506, MATCH($B$3, resultados!$A$1:$ZZ$1, 0))</f>
        <v/>
      </c>
    </row>
    <row r="2513">
      <c r="A2513">
        <f>INDEX(resultados!$A$2:$ZZ$2635, 2507, MATCH($B$1, resultados!$A$1:$ZZ$1, 0))</f>
        <v/>
      </c>
      <c r="B2513">
        <f>INDEX(resultados!$A$2:$ZZ$2635, 2507, MATCH($B$2, resultados!$A$1:$ZZ$1, 0))</f>
        <v/>
      </c>
      <c r="C2513">
        <f>INDEX(resultados!$A$2:$ZZ$2635, 2507, MATCH($B$3, resultados!$A$1:$ZZ$1, 0))</f>
        <v/>
      </c>
    </row>
    <row r="2514">
      <c r="A2514">
        <f>INDEX(resultados!$A$2:$ZZ$2635, 2508, MATCH($B$1, resultados!$A$1:$ZZ$1, 0))</f>
        <v/>
      </c>
      <c r="B2514">
        <f>INDEX(resultados!$A$2:$ZZ$2635, 2508, MATCH($B$2, resultados!$A$1:$ZZ$1, 0))</f>
        <v/>
      </c>
      <c r="C2514">
        <f>INDEX(resultados!$A$2:$ZZ$2635, 2508, MATCH($B$3, resultados!$A$1:$ZZ$1, 0))</f>
        <v/>
      </c>
    </row>
    <row r="2515">
      <c r="A2515">
        <f>INDEX(resultados!$A$2:$ZZ$2635, 2509, MATCH($B$1, resultados!$A$1:$ZZ$1, 0))</f>
        <v/>
      </c>
      <c r="B2515">
        <f>INDEX(resultados!$A$2:$ZZ$2635, 2509, MATCH($B$2, resultados!$A$1:$ZZ$1, 0))</f>
        <v/>
      </c>
      <c r="C2515">
        <f>INDEX(resultados!$A$2:$ZZ$2635, 2509, MATCH($B$3, resultados!$A$1:$ZZ$1, 0))</f>
        <v/>
      </c>
    </row>
    <row r="2516">
      <c r="A2516">
        <f>INDEX(resultados!$A$2:$ZZ$2635, 2510, MATCH($B$1, resultados!$A$1:$ZZ$1, 0))</f>
        <v/>
      </c>
      <c r="B2516">
        <f>INDEX(resultados!$A$2:$ZZ$2635, 2510, MATCH($B$2, resultados!$A$1:$ZZ$1, 0))</f>
        <v/>
      </c>
      <c r="C2516">
        <f>INDEX(resultados!$A$2:$ZZ$2635, 2510, MATCH($B$3, resultados!$A$1:$ZZ$1, 0))</f>
        <v/>
      </c>
    </row>
    <row r="2517">
      <c r="A2517">
        <f>INDEX(resultados!$A$2:$ZZ$2635, 2511, MATCH($B$1, resultados!$A$1:$ZZ$1, 0))</f>
        <v/>
      </c>
      <c r="B2517">
        <f>INDEX(resultados!$A$2:$ZZ$2635, 2511, MATCH($B$2, resultados!$A$1:$ZZ$1, 0))</f>
        <v/>
      </c>
      <c r="C2517">
        <f>INDEX(resultados!$A$2:$ZZ$2635, 2511, MATCH($B$3, resultados!$A$1:$ZZ$1, 0))</f>
        <v/>
      </c>
    </row>
    <row r="2518">
      <c r="A2518">
        <f>INDEX(resultados!$A$2:$ZZ$2635, 2512, MATCH($B$1, resultados!$A$1:$ZZ$1, 0))</f>
        <v/>
      </c>
      <c r="B2518">
        <f>INDEX(resultados!$A$2:$ZZ$2635, 2512, MATCH($B$2, resultados!$A$1:$ZZ$1, 0))</f>
        <v/>
      </c>
      <c r="C2518">
        <f>INDEX(resultados!$A$2:$ZZ$2635, 2512, MATCH($B$3, resultados!$A$1:$ZZ$1, 0))</f>
        <v/>
      </c>
    </row>
    <row r="2519">
      <c r="A2519">
        <f>INDEX(resultados!$A$2:$ZZ$2635, 2513, MATCH($B$1, resultados!$A$1:$ZZ$1, 0))</f>
        <v/>
      </c>
      <c r="B2519">
        <f>INDEX(resultados!$A$2:$ZZ$2635, 2513, MATCH($B$2, resultados!$A$1:$ZZ$1, 0))</f>
        <v/>
      </c>
      <c r="C2519">
        <f>INDEX(resultados!$A$2:$ZZ$2635, 2513, MATCH($B$3, resultados!$A$1:$ZZ$1, 0))</f>
        <v/>
      </c>
    </row>
    <row r="2520">
      <c r="A2520">
        <f>INDEX(resultados!$A$2:$ZZ$2635, 2514, MATCH($B$1, resultados!$A$1:$ZZ$1, 0))</f>
        <v/>
      </c>
      <c r="B2520">
        <f>INDEX(resultados!$A$2:$ZZ$2635, 2514, MATCH($B$2, resultados!$A$1:$ZZ$1, 0))</f>
        <v/>
      </c>
      <c r="C2520">
        <f>INDEX(resultados!$A$2:$ZZ$2635, 2514, MATCH($B$3, resultados!$A$1:$ZZ$1, 0))</f>
        <v/>
      </c>
    </row>
    <row r="2521">
      <c r="A2521">
        <f>INDEX(resultados!$A$2:$ZZ$2635, 2515, MATCH($B$1, resultados!$A$1:$ZZ$1, 0))</f>
        <v/>
      </c>
      <c r="B2521">
        <f>INDEX(resultados!$A$2:$ZZ$2635, 2515, MATCH($B$2, resultados!$A$1:$ZZ$1, 0))</f>
        <v/>
      </c>
      <c r="C2521">
        <f>INDEX(resultados!$A$2:$ZZ$2635, 2515, MATCH($B$3, resultados!$A$1:$ZZ$1, 0))</f>
        <v/>
      </c>
    </row>
    <row r="2522">
      <c r="A2522">
        <f>INDEX(resultados!$A$2:$ZZ$2635, 2516, MATCH($B$1, resultados!$A$1:$ZZ$1, 0))</f>
        <v/>
      </c>
      <c r="B2522">
        <f>INDEX(resultados!$A$2:$ZZ$2635, 2516, MATCH($B$2, resultados!$A$1:$ZZ$1, 0))</f>
        <v/>
      </c>
      <c r="C2522">
        <f>INDEX(resultados!$A$2:$ZZ$2635, 2516, MATCH($B$3, resultados!$A$1:$ZZ$1, 0))</f>
        <v/>
      </c>
    </row>
    <row r="2523">
      <c r="A2523">
        <f>INDEX(resultados!$A$2:$ZZ$2635, 2517, MATCH($B$1, resultados!$A$1:$ZZ$1, 0))</f>
        <v/>
      </c>
      <c r="B2523">
        <f>INDEX(resultados!$A$2:$ZZ$2635, 2517, MATCH($B$2, resultados!$A$1:$ZZ$1, 0))</f>
        <v/>
      </c>
      <c r="C2523">
        <f>INDEX(resultados!$A$2:$ZZ$2635, 2517, MATCH($B$3, resultados!$A$1:$ZZ$1, 0))</f>
        <v/>
      </c>
    </row>
    <row r="2524">
      <c r="A2524">
        <f>INDEX(resultados!$A$2:$ZZ$2635, 2518, MATCH($B$1, resultados!$A$1:$ZZ$1, 0))</f>
        <v/>
      </c>
      <c r="B2524">
        <f>INDEX(resultados!$A$2:$ZZ$2635, 2518, MATCH($B$2, resultados!$A$1:$ZZ$1, 0))</f>
        <v/>
      </c>
      <c r="C2524">
        <f>INDEX(resultados!$A$2:$ZZ$2635, 2518, MATCH($B$3, resultados!$A$1:$ZZ$1, 0))</f>
        <v/>
      </c>
    </row>
    <row r="2525">
      <c r="A2525">
        <f>INDEX(resultados!$A$2:$ZZ$2635, 2519, MATCH($B$1, resultados!$A$1:$ZZ$1, 0))</f>
        <v/>
      </c>
      <c r="B2525">
        <f>INDEX(resultados!$A$2:$ZZ$2635, 2519, MATCH($B$2, resultados!$A$1:$ZZ$1, 0))</f>
        <v/>
      </c>
      <c r="C2525">
        <f>INDEX(resultados!$A$2:$ZZ$2635, 2519, MATCH($B$3, resultados!$A$1:$ZZ$1, 0))</f>
        <v/>
      </c>
    </row>
    <row r="2526">
      <c r="A2526">
        <f>INDEX(resultados!$A$2:$ZZ$2635, 2520, MATCH($B$1, resultados!$A$1:$ZZ$1, 0))</f>
        <v/>
      </c>
      <c r="B2526">
        <f>INDEX(resultados!$A$2:$ZZ$2635, 2520, MATCH($B$2, resultados!$A$1:$ZZ$1, 0))</f>
        <v/>
      </c>
      <c r="C2526">
        <f>INDEX(resultados!$A$2:$ZZ$2635, 2520, MATCH($B$3, resultados!$A$1:$ZZ$1, 0))</f>
        <v/>
      </c>
    </row>
    <row r="2527">
      <c r="A2527">
        <f>INDEX(resultados!$A$2:$ZZ$2635, 2521, MATCH($B$1, resultados!$A$1:$ZZ$1, 0))</f>
        <v/>
      </c>
      <c r="B2527">
        <f>INDEX(resultados!$A$2:$ZZ$2635, 2521, MATCH($B$2, resultados!$A$1:$ZZ$1, 0))</f>
        <v/>
      </c>
      <c r="C2527">
        <f>INDEX(resultados!$A$2:$ZZ$2635, 2521, MATCH($B$3, resultados!$A$1:$ZZ$1, 0))</f>
        <v/>
      </c>
    </row>
    <row r="2528">
      <c r="A2528">
        <f>INDEX(resultados!$A$2:$ZZ$2635, 2522, MATCH($B$1, resultados!$A$1:$ZZ$1, 0))</f>
        <v/>
      </c>
      <c r="B2528">
        <f>INDEX(resultados!$A$2:$ZZ$2635, 2522, MATCH($B$2, resultados!$A$1:$ZZ$1, 0))</f>
        <v/>
      </c>
      <c r="C2528">
        <f>INDEX(resultados!$A$2:$ZZ$2635, 2522, MATCH($B$3, resultados!$A$1:$ZZ$1, 0))</f>
        <v/>
      </c>
    </row>
    <row r="2529">
      <c r="A2529">
        <f>INDEX(resultados!$A$2:$ZZ$2635, 2523, MATCH($B$1, resultados!$A$1:$ZZ$1, 0))</f>
        <v/>
      </c>
      <c r="B2529">
        <f>INDEX(resultados!$A$2:$ZZ$2635, 2523, MATCH($B$2, resultados!$A$1:$ZZ$1, 0))</f>
        <v/>
      </c>
      <c r="C2529">
        <f>INDEX(resultados!$A$2:$ZZ$2635, 2523, MATCH($B$3, resultados!$A$1:$ZZ$1, 0))</f>
        <v/>
      </c>
    </row>
    <row r="2530">
      <c r="A2530">
        <f>INDEX(resultados!$A$2:$ZZ$2635, 2524, MATCH($B$1, resultados!$A$1:$ZZ$1, 0))</f>
        <v/>
      </c>
      <c r="B2530">
        <f>INDEX(resultados!$A$2:$ZZ$2635, 2524, MATCH($B$2, resultados!$A$1:$ZZ$1, 0))</f>
        <v/>
      </c>
      <c r="C2530">
        <f>INDEX(resultados!$A$2:$ZZ$2635, 2524, MATCH($B$3, resultados!$A$1:$ZZ$1, 0))</f>
        <v/>
      </c>
    </row>
    <row r="2531">
      <c r="A2531">
        <f>INDEX(resultados!$A$2:$ZZ$2635, 2525, MATCH($B$1, resultados!$A$1:$ZZ$1, 0))</f>
        <v/>
      </c>
      <c r="B2531">
        <f>INDEX(resultados!$A$2:$ZZ$2635, 2525, MATCH($B$2, resultados!$A$1:$ZZ$1, 0))</f>
        <v/>
      </c>
      <c r="C2531">
        <f>INDEX(resultados!$A$2:$ZZ$2635, 2525, MATCH($B$3, resultados!$A$1:$ZZ$1, 0))</f>
        <v/>
      </c>
    </row>
    <row r="2532">
      <c r="A2532">
        <f>INDEX(resultados!$A$2:$ZZ$2635, 2526, MATCH($B$1, resultados!$A$1:$ZZ$1, 0))</f>
        <v/>
      </c>
      <c r="B2532">
        <f>INDEX(resultados!$A$2:$ZZ$2635, 2526, MATCH($B$2, resultados!$A$1:$ZZ$1, 0))</f>
        <v/>
      </c>
      <c r="C2532">
        <f>INDEX(resultados!$A$2:$ZZ$2635, 2526, MATCH($B$3, resultados!$A$1:$ZZ$1, 0))</f>
        <v/>
      </c>
    </row>
    <row r="2533">
      <c r="A2533">
        <f>INDEX(resultados!$A$2:$ZZ$2635, 2527, MATCH($B$1, resultados!$A$1:$ZZ$1, 0))</f>
        <v/>
      </c>
      <c r="B2533">
        <f>INDEX(resultados!$A$2:$ZZ$2635, 2527, MATCH($B$2, resultados!$A$1:$ZZ$1, 0))</f>
        <v/>
      </c>
      <c r="C2533">
        <f>INDEX(resultados!$A$2:$ZZ$2635, 2527, MATCH($B$3, resultados!$A$1:$ZZ$1, 0))</f>
        <v/>
      </c>
    </row>
    <row r="2534">
      <c r="A2534">
        <f>INDEX(resultados!$A$2:$ZZ$2635, 2528, MATCH($B$1, resultados!$A$1:$ZZ$1, 0))</f>
        <v/>
      </c>
      <c r="B2534">
        <f>INDEX(resultados!$A$2:$ZZ$2635, 2528, MATCH($B$2, resultados!$A$1:$ZZ$1, 0))</f>
        <v/>
      </c>
      <c r="C2534">
        <f>INDEX(resultados!$A$2:$ZZ$2635, 2528, MATCH($B$3, resultados!$A$1:$ZZ$1, 0))</f>
        <v/>
      </c>
    </row>
    <row r="2535">
      <c r="A2535">
        <f>INDEX(resultados!$A$2:$ZZ$2635, 2529, MATCH($B$1, resultados!$A$1:$ZZ$1, 0))</f>
        <v/>
      </c>
      <c r="B2535">
        <f>INDEX(resultados!$A$2:$ZZ$2635, 2529, MATCH($B$2, resultados!$A$1:$ZZ$1, 0))</f>
        <v/>
      </c>
      <c r="C2535">
        <f>INDEX(resultados!$A$2:$ZZ$2635, 2529, MATCH($B$3, resultados!$A$1:$ZZ$1, 0))</f>
        <v/>
      </c>
    </row>
    <row r="2536">
      <c r="A2536">
        <f>INDEX(resultados!$A$2:$ZZ$2635, 2530, MATCH($B$1, resultados!$A$1:$ZZ$1, 0))</f>
        <v/>
      </c>
      <c r="B2536">
        <f>INDEX(resultados!$A$2:$ZZ$2635, 2530, MATCH($B$2, resultados!$A$1:$ZZ$1, 0))</f>
        <v/>
      </c>
      <c r="C2536">
        <f>INDEX(resultados!$A$2:$ZZ$2635, 2530, MATCH($B$3, resultados!$A$1:$ZZ$1, 0))</f>
        <v/>
      </c>
    </row>
    <row r="2537">
      <c r="A2537">
        <f>INDEX(resultados!$A$2:$ZZ$2635, 2531, MATCH($B$1, resultados!$A$1:$ZZ$1, 0))</f>
        <v/>
      </c>
      <c r="B2537">
        <f>INDEX(resultados!$A$2:$ZZ$2635, 2531, MATCH($B$2, resultados!$A$1:$ZZ$1, 0))</f>
        <v/>
      </c>
      <c r="C2537">
        <f>INDEX(resultados!$A$2:$ZZ$2635, 2531, MATCH($B$3, resultados!$A$1:$ZZ$1, 0))</f>
        <v/>
      </c>
    </row>
    <row r="2538">
      <c r="A2538">
        <f>INDEX(resultados!$A$2:$ZZ$2635, 2532, MATCH($B$1, resultados!$A$1:$ZZ$1, 0))</f>
        <v/>
      </c>
      <c r="B2538">
        <f>INDEX(resultados!$A$2:$ZZ$2635, 2532, MATCH($B$2, resultados!$A$1:$ZZ$1, 0))</f>
        <v/>
      </c>
      <c r="C2538">
        <f>INDEX(resultados!$A$2:$ZZ$2635, 2532, MATCH($B$3, resultados!$A$1:$ZZ$1, 0))</f>
        <v/>
      </c>
    </row>
    <row r="2539">
      <c r="A2539">
        <f>INDEX(resultados!$A$2:$ZZ$2635, 2533, MATCH($B$1, resultados!$A$1:$ZZ$1, 0))</f>
        <v/>
      </c>
      <c r="B2539">
        <f>INDEX(resultados!$A$2:$ZZ$2635, 2533, MATCH($B$2, resultados!$A$1:$ZZ$1, 0))</f>
        <v/>
      </c>
      <c r="C2539">
        <f>INDEX(resultados!$A$2:$ZZ$2635, 2533, MATCH($B$3, resultados!$A$1:$ZZ$1, 0))</f>
        <v/>
      </c>
    </row>
    <row r="2540">
      <c r="A2540">
        <f>INDEX(resultados!$A$2:$ZZ$2635, 2534, MATCH($B$1, resultados!$A$1:$ZZ$1, 0))</f>
        <v/>
      </c>
      <c r="B2540">
        <f>INDEX(resultados!$A$2:$ZZ$2635, 2534, MATCH($B$2, resultados!$A$1:$ZZ$1, 0))</f>
        <v/>
      </c>
      <c r="C2540">
        <f>INDEX(resultados!$A$2:$ZZ$2635, 2534, MATCH($B$3, resultados!$A$1:$ZZ$1, 0))</f>
        <v/>
      </c>
    </row>
    <row r="2541">
      <c r="A2541">
        <f>INDEX(resultados!$A$2:$ZZ$2635, 2535, MATCH($B$1, resultados!$A$1:$ZZ$1, 0))</f>
        <v/>
      </c>
      <c r="B2541">
        <f>INDEX(resultados!$A$2:$ZZ$2635, 2535, MATCH($B$2, resultados!$A$1:$ZZ$1, 0))</f>
        <v/>
      </c>
      <c r="C2541">
        <f>INDEX(resultados!$A$2:$ZZ$2635, 2535, MATCH($B$3, resultados!$A$1:$ZZ$1, 0))</f>
        <v/>
      </c>
    </row>
    <row r="2542">
      <c r="A2542">
        <f>INDEX(resultados!$A$2:$ZZ$2635, 2536, MATCH($B$1, resultados!$A$1:$ZZ$1, 0))</f>
        <v/>
      </c>
      <c r="B2542">
        <f>INDEX(resultados!$A$2:$ZZ$2635, 2536, MATCH($B$2, resultados!$A$1:$ZZ$1, 0))</f>
        <v/>
      </c>
      <c r="C2542">
        <f>INDEX(resultados!$A$2:$ZZ$2635, 2536, MATCH($B$3, resultados!$A$1:$ZZ$1, 0))</f>
        <v/>
      </c>
    </row>
    <row r="2543">
      <c r="A2543">
        <f>INDEX(resultados!$A$2:$ZZ$2635, 2537, MATCH($B$1, resultados!$A$1:$ZZ$1, 0))</f>
        <v/>
      </c>
      <c r="B2543">
        <f>INDEX(resultados!$A$2:$ZZ$2635, 2537, MATCH($B$2, resultados!$A$1:$ZZ$1, 0))</f>
        <v/>
      </c>
      <c r="C2543">
        <f>INDEX(resultados!$A$2:$ZZ$2635, 2537, MATCH($B$3, resultados!$A$1:$ZZ$1, 0))</f>
        <v/>
      </c>
    </row>
    <row r="2544">
      <c r="A2544">
        <f>INDEX(resultados!$A$2:$ZZ$2635, 2538, MATCH($B$1, resultados!$A$1:$ZZ$1, 0))</f>
        <v/>
      </c>
      <c r="B2544">
        <f>INDEX(resultados!$A$2:$ZZ$2635, 2538, MATCH($B$2, resultados!$A$1:$ZZ$1, 0))</f>
        <v/>
      </c>
      <c r="C2544">
        <f>INDEX(resultados!$A$2:$ZZ$2635, 2538, MATCH($B$3, resultados!$A$1:$ZZ$1, 0))</f>
        <v/>
      </c>
    </row>
    <row r="2545">
      <c r="A2545">
        <f>INDEX(resultados!$A$2:$ZZ$2635, 2539, MATCH($B$1, resultados!$A$1:$ZZ$1, 0))</f>
        <v/>
      </c>
      <c r="B2545">
        <f>INDEX(resultados!$A$2:$ZZ$2635, 2539, MATCH($B$2, resultados!$A$1:$ZZ$1, 0))</f>
        <v/>
      </c>
      <c r="C2545">
        <f>INDEX(resultados!$A$2:$ZZ$2635, 2539, MATCH($B$3, resultados!$A$1:$ZZ$1, 0))</f>
        <v/>
      </c>
    </row>
    <row r="2546">
      <c r="A2546">
        <f>INDEX(resultados!$A$2:$ZZ$2635, 2540, MATCH($B$1, resultados!$A$1:$ZZ$1, 0))</f>
        <v/>
      </c>
      <c r="B2546">
        <f>INDEX(resultados!$A$2:$ZZ$2635, 2540, MATCH($B$2, resultados!$A$1:$ZZ$1, 0))</f>
        <v/>
      </c>
      <c r="C2546">
        <f>INDEX(resultados!$A$2:$ZZ$2635, 2540, MATCH($B$3, resultados!$A$1:$ZZ$1, 0))</f>
        <v/>
      </c>
    </row>
    <row r="2547">
      <c r="A2547">
        <f>INDEX(resultados!$A$2:$ZZ$2635, 2541, MATCH($B$1, resultados!$A$1:$ZZ$1, 0))</f>
        <v/>
      </c>
      <c r="B2547">
        <f>INDEX(resultados!$A$2:$ZZ$2635, 2541, MATCH($B$2, resultados!$A$1:$ZZ$1, 0))</f>
        <v/>
      </c>
      <c r="C2547">
        <f>INDEX(resultados!$A$2:$ZZ$2635, 2541, MATCH($B$3, resultados!$A$1:$ZZ$1, 0))</f>
        <v/>
      </c>
    </row>
    <row r="2548">
      <c r="A2548">
        <f>INDEX(resultados!$A$2:$ZZ$2635, 2542, MATCH($B$1, resultados!$A$1:$ZZ$1, 0))</f>
        <v/>
      </c>
      <c r="B2548">
        <f>INDEX(resultados!$A$2:$ZZ$2635, 2542, MATCH($B$2, resultados!$A$1:$ZZ$1, 0))</f>
        <v/>
      </c>
      <c r="C2548">
        <f>INDEX(resultados!$A$2:$ZZ$2635, 2542, MATCH($B$3, resultados!$A$1:$ZZ$1, 0))</f>
        <v/>
      </c>
    </row>
    <row r="2549">
      <c r="A2549">
        <f>INDEX(resultados!$A$2:$ZZ$2635, 2543, MATCH($B$1, resultados!$A$1:$ZZ$1, 0))</f>
        <v/>
      </c>
      <c r="B2549">
        <f>INDEX(resultados!$A$2:$ZZ$2635, 2543, MATCH($B$2, resultados!$A$1:$ZZ$1, 0))</f>
        <v/>
      </c>
      <c r="C2549">
        <f>INDEX(resultados!$A$2:$ZZ$2635, 2543, MATCH($B$3, resultados!$A$1:$ZZ$1, 0))</f>
        <v/>
      </c>
    </row>
    <row r="2550">
      <c r="A2550">
        <f>INDEX(resultados!$A$2:$ZZ$2635, 2544, MATCH($B$1, resultados!$A$1:$ZZ$1, 0))</f>
        <v/>
      </c>
      <c r="B2550">
        <f>INDEX(resultados!$A$2:$ZZ$2635, 2544, MATCH($B$2, resultados!$A$1:$ZZ$1, 0))</f>
        <v/>
      </c>
      <c r="C2550">
        <f>INDEX(resultados!$A$2:$ZZ$2635, 2544, MATCH($B$3, resultados!$A$1:$ZZ$1, 0))</f>
        <v/>
      </c>
    </row>
    <row r="2551">
      <c r="A2551">
        <f>INDEX(resultados!$A$2:$ZZ$2635, 2545, MATCH($B$1, resultados!$A$1:$ZZ$1, 0))</f>
        <v/>
      </c>
      <c r="B2551">
        <f>INDEX(resultados!$A$2:$ZZ$2635, 2545, MATCH($B$2, resultados!$A$1:$ZZ$1, 0))</f>
        <v/>
      </c>
      <c r="C2551">
        <f>INDEX(resultados!$A$2:$ZZ$2635, 2545, MATCH($B$3, resultados!$A$1:$ZZ$1, 0))</f>
        <v/>
      </c>
    </row>
    <row r="2552">
      <c r="A2552">
        <f>INDEX(resultados!$A$2:$ZZ$2635, 2546, MATCH($B$1, resultados!$A$1:$ZZ$1, 0))</f>
        <v/>
      </c>
      <c r="B2552">
        <f>INDEX(resultados!$A$2:$ZZ$2635, 2546, MATCH($B$2, resultados!$A$1:$ZZ$1, 0))</f>
        <v/>
      </c>
      <c r="C2552">
        <f>INDEX(resultados!$A$2:$ZZ$2635, 2546, MATCH($B$3, resultados!$A$1:$ZZ$1, 0))</f>
        <v/>
      </c>
    </row>
    <row r="2553">
      <c r="A2553">
        <f>INDEX(resultados!$A$2:$ZZ$2635, 2547, MATCH($B$1, resultados!$A$1:$ZZ$1, 0))</f>
        <v/>
      </c>
      <c r="B2553">
        <f>INDEX(resultados!$A$2:$ZZ$2635, 2547, MATCH($B$2, resultados!$A$1:$ZZ$1, 0))</f>
        <v/>
      </c>
      <c r="C2553">
        <f>INDEX(resultados!$A$2:$ZZ$2635, 2547, MATCH($B$3, resultados!$A$1:$ZZ$1, 0))</f>
        <v/>
      </c>
    </row>
    <row r="2554">
      <c r="A2554">
        <f>INDEX(resultados!$A$2:$ZZ$2635, 2548, MATCH($B$1, resultados!$A$1:$ZZ$1, 0))</f>
        <v/>
      </c>
      <c r="B2554">
        <f>INDEX(resultados!$A$2:$ZZ$2635, 2548, MATCH($B$2, resultados!$A$1:$ZZ$1, 0))</f>
        <v/>
      </c>
      <c r="C2554">
        <f>INDEX(resultados!$A$2:$ZZ$2635, 2548, MATCH($B$3, resultados!$A$1:$ZZ$1, 0))</f>
        <v/>
      </c>
    </row>
    <row r="2555">
      <c r="A2555">
        <f>INDEX(resultados!$A$2:$ZZ$2635, 2549, MATCH($B$1, resultados!$A$1:$ZZ$1, 0))</f>
        <v/>
      </c>
      <c r="B2555">
        <f>INDEX(resultados!$A$2:$ZZ$2635, 2549, MATCH($B$2, resultados!$A$1:$ZZ$1, 0))</f>
        <v/>
      </c>
      <c r="C2555">
        <f>INDEX(resultados!$A$2:$ZZ$2635, 2549, MATCH($B$3, resultados!$A$1:$ZZ$1, 0))</f>
        <v/>
      </c>
    </row>
    <row r="2556">
      <c r="A2556">
        <f>INDEX(resultados!$A$2:$ZZ$2635, 2550, MATCH($B$1, resultados!$A$1:$ZZ$1, 0))</f>
        <v/>
      </c>
      <c r="B2556">
        <f>INDEX(resultados!$A$2:$ZZ$2635, 2550, MATCH($B$2, resultados!$A$1:$ZZ$1, 0))</f>
        <v/>
      </c>
      <c r="C2556">
        <f>INDEX(resultados!$A$2:$ZZ$2635, 2550, MATCH($B$3, resultados!$A$1:$ZZ$1, 0))</f>
        <v/>
      </c>
    </row>
    <row r="2557">
      <c r="A2557">
        <f>INDEX(resultados!$A$2:$ZZ$2635, 2551, MATCH($B$1, resultados!$A$1:$ZZ$1, 0))</f>
        <v/>
      </c>
      <c r="B2557">
        <f>INDEX(resultados!$A$2:$ZZ$2635, 2551, MATCH($B$2, resultados!$A$1:$ZZ$1, 0))</f>
        <v/>
      </c>
      <c r="C2557">
        <f>INDEX(resultados!$A$2:$ZZ$2635, 2551, MATCH($B$3, resultados!$A$1:$ZZ$1, 0))</f>
        <v/>
      </c>
    </row>
    <row r="2558">
      <c r="A2558">
        <f>INDEX(resultados!$A$2:$ZZ$2635, 2552, MATCH($B$1, resultados!$A$1:$ZZ$1, 0))</f>
        <v/>
      </c>
      <c r="B2558">
        <f>INDEX(resultados!$A$2:$ZZ$2635, 2552, MATCH($B$2, resultados!$A$1:$ZZ$1, 0))</f>
        <v/>
      </c>
      <c r="C2558">
        <f>INDEX(resultados!$A$2:$ZZ$2635, 2552, MATCH($B$3, resultados!$A$1:$ZZ$1, 0))</f>
        <v/>
      </c>
    </row>
    <row r="2559">
      <c r="A2559">
        <f>INDEX(resultados!$A$2:$ZZ$2635, 2553, MATCH($B$1, resultados!$A$1:$ZZ$1, 0))</f>
        <v/>
      </c>
      <c r="B2559">
        <f>INDEX(resultados!$A$2:$ZZ$2635, 2553, MATCH($B$2, resultados!$A$1:$ZZ$1, 0))</f>
        <v/>
      </c>
      <c r="C2559">
        <f>INDEX(resultados!$A$2:$ZZ$2635, 2553, MATCH($B$3, resultados!$A$1:$ZZ$1, 0))</f>
        <v/>
      </c>
    </row>
    <row r="2560">
      <c r="A2560">
        <f>INDEX(resultados!$A$2:$ZZ$2635, 2554, MATCH($B$1, resultados!$A$1:$ZZ$1, 0))</f>
        <v/>
      </c>
      <c r="B2560">
        <f>INDEX(resultados!$A$2:$ZZ$2635, 2554, MATCH($B$2, resultados!$A$1:$ZZ$1, 0))</f>
        <v/>
      </c>
      <c r="C2560">
        <f>INDEX(resultados!$A$2:$ZZ$2635, 2554, MATCH($B$3, resultados!$A$1:$ZZ$1, 0))</f>
        <v/>
      </c>
    </row>
    <row r="2561">
      <c r="A2561">
        <f>INDEX(resultados!$A$2:$ZZ$2635, 2555, MATCH($B$1, resultados!$A$1:$ZZ$1, 0))</f>
        <v/>
      </c>
      <c r="B2561">
        <f>INDEX(resultados!$A$2:$ZZ$2635, 2555, MATCH($B$2, resultados!$A$1:$ZZ$1, 0))</f>
        <v/>
      </c>
      <c r="C2561">
        <f>INDEX(resultados!$A$2:$ZZ$2635, 2555, MATCH($B$3, resultados!$A$1:$ZZ$1, 0))</f>
        <v/>
      </c>
    </row>
    <row r="2562">
      <c r="A2562">
        <f>INDEX(resultados!$A$2:$ZZ$2635, 2556, MATCH($B$1, resultados!$A$1:$ZZ$1, 0))</f>
        <v/>
      </c>
      <c r="B2562">
        <f>INDEX(resultados!$A$2:$ZZ$2635, 2556, MATCH($B$2, resultados!$A$1:$ZZ$1, 0))</f>
        <v/>
      </c>
      <c r="C2562">
        <f>INDEX(resultados!$A$2:$ZZ$2635, 2556, MATCH($B$3, resultados!$A$1:$ZZ$1, 0))</f>
        <v/>
      </c>
    </row>
    <row r="2563">
      <c r="A2563">
        <f>INDEX(resultados!$A$2:$ZZ$2635, 2557, MATCH($B$1, resultados!$A$1:$ZZ$1, 0))</f>
        <v/>
      </c>
      <c r="B2563">
        <f>INDEX(resultados!$A$2:$ZZ$2635, 2557, MATCH($B$2, resultados!$A$1:$ZZ$1, 0))</f>
        <v/>
      </c>
      <c r="C2563">
        <f>INDEX(resultados!$A$2:$ZZ$2635, 2557, MATCH($B$3, resultados!$A$1:$ZZ$1, 0))</f>
        <v/>
      </c>
    </row>
    <row r="2564">
      <c r="A2564">
        <f>INDEX(resultados!$A$2:$ZZ$2635, 2558, MATCH($B$1, resultados!$A$1:$ZZ$1, 0))</f>
        <v/>
      </c>
      <c r="B2564">
        <f>INDEX(resultados!$A$2:$ZZ$2635, 2558, MATCH($B$2, resultados!$A$1:$ZZ$1, 0))</f>
        <v/>
      </c>
      <c r="C2564">
        <f>INDEX(resultados!$A$2:$ZZ$2635, 2558, MATCH($B$3, resultados!$A$1:$ZZ$1, 0))</f>
        <v/>
      </c>
    </row>
    <row r="2565">
      <c r="A2565">
        <f>INDEX(resultados!$A$2:$ZZ$2635, 2559, MATCH($B$1, resultados!$A$1:$ZZ$1, 0))</f>
        <v/>
      </c>
      <c r="B2565">
        <f>INDEX(resultados!$A$2:$ZZ$2635, 2559, MATCH($B$2, resultados!$A$1:$ZZ$1, 0))</f>
        <v/>
      </c>
      <c r="C2565">
        <f>INDEX(resultados!$A$2:$ZZ$2635, 2559, MATCH($B$3, resultados!$A$1:$ZZ$1, 0))</f>
        <v/>
      </c>
    </row>
    <row r="2566">
      <c r="A2566">
        <f>INDEX(resultados!$A$2:$ZZ$2635, 2560, MATCH($B$1, resultados!$A$1:$ZZ$1, 0))</f>
        <v/>
      </c>
      <c r="B2566">
        <f>INDEX(resultados!$A$2:$ZZ$2635, 2560, MATCH($B$2, resultados!$A$1:$ZZ$1, 0))</f>
        <v/>
      </c>
      <c r="C2566">
        <f>INDEX(resultados!$A$2:$ZZ$2635, 2560, MATCH($B$3, resultados!$A$1:$ZZ$1, 0))</f>
        <v/>
      </c>
    </row>
    <row r="2567">
      <c r="A2567">
        <f>INDEX(resultados!$A$2:$ZZ$2635, 2561, MATCH($B$1, resultados!$A$1:$ZZ$1, 0))</f>
        <v/>
      </c>
      <c r="B2567">
        <f>INDEX(resultados!$A$2:$ZZ$2635, 2561, MATCH($B$2, resultados!$A$1:$ZZ$1, 0))</f>
        <v/>
      </c>
      <c r="C2567">
        <f>INDEX(resultados!$A$2:$ZZ$2635, 2561, MATCH($B$3, resultados!$A$1:$ZZ$1, 0))</f>
        <v/>
      </c>
    </row>
    <row r="2568">
      <c r="A2568">
        <f>INDEX(resultados!$A$2:$ZZ$2635, 2562, MATCH($B$1, resultados!$A$1:$ZZ$1, 0))</f>
        <v/>
      </c>
      <c r="B2568">
        <f>INDEX(resultados!$A$2:$ZZ$2635, 2562, MATCH($B$2, resultados!$A$1:$ZZ$1, 0))</f>
        <v/>
      </c>
      <c r="C2568">
        <f>INDEX(resultados!$A$2:$ZZ$2635, 2562, MATCH($B$3, resultados!$A$1:$ZZ$1, 0))</f>
        <v/>
      </c>
    </row>
    <row r="2569">
      <c r="A2569">
        <f>INDEX(resultados!$A$2:$ZZ$2635, 2563, MATCH($B$1, resultados!$A$1:$ZZ$1, 0))</f>
        <v/>
      </c>
      <c r="B2569">
        <f>INDEX(resultados!$A$2:$ZZ$2635, 2563, MATCH($B$2, resultados!$A$1:$ZZ$1, 0))</f>
        <v/>
      </c>
      <c r="C2569">
        <f>INDEX(resultados!$A$2:$ZZ$2635, 2563, MATCH($B$3, resultados!$A$1:$ZZ$1, 0))</f>
        <v/>
      </c>
    </row>
    <row r="2570">
      <c r="A2570">
        <f>INDEX(resultados!$A$2:$ZZ$2635, 2564, MATCH($B$1, resultados!$A$1:$ZZ$1, 0))</f>
        <v/>
      </c>
      <c r="B2570">
        <f>INDEX(resultados!$A$2:$ZZ$2635, 2564, MATCH($B$2, resultados!$A$1:$ZZ$1, 0))</f>
        <v/>
      </c>
      <c r="C2570">
        <f>INDEX(resultados!$A$2:$ZZ$2635, 2564, MATCH($B$3, resultados!$A$1:$ZZ$1, 0))</f>
        <v/>
      </c>
    </row>
    <row r="2571">
      <c r="A2571">
        <f>INDEX(resultados!$A$2:$ZZ$2635, 2565, MATCH($B$1, resultados!$A$1:$ZZ$1, 0))</f>
        <v/>
      </c>
      <c r="B2571">
        <f>INDEX(resultados!$A$2:$ZZ$2635, 2565, MATCH($B$2, resultados!$A$1:$ZZ$1, 0))</f>
        <v/>
      </c>
      <c r="C2571">
        <f>INDEX(resultados!$A$2:$ZZ$2635, 2565, MATCH($B$3, resultados!$A$1:$ZZ$1, 0))</f>
        <v/>
      </c>
    </row>
    <row r="2572">
      <c r="A2572">
        <f>INDEX(resultados!$A$2:$ZZ$2635, 2566, MATCH($B$1, resultados!$A$1:$ZZ$1, 0))</f>
        <v/>
      </c>
      <c r="B2572">
        <f>INDEX(resultados!$A$2:$ZZ$2635, 2566, MATCH($B$2, resultados!$A$1:$ZZ$1, 0))</f>
        <v/>
      </c>
      <c r="C2572">
        <f>INDEX(resultados!$A$2:$ZZ$2635, 2566, MATCH($B$3, resultados!$A$1:$ZZ$1, 0))</f>
        <v/>
      </c>
    </row>
    <row r="2573">
      <c r="A2573">
        <f>INDEX(resultados!$A$2:$ZZ$2635, 2567, MATCH($B$1, resultados!$A$1:$ZZ$1, 0))</f>
        <v/>
      </c>
      <c r="B2573">
        <f>INDEX(resultados!$A$2:$ZZ$2635, 2567, MATCH($B$2, resultados!$A$1:$ZZ$1, 0))</f>
        <v/>
      </c>
      <c r="C2573">
        <f>INDEX(resultados!$A$2:$ZZ$2635, 2567, MATCH($B$3, resultados!$A$1:$ZZ$1, 0))</f>
        <v/>
      </c>
    </row>
    <row r="2574">
      <c r="A2574">
        <f>INDEX(resultados!$A$2:$ZZ$2635, 2568, MATCH($B$1, resultados!$A$1:$ZZ$1, 0))</f>
        <v/>
      </c>
      <c r="B2574">
        <f>INDEX(resultados!$A$2:$ZZ$2635, 2568, MATCH($B$2, resultados!$A$1:$ZZ$1, 0))</f>
        <v/>
      </c>
      <c r="C2574">
        <f>INDEX(resultados!$A$2:$ZZ$2635, 2568, MATCH($B$3, resultados!$A$1:$ZZ$1, 0))</f>
        <v/>
      </c>
    </row>
    <row r="2575">
      <c r="A2575">
        <f>INDEX(resultados!$A$2:$ZZ$2635, 2569, MATCH($B$1, resultados!$A$1:$ZZ$1, 0))</f>
        <v/>
      </c>
      <c r="B2575">
        <f>INDEX(resultados!$A$2:$ZZ$2635, 2569, MATCH($B$2, resultados!$A$1:$ZZ$1, 0))</f>
        <v/>
      </c>
      <c r="C2575">
        <f>INDEX(resultados!$A$2:$ZZ$2635, 2569, MATCH($B$3, resultados!$A$1:$ZZ$1, 0))</f>
        <v/>
      </c>
    </row>
    <row r="2576">
      <c r="A2576">
        <f>INDEX(resultados!$A$2:$ZZ$2635, 2570, MATCH($B$1, resultados!$A$1:$ZZ$1, 0))</f>
        <v/>
      </c>
      <c r="B2576">
        <f>INDEX(resultados!$A$2:$ZZ$2635, 2570, MATCH($B$2, resultados!$A$1:$ZZ$1, 0))</f>
        <v/>
      </c>
      <c r="C2576">
        <f>INDEX(resultados!$A$2:$ZZ$2635, 2570, MATCH($B$3, resultados!$A$1:$ZZ$1, 0))</f>
        <v/>
      </c>
    </row>
    <row r="2577">
      <c r="A2577">
        <f>INDEX(resultados!$A$2:$ZZ$2635, 2571, MATCH($B$1, resultados!$A$1:$ZZ$1, 0))</f>
        <v/>
      </c>
      <c r="B2577">
        <f>INDEX(resultados!$A$2:$ZZ$2635, 2571, MATCH($B$2, resultados!$A$1:$ZZ$1, 0))</f>
        <v/>
      </c>
      <c r="C2577">
        <f>INDEX(resultados!$A$2:$ZZ$2635, 2571, MATCH($B$3, resultados!$A$1:$ZZ$1, 0))</f>
        <v/>
      </c>
    </row>
    <row r="2578">
      <c r="A2578">
        <f>INDEX(resultados!$A$2:$ZZ$2635, 2572, MATCH($B$1, resultados!$A$1:$ZZ$1, 0))</f>
        <v/>
      </c>
      <c r="B2578">
        <f>INDEX(resultados!$A$2:$ZZ$2635, 2572, MATCH($B$2, resultados!$A$1:$ZZ$1, 0))</f>
        <v/>
      </c>
      <c r="C2578">
        <f>INDEX(resultados!$A$2:$ZZ$2635, 2572, MATCH($B$3, resultados!$A$1:$ZZ$1, 0))</f>
        <v/>
      </c>
    </row>
    <row r="2579">
      <c r="A2579">
        <f>INDEX(resultados!$A$2:$ZZ$2635, 2573, MATCH($B$1, resultados!$A$1:$ZZ$1, 0))</f>
        <v/>
      </c>
      <c r="B2579">
        <f>INDEX(resultados!$A$2:$ZZ$2635, 2573, MATCH($B$2, resultados!$A$1:$ZZ$1, 0))</f>
        <v/>
      </c>
      <c r="C2579">
        <f>INDEX(resultados!$A$2:$ZZ$2635, 2573, MATCH($B$3, resultados!$A$1:$ZZ$1, 0))</f>
        <v/>
      </c>
    </row>
    <row r="2580">
      <c r="A2580">
        <f>INDEX(resultados!$A$2:$ZZ$2635, 2574, MATCH($B$1, resultados!$A$1:$ZZ$1, 0))</f>
        <v/>
      </c>
      <c r="B2580">
        <f>INDEX(resultados!$A$2:$ZZ$2635, 2574, MATCH($B$2, resultados!$A$1:$ZZ$1, 0))</f>
        <v/>
      </c>
      <c r="C2580">
        <f>INDEX(resultados!$A$2:$ZZ$2635, 2574, MATCH($B$3, resultados!$A$1:$ZZ$1, 0))</f>
        <v/>
      </c>
    </row>
    <row r="2581">
      <c r="A2581">
        <f>INDEX(resultados!$A$2:$ZZ$2635, 2575, MATCH($B$1, resultados!$A$1:$ZZ$1, 0))</f>
        <v/>
      </c>
      <c r="B2581">
        <f>INDEX(resultados!$A$2:$ZZ$2635, 2575, MATCH($B$2, resultados!$A$1:$ZZ$1, 0))</f>
        <v/>
      </c>
      <c r="C2581">
        <f>INDEX(resultados!$A$2:$ZZ$2635, 2575, MATCH($B$3, resultados!$A$1:$ZZ$1, 0))</f>
        <v/>
      </c>
    </row>
    <row r="2582">
      <c r="A2582">
        <f>INDEX(resultados!$A$2:$ZZ$2635, 2576, MATCH($B$1, resultados!$A$1:$ZZ$1, 0))</f>
        <v/>
      </c>
      <c r="B2582">
        <f>INDEX(resultados!$A$2:$ZZ$2635, 2576, MATCH($B$2, resultados!$A$1:$ZZ$1, 0))</f>
        <v/>
      </c>
      <c r="C2582">
        <f>INDEX(resultados!$A$2:$ZZ$2635, 2576, MATCH($B$3, resultados!$A$1:$ZZ$1, 0))</f>
        <v/>
      </c>
    </row>
    <row r="2583">
      <c r="A2583">
        <f>INDEX(resultados!$A$2:$ZZ$2635, 2577, MATCH($B$1, resultados!$A$1:$ZZ$1, 0))</f>
        <v/>
      </c>
      <c r="B2583">
        <f>INDEX(resultados!$A$2:$ZZ$2635, 2577, MATCH($B$2, resultados!$A$1:$ZZ$1, 0))</f>
        <v/>
      </c>
      <c r="C2583">
        <f>INDEX(resultados!$A$2:$ZZ$2635, 2577, MATCH($B$3, resultados!$A$1:$ZZ$1, 0))</f>
        <v/>
      </c>
    </row>
    <row r="2584">
      <c r="A2584">
        <f>INDEX(resultados!$A$2:$ZZ$2635, 2578, MATCH($B$1, resultados!$A$1:$ZZ$1, 0))</f>
        <v/>
      </c>
      <c r="B2584">
        <f>INDEX(resultados!$A$2:$ZZ$2635, 2578, MATCH($B$2, resultados!$A$1:$ZZ$1, 0))</f>
        <v/>
      </c>
      <c r="C2584">
        <f>INDEX(resultados!$A$2:$ZZ$2635, 2578, MATCH($B$3, resultados!$A$1:$ZZ$1, 0))</f>
        <v/>
      </c>
    </row>
    <row r="2585">
      <c r="A2585">
        <f>INDEX(resultados!$A$2:$ZZ$2635, 2579, MATCH($B$1, resultados!$A$1:$ZZ$1, 0))</f>
        <v/>
      </c>
      <c r="B2585">
        <f>INDEX(resultados!$A$2:$ZZ$2635, 2579, MATCH($B$2, resultados!$A$1:$ZZ$1, 0))</f>
        <v/>
      </c>
      <c r="C2585">
        <f>INDEX(resultados!$A$2:$ZZ$2635, 2579, MATCH($B$3, resultados!$A$1:$ZZ$1, 0))</f>
        <v/>
      </c>
    </row>
    <row r="2586">
      <c r="A2586">
        <f>INDEX(resultados!$A$2:$ZZ$2635, 2580, MATCH($B$1, resultados!$A$1:$ZZ$1, 0))</f>
        <v/>
      </c>
      <c r="B2586">
        <f>INDEX(resultados!$A$2:$ZZ$2635, 2580, MATCH($B$2, resultados!$A$1:$ZZ$1, 0))</f>
        <v/>
      </c>
      <c r="C2586">
        <f>INDEX(resultados!$A$2:$ZZ$2635, 2580, MATCH($B$3, resultados!$A$1:$ZZ$1, 0))</f>
        <v/>
      </c>
    </row>
    <row r="2587">
      <c r="A2587">
        <f>INDEX(resultados!$A$2:$ZZ$2635, 2581, MATCH($B$1, resultados!$A$1:$ZZ$1, 0))</f>
        <v/>
      </c>
      <c r="B2587">
        <f>INDEX(resultados!$A$2:$ZZ$2635, 2581, MATCH($B$2, resultados!$A$1:$ZZ$1, 0))</f>
        <v/>
      </c>
      <c r="C2587">
        <f>INDEX(resultados!$A$2:$ZZ$2635, 2581, MATCH($B$3, resultados!$A$1:$ZZ$1, 0))</f>
        <v/>
      </c>
    </row>
    <row r="2588">
      <c r="A2588">
        <f>INDEX(resultados!$A$2:$ZZ$2635, 2582, MATCH($B$1, resultados!$A$1:$ZZ$1, 0))</f>
        <v/>
      </c>
      <c r="B2588">
        <f>INDEX(resultados!$A$2:$ZZ$2635, 2582, MATCH($B$2, resultados!$A$1:$ZZ$1, 0))</f>
        <v/>
      </c>
      <c r="C2588">
        <f>INDEX(resultados!$A$2:$ZZ$2635, 2582, MATCH($B$3, resultados!$A$1:$ZZ$1, 0))</f>
        <v/>
      </c>
    </row>
    <row r="2589">
      <c r="A2589">
        <f>INDEX(resultados!$A$2:$ZZ$2635, 2583, MATCH($B$1, resultados!$A$1:$ZZ$1, 0))</f>
        <v/>
      </c>
      <c r="B2589">
        <f>INDEX(resultados!$A$2:$ZZ$2635, 2583, MATCH($B$2, resultados!$A$1:$ZZ$1, 0))</f>
        <v/>
      </c>
      <c r="C2589">
        <f>INDEX(resultados!$A$2:$ZZ$2635, 2583, MATCH($B$3, resultados!$A$1:$ZZ$1, 0))</f>
        <v/>
      </c>
    </row>
    <row r="2590">
      <c r="A2590">
        <f>INDEX(resultados!$A$2:$ZZ$2635, 2584, MATCH($B$1, resultados!$A$1:$ZZ$1, 0))</f>
        <v/>
      </c>
      <c r="B2590">
        <f>INDEX(resultados!$A$2:$ZZ$2635, 2584, MATCH($B$2, resultados!$A$1:$ZZ$1, 0))</f>
        <v/>
      </c>
      <c r="C2590">
        <f>INDEX(resultados!$A$2:$ZZ$2635, 2584, MATCH($B$3, resultados!$A$1:$ZZ$1, 0))</f>
        <v/>
      </c>
    </row>
    <row r="2591">
      <c r="A2591">
        <f>INDEX(resultados!$A$2:$ZZ$2635, 2585, MATCH($B$1, resultados!$A$1:$ZZ$1, 0))</f>
        <v/>
      </c>
      <c r="B2591">
        <f>INDEX(resultados!$A$2:$ZZ$2635, 2585, MATCH($B$2, resultados!$A$1:$ZZ$1, 0))</f>
        <v/>
      </c>
      <c r="C2591">
        <f>INDEX(resultados!$A$2:$ZZ$2635, 2585, MATCH($B$3, resultados!$A$1:$ZZ$1, 0))</f>
        <v/>
      </c>
    </row>
    <row r="2592">
      <c r="A2592">
        <f>INDEX(resultados!$A$2:$ZZ$2635, 2586, MATCH($B$1, resultados!$A$1:$ZZ$1, 0))</f>
        <v/>
      </c>
      <c r="B2592">
        <f>INDEX(resultados!$A$2:$ZZ$2635, 2586, MATCH($B$2, resultados!$A$1:$ZZ$1, 0))</f>
        <v/>
      </c>
      <c r="C2592">
        <f>INDEX(resultados!$A$2:$ZZ$2635, 2586, MATCH($B$3, resultados!$A$1:$ZZ$1, 0))</f>
        <v/>
      </c>
    </row>
    <row r="2593">
      <c r="A2593">
        <f>INDEX(resultados!$A$2:$ZZ$2635, 2587, MATCH($B$1, resultados!$A$1:$ZZ$1, 0))</f>
        <v/>
      </c>
      <c r="B2593">
        <f>INDEX(resultados!$A$2:$ZZ$2635, 2587, MATCH($B$2, resultados!$A$1:$ZZ$1, 0))</f>
        <v/>
      </c>
      <c r="C2593">
        <f>INDEX(resultados!$A$2:$ZZ$2635, 2587, MATCH($B$3, resultados!$A$1:$ZZ$1, 0))</f>
        <v/>
      </c>
    </row>
    <row r="2594">
      <c r="A2594">
        <f>INDEX(resultados!$A$2:$ZZ$2635, 2588, MATCH($B$1, resultados!$A$1:$ZZ$1, 0))</f>
        <v/>
      </c>
      <c r="B2594">
        <f>INDEX(resultados!$A$2:$ZZ$2635, 2588, MATCH($B$2, resultados!$A$1:$ZZ$1, 0))</f>
        <v/>
      </c>
      <c r="C2594">
        <f>INDEX(resultados!$A$2:$ZZ$2635, 2588, MATCH($B$3, resultados!$A$1:$ZZ$1, 0))</f>
        <v/>
      </c>
    </row>
    <row r="2595">
      <c r="A2595">
        <f>INDEX(resultados!$A$2:$ZZ$2635, 2589, MATCH($B$1, resultados!$A$1:$ZZ$1, 0))</f>
        <v/>
      </c>
      <c r="B2595">
        <f>INDEX(resultados!$A$2:$ZZ$2635, 2589, MATCH($B$2, resultados!$A$1:$ZZ$1, 0))</f>
        <v/>
      </c>
      <c r="C2595">
        <f>INDEX(resultados!$A$2:$ZZ$2635, 2589, MATCH($B$3, resultados!$A$1:$ZZ$1, 0))</f>
        <v/>
      </c>
    </row>
    <row r="2596">
      <c r="A2596">
        <f>INDEX(resultados!$A$2:$ZZ$2635, 2590, MATCH($B$1, resultados!$A$1:$ZZ$1, 0))</f>
        <v/>
      </c>
      <c r="B2596">
        <f>INDEX(resultados!$A$2:$ZZ$2635, 2590, MATCH($B$2, resultados!$A$1:$ZZ$1, 0))</f>
        <v/>
      </c>
      <c r="C2596">
        <f>INDEX(resultados!$A$2:$ZZ$2635, 2590, MATCH($B$3, resultados!$A$1:$ZZ$1, 0))</f>
        <v/>
      </c>
    </row>
    <row r="2597">
      <c r="A2597">
        <f>INDEX(resultados!$A$2:$ZZ$2635, 2591, MATCH($B$1, resultados!$A$1:$ZZ$1, 0))</f>
        <v/>
      </c>
      <c r="B2597">
        <f>INDEX(resultados!$A$2:$ZZ$2635, 2591, MATCH($B$2, resultados!$A$1:$ZZ$1, 0))</f>
        <v/>
      </c>
      <c r="C2597">
        <f>INDEX(resultados!$A$2:$ZZ$2635, 2591, MATCH($B$3, resultados!$A$1:$ZZ$1, 0))</f>
        <v/>
      </c>
    </row>
    <row r="2598">
      <c r="A2598">
        <f>INDEX(resultados!$A$2:$ZZ$2635, 2592, MATCH($B$1, resultados!$A$1:$ZZ$1, 0))</f>
        <v/>
      </c>
      <c r="B2598">
        <f>INDEX(resultados!$A$2:$ZZ$2635, 2592, MATCH($B$2, resultados!$A$1:$ZZ$1, 0))</f>
        <v/>
      </c>
      <c r="C2598">
        <f>INDEX(resultados!$A$2:$ZZ$2635, 2592, MATCH($B$3, resultados!$A$1:$ZZ$1, 0))</f>
        <v/>
      </c>
    </row>
    <row r="2599">
      <c r="A2599">
        <f>INDEX(resultados!$A$2:$ZZ$2635, 2593, MATCH($B$1, resultados!$A$1:$ZZ$1, 0))</f>
        <v/>
      </c>
      <c r="B2599">
        <f>INDEX(resultados!$A$2:$ZZ$2635, 2593, MATCH($B$2, resultados!$A$1:$ZZ$1, 0))</f>
        <v/>
      </c>
      <c r="C2599">
        <f>INDEX(resultados!$A$2:$ZZ$2635, 2593, MATCH($B$3, resultados!$A$1:$ZZ$1, 0))</f>
        <v/>
      </c>
    </row>
    <row r="2600">
      <c r="A2600">
        <f>INDEX(resultados!$A$2:$ZZ$2635, 2594, MATCH($B$1, resultados!$A$1:$ZZ$1, 0))</f>
        <v/>
      </c>
      <c r="B2600">
        <f>INDEX(resultados!$A$2:$ZZ$2635, 2594, MATCH($B$2, resultados!$A$1:$ZZ$1, 0))</f>
        <v/>
      </c>
      <c r="C2600">
        <f>INDEX(resultados!$A$2:$ZZ$2635, 2594, MATCH($B$3, resultados!$A$1:$ZZ$1, 0))</f>
        <v/>
      </c>
    </row>
    <row r="2601">
      <c r="A2601">
        <f>INDEX(resultados!$A$2:$ZZ$2635, 2595, MATCH($B$1, resultados!$A$1:$ZZ$1, 0))</f>
        <v/>
      </c>
      <c r="B2601">
        <f>INDEX(resultados!$A$2:$ZZ$2635, 2595, MATCH($B$2, resultados!$A$1:$ZZ$1, 0))</f>
        <v/>
      </c>
      <c r="C2601">
        <f>INDEX(resultados!$A$2:$ZZ$2635, 2595, MATCH($B$3, resultados!$A$1:$ZZ$1, 0))</f>
        <v/>
      </c>
    </row>
    <row r="2602">
      <c r="A2602">
        <f>INDEX(resultados!$A$2:$ZZ$2635, 2596, MATCH($B$1, resultados!$A$1:$ZZ$1, 0))</f>
        <v/>
      </c>
      <c r="B2602">
        <f>INDEX(resultados!$A$2:$ZZ$2635, 2596, MATCH($B$2, resultados!$A$1:$ZZ$1, 0))</f>
        <v/>
      </c>
      <c r="C2602">
        <f>INDEX(resultados!$A$2:$ZZ$2635, 2596, MATCH($B$3, resultados!$A$1:$ZZ$1, 0))</f>
        <v/>
      </c>
    </row>
    <row r="2603">
      <c r="A2603">
        <f>INDEX(resultados!$A$2:$ZZ$2635, 2597, MATCH($B$1, resultados!$A$1:$ZZ$1, 0))</f>
        <v/>
      </c>
      <c r="B2603">
        <f>INDEX(resultados!$A$2:$ZZ$2635, 2597, MATCH($B$2, resultados!$A$1:$ZZ$1, 0))</f>
        <v/>
      </c>
      <c r="C2603">
        <f>INDEX(resultados!$A$2:$ZZ$2635, 2597, MATCH($B$3, resultados!$A$1:$ZZ$1, 0))</f>
        <v/>
      </c>
    </row>
    <row r="2604">
      <c r="A2604">
        <f>INDEX(resultados!$A$2:$ZZ$2635, 2598, MATCH($B$1, resultados!$A$1:$ZZ$1, 0))</f>
        <v/>
      </c>
      <c r="B2604">
        <f>INDEX(resultados!$A$2:$ZZ$2635, 2598, MATCH($B$2, resultados!$A$1:$ZZ$1, 0))</f>
        <v/>
      </c>
      <c r="C2604">
        <f>INDEX(resultados!$A$2:$ZZ$2635, 2598, MATCH($B$3, resultados!$A$1:$ZZ$1, 0))</f>
        <v/>
      </c>
    </row>
    <row r="2605">
      <c r="A2605">
        <f>INDEX(resultados!$A$2:$ZZ$2635, 2599, MATCH($B$1, resultados!$A$1:$ZZ$1, 0))</f>
        <v/>
      </c>
      <c r="B2605">
        <f>INDEX(resultados!$A$2:$ZZ$2635, 2599, MATCH($B$2, resultados!$A$1:$ZZ$1, 0))</f>
        <v/>
      </c>
      <c r="C2605">
        <f>INDEX(resultados!$A$2:$ZZ$2635, 2599, MATCH($B$3, resultados!$A$1:$ZZ$1, 0))</f>
        <v/>
      </c>
    </row>
    <row r="2606">
      <c r="A2606">
        <f>INDEX(resultados!$A$2:$ZZ$2635, 2600, MATCH($B$1, resultados!$A$1:$ZZ$1, 0))</f>
        <v/>
      </c>
      <c r="B2606">
        <f>INDEX(resultados!$A$2:$ZZ$2635, 2600, MATCH($B$2, resultados!$A$1:$ZZ$1, 0))</f>
        <v/>
      </c>
      <c r="C2606">
        <f>INDEX(resultados!$A$2:$ZZ$2635, 2600, MATCH($B$3, resultados!$A$1:$ZZ$1, 0))</f>
        <v/>
      </c>
    </row>
    <row r="2607">
      <c r="A2607">
        <f>INDEX(resultados!$A$2:$ZZ$2635, 2601, MATCH($B$1, resultados!$A$1:$ZZ$1, 0))</f>
        <v/>
      </c>
      <c r="B2607">
        <f>INDEX(resultados!$A$2:$ZZ$2635, 2601, MATCH($B$2, resultados!$A$1:$ZZ$1, 0))</f>
        <v/>
      </c>
      <c r="C2607">
        <f>INDEX(resultados!$A$2:$ZZ$2635, 2601, MATCH($B$3, resultados!$A$1:$ZZ$1, 0))</f>
        <v/>
      </c>
    </row>
    <row r="2608">
      <c r="A2608">
        <f>INDEX(resultados!$A$2:$ZZ$2635, 2602, MATCH($B$1, resultados!$A$1:$ZZ$1, 0))</f>
        <v/>
      </c>
      <c r="B2608">
        <f>INDEX(resultados!$A$2:$ZZ$2635, 2602, MATCH($B$2, resultados!$A$1:$ZZ$1, 0))</f>
        <v/>
      </c>
      <c r="C2608">
        <f>INDEX(resultados!$A$2:$ZZ$2635, 2602, MATCH($B$3, resultados!$A$1:$ZZ$1, 0))</f>
        <v/>
      </c>
    </row>
    <row r="2609">
      <c r="A2609">
        <f>INDEX(resultados!$A$2:$ZZ$2635, 2603, MATCH($B$1, resultados!$A$1:$ZZ$1, 0))</f>
        <v/>
      </c>
      <c r="B2609">
        <f>INDEX(resultados!$A$2:$ZZ$2635, 2603, MATCH($B$2, resultados!$A$1:$ZZ$1, 0))</f>
        <v/>
      </c>
      <c r="C2609">
        <f>INDEX(resultados!$A$2:$ZZ$2635, 2603, MATCH($B$3, resultados!$A$1:$ZZ$1, 0))</f>
        <v/>
      </c>
    </row>
    <row r="2610">
      <c r="A2610">
        <f>INDEX(resultados!$A$2:$ZZ$2635, 2604, MATCH($B$1, resultados!$A$1:$ZZ$1, 0))</f>
        <v/>
      </c>
      <c r="B2610">
        <f>INDEX(resultados!$A$2:$ZZ$2635, 2604, MATCH($B$2, resultados!$A$1:$ZZ$1, 0))</f>
        <v/>
      </c>
      <c r="C2610">
        <f>INDEX(resultados!$A$2:$ZZ$2635, 2604, MATCH($B$3, resultados!$A$1:$ZZ$1, 0))</f>
        <v/>
      </c>
    </row>
    <row r="2611">
      <c r="A2611">
        <f>INDEX(resultados!$A$2:$ZZ$2635, 2605, MATCH($B$1, resultados!$A$1:$ZZ$1, 0))</f>
        <v/>
      </c>
      <c r="B2611">
        <f>INDEX(resultados!$A$2:$ZZ$2635, 2605, MATCH($B$2, resultados!$A$1:$ZZ$1, 0))</f>
        <v/>
      </c>
      <c r="C2611">
        <f>INDEX(resultados!$A$2:$ZZ$2635, 2605, MATCH($B$3, resultados!$A$1:$ZZ$1, 0))</f>
        <v/>
      </c>
    </row>
    <row r="2612">
      <c r="A2612">
        <f>INDEX(resultados!$A$2:$ZZ$2635, 2606, MATCH($B$1, resultados!$A$1:$ZZ$1, 0))</f>
        <v/>
      </c>
      <c r="B2612">
        <f>INDEX(resultados!$A$2:$ZZ$2635, 2606, MATCH($B$2, resultados!$A$1:$ZZ$1, 0))</f>
        <v/>
      </c>
      <c r="C2612">
        <f>INDEX(resultados!$A$2:$ZZ$2635, 2606, MATCH($B$3, resultados!$A$1:$ZZ$1, 0))</f>
        <v/>
      </c>
    </row>
    <row r="2613">
      <c r="A2613">
        <f>INDEX(resultados!$A$2:$ZZ$2635, 2607, MATCH($B$1, resultados!$A$1:$ZZ$1, 0))</f>
        <v/>
      </c>
      <c r="B2613">
        <f>INDEX(resultados!$A$2:$ZZ$2635, 2607, MATCH($B$2, resultados!$A$1:$ZZ$1, 0))</f>
        <v/>
      </c>
      <c r="C2613">
        <f>INDEX(resultados!$A$2:$ZZ$2635, 2607, MATCH($B$3, resultados!$A$1:$ZZ$1, 0))</f>
        <v/>
      </c>
    </row>
    <row r="2614">
      <c r="A2614">
        <f>INDEX(resultados!$A$2:$ZZ$2635, 2608, MATCH($B$1, resultados!$A$1:$ZZ$1, 0))</f>
        <v/>
      </c>
      <c r="B2614">
        <f>INDEX(resultados!$A$2:$ZZ$2635, 2608, MATCH($B$2, resultados!$A$1:$ZZ$1, 0))</f>
        <v/>
      </c>
      <c r="C2614">
        <f>INDEX(resultados!$A$2:$ZZ$2635, 2608, MATCH($B$3, resultados!$A$1:$ZZ$1, 0))</f>
        <v/>
      </c>
    </row>
    <row r="2615">
      <c r="A2615">
        <f>INDEX(resultados!$A$2:$ZZ$2635, 2609, MATCH($B$1, resultados!$A$1:$ZZ$1, 0))</f>
        <v/>
      </c>
      <c r="B2615">
        <f>INDEX(resultados!$A$2:$ZZ$2635, 2609, MATCH($B$2, resultados!$A$1:$ZZ$1, 0))</f>
        <v/>
      </c>
      <c r="C2615">
        <f>INDEX(resultados!$A$2:$ZZ$2635, 2609, MATCH($B$3, resultados!$A$1:$ZZ$1, 0))</f>
        <v/>
      </c>
    </row>
    <row r="2616">
      <c r="A2616">
        <f>INDEX(resultados!$A$2:$ZZ$2635, 2610, MATCH($B$1, resultados!$A$1:$ZZ$1, 0))</f>
        <v/>
      </c>
      <c r="B2616">
        <f>INDEX(resultados!$A$2:$ZZ$2635, 2610, MATCH($B$2, resultados!$A$1:$ZZ$1, 0))</f>
        <v/>
      </c>
      <c r="C2616">
        <f>INDEX(resultados!$A$2:$ZZ$2635, 2610, MATCH($B$3, resultados!$A$1:$ZZ$1, 0))</f>
        <v/>
      </c>
    </row>
    <row r="2617">
      <c r="A2617">
        <f>INDEX(resultados!$A$2:$ZZ$2635, 2611, MATCH($B$1, resultados!$A$1:$ZZ$1, 0))</f>
        <v/>
      </c>
      <c r="B2617">
        <f>INDEX(resultados!$A$2:$ZZ$2635, 2611, MATCH($B$2, resultados!$A$1:$ZZ$1, 0))</f>
        <v/>
      </c>
      <c r="C2617">
        <f>INDEX(resultados!$A$2:$ZZ$2635, 2611, MATCH($B$3, resultados!$A$1:$ZZ$1, 0))</f>
        <v/>
      </c>
    </row>
    <row r="2618">
      <c r="A2618">
        <f>INDEX(resultados!$A$2:$ZZ$2635, 2612, MATCH($B$1, resultados!$A$1:$ZZ$1, 0))</f>
        <v/>
      </c>
      <c r="B2618">
        <f>INDEX(resultados!$A$2:$ZZ$2635, 2612, MATCH($B$2, resultados!$A$1:$ZZ$1, 0))</f>
        <v/>
      </c>
      <c r="C2618">
        <f>INDEX(resultados!$A$2:$ZZ$2635, 2612, MATCH($B$3, resultados!$A$1:$ZZ$1, 0))</f>
        <v/>
      </c>
    </row>
    <row r="2619">
      <c r="A2619">
        <f>INDEX(resultados!$A$2:$ZZ$2635, 2613, MATCH($B$1, resultados!$A$1:$ZZ$1, 0))</f>
        <v/>
      </c>
      <c r="B2619">
        <f>INDEX(resultados!$A$2:$ZZ$2635, 2613, MATCH($B$2, resultados!$A$1:$ZZ$1, 0))</f>
        <v/>
      </c>
      <c r="C2619">
        <f>INDEX(resultados!$A$2:$ZZ$2635, 2613, MATCH($B$3, resultados!$A$1:$ZZ$1, 0))</f>
        <v/>
      </c>
    </row>
    <row r="2620">
      <c r="A2620">
        <f>INDEX(resultados!$A$2:$ZZ$2635, 2614, MATCH($B$1, resultados!$A$1:$ZZ$1, 0))</f>
        <v/>
      </c>
      <c r="B2620">
        <f>INDEX(resultados!$A$2:$ZZ$2635, 2614, MATCH($B$2, resultados!$A$1:$ZZ$1, 0))</f>
        <v/>
      </c>
      <c r="C2620">
        <f>INDEX(resultados!$A$2:$ZZ$2635, 2614, MATCH($B$3, resultados!$A$1:$ZZ$1, 0))</f>
        <v/>
      </c>
    </row>
    <row r="2621">
      <c r="A2621">
        <f>INDEX(resultados!$A$2:$ZZ$2635, 2615, MATCH($B$1, resultados!$A$1:$ZZ$1, 0))</f>
        <v/>
      </c>
      <c r="B2621">
        <f>INDEX(resultados!$A$2:$ZZ$2635, 2615, MATCH($B$2, resultados!$A$1:$ZZ$1, 0))</f>
        <v/>
      </c>
      <c r="C2621">
        <f>INDEX(resultados!$A$2:$ZZ$2635, 2615, MATCH($B$3, resultados!$A$1:$ZZ$1, 0))</f>
        <v/>
      </c>
    </row>
    <row r="2622">
      <c r="A2622">
        <f>INDEX(resultados!$A$2:$ZZ$2635, 2616, MATCH($B$1, resultados!$A$1:$ZZ$1, 0))</f>
        <v/>
      </c>
      <c r="B2622">
        <f>INDEX(resultados!$A$2:$ZZ$2635, 2616, MATCH($B$2, resultados!$A$1:$ZZ$1, 0))</f>
        <v/>
      </c>
      <c r="C2622">
        <f>INDEX(resultados!$A$2:$ZZ$2635, 2616, MATCH($B$3, resultados!$A$1:$ZZ$1, 0))</f>
        <v/>
      </c>
    </row>
    <row r="2623">
      <c r="A2623">
        <f>INDEX(resultados!$A$2:$ZZ$2635, 2617, MATCH($B$1, resultados!$A$1:$ZZ$1, 0))</f>
        <v/>
      </c>
      <c r="B2623">
        <f>INDEX(resultados!$A$2:$ZZ$2635, 2617, MATCH($B$2, resultados!$A$1:$ZZ$1, 0))</f>
        <v/>
      </c>
      <c r="C2623">
        <f>INDEX(resultados!$A$2:$ZZ$2635, 2617, MATCH($B$3, resultados!$A$1:$ZZ$1, 0))</f>
        <v/>
      </c>
    </row>
    <row r="2624">
      <c r="A2624">
        <f>INDEX(resultados!$A$2:$ZZ$2635, 2618, MATCH($B$1, resultados!$A$1:$ZZ$1, 0))</f>
        <v/>
      </c>
      <c r="B2624">
        <f>INDEX(resultados!$A$2:$ZZ$2635, 2618, MATCH($B$2, resultados!$A$1:$ZZ$1, 0))</f>
        <v/>
      </c>
      <c r="C2624">
        <f>INDEX(resultados!$A$2:$ZZ$2635, 2618, MATCH($B$3, resultados!$A$1:$ZZ$1, 0))</f>
        <v/>
      </c>
    </row>
    <row r="2625">
      <c r="A2625">
        <f>INDEX(resultados!$A$2:$ZZ$2635, 2619, MATCH($B$1, resultados!$A$1:$ZZ$1, 0))</f>
        <v/>
      </c>
      <c r="B2625">
        <f>INDEX(resultados!$A$2:$ZZ$2635, 2619, MATCH($B$2, resultados!$A$1:$ZZ$1, 0))</f>
        <v/>
      </c>
      <c r="C2625">
        <f>INDEX(resultados!$A$2:$ZZ$2635, 2619, MATCH($B$3, resultados!$A$1:$ZZ$1, 0))</f>
        <v/>
      </c>
    </row>
    <row r="2626">
      <c r="A2626">
        <f>INDEX(resultados!$A$2:$ZZ$2635, 2620, MATCH($B$1, resultados!$A$1:$ZZ$1, 0))</f>
        <v/>
      </c>
      <c r="B2626">
        <f>INDEX(resultados!$A$2:$ZZ$2635, 2620, MATCH($B$2, resultados!$A$1:$ZZ$1, 0))</f>
        <v/>
      </c>
      <c r="C2626">
        <f>INDEX(resultados!$A$2:$ZZ$2635, 2620, MATCH($B$3, resultados!$A$1:$ZZ$1, 0))</f>
        <v/>
      </c>
    </row>
    <row r="2627">
      <c r="A2627">
        <f>INDEX(resultados!$A$2:$ZZ$2635, 2621, MATCH($B$1, resultados!$A$1:$ZZ$1, 0))</f>
        <v/>
      </c>
      <c r="B2627">
        <f>INDEX(resultados!$A$2:$ZZ$2635, 2621, MATCH($B$2, resultados!$A$1:$ZZ$1, 0))</f>
        <v/>
      </c>
      <c r="C2627">
        <f>INDEX(resultados!$A$2:$ZZ$2635, 2621, MATCH($B$3, resultados!$A$1:$ZZ$1, 0))</f>
        <v/>
      </c>
    </row>
    <row r="2628">
      <c r="A2628">
        <f>INDEX(resultados!$A$2:$ZZ$2635, 2622, MATCH($B$1, resultados!$A$1:$ZZ$1, 0))</f>
        <v/>
      </c>
      <c r="B2628">
        <f>INDEX(resultados!$A$2:$ZZ$2635, 2622, MATCH($B$2, resultados!$A$1:$ZZ$1, 0))</f>
        <v/>
      </c>
      <c r="C2628">
        <f>INDEX(resultados!$A$2:$ZZ$2635, 2622, MATCH($B$3, resultados!$A$1:$ZZ$1, 0))</f>
        <v/>
      </c>
    </row>
    <row r="2629">
      <c r="A2629">
        <f>INDEX(resultados!$A$2:$ZZ$2635, 2623, MATCH($B$1, resultados!$A$1:$ZZ$1, 0))</f>
        <v/>
      </c>
      <c r="B2629">
        <f>INDEX(resultados!$A$2:$ZZ$2635, 2623, MATCH($B$2, resultados!$A$1:$ZZ$1, 0))</f>
        <v/>
      </c>
      <c r="C2629">
        <f>INDEX(resultados!$A$2:$ZZ$2635, 2623, MATCH($B$3, resultados!$A$1:$ZZ$1, 0))</f>
        <v/>
      </c>
    </row>
    <row r="2630">
      <c r="A2630">
        <f>INDEX(resultados!$A$2:$ZZ$2635, 2624, MATCH($B$1, resultados!$A$1:$ZZ$1, 0))</f>
        <v/>
      </c>
      <c r="B2630">
        <f>INDEX(resultados!$A$2:$ZZ$2635, 2624, MATCH($B$2, resultados!$A$1:$ZZ$1, 0))</f>
        <v/>
      </c>
      <c r="C2630">
        <f>INDEX(resultados!$A$2:$ZZ$2635, 2624, MATCH($B$3, resultados!$A$1:$ZZ$1, 0))</f>
        <v/>
      </c>
    </row>
    <row r="2631">
      <c r="A2631">
        <f>INDEX(resultados!$A$2:$ZZ$2635, 2625, MATCH($B$1, resultados!$A$1:$ZZ$1, 0))</f>
        <v/>
      </c>
      <c r="B2631">
        <f>INDEX(resultados!$A$2:$ZZ$2635, 2625, MATCH($B$2, resultados!$A$1:$ZZ$1, 0))</f>
        <v/>
      </c>
      <c r="C2631">
        <f>INDEX(resultados!$A$2:$ZZ$2635, 2625, MATCH($B$3, resultados!$A$1:$ZZ$1, 0))</f>
        <v/>
      </c>
    </row>
    <row r="2632">
      <c r="A2632">
        <f>INDEX(resultados!$A$2:$ZZ$2635, 2626, MATCH($B$1, resultados!$A$1:$ZZ$1, 0))</f>
        <v/>
      </c>
      <c r="B2632">
        <f>INDEX(resultados!$A$2:$ZZ$2635, 2626, MATCH($B$2, resultados!$A$1:$ZZ$1, 0))</f>
        <v/>
      </c>
      <c r="C2632">
        <f>INDEX(resultados!$A$2:$ZZ$2635, 2626, MATCH($B$3, resultados!$A$1:$ZZ$1, 0))</f>
        <v/>
      </c>
    </row>
    <row r="2633">
      <c r="A2633">
        <f>INDEX(resultados!$A$2:$ZZ$2635, 2627, MATCH($B$1, resultados!$A$1:$ZZ$1, 0))</f>
        <v/>
      </c>
      <c r="B2633">
        <f>INDEX(resultados!$A$2:$ZZ$2635, 2627, MATCH($B$2, resultados!$A$1:$ZZ$1, 0))</f>
        <v/>
      </c>
      <c r="C2633">
        <f>INDEX(resultados!$A$2:$ZZ$2635, 2627, MATCH($B$3, resultados!$A$1:$ZZ$1, 0))</f>
        <v/>
      </c>
    </row>
    <row r="2634">
      <c r="A2634">
        <f>INDEX(resultados!$A$2:$ZZ$2635, 2628, MATCH($B$1, resultados!$A$1:$ZZ$1, 0))</f>
        <v/>
      </c>
      <c r="B2634">
        <f>INDEX(resultados!$A$2:$ZZ$2635, 2628, MATCH($B$2, resultados!$A$1:$ZZ$1, 0))</f>
        <v/>
      </c>
      <c r="C2634">
        <f>INDEX(resultados!$A$2:$ZZ$2635, 2628, MATCH($B$3, resultados!$A$1:$ZZ$1, 0))</f>
        <v/>
      </c>
    </row>
    <row r="2635">
      <c r="A2635">
        <f>INDEX(resultados!$A$2:$ZZ$2635, 2629, MATCH($B$1, resultados!$A$1:$ZZ$1, 0))</f>
        <v/>
      </c>
      <c r="B2635">
        <f>INDEX(resultados!$A$2:$ZZ$2635, 2629, MATCH($B$2, resultados!$A$1:$ZZ$1, 0))</f>
        <v/>
      </c>
      <c r="C2635">
        <f>INDEX(resultados!$A$2:$ZZ$2635, 2629, MATCH($B$3, resultados!$A$1:$ZZ$1, 0))</f>
        <v/>
      </c>
    </row>
    <row r="2636">
      <c r="A2636">
        <f>INDEX(resultados!$A$2:$ZZ$2635, 2630, MATCH($B$1, resultados!$A$1:$ZZ$1, 0))</f>
        <v/>
      </c>
      <c r="B2636">
        <f>INDEX(resultados!$A$2:$ZZ$2635, 2630, MATCH($B$2, resultados!$A$1:$ZZ$1, 0))</f>
        <v/>
      </c>
      <c r="C2636">
        <f>INDEX(resultados!$A$2:$ZZ$2635, 2630, MATCH($B$3, resultados!$A$1:$ZZ$1, 0))</f>
        <v/>
      </c>
    </row>
    <row r="2637">
      <c r="A2637">
        <f>INDEX(resultados!$A$2:$ZZ$2635, 2631, MATCH($B$1, resultados!$A$1:$ZZ$1, 0))</f>
        <v/>
      </c>
      <c r="B2637">
        <f>INDEX(resultados!$A$2:$ZZ$2635, 2631, MATCH($B$2, resultados!$A$1:$ZZ$1, 0))</f>
        <v/>
      </c>
      <c r="C2637">
        <f>INDEX(resultados!$A$2:$ZZ$2635, 2631, MATCH($B$3, resultados!$A$1:$ZZ$1, 0))</f>
        <v/>
      </c>
    </row>
    <row r="2638">
      <c r="A2638">
        <f>INDEX(resultados!$A$2:$ZZ$2635, 2632, MATCH($B$1, resultados!$A$1:$ZZ$1, 0))</f>
        <v/>
      </c>
      <c r="B2638">
        <f>INDEX(resultados!$A$2:$ZZ$2635, 2632, MATCH($B$2, resultados!$A$1:$ZZ$1, 0))</f>
        <v/>
      </c>
      <c r="C2638">
        <f>INDEX(resultados!$A$2:$ZZ$2635, 2632, MATCH($B$3, resultados!$A$1:$ZZ$1, 0))</f>
        <v/>
      </c>
    </row>
    <row r="2639">
      <c r="A2639">
        <f>INDEX(resultados!$A$2:$ZZ$2635, 2633, MATCH($B$1, resultados!$A$1:$ZZ$1, 0))</f>
        <v/>
      </c>
      <c r="B2639">
        <f>INDEX(resultados!$A$2:$ZZ$2635, 2633, MATCH($B$2, resultados!$A$1:$ZZ$1, 0))</f>
        <v/>
      </c>
      <c r="C2639">
        <f>INDEX(resultados!$A$2:$ZZ$2635, 2633, MATCH($B$3, resultados!$A$1:$ZZ$1, 0))</f>
        <v/>
      </c>
    </row>
    <row r="2640">
      <c r="A2640">
        <f>INDEX(resultados!$A$2:$ZZ$2635, 2634, MATCH($B$1, resultados!$A$1:$ZZ$1, 0))</f>
        <v/>
      </c>
      <c r="B2640">
        <f>INDEX(resultados!$A$2:$ZZ$2635, 2634, MATCH($B$2, resultados!$A$1:$ZZ$1, 0))</f>
        <v/>
      </c>
      <c r="C2640">
        <f>INDEX(resultados!$A$2:$ZZ$2635, 2634,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1.9792</v>
      </c>
      <c r="E2" t="n">
        <v>50.53</v>
      </c>
      <c r="F2" t="n">
        <v>30.82</v>
      </c>
      <c r="G2" t="n">
        <v>5.15</v>
      </c>
      <c r="H2" t="n">
        <v>0.07000000000000001</v>
      </c>
      <c r="I2" t="n">
        <v>359</v>
      </c>
      <c r="J2" t="n">
        <v>242.64</v>
      </c>
      <c r="K2" t="n">
        <v>58.47</v>
      </c>
      <c r="L2" t="n">
        <v>1</v>
      </c>
      <c r="M2" t="n">
        <v>357</v>
      </c>
      <c r="N2" t="n">
        <v>58.17</v>
      </c>
      <c r="O2" t="n">
        <v>30160.1</v>
      </c>
      <c r="P2" t="n">
        <v>500.63</v>
      </c>
      <c r="Q2" t="n">
        <v>610.49</v>
      </c>
      <c r="R2" t="n">
        <v>277.5</v>
      </c>
      <c r="S2" t="n">
        <v>46.36</v>
      </c>
      <c r="T2" t="n">
        <v>113501.54</v>
      </c>
      <c r="U2" t="n">
        <v>0.17</v>
      </c>
      <c r="V2" t="n">
        <v>0.6899999999999999</v>
      </c>
      <c r="W2" t="n">
        <v>9.800000000000001</v>
      </c>
      <c r="X2" t="n">
        <v>7.41</v>
      </c>
      <c r="Y2" t="n">
        <v>1</v>
      </c>
      <c r="Z2" t="n">
        <v>10</v>
      </c>
      <c r="AA2" t="n">
        <v>2566.203614612581</v>
      </c>
      <c r="AB2" t="n">
        <v>3511.192998426445</v>
      </c>
      <c r="AC2" t="n">
        <v>3176.089666646816</v>
      </c>
      <c r="AD2" t="n">
        <v>2566203.614612581</v>
      </c>
      <c r="AE2" t="n">
        <v>3511192.998426445</v>
      </c>
      <c r="AF2" t="n">
        <v>7.35629511190107e-07</v>
      </c>
      <c r="AG2" t="n">
        <v>43.86284722222222</v>
      </c>
      <c r="AH2" t="n">
        <v>3176089.666646816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2.2497</v>
      </c>
      <c r="E3" t="n">
        <v>44.45</v>
      </c>
      <c r="F3" t="n">
        <v>28.94</v>
      </c>
      <c r="G3" t="n">
        <v>6.43</v>
      </c>
      <c r="H3" t="n">
        <v>0.09</v>
      </c>
      <c r="I3" t="n">
        <v>270</v>
      </c>
      <c r="J3" t="n">
        <v>243.08</v>
      </c>
      <c r="K3" t="n">
        <v>58.47</v>
      </c>
      <c r="L3" t="n">
        <v>1.25</v>
      </c>
      <c r="M3" t="n">
        <v>268</v>
      </c>
      <c r="N3" t="n">
        <v>58.36</v>
      </c>
      <c r="O3" t="n">
        <v>30214.33</v>
      </c>
      <c r="P3" t="n">
        <v>470.19</v>
      </c>
      <c r="Q3" t="n">
        <v>609.87</v>
      </c>
      <c r="R3" t="n">
        <v>219.25</v>
      </c>
      <c r="S3" t="n">
        <v>46.36</v>
      </c>
      <c r="T3" t="n">
        <v>84824.36</v>
      </c>
      <c r="U3" t="n">
        <v>0.21</v>
      </c>
      <c r="V3" t="n">
        <v>0.74</v>
      </c>
      <c r="W3" t="n">
        <v>9.65</v>
      </c>
      <c r="X3" t="n">
        <v>5.54</v>
      </c>
      <c r="Y3" t="n">
        <v>1</v>
      </c>
      <c r="Z3" t="n">
        <v>10</v>
      </c>
      <c r="AA3" t="n">
        <v>2160.028594623837</v>
      </c>
      <c r="AB3" t="n">
        <v>2955.446416900434</v>
      </c>
      <c r="AC3" t="n">
        <v>2673.382758866554</v>
      </c>
      <c r="AD3" t="n">
        <v>2160028.594623837</v>
      </c>
      <c r="AE3" t="n">
        <v>2955446.416900434</v>
      </c>
      <c r="AF3" t="n">
        <v>8.361690134015681e-07</v>
      </c>
      <c r="AG3" t="n">
        <v>38.58506944444444</v>
      </c>
      <c r="AH3" t="n">
        <v>2673382.758866554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2.4575</v>
      </c>
      <c r="E4" t="n">
        <v>40.69</v>
      </c>
      <c r="F4" t="n">
        <v>27.73</v>
      </c>
      <c r="G4" t="n">
        <v>7.7</v>
      </c>
      <c r="H4" t="n">
        <v>0.11</v>
      </c>
      <c r="I4" t="n">
        <v>216</v>
      </c>
      <c r="J4" t="n">
        <v>243.52</v>
      </c>
      <c r="K4" t="n">
        <v>58.47</v>
      </c>
      <c r="L4" t="n">
        <v>1.5</v>
      </c>
      <c r="M4" t="n">
        <v>214</v>
      </c>
      <c r="N4" t="n">
        <v>58.55</v>
      </c>
      <c r="O4" t="n">
        <v>30268.64</v>
      </c>
      <c r="P4" t="n">
        <v>450.44</v>
      </c>
      <c r="Q4" t="n">
        <v>609.7</v>
      </c>
      <c r="R4" t="n">
        <v>183.53</v>
      </c>
      <c r="S4" t="n">
        <v>46.36</v>
      </c>
      <c r="T4" t="n">
        <v>67234.25</v>
      </c>
      <c r="U4" t="n">
        <v>0.25</v>
      </c>
      <c r="V4" t="n">
        <v>0.77</v>
      </c>
      <c r="W4" t="n">
        <v>9.51</v>
      </c>
      <c r="X4" t="n">
        <v>4.35</v>
      </c>
      <c r="Y4" t="n">
        <v>1</v>
      </c>
      <c r="Z4" t="n">
        <v>10</v>
      </c>
      <c r="AA4" t="n">
        <v>1918.940275421558</v>
      </c>
      <c r="AB4" t="n">
        <v>2625.578742501888</v>
      </c>
      <c r="AC4" t="n">
        <v>2374.997192340416</v>
      </c>
      <c r="AD4" t="n">
        <v>1918940.275421557</v>
      </c>
      <c r="AE4" t="n">
        <v>2625578.742501887</v>
      </c>
      <c r="AF4" t="n">
        <v>9.134041651928496e-07</v>
      </c>
      <c r="AG4" t="n">
        <v>35.32118055555556</v>
      </c>
      <c r="AH4" t="n">
        <v>2374997.192340416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2.6073</v>
      </c>
      <c r="E5" t="n">
        <v>38.35</v>
      </c>
      <c r="F5" t="n">
        <v>27.05</v>
      </c>
      <c r="G5" t="n">
        <v>8.970000000000001</v>
      </c>
      <c r="H5" t="n">
        <v>0.13</v>
      </c>
      <c r="I5" t="n">
        <v>181</v>
      </c>
      <c r="J5" t="n">
        <v>243.96</v>
      </c>
      <c r="K5" t="n">
        <v>58.47</v>
      </c>
      <c r="L5" t="n">
        <v>1.75</v>
      </c>
      <c r="M5" t="n">
        <v>179</v>
      </c>
      <c r="N5" t="n">
        <v>58.74</v>
      </c>
      <c r="O5" t="n">
        <v>30323.01</v>
      </c>
      <c r="P5" t="n">
        <v>439.22</v>
      </c>
      <c r="Q5" t="n">
        <v>609.67</v>
      </c>
      <c r="R5" t="n">
        <v>161.01</v>
      </c>
      <c r="S5" t="n">
        <v>46.36</v>
      </c>
      <c r="T5" t="n">
        <v>56149.64</v>
      </c>
      <c r="U5" t="n">
        <v>0.29</v>
      </c>
      <c r="V5" t="n">
        <v>0.79</v>
      </c>
      <c r="W5" t="n">
        <v>9.48</v>
      </c>
      <c r="X5" t="n">
        <v>3.66</v>
      </c>
      <c r="Y5" t="n">
        <v>1</v>
      </c>
      <c r="Z5" t="n">
        <v>10</v>
      </c>
      <c r="AA5" t="n">
        <v>1778.698318613502</v>
      </c>
      <c r="AB5" t="n">
        <v>2433.69351015863</v>
      </c>
      <c r="AC5" t="n">
        <v>2201.425217259385</v>
      </c>
      <c r="AD5" t="n">
        <v>1778698.318613502</v>
      </c>
      <c r="AE5" t="n">
        <v>2433693.510158631</v>
      </c>
      <c r="AF5" t="n">
        <v>9.690818636448899e-07</v>
      </c>
      <c r="AG5" t="n">
        <v>33.28993055555556</v>
      </c>
      <c r="AH5" t="n">
        <v>2201425.217259385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2.7328</v>
      </c>
      <c r="E6" t="n">
        <v>36.59</v>
      </c>
      <c r="F6" t="n">
        <v>26.52</v>
      </c>
      <c r="G6" t="n">
        <v>10.26</v>
      </c>
      <c r="H6" t="n">
        <v>0.15</v>
      </c>
      <c r="I6" t="n">
        <v>155</v>
      </c>
      <c r="J6" t="n">
        <v>244.41</v>
      </c>
      <c r="K6" t="n">
        <v>58.47</v>
      </c>
      <c r="L6" t="n">
        <v>2</v>
      </c>
      <c r="M6" t="n">
        <v>153</v>
      </c>
      <c r="N6" t="n">
        <v>58.93</v>
      </c>
      <c r="O6" t="n">
        <v>30377.45</v>
      </c>
      <c r="P6" t="n">
        <v>430.35</v>
      </c>
      <c r="Q6" t="n">
        <v>609.39</v>
      </c>
      <c r="R6" t="n">
        <v>144.6</v>
      </c>
      <c r="S6" t="n">
        <v>46.36</v>
      </c>
      <c r="T6" t="n">
        <v>48070.3</v>
      </c>
      <c r="U6" t="n">
        <v>0.32</v>
      </c>
      <c r="V6" t="n">
        <v>0.8</v>
      </c>
      <c r="W6" t="n">
        <v>9.44</v>
      </c>
      <c r="X6" t="n">
        <v>3.13</v>
      </c>
      <c r="Y6" t="n">
        <v>1</v>
      </c>
      <c r="Z6" t="n">
        <v>10</v>
      </c>
      <c r="AA6" t="n">
        <v>1677.288769520737</v>
      </c>
      <c r="AB6" t="n">
        <v>2294.940491216354</v>
      </c>
      <c r="AC6" t="n">
        <v>2075.914591703873</v>
      </c>
      <c r="AD6" t="n">
        <v>1677288.769520737</v>
      </c>
      <c r="AE6" t="n">
        <v>2294940.491216354</v>
      </c>
      <c r="AF6" t="n">
        <v>1.015727732508248e-06</v>
      </c>
      <c r="AG6" t="n">
        <v>31.76215277777778</v>
      </c>
      <c r="AH6" t="n">
        <v>2075914.591703873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2.8332</v>
      </c>
      <c r="E7" t="n">
        <v>35.3</v>
      </c>
      <c r="F7" t="n">
        <v>26.12</v>
      </c>
      <c r="G7" t="n">
        <v>11.52</v>
      </c>
      <c r="H7" t="n">
        <v>0.16</v>
      </c>
      <c r="I7" t="n">
        <v>136</v>
      </c>
      <c r="J7" t="n">
        <v>244.85</v>
      </c>
      <c r="K7" t="n">
        <v>58.47</v>
      </c>
      <c r="L7" t="n">
        <v>2.25</v>
      </c>
      <c r="M7" t="n">
        <v>134</v>
      </c>
      <c r="N7" t="n">
        <v>59.12</v>
      </c>
      <c r="O7" t="n">
        <v>30431.96</v>
      </c>
      <c r="P7" t="n">
        <v>423.66</v>
      </c>
      <c r="Q7" t="n">
        <v>609.45</v>
      </c>
      <c r="R7" t="n">
        <v>132.32</v>
      </c>
      <c r="S7" t="n">
        <v>46.36</v>
      </c>
      <c r="T7" t="n">
        <v>42026.48</v>
      </c>
      <c r="U7" t="n">
        <v>0.35</v>
      </c>
      <c r="V7" t="n">
        <v>0.82</v>
      </c>
      <c r="W7" t="n">
        <v>9.41</v>
      </c>
      <c r="X7" t="n">
        <v>2.73</v>
      </c>
      <c r="Y7" t="n">
        <v>1</v>
      </c>
      <c r="Z7" t="n">
        <v>10</v>
      </c>
      <c r="AA7" t="n">
        <v>1598.105721824808</v>
      </c>
      <c r="AB7" t="n">
        <v>2186.598752049264</v>
      </c>
      <c r="AC7" t="n">
        <v>1977.912836064305</v>
      </c>
      <c r="AD7" t="n">
        <v>1598105.721824808</v>
      </c>
      <c r="AE7" t="n">
        <v>2186598.752049264</v>
      </c>
      <c r="AF7" t="n">
        <v>1.053044427598935e-06</v>
      </c>
      <c r="AG7" t="n">
        <v>30.64236111111111</v>
      </c>
      <c r="AH7" t="n">
        <v>1977912.836064305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2.9169</v>
      </c>
      <c r="E8" t="n">
        <v>34.28</v>
      </c>
      <c r="F8" t="n">
        <v>25.81</v>
      </c>
      <c r="G8" t="n">
        <v>12.8</v>
      </c>
      <c r="H8" t="n">
        <v>0.18</v>
      </c>
      <c r="I8" t="n">
        <v>121</v>
      </c>
      <c r="J8" t="n">
        <v>245.29</v>
      </c>
      <c r="K8" t="n">
        <v>58.47</v>
      </c>
      <c r="L8" t="n">
        <v>2.5</v>
      </c>
      <c r="M8" t="n">
        <v>119</v>
      </c>
      <c r="N8" t="n">
        <v>59.32</v>
      </c>
      <c r="O8" t="n">
        <v>30486.54</v>
      </c>
      <c r="P8" t="n">
        <v>418.55</v>
      </c>
      <c r="Q8" t="n">
        <v>609.4</v>
      </c>
      <c r="R8" t="n">
        <v>122.74</v>
      </c>
      <c r="S8" t="n">
        <v>46.36</v>
      </c>
      <c r="T8" t="n">
        <v>37314.36</v>
      </c>
      <c r="U8" t="n">
        <v>0.38</v>
      </c>
      <c r="V8" t="n">
        <v>0.83</v>
      </c>
      <c r="W8" t="n">
        <v>9.380000000000001</v>
      </c>
      <c r="X8" t="n">
        <v>2.43</v>
      </c>
      <c r="Y8" t="n">
        <v>1</v>
      </c>
      <c r="Z8" t="n">
        <v>10</v>
      </c>
      <c r="AA8" t="n">
        <v>1543.25338723854</v>
      </c>
      <c r="AB8" t="n">
        <v>2111.547367954121</v>
      </c>
      <c r="AC8" t="n">
        <v>1910.024250731923</v>
      </c>
      <c r="AD8" t="n">
        <v>1543253.38723854</v>
      </c>
      <c r="AE8" t="n">
        <v>2111547.367954121</v>
      </c>
      <c r="AF8" t="n">
        <v>1.08415406284884e-06</v>
      </c>
      <c r="AG8" t="n">
        <v>29.75694444444444</v>
      </c>
      <c r="AH8" t="n">
        <v>1910024.250731923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2.9865</v>
      </c>
      <c r="E9" t="n">
        <v>33.48</v>
      </c>
      <c r="F9" t="n">
        <v>25.58</v>
      </c>
      <c r="G9" t="n">
        <v>14.08</v>
      </c>
      <c r="H9" t="n">
        <v>0.2</v>
      </c>
      <c r="I9" t="n">
        <v>109</v>
      </c>
      <c r="J9" t="n">
        <v>245.73</v>
      </c>
      <c r="K9" t="n">
        <v>58.47</v>
      </c>
      <c r="L9" t="n">
        <v>2.75</v>
      </c>
      <c r="M9" t="n">
        <v>107</v>
      </c>
      <c r="N9" t="n">
        <v>59.51</v>
      </c>
      <c r="O9" t="n">
        <v>30541.19</v>
      </c>
      <c r="P9" t="n">
        <v>414.57</v>
      </c>
      <c r="Q9" t="n">
        <v>609.36</v>
      </c>
      <c r="R9" t="n">
        <v>115.29</v>
      </c>
      <c r="S9" t="n">
        <v>46.36</v>
      </c>
      <c r="T9" t="n">
        <v>33646.31</v>
      </c>
      <c r="U9" t="n">
        <v>0.4</v>
      </c>
      <c r="V9" t="n">
        <v>0.83</v>
      </c>
      <c r="W9" t="n">
        <v>9.369999999999999</v>
      </c>
      <c r="X9" t="n">
        <v>2.2</v>
      </c>
      <c r="Y9" t="n">
        <v>1</v>
      </c>
      <c r="Z9" t="n">
        <v>10</v>
      </c>
      <c r="AA9" t="n">
        <v>1498.610648730939</v>
      </c>
      <c r="AB9" t="n">
        <v>2050.465203629399</v>
      </c>
      <c r="AC9" t="n">
        <v>1854.771682440997</v>
      </c>
      <c r="AD9" t="n">
        <v>1498610.648730939</v>
      </c>
      <c r="AE9" t="n">
        <v>2050465.203629399</v>
      </c>
      <c r="AF9" t="n">
        <v>1.110023006855929e-06</v>
      </c>
      <c r="AG9" t="n">
        <v>29.0625</v>
      </c>
      <c r="AH9" t="n">
        <v>1854771.682440997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3.0509</v>
      </c>
      <c r="E10" t="n">
        <v>32.78</v>
      </c>
      <c r="F10" t="n">
        <v>25.35</v>
      </c>
      <c r="G10" t="n">
        <v>15.36</v>
      </c>
      <c r="H10" t="n">
        <v>0.22</v>
      </c>
      <c r="I10" t="n">
        <v>99</v>
      </c>
      <c r="J10" t="n">
        <v>246.18</v>
      </c>
      <c r="K10" t="n">
        <v>58.47</v>
      </c>
      <c r="L10" t="n">
        <v>3</v>
      </c>
      <c r="M10" t="n">
        <v>97</v>
      </c>
      <c r="N10" t="n">
        <v>59.7</v>
      </c>
      <c r="O10" t="n">
        <v>30595.91</v>
      </c>
      <c r="P10" t="n">
        <v>410.52</v>
      </c>
      <c r="Q10" t="n">
        <v>609</v>
      </c>
      <c r="R10" t="n">
        <v>108.69</v>
      </c>
      <c r="S10" t="n">
        <v>46.36</v>
      </c>
      <c r="T10" t="n">
        <v>30399.66</v>
      </c>
      <c r="U10" t="n">
        <v>0.43</v>
      </c>
      <c r="V10" t="n">
        <v>0.84</v>
      </c>
      <c r="W10" t="n">
        <v>9.33</v>
      </c>
      <c r="X10" t="n">
        <v>1.97</v>
      </c>
      <c r="Y10" t="n">
        <v>1</v>
      </c>
      <c r="Z10" t="n">
        <v>10</v>
      </c>
      <c r="AA10" t="n">
        <v>1456.881987220361</v>
      </c>
      <c r="AB10" t="n">
        <v>1993.370208012007</v>
      </c>
      <c r="AC10" t="n">
        <v>1803.125753071999</v>
      </c>
      <c r="AD10" t="n">
        <v>1456881.987220361</v>
      </c>
      <c r="AE10" t="n">
        <v>1993370.208012007</v>
      </c>
      <c r="AF10" t="n">
        <v>1.133959213667086e-06</v>
      </c>
      <c r="AG10" t="n">
        <v>28.45486111111111</v>
      </c>
      <c r="AH10" t="n">
        <v>1803125.753071999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3.1012</v>
      </c>
      <c r="E11" t="n">
        <v>32.25</v>
      </c>
      <c r="F11" t="n">
        <v>25.19</v>
      </c>
      <c r="G11" t="n">
        <v>16.61</v>
      </c>
      <c r="H11" t="n">
        <v>0.23</v>
      </c>
      <c r="I11" t="n">
        <v>91</v>
      </c>
      <c r="J11" t="n">
        <v>246.62</v>
      </c>
      <c r="K11" t="n">
        <v>58.47</v>
      </c>
      <c r="L11" t="n">
        <v>3.25</v>
      </c>
      <c r="M11" t="n">
        <v>89</v>
      </c>
      <c r="N11" t="n">
        <v>59.9</v>
      </c>
      <c r="O11" t="n">
        <v>30650.7</v>
      </c>
      <c r="P11" t="n">
        <v>407.83</v>
      </c>
      <c r="Q11" t="n">
        <v>609.05</v>
      </c>
      <c r="R11" t="n">
        <v>103.55</v>
      </c>
      <c r="S11" t="n">
        <v>46.36</v>
      </c>
      <c r="T11" t="n">
        <v>27866.15</v>
      </c>
      <c r="U11" t="n">
        <v>0.45</v>
      </c>
      <c r="V11" t="n">
        <v>0.85</v>
      </c>
      <c r="W11" t="n">
        <v>9.33</v>
      </c>
      <c r="X11" t="n">
        <v>1.81</v>
      </c>
      <c r="Y11" t="n">
        <v>1</v>
      </c>
      <c r="Z11" t="n">
        <v>10</v>
      </c>
      <c r="AA11" t="n">
        <v>1423.973359641692</v>
      </c>
      <c r="AB11" t="n">
        <v>1948.343171932688</v>
      </c>
      <c r="AC11" t="n">
        <v>1762.396034120248</v>
      </c>
      <c r="AD11" t="n">
        <v>1423973.359641692</v>
      </c>
      <c r="AE11" t="n">
        <v>1948343.171932688</v>
      </c>
      <c r="AF11" t="n">
        <v>1.152654729235429e-06</v>
      </c>
      <c r="AG11" t="n">
        <v>27.99479166666667</v>
      </c>
      <c r="AH11" t="n">
        <v>1762396.034120248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3.1471</v>
      </c>
      <c r="E12" t="n">
        <v>31.78</v>
      </c>
      <c r="F12" t="n">
        <v>25.05</v>
      </c>
      <c r="G12" t="n">
        <v>17.89</v>
      </c>
      <c r="H12" t="n">
        <v>0.25</v>
      </c>
      <c r="I12" t="n">
        <v>84</v>
      </c>
      <c r="J12" t="n">
        <v>247.07</v>
      </c>
      <c r="K12" t="n">
        <v>58.47</v>
      </c>
      <c r="L12" t="n">
        <v>3.5</v>
      </c>
      <c r="M12" t="n">
        <v>82</v>
      </c>
      <c r="N12" t="n">
        <v>60.09</v>
      </c>
      <c r="O12" t="n">
        <v>30705.56</v>
      </c>
      <c r="P12" t="n">
        <v>405.34</v>
      </c>
      <c r="Q12" t="n">
        <v>609.16</v>
      </c>
      <c r="R12" t="n">
        <v>99.09</v>
      </c>
      <c r="S12" t="n">
        <v>46.36</v>
      </c>
      <c r="T12" t="n">
        <v>25673.45</v>
      </c>
      <c r="U12" t="n">
        <v>0.47</v>
      </c>
      <c r="V12" t="n">
        <v>0.85</v>
      </c>
      <c r="W12" t="n">
        <v>9.32</v>
      </c>
      <c r="X12" t="n">
        <v>1.67</v>
      </c>
      <c r="Y12" t="n">
        <v>1</v>
      </c>
      <c r="Z12" t="n">
        <v>10</v>
      </c>
      <c r="AA12" t="n">
        <v>1393.785257836763</v>
      </c>
      <c r="AB12" t="n">
        <v>1907.038479238126</v>
      </c>
      <c r="AC12" t="n">
        <v>1725.033403324955</v>
      </c>
      <c r="AD12" t="n">
        <v>1393785.257836763</v>
      </c>
      <c r="AE12" t="n">
        <v>1907038.479238126</v>
      </c>
      <c r="AF12" t="n">
        <v>1.169714851791828e-06</v>
      </c>
      <c r="AG12" t="n">
        <v>27.58680555555556</v>
      </c>
      <c r="AH12" t="n">
        <v>1725033.403324955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3.1894</v>
      </c>
      <c r="E13" t="n">
        <v>31.35</v>
      </c>
      <c r="F13" t="n">
        <v>24.91</v>
      </c>
      <c r="G13" t="n">
        <v>19.16</v>
      </c>
      <c r="H13" t="n">
        <v>0.27</v>
      </c>
      <c r="I13" t="n">
        <v>78</v>
      </c>
      <c r="J13" t="n">
        <v>247.51</v>
      </c>
      <c r="K13" t="n">
        <v>58.47</v>
      </c>
      <c r="L13" t="n">
        <v>3.75</v>
      </c>
      <c r="M13" t="n">
        <v>76</v>
      </c>
      <c r="N13" t="n">
        <v>60.29</v>
      </c>
      <c r="O13" t="n">
        <v>30760.49</v>
      </c>
      <c r="P13" t="n">
        <v>402.86</v>
      </c>
      <c r="Q13" t="n">
        <v>609.17</v>
      </c>
      <c r="R13" t="n">
        <v>94.97</v>
      </c>
      <c r="S13" t="n">
        <v>46.36</v>
      </c>
      <c r="T13" t="n">
        <v>23643.8</v>
      </c>
      <c r="U13" t="n">
        <v>0.49</v>
      </c>
      <c r="V13" t="n">
        <v>0.86</v>
      </c>
      <c r="W13" t="n">
        <v>9.31</v>
      </c>
      <c r="X13" t="n">
        <v>1.53</v>
      </c>
      <c r="Y13" t="n">
        <v>1</v>
      </c>
      <c r="Z13" t="n">
        <v>10</v>
      </c>
      <c r="AA13" t="n">
        <v>1375.641949253675</v>
      </c>
      <c r="AB13" t="n">
        <v>1882.214004008462</v>
      </c>
      <c r="AC13" t="n">
        <v>1702.57814116984</v>
      </c>
      <c r="AD13" t="n">
        <v>1375641.949253675</v>
      </c>
      <c r="AE13" t="n">
        <v>1882214.004008462</v>
      </c>
      <c r="AF13" t="n">
        <v>1.185436925520274e-06</v>
      </c>
      <c r="AG13" t="n">
        <v>27.21354166666667</v>
      </c>
      <c r="AH13" t="n">
        <v>1702578.14116984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3.2209</v>
      </c>
      <c r="E14" t="n">
        <v>31.05</v>
      </c>
      <c r="F14" t="n">
        <v>24.84</v>
      </c>
      <c r="G14" t="n">
        <v>20.42</v>
      </c>
      <c r="H14" t="n">
        <v>0.29</v>
      </c>
      <c r="I14" t="n">
        <v>73</v>
      </c>
      <c r="J14" t="n">
        <v>247.96</v>
      </c>
      <c r="K14" t="n">
        <v>58.47</v>
      </c>
      <c r="L14" t="n">
        <v>4</v>
      </c>
      <c r="M14" t="n">
        <v>71</v>
      </c>
      <c r="N14" t="n">
        <v>60.48</v>
      </c>
      <c r="O14" t="n">
        <v>30815.5</v>
      </c>
      <c r="P14" t="n">
        <v>401.53</v>
      </c>
      <c r="Q14" t="n">
        <v>608.97</v>
      </c>
      <c r="R14" t="n">
        <v>92.76000000000001</v>
      </c>
      <c r="S14" t="n">
        <v>46.36</v>
      </c>
      <c r="T14" t="n">
        <v>22561.27</v>
      </c>
      <c r="U14" t="n">
        <v>0.5</v>
      </c>
      <c r="V14" t="n">
        <v>0.86</v>
      </c>
      <c r="W14" t="n">
        <v>9.31</v>
      </c>
      <c r="X14" t="n">
        <v>1.47</v>
      </c>
      <c r="Y14" t="n">
        <v>1</v>
      </c>
      <c r="Z14" t="n">
        <v>10</v>
      </c>
      <c r="AA14" t="n">
        <v>1352.985351973326</v>
      </c>
      <c r="AB14" t="n">
        <v>1851.214248070959</v>
      </c>
      <c r="AC14" t="n">
        <v>1674.536958430582</v>
      </c>
      <c r="AD14" t="n">
        <v>1352985.351973325</v>
      </c>
      <c r="AE14" t="n">
        <v>1851214.248070959</v>
      </c>
      <c r="AF14" t="n">
        <v>1.197144852764863e-06</v>
      </c>
      <c r="AG14" t="n">
        <v>26.953125</v>
      </c>
      <c r="AH14" t="n">
        <v>1674536.958430582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3.2497</v>
      </c>
      <c r="E15" t="n">
        <v>30.77</v>
      </c>
      <c r="F15" t="n">
        <v>24.76</v>
      </c>
      <c r="G15" t="n">
        <v>21.53</v>
      </c>
      <c r="H15" t="n">
        <v>0.3</v>
      </c>
      <c r="I15" t="n">
        <v>69</v>
      </c>
      <c r="J15" t="n">
        <v>248.4</v>
      </c>
      <c r="K15" t="n">
        <v>58.47</v>
      </c>
      <c r="L15" t="n">
        <v>4.25</v>
      </c>
      <c r="M15" t="n">
        <v>67</v>
      </c>
      <c r="N15" t="n">
        <v>60.68</v>
      </c>
      <c r="O15" t="n">
        <v>30870.57</v>
      </c>
      <c r="P15" t="n">
        <v>399.9</v>
      </c>
      <c r="Q15" t="n">
        <v>609.12</v>
      </c>
      <c r="R15" t="n">
        <v>90.36</v>
      </c>
      <c r="S15" t="n">
        <v>46.36</v>
      </c>
      <c r="T15" t="n">
        <v>21381.52</v>
      </c>
      <c r="U15" t="n">
        <v>0.51</v>
      </c>
      <c r="V15" t="n">
        <v>0.86</v>
      </c>
      <c r="W15" t="n">
        <v>9.289999999999999</v>
      </c>
      <c r="X15" t="n">
        <v>1.38</v>
      </c>
      <c r="Y15" t="n">
        <v>1</v>
      </c>
      <c r="Z15" t="n">
        <v>10</v>
      </c>
      <c r="AA15" t="n">
        <v>1341.478485572135</v>
      </c>
      <c r="AB15" t="n">
        <v>1835.470045813732</v>
      </c>
      <c r="AC15" t="n">
        <v>1660.295360739658</v>
      </c>
      <c r="AD15" t="n">
        <v>1341478.485572135</v>
      </c>
      <c r="AE15" t="n">
        <v>1835470.045813733</v>
      </c>
      <c r="AF15" t="n">
        <v>1.207849243388486e-06</v>
      </c>
      <c r="AG15" t="n">
        <v>26.71006944444444</v>
      </c>
      <c r="AH15" t="n">
        <v>1660295.360739658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3.2821</v>
      </c>
      <c r="E16" t="n">
        <v>30.47</v>
      </c>
      <c r="F16" t="n">
        <v>24.64</v>
      </c>
      <c r="G16" t="n">
        <v>22.75</v>
      </c>
      <c r="H16" t="n">
        <v>0.32</v>
      </c>
      <c r="I16" t="n">
        <v>65</v>
      </c>
      <c r="J16" t="n">
        <v>248.85</v>
      </c>
      <c r="K16" t="n">
        <v>58.47</v>
      </c>
      <c r="L16" t="n">
        <v>4.5</v>
      </c>
      <c r="M16" t="n">
        <v>63</v>
      </c>
      <c r="N16" t="n">
        <v>60.88</v>
      </c>
      <c r="O16" t="n">
        <v>30925.72</v>
      </c>
      <c r="P16" t="n">
        <v>397.71</v>
      </c>
      <c r="Q16" t="n">
        <v>609.11</v>
      </c>
      <c r="R16" t="n">
        <v>87.06</v>
      </c>
      <c r="S16" t="n">
        <v>46.36</v>
      </c>
      <c r="T16" t="n">
        <v>19753.28</v>
      </c>
      <c r="U16" t="n">
        <v>0.53</v>
      </c>
      <c r="V16" t="n">
        <v>0.86</v>
      </c>
      <c r="W16" t="n">
        <v>9.27</v>
      </c>
      <c r="X16" t="n">
        <v>1.26</v>
      </c>
      <c r="Y16" t="n">
        <v>1</v>
      </c>
      <c r="Z16" t="n">
        <v>10</v>
      </c>
      <c r="AA16" t="n">
        <v>1327.741515749275</v>
      </c>
      <c r="AB16" t="n">
        <v>1816.674517669759</v>
      </c>
      <c r="AC16" t="n">
        <v>1643.293651422056</v>
      </c>
      <c r="AD16" t="n">
        <v>1327741.515749275</v>
      </c>
      <c r="AE16" t="n">
        <v>1816674.517669759</v>
      </c>
      <c r="AF16" t="n">
        <v>1.219891682840062e-06</v>
      </c>
      <c r="AG16" t="n">
        <v>26.44965277777778</v>
      </c>
      <c r="AH16" t="n">
        <v>1643293.651422056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3.3099</v>
      </c>
      <c r="E17" t="n">
        <v>30.21</v>
      </c>
      <c r="F17" t="n">
        <v>24.57</v>
      </c>
      <c r="G17" t="n">
        <v>24.17</v>
      </c>
      <c r="H17" t="n">
        <v>0.34</v>
      </c>
      <c r="I17" t="n">
        <v>61</v>
      </c>
      <c r="J17" t="n">
        <v>249.3</v>
      </c>
      <c r="K17" t="n">
        <v>58.47</v>
      </c>
      <c r="L17" t="n">
        <v>4.75</v>
      </c>
      <c r="M17" t="n">
        <v>59</v>
      </c>
      <c r="N17" t="n">
        <v>61.07</v>
      </c>
      <c r="O17" t="n">
        <v>30980.93</v>
      </c>
      <c r="P17" t="n">
        <v>396.49</v>
      </c>
      <c r="Q17" t="n">
        <v>608.95</v>
      </c>
      <c r="R17" t="n">
        <v>84.67</v>
      </c>
      <c r="S17" t="n">
        <v>46.36</v>
      </c>
      <c r="T17" t="n">
        <v>18577.61</v>
      </c>
      <c r="U17" t="n">
        <v>0.55</v>
      </c>
      <c r="V17" t="n">
        <v>0.87</v>
      </c>
      <c r="W17" t="n">
        <v>9.279999999999999</v>
      </c>
      <c r="X17" t="n">
        <v>1.2</v>
      </c>
      <c r="Y17" t="n">
        <v>1</v>
      </c>
      <c r="Z17" t="n">
        <v>10</v>
      </c>
      <c r="AA17" t="n">
        <v>1307.094517655038</v>
      </c>
      <c r="AB17" t="n">
        <v>1788.424383995955</v>
      </c>
      <c r="AC17" t="n">
        <v>1617.739670856768</v>
      </c>
      <c r="AD17" t="n">
        <v>1307094.517655038</v>
      </c>
      <c r="AE17" t="n">
        <v>1788424.383995955</v>
      </c>
      <c r="AF17" t="n">
        <v>1.230224393233698e-06</v>
      </c>
      <c r="AG17" t="n">
        <v>26.22395833333333</v>
      </c>
      <c r="AH17" t="n">
        <v>1617739.670856768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3.3302</v>
      </c>
      <c r="E18" t="n">
        <v>30.03</v>
      </c>
      <c r="F18" t="n">
        <v>24.53</v>
      </c>
      <c r="G18" t="n">
        <v>25.38</v>
      </c>
      <c r="H18" t="n">
        <v>0.36</v>
      </c>
      <c r="I18" t="n">
        <v>58</v>
      </c>
      <c r="J18" t="n">
        <v>249.75</v>
      </c>
      <c r="K18" t="n">
        <v>58.47</v>
      </c>
      <c r="L18" t="n">
        <v>5</v>
      </c>
      <c r="M18" t="n">
        <v>56</v>
      </c>
      <c r="N18" t="n">
        <v>61.27</v>
      </c>
      <c r="O18" t="n">
        <v>31036.22</v>
      </c>
      <c r="P18" t="n">
        <v>395.54</v>
      </c>
      <c r="Q18" t="n">
        <v>608.95</v>
      </c>
      <c r="R18" t="n">
        <v>83.02</v>
      </c>
      <c r="S18" t="n">
        <v>46.36</v>
      </c>
      <c r="T18" t="n">
        <v>17766.17</v>
      </c>
      <c r="U18" t="n">
        <v>0.5600000000000001</v>
      </c>
      <c r="V18" t="n">
        <v>0.87</v>
      </c>
      <c r="W18" t="n">
        <v>9.279999999999999</v>
      </c>
      <c r="X18" t="n">
        <v>1.16</v>
      </c>
      <c r="Y18" t="n">
        <v>1</v>
      </c>
      <c r="Z18" t="n">
        <v>10</v>
      </c>
      <c r="AA18" t="n">
        <v>1299.865358999914</v>
      </c>
      <c r="AB18" t="n">
        <v>1778.533130196043</v>
      </c>
      <c r="AC18" t="n">
        <v>1608.792424437058</v>
      </c>
      <c r="AD18" t="n">
        <v>1299865.358999914</v>
      </c>
      <c r="AE18" t="n">
        <v>1778533.130196043</v>
      </c>
      <c r="AF18" t="n">
        <v>1.237769501902433e-06</v>
      </c>
      <c r="AG18" t="n">
        <v>26.06770833333333</v>
      </c>
      <c r="AH18" t="n">
        <v>1608792.424437058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3.3545</v>
      </c>
      <c r="E19" t="n">
        <v>29.81</v>
      </c>
      <c r="F19" t="n">
        <v>24.46</v>
      </c>
      <c r="G19" t="n">
        <v>26.68</v>
      </c>
      <c r="H19" t="n">
        <v>0.37</v>
      </c>
      <c r="I19" t="n">
        <v>55</v>
      </c>
      <c r="J19" t="n">
        <v>250.2</v>
      </c>
      <c r="K19" t="n">
        <v>58.47</v>
      </c>
      <c r="L19" t="n">
        <v>5.25</v>
      </c>
      <c r="M19" t="n">
        <v>53</v>
      </c>
      <c r="N19" t="n">
        <v>61.47</v>
      </c>
      <c r="O19" t="n">
        <v>31091.59</v>
      </c>
      <c r="P19" t="n">
        <v>394.17</v>
      </c>
      <c r="Q19" t="n">
        <v>609.0700000000001</v>
      </c>
      <c r="R19" t="n">
        <v>80.95999999999999</v>
      </c>
      <c r="S19" t="n">
        <v>46.36</v>
      </c>
      <c r="T19" t="n">
        <v>16750.5</v>
      </c>
      <c r="U19" t="n">
        <v>0.57</v>
      </c>
      <c r="V19" t="n">
        <v>0.87</v>
      </c>
      <c r="W19" t="n">
        <v>9.27</v>
      </c>
      <c r="X19" t="n">
        <v>1.08</v>
      </c>
      <c r="Y19" t="n">
        <v>1</v>
      </c>
      <c r="Z19" t="n">
        <v>10</v>
      </c>
      <c r="AA19" t="n">
        <v>1290.582415748945</v>
      </c>
      <c r="AB19" t="n">
        <v>1765.831797705514</v>
      </c>
      <c r="AC19" t="n">
        <v>1597.303289292993</v>
      </c>
      <c r="AD19" t="n">
        <v>1290582.415748945</v>
      </c>
      <c r="AE19" t="n">
        <v>1765831.797705514</v>
      </c>
      <c r="AF19" t="n">
        <v>1.246801331491115e-06</v>
      </c>
      <c r="AG19" t="n">
        <v>25.87673611111111</v>
      </c>
      <c r="AH19" t="n">
        <v>1597303.289292993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3.3696</v>
      </c>
      <c r="E20" t="n">
        <v>29.68</v>
      </c>
      <c r="F20" t="n">
        <v>24.42</v>
      </c>
      <c r="G20" t="n">
        <v>27.64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393.18</v>
      </c>
      <c r="Q20" t="n">
        <v>609.0700000000001</v>
      </c>
      <c r="R20" t="n">
        <v>80.06999999999999</v>
      </c>
      <c r="S20" t="n">
        <v>46.36</v>
      </c>
      <c r="T20" t="n">
        <v>16317.37</v>
      </c>
      <c r="U20" t="n">
        <v>0.58</v>
      </c>
      <c r="V20" t="n">
        <v>0.87</v>
      </c>
      <c r="W20" t="n">
        <v>9.26</v>
      </c>
      <c r="X20" t="n">
        <v>1.04</v>
      </c>
      <c r="Y20" t="n">
        <v>1</v>
      </c>
      <c r="Z20" t="n">
        <v>10</v>
      </c>
      <c r="AA20" t="n">
        <v>1284.793116100756</v>
      </c>
      <c r="AB20" t="n">
        <v>1757.910622520988</v>
      </c>
      <c r="AC20" t="n">
        <v>1590.138099950639</v>
      </c>
      <c r="AD20" t="n">
        <v>1284793.116100756</v>
      </c>
      <c r="AE20" t="n">
        <v>1757910.622520988</v>
      </c>
      <c r="AF20" t="n">
        <v>1.252413702963917e-06</v>
      </c>
      <c r="AG20" t="n">
        <v>25.76388888888889</v>
      </c>
      <c r="AH20" t="n">
        <v>1590138.099950639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24.37</v>
      </c>
      <c r="G21" t="n">
        <v>29.24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392.22</v>
      </c>
      <c r="Q21" t="n">
        <v>609</v>
      </c>
      <c r="R21" t="n">
        <v>78.04000000000001</v>
      </c>
      <c r="S21" t="n">
        <v>46.36</v>
      </c>
      <c r="T21" t="n">
        <v>15315.17</v>
      </c>
      <c r="U21" t="n">
        <v>0.59</v>
      </c>
      <c r="V21" t="n">
        <v>0.87</v>
      </c>
      <c r="W21" t="n">
        <v>9.26</v>
      </c>
      <c r="X21" t="n">
        <v>0.99</v>
      </c>
      <c r="Y21" t="n">
        <v>1</v>
      </c>
      <c r="Z21" t="n">
        <v>10</v>
      </c>
      <c r="AA21" t="n">
        <v>1266.699010514885</v>
      </c>
      <c r="AB21" t="n">
        <v>1733.153469002798</v>
      </c>
      <c r="AC21" t="n">
        <v>1567.743734417342</v>
      </c>
      <c r="AD21" t="n">
        <v>1266699.010514885</v>
      </c>
      <c r="AE21" t="n">
        <v>1733153.469002798</v>
      </c>
      <c r="AF21" t="n">
        <v>1.260590668023629e-06</v>
      </c>
      <c r="AG21" t="n">
        <v>25.59027777777778</v>
      </c>
      <c r="AH21" t="n">
        <v>1567743.734417342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3.4092</v>
      </c>
      <c r="E22" t="n">
        <v>29.33</v>
      </c>
      <c r="F22" t="n">
        <v>24.31</v>
      </c>
      <c r="G22" t="n">
        <v>30.39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391.13</v>
      </c>
      <c r="Q22" t="n">
        <v>608.97</v>
      </c>
      <c r="R22" t="n">
        <v>76.42</v>
      </c>
      <c r="S22" t="n">
        <v>46.36</v>
      </c>
      <c r="T22" t="n">
        <v>14518.81</v>
      </c>
      <c r="U22" t="n">
        <v>0.61</v>
      </c>
      <c r="V22" t="n">
        <v>0.88</v>
      </c>
      <c r="W22" t="n">
        <v>9.25</v>
      </c>
      <c r="X22" t="n">
        <v>0.93</v>
      </c>
      <c r="Y22" t="n">
        <v>1</v>
      </c>
      <c r="Z22" t="n">
        <v>10</v>
      </c>
      <c r="AA22" t="n">
        <v>1259.912899817121</v>
      </c>
      <c r="AB22" t="n">
        <v>1723.868412964044</v>
      </c>
      <c r="AC22" t="n">
        <v>1559.344831095268</v>
      </c>
      <c r="AD22" t="n">
        <v>1259912.899817121</v>
      </c>
      <c r="AE22" t="n">
        <v>1723868.412964044</v>
      </c>
      <c r="AF22" t="n">
        <v>1.267132240071399e-06</v>
      </c>
      <c r="AG22" t="n">
        <v>25.46006944444444</v>
      </c>
      <c r="AH22" t="n">
        <v>1559344.831095268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3.4255</v>
      </c>
      <c r="E23" t="n">
        <v>29.19</v>
      </c>
      <c r="F23" t="n">
        <v>24.26</v>
      </c>
      <c r="G23" t="n">
        <v>31.65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390.07</v>
      </c>
      <c r="Q23" t="n">
        <v>608.99</v>
      </c>
      <c r="R23" t="n">
        <v>75.39</v>
      </c>
      <c r="S23" t="n">
        <v>46.36</v>
      </c>
      <c r="T23" t="n">
        <v>14011.41</v>
      </c>
      <c r="U23" t="n">
        <v>0.61</v>
      </c>
      <c r="V23" t="n">
        <v>0.88</v>
      </c>
      <c r="W23" t="n">
        <v>9.24</v>
      </c>
      <c r="X23" t="n">
        <v>0.89</v>
      </c>
      <c r="Y23" t="n">
        <v>1</v>
      </c>
      <c r="Z23" t="n">
        <v>10</v>
      </c>
      <c r="AA23" t="n">
        <v>1253.814760497035</v>
      </c>
      <c r="AB23" t="n">
        <v>1715.524669715382</v>
      </c>
      <c r="AC23" t="n">
        <v>1551.797402991741</v>
      </c>
      <c r="AD23" t="n">
        <v>1253814.760497035</v>
      </c>
      <c r="AE23" t="n">
        <v>1715524.669715382</v>
      </c>
      <c r="AF23" t="n">
        <v>1.273190627820186e-06</v>
      </c>
      <c r="AG23" t="n">
        <v>25.33854166666667</v>
      </c>
      <c r="AH23" t="n">
        <v>1551797.402991741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3.4411</v>
      </c>
      <c r="E24" t="n">
        <v>29.06</v>
      </c>
      <c r="F24" t="n">
        <v>24.23</v>
      </c>
      <c r="G24" t="n">
        <v>33.03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389.31</v>
      </c>
      <c r="Q24" t="n">
        <v>608.9299999999999</v>
      </c>
      <c r="R24" t="n">
        <v>74.02</v>
      </c>
      <c r="S24" t="n">
        <v>46.36</v>
      </c>
      <c r="T24" t="n">
        <v>13338.66</v>
      </c>
      <c r="U24" t="n">
        <v>0.63</v>
      </c>
      <c r="V24" t="n">
        <v>0.88</v>
      </c>
      <c r="W24" t="n">
        <v>9.24</v>
      </c>
      <c r="X24" t="n">
        <v>0.85</v>
      </c>
      <c r="Y24" t="n">
        <v>1</v>
      </c>
      <c r="Z24" t="n">
        <v>10</v>
      </c>
      <c r="AA24" t="n">
        <v>1248.589355847378</v>
      </c>
      <c r="AB24" t="n">
        <v>1708.375040545139</v>
      </c>
      <c r="AC24" t="n">
        <v>1545.330124394939</v>
      </c>
      <c r="AD24" t="n">
        <v>1248589.355847378</v>
      </c>
      <c r="AE24" t="n">
        <v>1708375.040545139</v>
      </c>
      <c r="AF24" t="n">
        <v>1.278988839407982e-06</v>
      </c>
      <c r="AG24" t="n">
        <v>25.22569444444444</v>
      </c>
      <c r="AH24" t="n">
        <v>1545330.124394939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3.4473</v>
      </c>
      <c r="E25" t="n">
        <v>29.01</v>
      </c>
      <c r="F25" t="n">
        <v>24.22</v>
      </c>
      <c r="G25" t="n">
        <v>33.8</v>
      </c>
      <c r="H25" t="n">
        <v>0.47</v>
      </c>
      <c r="I25" t="n">
        <v>43</v>
      </c>
      <c r="J25" t="n">
        <v>252.9</v>
      </c>
      <c r="K25" t="n">
        <v>58.47</v>
      </c>
      <c r="L25" t="n">
        <v>6.75</v>
      </c>
      <c r="M25" t="n">
        <v>41</v>
      </c>
      <c r="N25" t="n">
        <v>62.68</v>
      </c>
      <c r="O25" t="n">
        <v>31425.3</v>
      </c>
      <c r="P25" t="n">
        <v>389.06</v>
      </c>
      <c r="Q25" t="n">
        <v>608.84</v>
      </c>
      <c r="R25" t="n">
        <v>73.66</v>
      </c>
      <c r="S25" t="n">
        <v>46.36</v>
      </c>
      <c r="T25" t="n">
        <v>13161.19</v>
      </c>
      <c r="U25" t="n">
        <v>0.63</v>
      </c>
      <c r="V25" t="n">
        <v>0.88</v>
      </c>
      <c r="W25" t="n">
        <v>9.25</v>
      </c>
      <c r="X25" t="n">
        <v>0.85</v>
      </c>
      <c r="Y25" t="n">
        <v>1</v>
      </c>
      <c r="Z25" t="n">
        <v>10</v>
      </c>
      <c r="AA25" t="n">
        <v>1246.624485530448</v>
      </c>
      <c r="AB25" t="n">
        <v>1705.686618293554</v>
      </c>
      <c r="AC25" t="n">
        <v>1542.898281389821</v>
      </c>
      <c r="AD25" t="n">
        <v>1246624.485530448</v>
      </c>
      <c r="AE25" t="n">
        <v>1705686.618293554</v>
      </c>
      <c r="AF25" t="n">
        <v>1.2812932568339e-06</v>
      </c>
      <c r="AG25" t="n">
        <v>25.18229166666667</v>
      </c>
      <c r="AH25" t="n">
        <v>1542898.281389821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3.4647</v>
      </c>
      <c r="E26" t="n">
        <v>28.86</v>
      </c>
      <c r="F26" t="n">
        <v>24.17</v>
      </c>
      <c r="G26" t="n">
        <v>35.37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387.89</v>
      </c>
      <c r="Q26" t="n">
        <v>609.05</v>
      </c>
      <c r="R26" t="n">
        <v>72.12</v>
      </c>
      <c r="S26" t="n">
        <v>46.36</v>
      </c>
      <c r="T26" t="n">
        <v>12403.74</v>
      </c>
      <c r="U26" t="n">
        <v>0.64</v>
      </c>
      <c r="V26" t="n">
        <v>0.88</v>
      </c>
      <c r="W26" t="n">
        <v>9.24</v>
      </c>
      <c r="X26" t="n">
        <v>0.79</v>
      </c>
      <c r="Y26" t="n">
        <v>1</v>
      </c>
      <c r="Z26" t="n">
        <v>10</v>
      </c>
      <c r="AA26" t="n">
        <v>1229.62552150107</v>
      </c>
      <c r="AB26" t="n">
        <v>1682.427885767194</v>
      </c>
      <c r="AC26" t="n">
        <v>1521.85932965194</v>
      </c>
      <c r="AD26" t="n">
        <v>1229625.52150107</v>
      </c>
      <c r="AE26" t="n">
        <v>1682427.885767194</v>
      </c>
      <c r="AF26" t="n">
        <v>1.287760492835673e-06</v>
      </c>
      <c r="AG26" t="n">
        <v>25.05208333333333</v>
      </c>
      <c r="AH26" t="n">
        <v>1521859.32965194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3.4714</v>
      </c>
      <c r="E27" t="n">
        <v>28.81</v>
      </c>
      <c r="F27" t="n">
        <v>24.16</v>
      </c>
      <c r="G27" t="n">
        <v>36.24</v>
      </c>
      <c r="H27" t="n">
        <v>0.51</v>
      </c>
      <c r="I27" t="n">
        <v>40</v>
      </c>
      <c r="J27" t="n">
        <v>253.81</v>
      </c>
      <c r="K27" t="n">
        <v>58.47</v>
      </c>
      <c r="L27" t="n">
        <v>7.25</v>
      </c>
      <c r="M27" t="n">
        <v>38</v>
      </c>
      <c r="N27" t="n">
        <v>63.08</v>
      </c>
      <c r="O27" t="n">
        <v>31537.13</v>
      </c>
      <c r="P27" t="n">
        <v>387.52</v>
      </c>
      <c r="Q27" t="n">
        <v>609.02</v>
      </c>
      <c r="R27" t="n">
        <v>71.72</v>
      </c>
      <c r="S27" t="n">
        <v>46.36</v>
      </c>
      <c r="T27" t="n">
        <v>12205.33</v>
      </c>
      <c r="U27" t="n">
        <v>0.65</v>
      </c>
      <c r="V27" t="n">
        <v>0.88</v>
      </c>
      <c r="W27" t="n">
        <v>9.25</v>
      </c>
      <c r="X27" t="n">
        <v>0.79</v>
      </c>
      <c r="Y27" t="n">
        <v>1</v>
      </c>
      <c r="Z27" t="n">
        <v>10</v>
      </c>
      <c r="AA27" t="n">
        <v>1227.38347767206</v>
      </c>
      <c r="AB27" t="n">
        <v>1679.360222488349</v>
      </c>
      <c r="AC27" t="n">
        <v>1519.084439850936</v>
      </c>
      <c r="AD27" t="n">
        <v>1227383.47767206</v>
      </c>
      <c r="AE27" t="n">
        <v>1679360.222488349</v>
      </c>
      <c r="AF27" t="n">
        <v>1.290250750376585e-06</v>
      </c>
      <c r="AG27" t="n">
        <v>25.00868055555556</v>
      </c>
      <c r="AH27" t="n">
        <v>1519084.439850936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3.4881</v>
      </c>
      <c r="E28" t="n">
        <v>28.67</v>
      </c>
      <c r="F28" t="n">
        <v>24.12</v>
      </c>
      <c r="G28" t="n">
        <v>38.08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386.51</v>
      </c>
      <c r="Q28" t="n">
        <v>608.97</v>
      </c>
      <c r="R28" t="n">
        <v>70.33</v>
      </c>
      <c r="S28" t="n">
        <v>46.36</v>
      </c>
      <c r="T28" t="n">
        <v>11521.41</v>
      </c>
      <c r="U28" t="n">
        <v>0.66</v>
      </c>
      <c r="V28" t="n">
        <v>0.88</v>
      </c>
      <c r="W28" t="n">
        <v>9.25</v>
      </c>
      <c r="X28" t="n">
        <v>0.74</v>
      </c>
      <c r="Y28" t="n">
        <v>1</v>
      </c>
      <c r="Z28" t="n">
        <v>10</v>
      </c>
      <c r="AA28" t="n">
        <v>1221.39654327976</v>
      </c>
      <c r="AB28" t="n">
        <v>1671.168634727901</v>
      </c>
      <c r="AC28" t="n">
        <v>1511.67464572938</v>
      </c>
      <c r="AD28" t="n">
        <v>1221396.543279761</v>
      </c>
      <c r="AE28" t="n">
        <v>1671168.634727901</v>
      </c>
      <c r="AF28" t="n">
        <v>1.296457810217367e-06</v>
      </c>
      <c r="AG28" t="n">
        <v>24.88715277777778</v>
      </c>
      <c r="AH28" t="n">
        <v>1511674.64572938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3.4973</v>
      </c>
      <c r="E29" t="n">
        <v>28.59</v>
      </c>
      <c r="F29" t="n">
        <v>24.09</v>
      </c>
      <c r="G29" t="n">
        <v>39.06</v>
      </c>
      <c r="H29" t="n">
        <v>0.54</v>
      </c>
      <c r="I29" t="n">
        <v>37</v>
      </c>
      <c r="J29" t="n">
        <v>254.72</v>
      </c>
      <c r="K29" t="n">
        <v>58.47</v>
      </c>
      <c r="L29" t="n">
        <v>7.75</v>
      </c>
      <c r="M29" t="n">
        <v>35</v>
      </c>
      <c r="N29" t="n">
        <v>63.49</v>
      </c>
      <c r="O29" t="n">
        <v>31649.26</v>
      </c>
      <c r="P29" t="n">
        <v>386</v>
      </c>
      <c r="Q29" t="n">
        <v>608.88</v>
      </c>
      <c r="R29" t="n">
        <v>69.56999999999999</v>
      </c>
      <c r="S29" t="n">
        <v>46.36</v>
      </c>
      <c r="T29" t="n">
        <v>11149.79</v>
      </c>
      <c r="U29" t="n">
        <v>0.67</v>
      </c>
      <c r="V29" t="n">
        <v>0.88</v>
      </c>
      <c r="W29" t="n">
        <v>9.24</v>
      </c>
      <c r="X29" t="n">
        <v>0.72</v>
      </c>
      <c r="Y29" t="n">
        <v>1</v>
      </c>
      <c r="Z29" t="n">
        <v>10</v>
      </c>
      <c r="AA29" t="n">
        <v>1218.220545159256</v>
      </c>
      <c r="AB29" t="n">
        <v>1666.823093984279</v>
      </c>
      <c r="AC29" t="n">
        <v>1507.743837295324</v>
      </c>
      <c r="AD29" t="n">
        <v>1218220.545159256</v>
      </c>
      <c r="AE29" t="n">
        <v>1666823.093984279</v>
      </c>
      <c r="AF29" t="n">
        <v>1.299877268333247e-06</v>
      </c>
      <c r="AG29" t="n">
        <v>24.81770833333333</v>
      </c>
      <c r="AH29" t="n">
        <v>1507743.837295324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3.5042</v>
      </c>
      <c r="E30" t="n">
        <v>28.54</v>
      </c>
      <c r="F30" t="n">
        <v>24.08</v>
      </c>
      <c r="G30" t="n">
        <v>40.13</v>
      </c>
      <c r="H30" t="n">
        <v>0.5600000000000001</v>
      </c>
      <c r="I30" t="n">
        <v>36</v>
      </c>
      <c r="J30" t="n">
        <v>255.17</v>
      </c>
      <c r="K30" t="n">
        <v>58.47</v>
      </c>
      <c r="L30" t="n">
        <v>8</v>
      </c>
      <c r="M30" t="n">
        <v>34</v>
      </c>
      <c r="N30" t="n">
        <v>63.7</v>
      </c>
      <c r="O30" t="n">
        <v>31705.44</v>
      </c>
      <c r="P30" t="n">
        <v>385.58</v>
      </c>
      <c r="Q30" t="n">
        <v>608.92</v>
      </c>
      <c r="R30" t="n">
        <v>69.2</v>
      </c>
      <c r="S30" t="n">
        <v>46.36</v>
      </c>
      <c r="T30" t="n">
        <v>10966.03</v>
      </c>
      <c r="U30" t="n">
        <v>0.67</v>
      </c>
      <c r="V30" t="n">
        <v>0.88</v>
      </c>
      <c r="W30" t="n">
        <v>9.24</v>
      </c>
      <c r="X30" t="n">
        <v>0.71</v>
      </c>
      <c r="Y30" t="n">
        <v>1</v>
      </c>
      <c r="Z30" t="n">
        <v>10</v>
      </c>
      <c r="AA30" t="n">
        <v>1215.897345078348</v>
      </c>
      <c r="AB30" t="n">
        <v>1663.644389141226</v>
      </c>
      <c r="AC30" t="n">
        <v>1504.868503581152</v>
      </c>
      <c r="AD30" t="n">
        <v>1215897.345078348</v>
      </c>
      <c r="AE30" t="n">
        <v>1663644.389141226</v>
      </c>
      <c r="AF30" t="n">
        <v>1.302441861920156e-06</v>
      </c>
      <c r="AG30" t="n">
        <v>24.77430555555556</v>
      </c>
      <c r="AH30" t="n">
        <v>1504868.503581152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3.5143</v>
      </c>
      <c r="E31" t="n">
        <v>28.46</v>
      </c>
      <c r="F31" t="n">
        <v>24.05</v>
      </c>
      <c r="G31" t="n">
        <v>41.22</v>
      </c>
      <c r="H31" t="n">
        <v>0.57</v>
      </c>
      <c r="I31" t="n">
        <v>35</v>
      </c>
      <c r="J31" t="n">
        <v>255.63</v>
      </c>
      <c r="K31" t="n">
        <v>58.47</v>
      </c>
      <c r="L31" t="n">
        <v>8.25</v>
      </c>
      <c r="M31" t="n">
        <v>33</v>
      </c>
      <c r="N31" t="n">
        <v>63.91</v>
      </c>
      <c r="O31" t="n">
        <v>31761.69</v>
      </c>
      <c r="P31" t="n">
        <v>384.8</v>
      </c>
      <c r="Q31" t="n">
        <v>608.87</v>
      </c>
      <c r="R31" t="n">
        <v>68.23</v>
      </c>
      <c r="S31" t="n">
        <v>46.36</v>
      </c>
      <c r="T31" t="n">
        <v>10489.24</v>
      </c>
      <c r="U31" t="n">
        <v>0.68</v>
      </c>
      <c r="V31" t="n">
        <v>0.89</v>
      </c>
      <c r="W31" t="n">
        <v>9.24</v>
      </c>
      <c r="X31" t="n">
        <v>0.67</v>
      </c>
      <c r="Y31" t="n">
        <v>1</v>
      </c>
      <c r="Z31" t="n">
        <v>10</v>
      </c>
      <c r="AA31" t="n">
        <v>1212.12731689908</v>
      </c>
      <c r="AB31" t="n">
        <v>1658.486070264447</v>
      </c>
      <c r="AC31" t="n">
        <v>1500.202487418227</v>
      </c>
      <c r="AD31" t="n">
        <v>1212127.31689908</v>
      </c>
      <c r="AE31" t="n">
        <v>1658486.070264447</v>
      </c>
      <c r="AF31" t="n">
        <v>1.306195832243024e-06</v>
      </c>
      <c r="AG31" t="n">
        <v>24.70486111111111</v>
      </c>
      <c r="AH31" t="n">
        <v>1500202.487418227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3.5208</v>
      </c>
      <c r="E32" t="n">
        <v>28.4</v>
      </c>
      <c r="F32" t="n">
        <v>24.04</v>
      </c>
      <c r="G32" t="n">
        <v>42.42</v>
      </c>
      <c r="H32" t="n">
        <v>0.59</v>
      </c>
      <c r="I32" t="n">
        <v>34</v>
      </c>
      <c r="J32" t="n">
        <v>256.09</v>
      </c>
      <c r="K32" t="n">
        <v>58.47</v>
      </c>
      <c r="L32" t="n">
        <v>8.5</v>
      </c>
      <c r="M32" t="n">
        <v>32</v>
      </c>
      <c r="N32" t="n">
        <v>64.11</v>
      </c>
      <c r="O32" t="n">
        <v>31818.02</v>
      </c>
      <c r="P32" t="n">
        <v>384.37</v>
      </c>
      <c r="Q32" t="n">
        <v>608.8</v>
      </c>
      <c r="R32" t="n">
        <v>68.17</v>
      </c>
      <c r="S32" t="n">
        <v>46.36</v>
      </c>
      <c r="T32" t="n">
        <v>10460.97</v>
      </c>
      <c r="U32" t="n">
        <v>0.68</v>
      </c>
      <c r="V32" t="n">
        <v>0.89</v>
      </c>
      <c r="W32" t="n">
        <v>9.23</v>
      </c>
      <c r="X32" t="n">
        <v>0.67</v>
      </c>
      <c r="Y32" t="n">
        <v>1</v>
      </c>
      <c r="Z32" t="n">
        <v>10</v>
      </c>
      <c r="AA32" t="n">
        <v>1209.902375725564</v>
      </c>
      <c r="AB32" t="n">
        <v>1655.441807593365</v>
      </c>
      <c r="AC32" t="n">
        <v>1497.448764903823</v>
      </c>
      <c r="AD32" t="n">
        <v>1209902.375725564</v>
      </c>
      <c r="AE32" t="n">
        <v>1655441.807593365</v>
      </c>
      <c r="AF32" t="n">
        <v>1.308611753737939e-06</v>
      </c>
      <c r="AG32" t="n">
        <v>24.65277777777778</v>
      </c>
      <c r="AH32" t="n">
        <v>1497448.764903823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3.5299</v>
      </c>
      <c r="E33" t="n">
        <v>28.33</v>
      </c>
      <c r="F33" t="n">
        <v>24.01</v>
      </c>
      <c r="G33" t="n">
        <v>43.66</v>
      </c>
      <c r="H33" t="n">
        <v>0.61</v>
      </c>
      <c r="I33" t="n">
        <v>33</v>
      </c>
      <c r="J33" t="n">
        <v>256.54</v>
      </c>
      <c r="K33" t="n">
        <v>58.47</v>
      </c>
      <c r="L33" t="n">
        <v>8.75</v>
      </c>
      <c r="M33" t="n">
        <v>31</v>
      </c>
      <c r="N33" t="n">
        <v>64.31999999999999</v>
      </c>
      <c r="O33" t="n">
        <v>31874.43</v>
      </c>
      <c r="P33" t="n">
        <v>383.87</v>
      </c>
      <c r="Q33" t="n">
        <v>608.87</v>
      </c>
      <c r="R33" t="n">
        <v>67.09999999999999</v>
      </c>
      <c r="S33" t="n">
        <v>46.36</v>
      </c>
      <c r="T33" t="n">
        <v>9932.620000000001</v>
      </c>
      <c r="U33" t="n">
        <v>0.6899999999999999</v>
      </c>
      <c r="V33" t="n">
        <v>0.89</v>
      </c>
      <c r="W33" t="n">
        <v>9.24</v>
      </c>
      <c r="X33" t="n">
        <v>0.64</v>
      </c>
      <c r="Y33" t="n">
        <v>1</v>
      </c>
      <c r="Z33" t="n">
        <v>10</v>
      </c>
      <c r="AA33" t="n">
        <v>1206.823666836879</v>
      </c>
      <c r="AB33" t="n">
        <v>1651.229382268816</v>
      </c>
      <c r="AC33" t="n">
        <v>1493.638367540073</v>
      </c>
      <c r="AD33" t="n">
        <v>1206823.666836879</v>
      </c>
      <c r="AE33" t="n">
        <v>1651229.382268816</v>
      </c>
      <c r="AF33" t="n">
        <v>1.31199404383082e-06</v>
      </c>
      <c r="AG33" t="n">
        <v>24.59201388888889</v>
      </c>
      <c r="AH33" t="n">
        <v>1493638.367540073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3.5381</v>
      </c>
      <c r="E34" t="n">
        <v>28.26</v>
      </c>
      <c r="F34" t="n">
        <v>24</v>
      </c>
      <c r="G34" t="n">
        <v>44.99</v>
      </c>
      <c r="H34" t="n">
        <v>0.62</v>
      </c>
      <c r="I34" t="n">
        <v>32</v>
      </c>
      <c r="J34" t="n">
        <v>257</v>
      </c>
      <c r="K34" t="n">
        <v>58.47</v>
      </c>
      <c r="L34" t="n">
        <v>9</v>
      </c>
      <c r="M34" t="n">
        <v>30</v>
      </c>
      <c r="N34" t="n">
        <v>64.53</v>
      </c>
      <c r="O34" t="n">
        <v>31931.04</v>
      </c>
      <c r="P34" t="n">
        <v>383.32</v>
      </c>
      <c r="Q34" t="n">
        <v>608.86</v>
      </c>
      <c r="R34" t="n">
        <v>66.79000000000001</v>
      </c>
      <c r="S34" t="n">
        <v>46.36</v>
      </c>
      <c r="T34" t="n">
        <v>9780.059999999999</v>
      </c>
      <c r="U34" t="n">
        <v>0.6899999999999999</v>
      </c>
      <c r="V34" t="n">
        <v>0.89</v>
      </c>
      <c r="W34" t="n">
        <v>9.23</v>
      </c>
      <c r="X34" t="n">
        <v>0.62</v>
      </c>
      <c r="Y34" t="n">
        <v>1</v>
      </c>
      <c r="Z34" t="n">
        <v>10</v>
      </c>
      <c r="AA34" t="n">
        <v>1204.053224262964</v>
      </c>
      <c r="AB34" t="n">
        <v>1647.438740515885</v>
      </c>
      <c r="AC34" t="n">
        <v>1490.209499315843</v>
      </c>
      <c r="AD34" t="n">
        <v>1204053.224262964</v>
      </c>
      <c r="AE34" t="n">
        <v>1647438.740515885</v>
      </c>
      <c r="AF34" t="n">
        <v>1.315041821716713e-06</v>
      </c>
      <c r="AG34" t="n">
        <v>24.53125</v>
      </c>
      <c r="AH34" t="n">
        <v>1490209.499315843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3.5485</v>
      </c>
      <c r="E35" t="n">
        <v>28.18</v>
      </c>
      <c r="F35" t="n">
        <v>23.96</v>
      </c>
      <c r="G35" t="n">
        <v>46.37</v>
      </c>
      <c r="H35" t="n">
        <v>0.64</v>
      </c>
      <c r="I35" t="n">
        <v>31</v>
      </c>
      <c r="J35" t="n">
        <v>257.46</v>
      </c>
      <c r="K35" t="n">
        <v>58.47</v>
      </c>
      <c r="L35" t="n">
        <v>9.25</v>
      </c>
      <c r="M35" t="n">
        <v>29</v>
      </c>
      <c r="N35" t="n">
        <v>64.73999999999999</v>
      </c>
      <c r="O35" t="n">
        <v>31987.61</v>
      </c>
      <c r="P35" t="n">
        <v>382.68</v>
      </c>
      <c r="Q35" t="n">
        <v>608.88</v>
      </c>
      <c r="R35" t="n">
        <v>65.8</v>
      </c>
      <c r="S35" t="n">
        <v>46.36</v>
      </c>
      <c r="T35" t="n">
        <v>9292.49</v>
      </c>
      <c r="U35" t="n">
        <v>0.7</v>
      </c>
      <c r="V35" t="n">
        <v>0.89</v>
      </c>
      <c r="W35" t="n">
        <v>9.220000000000001</v>
      </c>
      <c r="X35" t="n">
        <v>0.59</v>
      </c>
      <c r="Y35" t="n">
        <v>1</v>
      </c>
      <c r="Z35" t="n">
        <v>10</v>
      </c>
      <c r="AA35" t="n">
        <v>1200.246639149723</v>
      </c>
      <c r="AB35" t="n">
        <v>1642.230402829267</v>
      </c>
      <c r="AC35" t="n">
        <v>1485.498238068088</v>
      </c>
      <c r="AD35" t="n">
        <v>1200246.639149724</v>
      </c>
      <c r="AE35" t="n">
        <v>1642230.402829267</v>
      </c>
      <c r="AF35" t="n">
        <v>1.318907296108577e-06</v>
      </c>
      <c r="AG35" t="n">
        <v>24.46180555555556</v>
      </c>
      <c r="AH35" t="n">
        <v>1485498.238068088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3.5551</v>
      </c>
      <c r="E36" t="n">
        <v>28.13</v>
      </c>
      <c r="F36" t="n">
        <v>23.96</v>
      </c>
      <c r="G36" t="n">
        <v>47.91</v>
      </c>
      <c r="H36" t="n">
        <v>0.66</v>
      </c>
      <c r="I36" t="n">
        <v>30</v>
      </c>
      <c r="J36" t="n">
        <v>257.92</v>
      </c>
      <c r="K36" t="n">
        <v>58.47</v>
      </c>
      <c r="L36" t="n">
        <v>9.5</v>
      </c>
      <c r="M36" t="n">
        <v>28</v>
      </c>
      <c r="N36" t="n">
        <v>64.95</v>
      </c>
      <c r="O36" t="n">
        <v>32044.25</v>
      </c>
      <c r="P36" t="n">
        <v>382.17</v>
      </c>
      <c r="Q36" t="n">
        <v>608.88</v>
      </c>
      <c r="R36" t="n">
        <v>65.58</v>
      </c>
      <c r="S36" t="n">
        <v>46.36</v>
      </c>
      <c r="T36" t="n">
        <v>9188.389999999999</v>
      </c>
      <c r="U36" t="n">
        <v>0.71</v>
      </c>
      <c r="V36" t="n">
        <v>0.89</v>
      </c>
      <c r="W36" t="n">
        <v>9.220000000000001</v>
      </c>
      <c r="X36" t="n">
        <v>0.58</v>
      </c>
      <c r="Y36" t="n">
        <v>1</v>
      </c>
      <c r="Z36" t="n">
        <v>10</v>
      </c>
      <c r="AA36" t="n">
        <v>1187.40538946111</v>
      </c>
      <c r="AB36" t="n">
        <v>1624.660438489352</v>
      </c>
      <c r="AC36" t="n">
        <v>1469.605126465174</v>
      </c>
      <c r="AD36" t="n">
        <v>1187405.38946111</v>
      </c>
      <c r="AE36" t="n">
        <v>1624660.438489352</v>
      </c>
      <c r="AF36" t="n">
        <v>1.32136038562649e-06</v>
      </c>
      <c r="AG36" t="n">
        <v>24.41840277777778</v>
      </c>
      <c r="AH36" t="n">
        <v>1469605.126465174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3.5643</v>
      </c>
      <c r="E37" t="n">
        <v>28.06</v>
      </c>
      <c r="F37" t="n">
        <v>23.93</v>
      </c>
      <c r="G37" t="n">
        <v>49.51</v>
      </c>
      <c r="H37" t="n">
        <v>0.67</v>
      </c>
      <c r="I37" t="n">
        <v>29</v>
      </c>
      <c r="J37" t="n">
        <v>258.38</v>
      </c>
      <c r="K37" t="n">
        <v>58.47</v>
      </c>
      <c r="L37" t="n">
        <v>9.75</v>
      </c>
      <c r="M37" t="n">
        <v>27</v>
      </c>
      <c r="N37" t="n">
        <v>65.16</v>
      </c>
      <c r="O37" t="n">
        <v>32100.97</v>
      </c>
      <c r="P37" t="n">
        <v>381.47</v>
      </c>
      <c r="Q37" t="n">
        <v>608.9</v>
      </c>
      <c r="R37" t="n">
        <v>64.73999999999999</v>
      </c>
      <c r="S37" t="n">
        <v>46.36</v>
      </c>
      <c r="T37" t="n">
        <v>8770.43</v>
      </c>
      <c r="U37" t="n">
        <v>0.72</v>
      </c>
      <c r="V37" t="n">
        <v>0.89</v>
      </c>
      <c r="W37" t="n">
        <v>9.220000000000001</v>
      </c>
      <c r="X37" t="n">
        <v>0.5600000000000001</v>
      </c>
      <c r="Y37" t="n">
        <v>1</v>
      </c>
      <c r="Z37" t="n">
        <v>10</v>
      </c>
      <c r="AA37" t="n">
        <v>1184.058941386413</v>
      </c>
      <c r="AB37" t="n">
        <v>1620.081680598683</v>
      </c>
      <c r="AC37" t="n">
        <v>1465.463358801263</v>
      </c>
      <c r="AD37" t="n">
        <v>1184058.941386413</v>
      </c>
      <c r="AE37" t="n">
        <v>1620081.680598683</v>
      </c>
      <c r="AF37" t="n">
        <v>1.32477984374237e-06</v>
      </c>
      <c r="AG37" t="n">
        <v>24.35763888888889</v>
      </c>
      <c r="AH37" t="n">
        <v>1465463.358801263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3.5669</v>
      </c>
      <c r="E38" t="n">
        <v>28.04</v>
      </c>
      <c r="F38" t="n">
        <v>23.91</v>
      </c>
      <c r="G38" t="n">
        <v>49.47</v>
      </c>
      <c r="H38" t="n">
        <v>0.6899999999999999</v>
      </c>
      <c r="I38" t="n">
        <v>29</v>
      </c>
      <c r="J38" t="n">
        <v>258.84</v>
      </c>
      <c r="K38" t="n">
        <v>58.47</v>
      </c>
      <c r="L38" t="n">
        <v>10</v>
      </c>
      <c r="M38" t="n">
        <v>27</v>
      </c>
      <c r="N38" t="n">
        <v>65.37</v>
      </c>
      <c r="O38" t="n">
        <v>32157.77</v>
      </c>
      <c r="P38" t="n">
        <v>381.06</v>
      </c>
      <c r="Q38" t="n">
        <v>608.9</v>
      </c>
      <c r="R38" t="n">
        <v>63.99</v>
      </c>
      <c r="S38" t="n">
        <v>46.36</v>
      </c>
      <c r="T38" t="n">
        <v>8395.120000000001</v>
      </c>
      <c r="U38" t="n">
        <v>0.72</v>
      </c>
      <c r="V38" t="n">
        <v>0.89</v>
      </c>
      <c r="W38" t="n">
        <v>9.220000000000001</v>
      </c>
      <c r="X38" t="n">
        <v>0.54</v>
      </c>
      <c r="Y38" t="n">
        <v>1</v>
      </c>
      <c r="Z38" t="n">
        <v>10</v>
      </c>
      <c r="AA38" t="n">
        <v>1182.696555097894</v>
      </c>
      <c r="AB38" t="n">
        <v>1618.21760357449</v>
      </c>
      <c r="AC38" t="n">
        <v>1463.777186672011</v>
      </c>
      <c r="AD38" t="n">
        <v>1182696.555097894</v>
      </c>
      <c r="AE38" t="n">
        <v>1618217.60357449</v>
      </c>
      <c r="AF38" t="n">
        <v>1.325746212340336e-06</v>
      </c>
      <c r="AG38" t="n">
        <v>24.34027777777778</v>
      </c>
      <c r="AH38" t="n">
        <v>1463777.186672011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3.5711</v>
      </c>
      <c r="E39" t="n">
        <v>28</v>
      </c>
      <c r="F39" t="n">
        <v>23.92</v>
      </c>
      <c r="G39" t="n">
        <v>51.26</v>
      </c>
      <c r="H39" t="n">
        <v>0.7</v>
      </c>
      <c r="I39" t="n">
        <v>28</v>
      </c>
      <c r="J39" t="n">
        <v>259.3</v>
      </c>
      <c r="K39" t="n">
        <v>58.47</v>
      </c>
      <c r="L39" t="n">
        <v>10.25</v>
      </c>
      <c r="M39" t="n">
        <v>26</v>
      </c>
      <c r="N39" t="n">
        <v>65.58</v>
      </c>
      <c r="O39" t="n">
        <v>32214.64</v>
      </c>
      <c r="P39" t="n">
        <v>381.23</v>
      </c>
      <c r="Q39" t="n">
        <v>608.85</v>
      </c>
      <c r="R39" t="n">
        <v>64.52</v>
      </c>
      <c r="S39" t="n">
        <v>46.36</v>
      </c>
      <c r="T39" t="n">
        <v>8669.08</v>
      </c>
      <c r="U39" t="n">
        <v>0.72</v>
      </c>
      <c r="V39" t="n">
        <v>0.89</v>
      </c>
      <c r="W39" t="n">
        <v>9.220000000000001</v>
      </c>
      <c r="X39" t="n">
        <v>0.55</v>
      </c>
      <c r="Y39" t="n">
        <v>1</v>
      </c>
      <c r="Z39" t="n">
        <v>10</v>
      </c>
      <c r="AA39" t="n">
        <v>1182.120663367486</v>
      </c>
      <c r="AB39" t="n">
        <v>1617.429643102395</v>
      </c>
      <c r="AC39" t="n">
        <v>1463.064428041463</v>
      </c>
      <c r="AD39" t="n">
        <v>1182120.663367486</v>
      </c>
      <c r="AE39" t="n">
        <v>1617429.643102395</v>
      </c>
      <c r="AF39" t="n">
        <v>1.327307269306281e-06</v>
      </c>
      <c r="AG39" t="n">
        <v>24.30555555555556</v>
      </c>
      <c r="AH39" t="n">
        <v>1463064.428041463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3.581</v>
      </c>
      <c r="E40" t="n">
        <v>27.92</v>
      </c>
      <c r="F40" t="n">
        <v>23.89</v>
      </c>
      <c r="G40" t="n">
        <v>53.1</v>
      </c>
      <c r="H40" t="n">
        <v>0.72</v>
      </c>
      <c r="I40" t="n">
        <v>27</v>
      </c>
      <c r="J40" t="n">
        <v>259.76</v>
      </c>
      <c r="K40" t="n">
        <v>58.47</v>
      </c>
      <c r="L40" t="n">
        <v>10.5</v>
      </c>
      <c r="M40" t="n">
        <v>25</v>
      </c>
      <c r="N40" t="n">
        <v>65.79000000000001</v>
      </c>
      <c r="O40" t="n">
        <v>32271.6</v>
      </c>
      <c r="P40" t="n">
        <v>380.34</v>
      </c>
      <c r="Q40" t="n">
        <v>608.84</v>
      </c>
      <c r="R40" t="n">
        <v>63.5</v>
      </c>
      <c r="S40" t="n">
        <v>46.36</v>
      </c>
      <c r="T40" t="n">
        <v>8161.77</v>
      </c>
      <c r="U40" t="n">
        <v>0.73</v>
      </c>
      <c r="V40" t="n">
        <v>0.89</v>
      </c>
      <c r="W40" t="n">
        <v>9.220000000000001</v>
      </c>
      <c r="X40" t="n">
        <v>0.52</v>
      </c>
      <c r="Y40" t="n">
        <v>1</v>
      </c>
      <c r="Z40" t="n">
        <v>10</v>
      </c>
      <c r="AA40" t="n">
        <v>1178.362156512042</v>
      </c>
      <c r="AB40" t="n">
        <v>1612.287088209157</v>
      </c>
      <c r="AC40" t="n">
        <v>1458.412671369615</v>
      </c>
      <c r="AD40" t="n">
        <v>1178362.156512042</v>
      </c>
      <c r="AE40" t="n">
        <v>1612287.088209157</v>
      </c>
      <c r="AF40" t="n">
        <v>1.330986903583151e-06</v>
      </c>
      <c r="AG40" t="n">
        <v>24.23611111111111</v>
      </c>
      <c r="AH40" t="n">
        <v>1458412.671369615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3.5823</v>
      </c>
      <c r="E41" t="n">
        <v>27.91</v>
      </c>
      <c r="F41" t="n">
        <v>23.88</v>
      </c>
      <c r="G41" t="n">
        <v>53.07</v>
      </c>
      <c r="H41" t="n">
        <v>0.74</v>
      </c>
      <c r="I41" t="n">
        <v>27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380.28</v>
      </c>
      <c r="Q41" t="n">
        <v>608.88</v>
      </c>
      <c r="R41" t="n">
        <v>63.09</v>
      </c>
      <c r="S41" t="n">
        <v>46.36</v>
      </c>
      <c r="T41" t="n">
        <v>7957.1</v>
      </c>
      <c r="U41" t="n">
        <v>0.73</v>
      </c>
      <c r="V41" t="n">
        <v>0.89</v>
      </c>
      <c r="W41" t="n">
        <v>9.220000000000001</v>
      </c>
      <c r="X41" t="n">
        <v>0.51</v>
      </c>
      <c r="Y41" t="n">
        <v>1</v>
      </c>
      <c r="Z41" t="n">
        <v>10</v>
      </c>
      <c r="AA41" t="n">
        <v>1177.906232102106</v>
      </c>
      <c r="AB41" t="n">
        <v>1611.663272317517</v>
      </c>
      <c r="AC41" t="n">
        <v>1457.848391591142</v>
      </c>
      <c r="AD41" t="n">
        <v>1177906.232102106</v>
      </c>
      <c r="AE41" t="n">
        <v>1611663.272317517</v>
      </c>
      <c r="AF41" t="n">
        <v>1.331470087882135e-06</v>
      </c>
      <c r="AG41" t="n">
        <v>24.22743055555556</v>
      </c>
      <c r="AH41" t="n">
        <v>1457848.391591142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3.5905</v>
      </c>
      <c r="E42" t="n">
        <v>27.85</v>
      </c>
      <c r="F42" t="n">
        <v>23.87</v>
      </c>
      <c r="G42" t="n">
        <v>55.08</v>
      </c>
      <c r="H42" t="n">
        <v>0.75</v>
      </c>
      <c r="I42" t="n">
        <v>26</v>
      </c>
      <c r="J42" t="n">
        <v>260.69</v>
      </c>
      <c r="K42" t="n">
        <v>58.47</v>
      </c>
      <c r="L42" t="n">
        <v>11</v>
      </c>
      <c r="M42" t="n">
        <v>24</v>
      </c>
      <c r="N42" t="n">
        <v>66.20999999999999</v>
      </c>
      <c r="O42" t="n">
        <v>32385.75</v>
      </c>
      <c r="P42" t="n">
        <v>379.55</v>
      </c>
      <c r="Q42" t="n">
        <v>608.86</v>
      </c>
      <c r="R42" t="n">
        <v>62.75</v>
      </c>
      <c r="S42" t="n">
        <v>46.36</v>
      </c>
      <c r="T42" t="n">
        <v>7791.79</v>
      </c>
      <c r="U42" t="n">
        <v>0.74</v>
      </c>
      <c r="V42" t="n">
        <v>0.89</v>
      </c>
      <c r="W42" t="n">
        <v>9.220000000000001</v>
      </c>
      <c r="X42" t="n">
        <v>0.49</v>
      </c>
      <c r="Y42" t="n">
        <v>1</v>
      </c>
      <c r="Z42" t="n">
        <v>10</v>
      </c>
      <c r="AA42" t="n">
        <v>1174.944851580625</v>
      </c>
      <c r="AB42" t="n">
        <v>1607.611380841138</v>
      </c>
      <c r="AC42" t="n">
        <v>1454.183206950403</v>
      </c>
      <c r="AD42" t="n">
        <v>1174944.851580624</v>
      </c>
      <c r="AE42" t="n">
        <v>1607611.380841138</v>
      </c>
      <c r="AF42" t="n">
        <v>1.334517865768027e-06</v>
      </c>
      <c r="AG42" t="n">
        <v>24.17534722222222</v>
      </c>
      <c r="AH42" t="n">
        <v>1454183.206950403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3.5876</v>
      </c>
      <c r="E43" t="n">
        <v>27.87</v>
      </c>
      <c r="F43" t="n">
        <v>23.89</v>
      </c>
      <c r="G43" t="n">
        <v>55.13</v>
      </c>
      <c r="H43" t="n">
        <v>0.77</v>
      </c>
      <c r="I43" t="n">
        <v>26</v>
      </c>
      <c r="J43" t="n">
        <v>261.15</v>
      </c>
      <c r="K43" t="n">
        <v>58.47</v>
      </c>
      <c r="L43" t="n">
        <v>11.25</v>
      </c>
      <c r="M43" t="n">
        <v>24</v>
      </c>
      <c r="N43" t="n">
        <v>66.43000000000001</v>
      </c>
      <c r="O43" t="n">
        <v>32442.95</v>
      </c>
      <c r="P43" t="n">
        <v>379.54</v>
      </c>
      <c r="Q43" t="n">
        <v>608.85</v>
      </c>
      <c r="R43" t="n">
        <v>63.31</v>
      </c>
      <c r="S43" t="n">
        <v>46.36</v>
      </c>
      <c r="T43" t="n">
        <v>8070.93</v>
      </c>
      <c r="U43" t="n">
        <v>0.73</v>
      </c>
      <c r="V43" t="n">
        <v>0.89</v>
      </c>
      <c r="W43" t="n">
        <v>9.23</v>
      </c>
      <c r="X43" t="n">
        <v>0.52</v>
      </c>
      <c r="Y43" t="n">
        <v>1</v>
      </c>
      <c r="Z43" t="n">
        <v>10</v>
      </c>
      <c r="AA43" t="n">
        <v>1175.720320749375</v>
      </c>
      <c r="AB43" t="n">
        <v>1608.672411969108</v>
      </c>
      <c r="AC43" t="n">
        <v>1455.142974756686</v>
      </c>
      <c r="AD43" t="n">
        <v>1175720.320749375</v>
      </c>
      <c r="AE43" t="n">
        <v>1608672.411969108</v>
      </c>
      <c r="AF43" t="n">
        <v>1.333439993101065e-06</v>
      </c>
      <c r="AG43" t="n">
        <v>24.19270833333333</v>
      </c>
      <c r="AH43" t="n">
        <v>1455142.974756686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3.5988</v>
      </c>
      <c r="E44" t="n">
        <v>27.79</v>
      </c>
      <c r="F44" t="n">
        <v>23.85</v>
      </c>
      <c r="G44" t="n">
        <v>57.24</v>
      </c>
      <c r="H44" t="n">
        <v>0.78</v>
      </c>
      <c r="I44" t="n">
        <v>25</v>
      </c>
      <c r="J44" t="n">
        <v>261.62</v>
      </c>
      <c r="K44" t="n">
        <v>58.47</v>
      </c>
      <c r="L44" t="n">
        <v>11.5</v>
      </c>
      <c r="M44" t="n">
        <v>23</v>
      </c>
      <c r="N44" t="n">
        <v>66.64</v>
      </c>
      <c r="O44" t="n">
        <v>32500.22</v>
      </c>
      <c r="P44" t="n">
        <v>379.17</v>
      </c>
      <c r="Q44" t="n">
        <v>608.86</v>
      </c>
      <c r="R44" t="n">
        <v>62.35</v>
      </c>
      <c r="S44" t="n">
        <v>46.36</v>
      </c>
      <c r="T44" t="n">
        <v>7598.08</v>
      </c>
      <c r="U44" t="n">
        <v>0.74</v>
      </c>
      <c r="V44" t="n">
        <v>0.89</v>
      </c>
      <c r="W44" t="n">
        <v>9.210000000000001</v>
      </c>
      <c r="X44" t="n">
        <v>0.48</v>
      </c>
      <c r="Y44" t="n">
        <v>1</v>
      </c>
      <c r="Z44" t="n">
        <v>10</v>
      </c>
      <c r="AA44" t="n">
        <v>1172.42218322692</v>
      </c>
      <c r="AB44" t="n">
        <v>1604.159754707327</v>
      </c>
      <c r="AC44" t="n">
        <v>1451.060999170415</v>
      </c>
      <c r="AD44" t="n">
        <v>1172422.18322692</v>
      </c>
      <c r="AE44" t="n">
        <v>1604159.754707327</v>
      </c>
      <c r="AF44" t="n">
        <v>1.337602811676919e-06</v>
      </c>
      <c r="AG44" t="n">
        <v>24.12326388888889</v>
      </c>
      <c r="AH44" t="n">
        <v>1451060.999170415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3.5987</v>
      </c>
      <c r="E45" t="n">
        <v>27.79</v>
      </c>
      <c r="F45" t="n">
        <v>23.85</v>
      </c>
      <c r="G45" t="n">
        <v>57.24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378.49</v>
      </c>
      <c r="Q45" t="n">
        <v>608.84</v>
      </c>
      <c r="R45" t="n">
        <v>62.32</v>
      </c>
      <c r="S45" t="n">
        <v>46.36</v>
      </c>
      <c r="T45" t="n">
        <v>7583.75</v>
      </c>
      <c r="U45" t="n">
        <v>0.74</v>
      </c>
      <c r="V45" t="n">
        <v>0.89</v>
      </c>
      <c r="W45" t="n">
        <v>9.220000000000001</v>
      </c>
      <c r="X45" t="n">
        <v>0.48</v>
      </c>
      <c r="Y45" t="n">
        <v>1</v>
      </c>
      <c r="Z45" t="n">
        <v>10</v>
      </c>
      <c r="AA45" t="n">
        <v>1171.415295970578</v>
      </c>
      <c r="AB45" t="n">
        <v>1602.782087142469</v>
      </c>
      <c r="AC45" t="n">
        <v>1449.814814264379</v>
      </c>
      <c r="AD45" t="n">
        <v>1171415.295970578</v>
      </c>
      <c r="AE45" t="n">
        <v>1602782.087142469</v>
      </c>
      <c r="AF45" t="n">
        <v>1.33756564365392e-06</v>
      </c>
      <c r="AG45" t="n">
        <v>24.12326388888889</v>
      </c>
      <c r="AH45" t="n">
        <v>1449814.814264379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3.6066</v>
      </c>
      <c r="E46" t="n">
        <v>27.73</v>
      </c>
      <c r="F46" t="n">
        <v>23.84</v>
      </c>
      <c r="G46" t="n">
        <v>59.59</v>
      </c>
      <c r="H46" t="n">
        <v>0.8100000000000001</v>
      </c>
      <c r="I46" t="n">
        <v>24</v>
      </c>
      <c r="J46" t="n">
        <v>262.55</v>
      </c>
      <c r="K46" t="n">
        <v>58.47</v>
      </c>
      <c r="L46" t="n">
        <v>12</v>
      </c>
      <c r="M46" t="n">
        <v>22</v>
      </c>
      <c r="N46" t="n">
        <v>67.06999999999999</v>
      </c>
      <c r="O46" t="n">
        <v>32615.02</v>
      </c>
      <c r="P46" t="n">
        <v>378.41</v>
      </c>
      <c r="Q46" t="n">
        <v>608.79</v>
      </c>
      <c r="R46" t="n">
        <v>61.61</v>
      </c>
      <c r="S46" t="n">
        <v>46.36</v>
      </c>
      <c r="T46" t="n">
        <v>7231.29</v>
      </c>
      <c r="U46" t="n">
        <v>0.75</v>
      </c>
      <c r="V46" t="n">
        <v>0.89</v>
      </c>
      <c r="W46" t="n">
        <v>9.220000000000001</v>
      </c>
      <c r="X46" t="n">
        <v>0.47</v>
      </c>
      <c r="Y46" t="n">
        <v>1</v>
      </c>
      <c r="Z46" t="n">
        <v>10</v>
      </c>
      <c r="AA46" t="n">
        <v>1169.526675076842</v>
      </c>
      <c r="AB46" t="n">
        <v>1600.197992715586</v>
      </c>
      <c r="AC46" t="n">
        <v>1447.477342182798</v>
      </c>
      <c r="AD46" t="n">
        <v>1169526.675076842</v>
      </c>
      <c r="AE46" t="n">
        <v>1600197.992715586</v>
      </c>
      <c r="AF46" t="n">
        <v>1.340501917470816e-06</v>
      </c>
      <c r="AG46" t="n">
        <v>24.07118055555556</v>
      </c>
      <c r="AH46" t="n">
        <v>1447477.342182798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3.6061</v>
      </c>
      <c r="E47" t="n">
        <v>27.73</v>
      </c>
      <c r="F47" t="n">
        <v>23.84</v>
      </c>
      <c r="G47" t="n">
        <v>59.6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377.99</v>
      </c>
      <c r="Q47" t="n">
        <v>608.85</v>
      </c>
      <c r="R47" t="n">
        <v>61.92</v>
      </c>
      <c r="S47" t="n">
        <v>46.36</v>
      </c>
      <c r="T47" t="n">
        <v>7389.43</v>
      </c>
      <c r="U47" t="n">
        <v>0.75</v>
      </c>
      <c r="V47" t="n">
        <v>0.89</v>
      </c>
      <c r="W47" t="n">
        <v>9.220000000000001</v>
      </c>
      <c r="X47" t="n">
        <v>0.47</v>
      </c>
      <c r="Y47" t="n">
        <v>1</v>
      </c>
      <c r="Z47" t="n">
        <v>10</v>
      </c>
      <c r="AA47" t="n">
        <v>1168.999280641989</v>
      </c>
      <c r="AB47" t="n">
        <v>1599.476388382819</v>
      </c>
      <c r="AC47" t="n">
        <v>1446.824606754773</v>
      </c>
      <c r="AD47" t="n">
        <v>1168999.280641989</v>
      </c>
      <c r="AE47" t="n">
        <v>1599476.388382819</v>
      </c>
      <c r="AF47" t="n">
        <v>1.340316077355823e-06</v>
      </c>
      <c r="AG47" t="n">
        <v>24.07118055555556</v>
      </c>
      <c r="AH47" t="n">
        <v>1446824.606754773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3.6154</v>
      </c>
      <c r="E48" t="n">
        <v>27.66</v>
      </c>
      <c r="F48" t="n">
        <v>23.82</v>
      </c>
      <c r="G48" t="n">
        <v>62.13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377.58</v>
      </c>
      <c r="Q48" t="n">
        <v>608.89</v>
      </c>
      <c r="R48" t="n">
        <v>61.18</v>
      </c>
      <c r="S48" t="n">
        <v>46.36</v>
      </c>
      <c r="T48" t="n">
        <v>7020.84</v>
      </c>
      <c r="U48" t="n">
        <v>0.76</v>
      </c>
      <c r="V48" t="n">
        <v>0.89</v>
      </c>
      <c r="W48" t="n">
        <v>9.220000000000001</v>
      </c>
      <c r="X48" t="n">
        <v>0.44</v>
      </c>
      <c r="Y48" t="n">
        <v>1</v>
      </c>
      <c r="Z48" t="n">
        <v>10</v>
      </c>
      <c r="AA48" t="n">
        <v>1166.244527904175</v>
      </c>
      <c r="AB48" t="n">
        <v>1595.707214155829</v>
      </c>
      <c r="AC48" t="n">
        <v>1443.415157225937</v>
      </c>
      <c r="AD48" t="n">
        <v>1166244.527904175</v>
      </c>
      <c r="AE48" t="n">
        <v>1595707.214155829</v>
      </c>
      <c r="AF48" t="n">
        <v>1.343772703494701e-06</v>
      </c>
      <c r="AG48" t="n">
        <v>24.01041666666667</v>
      </c>
      <c r="AH48" t="n">
        <v>1443415.157225937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3.6152</v>
      </c>
      <c r="E49" t="n">
        <v>27.66</v>
      </c>
      <c r="F49" t="n">
        <v>23.82</v>
      </c>
      <c r="G49" t="n">
        <v>62.13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377.21</v>
      </c>
      <c r="Q49" t="n">
        <v>608.84</v>
      </c>
      <c r="R49" t="n">
        <v>61.41</v>
      </c>
      <c r="S49" t="n">
        <v>46.36</v>
      </c>
      <c r="T49" t="n">
        <v>7135.11</v>
      </c>
      <c r="U49" t="n">
        <v>0.75</v>
      </c>
      <c r="V49" t="n">
        <v>0.89</v>
      </c>
      <c r="W49" t="n">
        <v>9.210000000000001</v>
      </c>
      <c r="X49" t="n">
        <v>0.45</v>
      </c>
      <c r="Y49" t="n">
        <v>1</v>
      </c>
      <c r="Z49" t="n">
        <v>10</v>
      </c>
      <c r="AA49" t="n">
        <v>1165.729849079056</v>
      </c>
      <c r="AB49" t="n">
        <v>1595.003007881274</v>
      </c>
      <c r="AC49" t="n">
        <v>1442.778159409866</v>
      </c>
      <c r="AD49" t="n">
        <v>1165729.849079056</v>
      </c>
      <c r="AE49" t="n">
        <v>1595003.007881274</v>
      </c>
      <c r="AF49" t="n">
        <v>1.343698367448704e-06</v>
      </c>
      <c r="AG49" t="n">
        <v>24.01041666666667</v>
      </c>
      <c r="AH49" t="n">
        <v>1442778.159409866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3.6236</v>
      </c>
      <c r="E50" t="n">
        <v>27.6</v>
      </c>
      <c r="F50" t="n">
        <v>23.8</v>
      </c>
      <c r="G50" t="n">
        <v>64.91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376.81</v>
      </c>
      <c r="Q50" t="n">
        <v>608.8099999999999</v>
      </c>
      <c r="R50" t="n">
        <v>60.67</v>
      </c>
      <c r="S50" t="n">
        <v>46.36</v>
      </c>
      <c r="T50" t="n">
        <v>6774.89</v>
      </c>
      <c r="U50" t="n">
        <v>0.76</v>
      </c>
      <c r="V50" t="n">
        <v>0.9</v>
      </c>
      <c r="W50" t="n">
        <v>9.220000000000001</v>
      </c>
      <c r="X50" t="n">
        <v>0.43</v>
      </c>
      <c r="Y50" t="n">
        <v>1</v>
      </c>
      <c r="Z50" t="n">
        <v>10</v>
      </c>
      <c r="AA50" t="n">
        <v>1163.023847080305</v>
      </c>
      <c r="AB50" t="n">
        <v>1591.3005365662</v>
      </c>
      <c r="AC50" t="n">
        <v>1439.429046760652</v>
      </c>
      <c r="AD50" t="n">
        <v>1163023.847080305</v>
      </c>
      <c r="AE50" t="n">
        <v>1591300.5365662</v>
      </c>
      <c r="AF50" t="n">
        <v>1.346820481380594e-06</v>
      </c>
      <c r="AG50" t="n">
        <v>23.95833333333333</v>
      </c>
      <c r="AH50" t="n">
        <v>1439429.046760652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3.624</v>
      </c>
      <c r="E51" t="n">
        <v>27.59</v>
      </c>
      <c r="F51" t="n">
        <v>23.8</v>
      </c>
      <c r="G51" t="n">
        <v>64.90000000000001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376.61</v>
      </c>
      <c r="Q51" t="n">
        <v>608.79</v>
      </c>
      <c r="R51" t="n">
        <v>60.61</v>
      </c>
      <c r="S51" t="n">
        <v>46.36</v>
      </c>
      <c r="T51" t="n">
        <v>6741.41</v>
      </c>
      <c r="U51" t="n">
        <v>0.76</v>
      </c>
      <c r="V51" t="n">
        <v>0.9</v>
      </c>
      <c r="W51" t="n">
        <v>9.210000000000001</v>
      </c>
      <c r="X51" t="n">
        <v>0.43</v>
      </c>
      <c r="Y51" t="n">
        <v>1</v>
      </c>
      <c r="Z51" t="n">
        <v>10</v>
      </c>
      <c r="AA51" t="n">
        <v>1162.639496296544</v>
      </c>
      <c r="AB51" t="n">
        <v>1590.774650867498</v>
      </c>
      <c r="AC51" t="n">
        <v>1438.953350854948</v>
      </c>
      <c r="AD51" t="n">
        <v>1162639.496296544</v>
      </c>
      <c r="AE51" t="n">
        <v>1590774.650867498</v>
      </c>
      <c r="AF51" t="n">
        <v>1.346969153472589e-06</v>
      </c>
      <c r="AG51" t="n">
        <v>23.94965277777778</v>
      </c>
      <c r="AH51" t="n">
        <v>1438953.350854948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3.6319</v>
      </c>
      <c r="E52" t="n">
        <v>27.53</v>
      </c>
      <c r="F52" t="n">
        <v>23.79</v>
      </c>
      <c r="G52" t="n">
        <v>67.95999999999999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19</v>
      </c>
      <c r="N52" t="n">
        <v>68.38</v>
      </c>
      <c r="O52" t="n">
        <v>32961.36</v>
      </c>
      <c r="P52" t="n">
        <v>375.93</v>
      </c>
      <c r="Q52" t="n">
        <v>608.87</v>
      </c>
      <c r="R52" t="n">
        <v>60.28</v>
      </c>
      <c r="S52" t="n">
        <v>46.36</v>
      </c>
      <c r="T52" t="n">
        <v>6580.77</v>
      </c>
      <c r="U52" t="n">
        <v>0.77</v>
      </c>
      <c r="V52" t="n">
        <v>0.9</v>
      </c>
      <c r="W52" t="n">
        <v>9.210000000000001</v>
      </c>
      <c r="X52" t="n">
        <v>0.41</v>
      </c>
      <c r="Y52" t="n">
        <v>1</v>
      </c>
      <c r="Z52" t="n">
        <v>10</v>
      </c>
      <c r="AA52" t="n">
        <v>1159.883722702423</v>
      </c>
      <c r="AB52" t="n">
        <v>1587.004079859872</v>
      </c>
      <c r="AC52" t="n">
        <v>1435.542637852261</v>
      </c>
      <c r="AD52" t="n">
        <v>1159883.722702424</v>
      </c>
      <c r="AE52" t="n">
        <v>1587004.079859872</v>
      </c>
      <c r="AF52" t="n">
        <v>1.349905427289485e-06</v>
      </c>
      <c r="AG52" t="n">
        <v>23.89756944444444</v>
      </c>
      <c r="AH52" t="n">
        <v>1435542.637852261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3.6329</v>
      </c>
      <c r="E53" t="n">
        <v>27.53</v>
      </c>
      <c r="F53" t="n">
        <v>23.78</v>
      </c>
      <c r="G53" t="n">
        <v>67.94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19</v>
      </c>
      <c r="N53" t="n">
        <v>68.59999999999999</v>
      </c>
      <c r="O53" t="n">
        <v>33019.37</v>
      </c>
      <c r="P53" t="n">
        <v>375.86</v>
      </c>
      <c r="Q53" t="n">
        <v>608.8</v>
      </c>
      <c r="R53" t="n">
        <v>60.01</v>
      </c>
      <c r="S53" t="n">
        <v>46.36</v>
      </c>
      <c r="T53" t="n">
        <v>6449.28</v>
      </c>
      <c r="U53" t="n">
        <v>0.77</v>
      </c>
      <c r="V53" t="n">
        <v>0.9</v>
      </c>
      <c r="W53" t="n">
        <v>9.210000000000001</v>
      </c>
      <c r="X53" t="n">
        <v>0.4</v>
      </c>
      <c r="Y53" t="n">
        <v>1</v>
      </c>
      <c r="Z53" t="n">
        <v>10</v>
      </c>
      <c r="AA53" t="n">
        <v>1159.488322939869</v>
      </c>
      <c r="AB53" t="n">
        <v>1586.463076460939</v>
      </c>
      <c r="AC53" t="n">
        <v>1435.053267058418</v>
      </c>
      <c r="AD53" t="n">
        <v>1159488.322939869</v>
      </c>
      <c r="AE53" t="n">
        <v>1586463.076460939</v>
      </c>
      <c r="AF53" t="n">
        <v>1.350277107519472e-06</v>
      </c>
      <c r="AG53" t="n">
        <v>23.89756944444444</v>
      </c>
      <c r="AH53" t="n">
        <v>1435053.267058418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3.6348</v>
      </c>
      <c r="E54" t="n">
        <v>27.51</v>
      </c>
      <c r="F54" t="n">
        <v>23.76</v>
      </c>
      <c r="G54" t="n">
        <v>67.89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19</v>
      </c>
      <c r="N54" t="n">
        <v>68.81999999999999</v>
      </c>
      <c r="O54" t="n">
        <v>33077.47</v>
      </c>
      <c r="P54" t="n">
        <v>375.42</v>
      </c>
      <c r="Q54" t="n">
        <v>608.77</v>
      </c>
      <c r="R54" t="n">
        <v>59.39</v>
      </c>
      <c r="S54" t="n">
        <v>46.36</v>
      </c>
      <c r="T54" t="n">
        <v>6138.49</v>
      </c>
      <c r="U54" t="n">
        <v>0.78</v>
      </c>
      <c r="V54" t="n">
        <v>0.9</v>
      </c>
      <c r="W54" t="n">
        <v>9.210000000000001</v>
      </c>
      <c r="X54" t="n">
        <v>0.39</v>
      </c>
      <c r="Y54" t="n">
        <v>1</v>
      </c>
      <c r="Z54" t="n">
        <v>10</v>
      </c>
      <c r="AA54" t="n">
        <v>1158.269845434641</v>
      </c>
      <c r="AB54" t="n">
        <v>1584.795901782852</v>
      </c>
      <c r="AC54" t="n">
        <v>1433.545205191714</v>
      </c>
      <c r="AD54" t="n">
        <v>1158269.845434641</v>
      </c>
      <c r="AE54" t="n">
        <v>1584795.901782852</v>
      </c>
      <c r="AF54" t="n">
        <v>1.350983299956448e-06</v>
      </c>
      <c r="AG54" t="n">
        <v>23.88020833333333</v>
      </c>
      <c r="AH54" t="n">
        <v>1433545.205191714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3.6421</v>
      </c>
      <c r="E55" t="n">
        <v>27.46</v>
      </c>
      <c r="F55" t="n">
        <v>23.75</v>
      </c>
      <c r="G55" t="n">
        <v>71.27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18</v>
      </c>
      <c r="N55" t="n">
        <v>69.04000000000001</v>
      </c>
      <c r="O55" t="n">
        <v>33135.65</v>
      </c>
      <c r="P55" t="n">
        <v>375.04</v>
      </c>
      <c r="Q55" t="n">
        <v>608.85</v>
      </c>
      <c r="R55" t="n">
        <v>59.19</v>
      </c>
      <c r="S55" t="n">
        <v>46.36</v>
      </c>
      <c r="T55" t="n">
        <v>6042.88</v>
      </c>
      <c r="U55" t="n">
        <v>0.78</v>
      </c>
      <c r="V55" t="n">
        <v>0.9</v>
      </c>
      <c r="W55" t="n">
        <v>9.210000000000001</v>
      </c>
      <c r="X55" t="n">
        <v>0.38</v>
      </c>
      <c r="Y55" t="n">
        <v>1</v>
      </c>
      <c r="Z55" t="n">
        <v>10</v>
      </c>
      <c r="AA55" t="n">
        <v>1156.104145586989</v>
      </c>
      <c r="AB55" t="n">
        <v>1581.83269570736</v>
      </c>
      <c r="AC55" t="n">
        <v>1430.864803345181</v>
      </c>
      <c r="AD55" t="n">
        <v>1156104.145586989</v>
      </c>
      <c r="AE55" t="n">
        <v>1581832.69570736</v>
      </c>
      <c r="AF55" t="n">
        <v>1.353696565635352e-06</v>
      </c>
      <c r="AG55" t="n">
        <v>23.83680555555556</v>
      </c>
      <c r="AH55" t="n">
        <v>1430864.803345181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3.6425</v>
      </c>
      <c r="E56" t="n">
        <v>27.45</v>
      </c>
      <c r="F56" t="n">
        <v>23.75</v>
      </c>
      <c r="G56" t="n">
        <v>71.26000000000001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18</v>
      </c>
      <c r="N56" t="n">
        <v>69.27</v>
      </c>
      <c r="O56" t="n">
        <v>33193.92</v>
      </c>
      <c r="P56" t="n">
        <v>374.96</v>
      </c>
      <c r="Q56" t="n">
        <v>608.78</v>
      </c>
      <c r="R56" t="n">
        <v>59.21</v>
      </c>
      <c r="S56" t="n">
        <v>46.36</v>
      </c>
      <c r="T56" t="n">
        <v>6050.52</v>
      </c>
      <c r="U56" t="n">
        <v>0.78</v>
      </c>
      <c r="V56" t="n">
        <v>0.9</v>
      </c>
      <c r="W56" t="n">
        <v>9.210000000000001</v>
      </c>
      <c r="X56" t="n">
        <v>0.38</v>
      </c>
      <c r="Y56" t="n">
        <v>1</v>
      </c>
      <c r="Z56" t="n">
        <v>10</v>
      </c>
      <c r="AA56" t="n">
        <v>1155.901788872721</v>
      </c>
      <c r="AB56" t="n">
        <v>1581.555822323551</v>
      </c>
      <c r="AC56" t="n">
        <v>1430.614354368528</v>
      </c>
      <c r="AD56" t="n">
        <v>1155901.788872721</v>
      </c>
      <c r="AE56" t="n">
        <v>1581555.82232355</v>
      </c>
      <c r="AF56" t="n">
        <v>1.353845237727347e-06</v>
      </c>
      <c r="AG56" t="n">
        <v>23.828125</v>
      </c>
      <c r="AH56" t="n">
        <v>1430614.354368528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3.6424</v>
      </c>
      <c r="E57" t="n">
        <v>27.45</v>
      </c>
      <c r="F57" t="n">
        <v>23.75</v>
      </c>
      <c r="G57" t="n">
        <v>71.26000000000001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18</v>
      </c>
      <c r="N57" t="n">
        <v>69.48999999999999</v>
      </c>
      <c r="O57" t="n">
        <v>33252.27</v>
      </c>
      <c r="P57" t="n">
        <v>374.53</v>
      </c>
      <c r="Q57" t="n">
        <v>608.84</v>
      </c>
      <c r="R57" t="n">
        <v>59</v>
      </c>
      <c r="S57" t="n">
        <v>46.36</v>
      </c>
      <c r="T57" t="n">
        <v>5949.35</v>
      </c>
      <c r="U57" t="n">
        <v>0.79</v>
      </c>
      <c r="V57" t="n">
        <v>0.9</v>
      </c>
      <c r="W57" t="n">
        <v>9.220000000000001</v>
      </c>
      <c r="X57" t="n">
        <v>0.38</v>
      </c>
      <c r="Y57" t="n">
        <v>1</v>
      </c>
      <c r="Z57" t="n">
        <v>10</v>
      </c>
      <c r="AA57" t="n">
        <v>1155.280047573612</v>
      </c>
      <c r="AB57" t="n">
        <v>1580.70512844882</v>
      </c>
      <c r="AC57" t="n">
        <v>1429.844849523245</v>
      </c>
      <c r="AD57" t="n">
        <v>1155280.047573612</v>
      </c>
      <c r="AE57" t="n">
        <v>1580705.12844882</v>
      </c>
      <c r="AF57" t="n">
        <v>1.353808069704348e-06</v>
      </c>
      <c r="AG57" t="n">
        <v>23.828125</v>
      </c>
      <c r="AH57" t="n">
        <v>1429844.849523245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3.6523</v>
      </c>
      <c r="E58" t="n">
        <v>27.38</v>
      </c>
      <c r="F58" t="n">
        <v>23.73</v>
      </c>
      <c r="G58" t="n">
        <v>74.92</v>
      </c>
      <c r="H58" t="n">
        <v>1</v>
      </c>
      <c r="I58" t="n">
        <v>19</v>
      </c>
      <c r="J58" t="n">
        <v>268.19</v>
      </c>
      <c r="K58" t="n">
        <v>58.47</v>
      </c>
      <c r="L58" t="n">
        <v>15</v>
      </c>
      <c r="M58" t="n">
        <v>17</v>
      </c>
      <c r="N58" t="n">
        <v>69.70999999999999</v>
      </c>
      <c r="O58" t="n">
        <v>33310.7</v>
      </c>
      <c r="P58" t="n">
        <v>374.3</v>
      </c>
      <c r="Q58" t="n">
        <v>608.91</v>
      </c>
      <c r="R58" t="n">
        <v>58.3</v>
      </c>
      <c r="S58" t="n">
        <v>46.36</v>
      </c>
      <c r="T58" t="n">
        <v>5602.29</v>
      </c>
      <c r="U58" t="n">
        <v>0.8</v>
      </c>
      <c r="V58" t="n">
        <v>0.9</v>
      </c>
      <c r="W58" t="n">
        <v>9.210000000000001</v>
      </c>
      <c r="X58" t="n">
        <v>0.35</v>
      </c>
      <c r="Y58" t="n">
        <v>1</v>
      </c>
      <c r="Z58" t="n">
        <v>10</v>
      </c>
      <c r="AA58" t="n">
        <v>1152.732043533171</v>
      </c>
      <c r="AB58" t="n">
        <v>1577.218836910683</v>
      </c>
      <c r="AC58" t="n">
        <v>1426.691284756467</v>
      </c>
      <c r="AD58" t="n">
        <v>1152732.043533171</v>
      </c>
      <c r="AE58" t="n">
        <v>1577218.836910683</v>
      </c>
      <c r="AF58" t="n">
        <v>1.357487703981219e-06</v>
      </c>
      <c r="AG58" t="n">
        <v>23.76736111111111</v>
      </c>
      <c r="AH58" t="n">
        <v>1426691.284756467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3.6518</v>
      </c>
      <c r="E59" t="n">
        <v>27.38</v>
      </c>
      <c r="F59" t="n">
        <v>23.73</v>
      </c>
      <c r="G59" t="n">
        <v>74.94</v>
      </c>
      <c r="H59" t="n">
        <v>1.01</v>
      </c>
      <c r="I59" t="n">
        <v>19</v>
      </c>
      <c r="J59" t="n">
        <v>268.66</v>
      </c>
      <c r="K59" t="n">
        <v>58.47</v>
      </c>
      <c r="L59" t="n">
        <v>15.25</v>
      </c>
      <c r="M59" t="n">
        <v>17</v>
      </c>
      <c r="N59" t="n">
        <v>69.94</v>
      </c>
      <c r="O59" t="n">
        <v>33369.22</v>
      </c>
      <c r="P59" t="n">
        <v>374.25</v>
      </c>
      <c r="Q59" t="n">
        <v>608.78</v>
      </c>
      <c r="R59" t="n">
        <v>58.66</v>
      </c>
      <c r="S59" t="n">
        <v>46.36</v>
      </c>
      <c r="T59" t="n">
        <v>5784.86</v>
      </c>
      <c r="U59" t="n">
        <v>0.79</v>
      </c>
      <c r="V59" t="n">
        <v>0.9</v>
      </c>
      <c r="W59" t="n">
        <v>9.199999999999999</v>
      </c>
      <c r="X59" t="n">
        <v>0.36</v>
      </c>
      <c r="Y59" t="n">
        <v>1</v>
      </c>
      <c r="Z59" t="n">
        <v>10</v>
      </c>
      <c r="AA59" t="n">
        <v>1152.760351649327</v>
      </c>
      <c r="AB59" t="n">
        <v>1577.257569324073</v>
      </c>
      <c r="AC59" t="n">
        <v>1426.726320602685</v>
      </c>
      <c r="AD59" t="n">
        <v>1152760.351649327</v>
      </c>
      <c r="AE59" t="n">
        <v>1577257.569324073</v>
      </c>
      <c r="AF59" t="n">
        <v>1.357301863866225e-06</v>
      </c>
      <c r="AG59" t="n">
        <v>23.76736111111111</v>
      </c>
      <c r="AH59" t="n">
        <v>1426726.320602685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3.6521</v>
      </c>
      <c r="E60" t="n">
        <v>27.38</v>
      </c>
      <c r="F60" t="n">
        <v>23.73</v>
      </c>
      <c r="G60" t="n">
        <v>74.93000000000001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17</v>
      </c>
      <c r="N60" t="n">
        <v>70.16</v>
      </c>
      <c r="O60" t="n">
        <v>33427.83</v>
      </c>
      <c r="P60" t="n">
        <v>373.58</v>
      </c>
      <c r="Q60" t="n">
        <v>608.8200000000001</v>
      </c>
      <c r="R60" t="n">
        <v>58.42</v>
      </c>
      <c r="S60" t="n">
        <v>46.36</v>
      </c>
      <c r="T60" t="n">
        <v>5664.64</v>
      </c>
      <c r="U60" t="n">
        <v>0.79</v>
      </c>
      <c r="V60" t="n">
        <v>0.9</v>
      </c>
      <c r="W60" t="n">
        <v>9.210000000000001</v>
      </c>
      <c r="X60" t="n">
        <v>0.36</v>
      </c>
      <c r="Y60" t="n">
        <v>1</v>
      </c>
      <c r="Z60" t="n">
        <v>10</v>
      </c>
      <c r="AA60" t="n">
        <v>1151.700302681212</v>
      </c>
      <c r="AB60" t="n">
        <v>1575.807163559839</v>
      </c>
      <c r="AC60" t="n">
        <v>1425.414339528931</v>
      </c>
      <c r="AD60" t="n">
        <v>1151700.302681212</v>
      </c>
      <c r="AE60" t="n">
        <v>1575807.163559838</v>
      </c>
      <c r="AF60" t="n">
        <v>1.357413367935221e-06</v>
      </c>
      <c r="AG60" t="n">
        <v>23.76736111111111</v>
      </c>
      <c r="AH60" t="n">
        <v>1425414.339528931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3.6605</v>
      </c>
      <c r="E61" t="n">
        <v>27.32</v>
      </c>
      <c r="F61" t="n">
        <v>23.71</v>
      </c>
      <c r="G61" t="n">
        <v>79.04000000000001</v>
      </c>
      <c r="H61" t="n">
        <v>1.04</v>
      </c>
      <c r="I61" t="n">
        <v>18</v>
      </c>
      <c r="J61" t="n">
        <v>269.61</v>
      </c>
      <c r="K61" t="n">
        <v>58.47</v>
      </c>
      <c r="L61" t="n">
        <v>15.75</v>
      </c>
      <c r="M61" t="n">
        <v>16</v>
      </c>
      <c r="N61" t="n">
        <v>70.39</v>
      </c>
      <c r="O61" t="n">
        <v>33486.53</v>
      </c>
      <c r="P61" t="n">
        <v>372.87</v>
      </c>
      <c r="Q61" t="n">
        <v>608.84</v>
      </c>
      <c r="R61" t="n">
        <v>58.06</v>
      </c>
      <c r="S61" t="n">
        <v>46.36</v>
      </c>
      <c r="T61" t="n">
        <v>5489.54</v>
      </c>
      <c r="U61" t="n">
        <v>0.8</v>
      </c>
      <c r="V61" t="n">
        <v>0.9</v>
      </c>
      <c r="W61" t="n">
        <v>9.199999999999999</v>
      </c>
      <c r="X61" t="n">
        <v>0.34</v>
      </c>
      <c r="Y61" t="n">
        <v>1</v>
      </c>
      <c r="Z61" t="n">
        <v>10</v>
      </c>
      <c r="AA61" t="n">
        <v>1138.163159817626</v>
      </c>
      <c r="AB61" t="n">
        <v>1557.285047477287</v>
      </c>
      <c r="AC61" t="n">
        <v>1408.659948209345</v>
      </c>
      <c r="AD61" t="n">
        <v>1138163.159817626</v>
      </c>
      <c r="AE61" t="n">
        <v>1557285.047477287</v>
      </c>
      <c r="AF61" t="n">
        <v>1.360535481867111e-06</v>
      </c>
      <c r="AG61" t="n">
        <v>23.71527777777778</v>
      </c>
      <c r="AH61" t="n">
        <v>1408659.948209345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3.6605</v>
      </c>
      <c r="E62" t="n">
        <v>27.32</v>
      </c>
      <c r="F62" t="n">
        <v>23.71</v>
      </c>
      <c r="G62" t="n">
        <v>79.04000000000001</v>
      </c>
      <c r="H62" t="n">
        <v>1.05</v>
      </c>
      <c r="I62" t="n">
        <v>18</v>
      </c>
      <c r="J62" t="n">
        <v>270.09</v>
      </c>
      <c r="K62" t="n">
        <v>58.47</v>
      </c>
      <c r="L62" t="n">
        <v>16</v>
      </c>
      <c r="M62" t="n">
        <v>16</v>
      </c>
      <c r="N62" t="n">
        <v>70.62</v>
      </c>
      <c r="O62" t="n">
        <v>33545.31</v>
      </c>
      <c r="P62" t="n">
        <v>373.4</v>
      </c>
      <c r="Q62" t="n">
        <v>608.8200000000001</v>
      </c>
      <c r="R62" t="n">
        <v>57.71</v>
      </c>
      <c r="S62" t="n">
        <v>46.36</v>
      </c>
      <c r="T62" t="n">
        <v>5310.87</v>
      </c>
      <c r="U62" t="n">
        <v>0.8</v>
      </c>
      <c r="V62" t="n">
        <v>0.9</v>
      </c>
      <c r="W62" t="n">
        <v>9.210000000000001</v>
      </c>
      <c r="X62" t="n">
        <v>0.34</v>
      </c>
      <c r="Y62" t="n">
        <v>1</v>
      </c>
      <c r="Z62" t="n">
        <v>10</v>
      </c>
      <c r="AA62" t="n">
        <v>1138.95109535662</v>
      </c>
      <c r="AB62" t="n">
        <v>1558.363135643001</v>
      </c>
      <c r="AC62" t="n">
        <v>1409.63514515363</v>
      </c>
      <c r="AD62" t="n">
        <v>1138951.09535662</v>
      </c>
      <c r="AE62" t="n">
        <v>1558363.135643001</v>
      </c>
      <c r="AF62" t="n">
        <v>1.360535481867111e-06</v>
      </c>
      <c r="AG62" t="n">
        <v>23.71527777777778</v>
      </c>
      <c r="AH62" t="n">
        <v>1409635.14515363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3.6637</v>
      </c>
      <c r="E63" t="n">
        <v>27.29</v>
      </c>
      <c r="F63" t="n">
        <v>23.69</v>
      </c>
      <c r="G63" t="n">
        <v>78.95999999999999</v>
      </c>
      <c r="H63" t="n">
        <v>1.07</v>
      </c>
      <c r="I63" t="n">
        <v>18</v>
      </c>
      <c r="J63" t="n">
        <v>270.57</v>
      </c>
      <c r="K63" t="n">
        <v>58.47</v>
      </c>
      <c r="L63" t="n">
        <v>16.25</v>
      </c>
      <c r="M63" t="n">
        <v>16</v>
      </c>
      <c r="N63" t="n">
        <v>70.84</v>
      </c>
      <c r="O63" t="n">
        <v>33604.17</v>
      </c>
      <c r="P63" t="n">
        <v>372.62</v>
      </c>
      <c r="Q63" t="n">
        <v>608.78</v>
      </c>
      <c r="R63" t="n">
        <v>57.16</v>
      </c>
      <c r="S63" t="n">
        <v>46.36</v>
      </c>
      <c r="T63" t="n">
        <v>5039.8</v>
      </c>
      <c r="U63" t="n">
        <v>0.8100000000000001</v>
      </c>
      <c r="V63" t="n">
        <v>0.9</v>
      </c>
      <c r="W63" t="n">
        <v>9.210000000000001</v>
      </c>
      <c r="X63" t="n">
        <v>0.32</v>
      </c>
      <c r="Y63" t="n">
        <v>1</v>
      </c>
      <c r="Z63" t="n">
        <v>10</v>
      </c>
      <c r="AA63" t="n">
        <v>1136.977026129623</v>
      </c>
      <c r="AB63" t="n">
        <v>1555.662127036836</v>
      </c>
      <c r="AC63" t="n">
        <v>1407.191917017948</v>
      </c>
      <c r="AD63" t="n">
        <v>1136977.026129623</v>
      </c>
      <c r="AE63" t="n">
        <v>1555662.127036836</v>
      </c>
      <c r="AF63" t="n">
        <v>1.36172485860307e-06</v>
      </c>
      <c r="AG63" t="n">
        <v>23.68923611111111</v>
      </c>
      <c r="AH63" t="n">
        <v>1407191.917017948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3.661</v>
      </c>
      <c r="E64" t="n">
        <v>27.31</v>
      </c>
      <c r="F64" t="n">
        <v>23.71</v>
      </c>
      <c r="G64" t="n">
        <v>79.03</v>
      </c>
      <c r="H64" t="n">
        <v>1.08</v>
      </c>
      <c r="I64" t="n">
        <v>18</v>
      </c>
      <c r="J64" t="n">
        <v>271.05</v>
      </c>
      <c r="K64" t="n">
        <v>58.47</v>
      </c>
      <c r="L64" t="n">
        <v>16.5</v>
      </c>
      <c r="M64" t="n">
        <v>16</v>
      </c>
      <c r="N64" t="n">
        <v>71.06999999999999</v>
      </c>
      <c r="O64" t="n">
        <v>33663.13</v>
      </c>
      <c r="P64" t="n">
        <v>372.17</v>
      </c>
      <c r="Q64" t="n">
        <v>608.8</v>
      </c>
      <c r="R64" t="n">
        <v>57.76</v>
      </c>
      <c r="S64" t="n">
        <v>46.36</v>
      </c>
      <c r="T64" t="n">
        <v>5339.54</v>
      </c>
      <c r="U64" t="n">
        <v>0.8</v>
      </c>
      <c r="V64" t="n">
        <v>0.9</v>
      </c>
      <c r="W64" t="n">
        <v>9.210000000000001</v>
      </c>
      <c r="X64" t="n">
        <v>0.34</v>
      </c>
      <c r="Y64" t="n">
        <v>1</v>
      </c>
      <c r="Z64" t="n">
        <v>10</v>
      </c>
      <c r="AA64" t="n">
        <v>1137.020614290378</v>
      </c>
      <c r="AB64" t="n">
        <v>1555.721766281355</v>
      </c>
      <c r="AC64" t="n">
        <v>1407.245864376675</v>
      </c>
      <c r="AD64" t="n">
        <v>1137020.614290378</v>
      </c>
      <c r="AE64" t="n">
        <v>1555721.766281355</v>
      </c>
      <c r="AF64" t="n">
        <v>1.360721321982105e-06</v>
      </c>
      <c r="AG64" t="n">
        <v>23.70659722222222</v>
      </c>
      <c r="AH64" t="n">
        <v>1407245.864376675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3.6712</v>
      </c>
      <c r="E65" t="n">
        <v>27.24</v>
      </c>
      <c r="F65" t="n">
        <v>23.68</v>
      </c>
      <c r="G65" t="n">
        <v>83.56999999999999</v>
      </c>
      <c r="H65" t="n">
        <v>1.1</v>
      </c>
      <c r="I65" t="n">
        <v>17</v>
      </c>
      <c r="J65" t="n">
        <v>271.52</v>
      </c>
      <c r="K65" t="n">
        <v>58.47</v>
      </c>
      <c r="L65" t="n">
        <v>16.75</v>
      </c>
      <c r="M65" t="n">
        <v>15</v>
      </c>
      <c r="N65" t="n">
        <v>71.3</v>
      </c>
      <c r="O65" t="n">
        <v>33722.17</v>
      </c>
      <c r="P65" t="n">
        <v>371.44</v>
      </c>
      <c r="Q65" t="n">
        <v>608.77</v>
      </c>
      <c r="R65" t="n">
        <v>57.02</v>
      </c>
      <c r="S65" t="n">
        <v>46.36</v>
      </c>
      <c r="T65" t="n">
        <v>4974.44</v>
      </c>
      <c r="U65" t="n">
        <v>0.8100000000000001</v>
      </c>
      <c r="V65" t="n">
        <v>0.9</v>
      </c>
      <c r="W65" t="n">
        <v>9.199999999999999</v>
      </c>
      <c r="X65" t="n">
        <v>0.31</v>
      </c>
      <c r="Y65" t="n">
        <v>1</v>
      </c>
      <c r="Z65" t="n">
        <v>10</v>
      </c>
      <c r="AA65" t="n">
        <v>1133.623259027104</v>
      </c>
      <c r="AB65" t="n">
        <v>1551.073354929408</v>
      </c>
      <c r="AC65" t="n">
        <v>1403.041090880071</v>
      </c>
      <c r="AD65" t="n">
        <v>1133623.259027105</v>
      </c>
      <c r="AE65" t="n">
        <v>1551073.354929408</v>
      </c>
      <c r="AF65" t="n">
        <v>1.364512460327971e-06</v>
      </c>
      <c r="AG65" t="n">
        <v>23.64583333333333</v>
      </c>
      <c r="AH65" t="n">
        <v>1403041.090880071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3.671</v>
      </c>
      <c r="E66" t="n">
        <v>27.24</v>
      </c>
      <c r="F66" t="n">
        <v>23.68</v>
      </c>
      <c r="G66" t="n">
        <v>83.58</v>
      </c>
      <c r="H66" t="n">
        <v>1.11</v>
      </c>
      <c r="I66" t="n">
        <v>17</v>
      </c>
      <c r="J66" t="n">
        <v>272</v>
      </c>
      <c r="K66" t="n">
        <v>58.47</v>
      </c>
      <c r="L66" t="n">
        <v>17</v>
      </c>
      <c r="M66" t="n">
        <v>15</v>
      </c>
      <c r="N66" t="n">
        <v>71.53</v>
      </c>
      <c r="O66" t="n">
        <v>33781.3</v>
      </c>
      <c r="P66" t="n">
        <v>371.87</v>
      </c>
      <c r="Q66" t="n">
        <v>608.77</v>
      </c>
      <c r="R66" t="n">
        <v>57.01</v>
      </c>
      <c r="S66" t="n">
        <v>46.36</v>
      </c>
      <c r="T66" t="n">
        <v>4965.13</v>
      </c>
      <c r="U66" t="n">
        <v>0.8100000000000001</v>
      </c>
      <c r="V66" t="n">
        <v>0.9</v>
      </c>
      <c r="W66" t="n">
        <v>9.199999999999999</v>
      </c>
      <c r="X66" t="n">
        <v>0.31</v>
      </c>
      <c r="Y66" t="n">
        <v>1</v>
      </c>
      <c r="Z66" t="n">
        <v>10</v>
      </c>
      <c r="AA66" t="n">
        <v>1134.30114774271</v>
      </c>
      <c r="AB66" t="n">
        <v>1552.000872176439</v>
      </c>
      <c r="AC66" t="n">
        <v>1403.880087182824</v>
      </c>
      <c r="AD66" t="n">
        <v>1134301.14774271</v>
      </c>
      <c r="AE66" t="n">
        <v>1552000.872176439</v>
      </c>
      <c r="AF66" t="n">
        <v>1.364438124281974e-06</v>
      </c>
      <c r="AG66" t="n">
        <v>23.64583333333333</v>
      </c>
      <c r="AH66" t="n">
        <v>1403880.087182824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3.6691</v>
      </c>
      <c r="E67" t="n">
        <v>27.26</v>
      </c>
      <c r="F67" t="n">
        <v>23.7</v>
      </c>
      <c r="G67" t="n">
        <v>83.63</v>
      </c>
      <c r="H67" t="n">
        <v>1.13</v>
      </c>
      <c r="I67" t="n">
        <v>17</v>
      </c>
      <c r="J67" t="n">
        <v>272.48</v>
      </c>
      <c r="K67" t="n">
        <v>58.47</v>
      </c>
      <c r="L67" t="n">
        <v>17.25</v>
      </c>
      <c r="M67" t="n">
        <v>15</v>
      </c>
      <c r="N67" t="n">
        <v>71.76000000000001</v>
      </c>
      <c r="O67" t="n">
        <v>33840.65</v>
      </c>
      <c r="P67" t="n">
        <v>371.93</v>
      </c>
      <c r="Q67" t="n">
        <v>608.84</v>
      </c>
      <c r="R67" t="n">
        <v>57.58</v>
      </c>
      <c r="S67" t="n">
        <v>46.36</v>
      </c>
      <c r="T67" t="n">
        <v>5254.61</v>
      </c>
      <c r="U67" t="n">
        <v>0.8100000000000001</v>
      </c>
      <c r="V67" t="n">
        <v>0.9</v>
      </c>
      <c r="W67" t="n">
        <v>9.199999999999999</v>
      </c>
      <c r="X67" t="n">
        <v>0.32</v>
      </c>
      <c r="Y67" t="n">
        <v>1</v>
      </c>
      <c r="Z67" t="n">
        <v>10</v>
      </c>
      <c r="AA67" t="n">
        <v>1134.937069025388</v>
      </c>
      <c r="AB67" t="n">
        <v>1552.870967730267</v>
      </c>
      <c r="AC67" t="n">
        <v>1404.667142038181</v>
      </c>
      <c r="AD67" t="n">
        <v>1134937.069025388</v>
      </c>
      <c r="AE67" t="n">
        <v>1552870.967730267</v>
      </c>
      <c r="AF67" t="n">
        <v>1.363731931844999e-06</v>
      </c>
      <c r="AG67" t="n">
        <v>23.66319444444444</v>
      </c>
      <c r="AH67" t="n">
        <v>1404667.142038181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3.6692</v>
      </c>
      <c r="E68" t="n">
        <v>27.25</v>
      </c>
      <c r="F68" t="n">
        <v>23.69</v>
      </c>
      <c r="G68" t="n">
        <v>83.63</v>
      </c>
      <c r="H68" t="n">
        <v>1.14</v>
      </c>
      <c r="I68" t="n">
        <v>17</v>
      </c>
      <c r="J68" t="n">
        <v>272.97</v>
      </c>
      <c r="K68" t="n">
        <v>58.47</v>
      </c>
      <c r="L68" t="n">
        <v>17.5</v>
      </c>
      <c r="M68" t="n">
        <v>15</v>
      </c>
      <c r="N68" t="n">
        <v>71.98999999999999</v>
      </c>
      <c r="O68" t="n">
        <v>33899.96</v>
      </c>
      <c r="P68" t="n">
        <v>371.66</v>
      </c>
      <c r="Q68" t="n">
        <v>608.77</v>
      </c>
      <c r="R68" t="n">
        <v>57.38</v>
      </c>
      <c r="S68" t="n">
        <v>46.36</v>
      </c>
      <c r="T68" t="n">
        <v>5151.39</v>
      </c>
      <c r="U68" t="n">
        <v>0.8100000000000001</v>
      </c>
      <c r="V68" t="n">
        <v>0.9</v>
      </c>
      <c r="W68" t="n">
        <v>9.210000000000001</v>
      </c>
      <c r="X68" t="n">
        <v>0.32</v>
      </c>
      <c r="Y68" t="n">
        <v>1</v>
      </c>
      <c r="Z68" t="n">
        <v>10</v>
      </c>
      <c r="AA68" t="n">
        <v>1134.435293203861</v>
      </c>
      <c r="AB68" t="n">
        <v>1552.184415914466</v>
      </c>
      <c r="AC68" t="n">
        <v>1404.046113764099</v>
      </c>
      <c r="AD68" t="n">
        <v>1134435.293203861</v>
      </c>
      <c r="AE68" t="n">
        <v>1552184.415914466</v>
      </c>
      <c r="AF68" t="n">
        <v>1.363769099867998e-06</v>
      </c>
      <c r="AG68" t="n">
        <v>23.65451388888889</v>
      </c>
      <c r="AH68" t="n">
        <v>1404046.113764099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3.6789</v>
      </c>
      <c r="E69" t="n">
        <v>27.18</v>
      </c>
      <c r="F69" t="n">
        <v>23.67</v>
      </c>
      <c r="G69" t="n">
        <v>88.76000000000001</v>
      </c>
      <c r="H69" t="n">
        <v>1.16</v>
      </c>
      <c r="I69" t="n">
        <v>16</v>
      </c>
      <c r="J69" t="n">
        <v>273.45</v>
      </c>
      <c r="K69" t="n">
        <v>58.47</v>
      </c>
      <c r="L69" t="n">
        <v>17.75</v>
      </c>
      <c r="M69" t="n">
        <v>14</v>
      </c>
      <c r="N69" t="n">
        <v>72.22</v>
      </c>
      <c r="O69" t="n">
        <v>33959.36</v>
      </c>
      <c r="P69" t="n">
        <v>370.72</v>
      </c>
      <c r="Q69" t="n">
        <v>608.84</v>
      </c>
      <c r="R69" t="n">
        <v>56.46</v>
      </c>
      <c r="S69" t="n">
        <v>46.36</v>
      </c>
      <c r="T69" t="n">
        <v>4699.15</v>
      </c>
      <c r="U69" t="n">
        <v>0.82</v>
      </c>
      <c r="V69" t="n">
        <v>0.9</v>
      </c>
      <c r="W69" t="n">
        <v>9.210000000000001</v>
      </c>
      <c r="X69" t="n">
        <v>0.3</v>
      </c>
      <c r="Y69" t="n">
        <v>1</v>
      </c>
      <c r="Z69" t="n">
        <v>10</v>
      </c>
      <c r="AA69" t="n">
        <v>1130.923434926452</v>
      </c>
      <c r="AB69" t="n">
        <v>1547.379336487062</v>
      </c>
      <c r="AC69" t="n">
        <v>1399.699624373275</v>
      </c>
      <c r="AD69" t="n">
        <v>1130923.434926452</v>
      </c>
      <c r="AE69" t="n">
        <v>1547379.336487062</v>
      </c>
      <c r="AF69" t="n">
        <v>1.367374398098871e-06</v>
      </c>
      <c r="AG69" t="n">
        <v>23.59375</v>
      </c>
      <c r="AH69" t="n">
        <v>1399699.624373275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3.6787</v>
      </c>
      <c r="E70" t="n">
        <v>27.18</v>
      </c>
      <c r="F70" t="n">
        <v>23.67</v>
      </c>
      <c r="G70" t="n">
        <v>88.77</v>
      </c>
      <c r="H70" t="n">
        <v>1.17</v>
      </c>
      <c r="I70" t="n">
        <v>16</v>
      </c>
      <c r="J70" t="n">
        <v>273.93</v>
      </c>
      <c r="K70" t="n">
        <v>58.47</v>
      </c>
      <c r="L70" t="n">
        <v>18</v>
      </c>
      <c r="M70" t="n">
        <v>14</v>
      </c>
      <c r="N70" t="n">
        <v>72.45999999999999</v>
      </c>
      <c r="O70" t="n">
        <v>34018.85</v>
      </c>
      <c r="P70" t="n">
        <v>371.16</v>
      </c>
      <c r="Q70" t="n">
        <v>608.8099999999999</v>
      </c>
      <c r="R70" t="n">
        <v>56.61</v>
      </c>
      <c r="S70" t="n">
        <v>46.36</v>
      </c>
      <c r="T70" t="n">
        <v>4773.16</v>
      </c>
      <c r="U70" t="n">
        <v>0.82</v>
      </c>
      <c r="V70" t="n">
        <v>0.9</v>
      </c>
      <c r="W70" t="n">
        <v>9.210000000000001</v>
      </c>
      <c r="X70" t="n">
        <v>0.3</v>
      </c>
      <c r="Y70" t="n">
        <v>1</v>
      </c>
      <c r="Z70" t="n">
        <v>10</v>
      </c>
      <c r="AA70" t="n">
        <v>1131.614551107667</v>
      </c>
      <c r="AB70" t="n">
        <v>1548.324952136095</v>
      </c>
      <c r="AC70" t="n">
        <v>1400.554991791944</v>
      </c>
      <c r="AD70" t="n">
        <v>1131614.551107667</v>
      </c>
      <c r="AE70" t="n">
        <v>1548324.952136095</v>
      </c>
      <c r="AF70" t="n">
        <v>1.367300062052873e-06</v>
      </c>
      <c r="AG70" t="n">
        <v>23.59375</v>
      </c>
      <c r="AH70" t="n">
        <v>1400554.991791944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3.677</v>
      </c>
      <c r="E71" t="n">
        <v>27.2</v>
      </c>
      <c r="F71" t="n">
        <v>23.68</v>
      </c>
      <c r="G71" t="n">
        <v>88.81</v>
      </c>
      <c r="H71" t="n">
        <v>1.18</v>
      </c>
      <c r="I71" t="n">
        <v>16</v>
      </c>
      <c r="J71" t="n">
        <v>274.41</v>
      </c>
      <c r="K71" t="n">
        <v>58.47</v>
      </c>
      <c r="L71" t="n">
        <v>18.25</v>
      </c>
      <c r="M71" t="n">
        <v>14</v>
      </c>
      <c r="N71" t="n">
        <v>72.69</v>
      </c>
      <c r="O71" t="n">
        <v>34078.44</v>
      </c>
      <c r="P71" t="n">
        <v>371.11</v>
      </c>
      <c r="Q71" t="n">
        <v>608.85</v>
      </c>
      <c r="R71" t="n">
        <v>57.09</v>
      </c>
      <c r="S71" t="n">
        <v>46.36</v>
      </c>
      <c r="T71" t="n">
        <v>5011.48</v>
      </c>
      <c r="U71" t="n">
        <v>0.8100000000000001</v>
      </c>
      <c r="V71" t="n">
        <v>0.9</v>
      </c>
      <c r="W71" t="n">
        <v>9.210000000000001</v>
      </c>
      <c r="X71" t="n">
        <v>0.31</v>
      </c>
      <c r="Y71" t="n">
        <v>1</v>
      </c>
      <c r="Z71" t="n">
        <v>10</v>
      </c>
      <c r="AA71" t="n">
        <v>1131.963760041042</v>
      </c>
      <c r="AB71" t="n">
        <v>1548.802755204749</v>
      </c>
      <c r="AC71" t="n">
        <v>1400.987194006327</v>
      </c>
      <c r="AD71" t="n">
        <v>1131963.760041042</v>
      </c>
      <c r="AE71" t="n">
        <v>1548802.755204749</v>
      </c>
      <c r="AF71" t="n">
        <v>1.366668205661896e-06</v>
      </c>
      <c r="AG71" t="n">
        <v>23.61111111111111</v>
      </c>
      <c r="AH71" t="n">
        <v>1400987.194006327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3.6758</v>
      </c>
      <c r="E72" t="n">
        <v>27.2</v>
      </c>
      <c r="F72" t="n">
        <v>23.69</v>
      </c>
      <c r="G72" t="n">
        <v>88.84999999999999</v>
      </c>
      <c r="H72" t="n">
        <v>1.2</v>
      </c>
      <c r="I72" t="n">
        <v>16</v>
      </c>
      <c r="J72" t="n">
        <v>274.9</v>
      </c>
      <c r="K72" t="n">
        <v>58.47</v>
      </c>
      <c r="L72" t="n">
        <v>18.5</v>
      </c>
      <c r="M72" t="n">
        <v>14</v>
      </c>
      <c r="N72" t="n">
        <v>72.92</v>
      </c>
      <c r="O72" t="n">
        <v>34138.11</v>
      </c>
      <c r="P72" t="n">
        <v>370.65</v>
      </c>
      <c r="Q72" t="n">
        <v>608.78</v>
      </c>
      <c r="R72" t="n">
        <v>57.34</v>
      </c>
      <c r="S72" t="n">
        <v>46.36</v>
      </c>
      <c r="T72" t="n">
        <v>5136.06</v>
      </c>
      <c r="U72" t="n">
        <v>0.8100000000000001</v>
      </c>
      <c r="V72" t="n">
        <v>0.9</v>
      </c>
      <c r="W72" t="n">
        <v>9.210000000000001</v>
      </c>
      <c r="X72" t="n">
        <v>0.32</v>
      </c>
      <c r="Y72" t="n">
        <v>1</v>
      </c>
      <c r="Z72" t="n">
        <v>10</v>
      </c>
      <c r="AA72" t="n">
        <v>1131.605482499353</v>
      </c>
      <c r="AB72" t="n">
        <v>1548.31254406612</v>
      </c>
      <c r="AC72" t="n">
        <v>1400.543767930753</v>
      </c>
      <c r="AD72" t="n">
        <v>1131605.482499353</v>
      </c>
      <c r="AE72" t="n">
        <v>1548312.54406612</v>
      </c>
      <c r="AF72" t="n">
        <v>1.366222189385911e-06</v>
      </c>
      <c r="AG72" t="n">
        <v>23.61111111111111</v>
      </c>
      <c r="AH72" t="n">
        <v>1400543.767930753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3.6767</v>
      </c>
      <c r="E73" t="n">
        <v>27.2</v>
      </c>
      <c r="F73" t="n">
        <v>23.69</v>
      </c>
      <c r="G73" t="n">
        <v>88.81999999999999</v>
      </c>
      <c r="H73" t="n">
        <v>1.21</v>
      </c>
      <c r="I73" t="n">
        <v>16</v>
      </c>
      <c r="J73" t="n">
        <v>275.38</v>
      </c>
      <c r="K73" t="n">
        <v>58.47</v>
      </c>
      <c r="L73" t="n">
        <v>18.75</v>
      </c>
      <c r="M73" t="n">
        <v>14</v>
      </c>
      <c r="N73" t="n">
        <v>73.16</v>
      </c>
      <c r="O73" t="n">
        <v>34197.87</v>
      </c>
      <c r="P73" t="n">
        <v>369.86</v>
      </c>
      <c r="Q73" t="n">
        <v>608.86</v>
      </c>
      <c r="R73" t="n">
        <v>57.39</v>
      </c>
      <c r="S73" t="n">
        <v>46.36</v>
      </c>
      <c r="T73" t="n">
        <v>5163.49</v>
      </c>
      <c r="U73" t="n">
        <v>0.8100000000000001</v>
      </c>
      <c r="V73" t="n">
        <v>0.9</v>
      </c>
      <c r="W73" t="n">
        <v>9.199999999999999</v>
      </c>
      <c r="X73" t="n">
        <v>0.31</v>
      </c>
      <c r="Y73" t="n">
        <v>1</v>
      </c>
      <c r="Z73" t="n">
        <v>10</v>
      </c>
      <c r="AA73" t="n">
        <v>1130.254944223344</v>
      </c>
      <c r="AB73" t="n">
        <v>1546.464678015343</v>
      </c>
      <c r="AC73" t="n">
        <v>1398.872259622365</v>
      </c>
      <c r="AD73" t="n">
        <v>1130254.944223344</v>
      </c>
      <c r="AE73" t="n">
        <v>1546464.678015342</v>
      </c>
      <c r="AF73" t="n">
        <v>1.366556701592899e-06</v>
      </c>
      <c r="AG73" t="n">
        <v>23.61111111111111</v>
      </c>
      <c r="AH73" t="n">
        <v>1398872.259622365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3.6872</v>
      </c>
      <c r="E74" t="n">
        <v>27.12</v>
      </c>
      <c r="F74" t="n">
        <v>23.66</v>
      </c>
      <c r="G74" t="n">
        <v>94.62</v>
      </c>
      <c r="H74" t="n">
        <v>1.23</v>
      </c>
      <c r="I74" t="n">
        <v>15</v>
      </c>
      <c r="J74" t="n">
        <v>275.87</v>
      </c>
      <c r="K74" t="n">
        <v>58.47</v>
      </c>
      <c r="L74" t="n">
        <v>19</v>
      </c>
      <c r="M74" t="n">
        <v>13</v>
      </c>
      <c r="N74" t="n">
        <v>73.39</v>
      </c>
      <c r="O74" t="n">
        <v>34257.73</v>
      </c>
      <c r="P74" t="n">
        <v>369.61</v>
      </c>
      <c r="Q74" t="n">
        <v>608.8200000000001</v>
      </c>
      <c r="R74" t="n">
        <v>56.36</v>
      </c>
      <c r="S74" t="n">
        <v>46.36</v>
      </c>
      <c r="T74" t="n">
        <v>4652.22</v>
      </c>
      <c r="U74" t="n">
        <v>0.82</v>
      </c>
      <c r="V74" t="n">
        <v>0.9</v>
      </c>
      <c r="W74" t="n">
        <v>9.199999999999999</v>
      </c>
      <c r="X74" t="n">
        <v>0.28</v>
      </c>
      <c r="Y74" t="n">
        <v>1</v>
      </c>
      <c r="Z74" t="n">
        <v>10</v>
      </c>
      <c r="AA74" t="n">
        <v>1127.53934942565</v>
      </c>
      <c r="AB74" t="n">
        <v>1542.74908140955</v>
      </c>
      <c r="AC74" t="n">
        <v>1395.511274341757</v>
      </c>
      <c r="AD74" t="n">
        <v>1127539.34942565</v>
      </c>
      <c r="AE74" t="n">
        <v>1542749.08140955</v>
      </c>
      <c r="AF74" t="n">
        <v>1.370459344007762e-06</v>
      </c>
      <c r="AG74" t="n">
        <v>23.54166666666667</v>
      </c>
      <c r="AH74" t="n">
        <v>1395511.274341757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3.6881</v>
      </c>
      <c r="E75" t="n">
        <v>27.11</v>
      </c>
      <c r="F75" t="n">
        <v>23.65</v>
      </c>
      <c r="G75" t="n">
        <v>94.59999999999999</v>
      </c>
      <c r="H75" t="n">
        <v>1.24</v>
      </c>
      <c r="I75" t="n">
        <v>15</v>
      </c>
      <c r="J75" t="n">
        <v>276.35</v>
      </c>
      <c r="K75" t="n">
        <v>58.47</v>
      </c>
      <c r="L75" t="n">
        <v>19.25</v>
      </c>
      <c r="M75" t="n">
        <v>13</v>
      </c>
      <c r="N75" t="n">
        <v>73.63</v>
      </c>
      <c r="O75" t="n">
        <v>34317.68</v>
      </c>
      <c r="P75" t="n">
        <v>369.77</v>
      </c>
      <c r="Q75" t="n">
        <v>608.77</v>
      </c>
      <c r="R75" t="n">
        <v>55.88</v>
      </c>
      <c r="S75" t="n">
        <v>46.36</v>
      </c>
      <c r="T75" t="n">
        <v>4410.29</v>
      </c>
      <c r="U75" t="n">
        <v>0.83</v>
      </c>
      <c r="V75" t="n">
        <v>0.9</v>
      </c>
      <c r="W75" t="n">
        <v>9.210000000000001</v>
      </c>
      <c r="X75" t="n">
        <v>0.28</v>
      </c>
      <c r="Y75" t="n">
        <v>1</v>
      </c>
      <c r="Z75" t="n">
        <v>10</v>
      </c>
      <c r="AA75" t="n">
        <v>1127.515104983879</v>
      </c>
      <c r="AB75" t="n">
        <v>1542.71590909473</v>
      </c>
      <c r="AC75" t="n">
        <v>1395.481267946105</v>
      </c>
      <c r="AD75" t="n">
        <v>1127515.104983879</v>
      </c>
      <c r="AE75" t="n">
        <v>1542715.90909473</v>
      </c>
      <c r="AF75" t="n">
        <v>1.37079385621475e-06</v>
      </c>
      <c r="AG75" t="n">
        <v>23.53298611111111</v>
      </c>
      <c r="AH75" t="n">
        <v>1395481.267946105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3.6884</v>
      </c>
      <c r="E76" t="n">
        <v>27.11</v>
      </c>
      <c r="F76" t="n">
        <v>23.65</v>
      </c>
      <c r="G76" t="n">
        <v>94.59</v>
      </c>
      <c r="H76" t="n">
        <v>1.25</v>
      </c>
      <c r="I76" t="n">
        <v>15</v>
      </c>
      <c r="J76" t="n">
        <v>276.84</v>
      </c>
      <c r="K76" t="n">
        <v>58.47</v>
      </c>
      <c r="L76" t="n">
        <v>19.5</v>
      </c>
      <c r="M76" t="n">
        <v>13</v>
      </c>
      <c r="N76" t="n">
        <v>73.87</v>
      </c>
      <c r="O76" t="n">
        <v>34377.72</v>
      </c>
      <c r="P76" t="n">
        <v>369.75</v>
      </c>
      <c r="Q76" t="n">
        <v>608.84</v>
      </c>
      <c r="R76" t="n">
        <v>55.93</v>
      </c>
      <c r="S76" t="n">
        <v>46.36</v>
      </c>
      <c r="T76" t="n">
        <v>4437.56</v>
      </c>
      <c r="U76" t="n">
        <v>0.83</v>
      </c>
      <c r="V76" t="n">
        <v>0.9</v>
      </c>
      <c r="W76" t="n">
        <v>9.199999999999999</v>
      </c>
      <c r="X76" t="n">
        <v>0.27</v>
      </c>
      <c r="Y76" t="n">
        <v>1</v>
      </c>
      <c r="Z76" t="n">
        <v>10</v>
      </c>
      <c r="AA76" t="n">
        <v>1127.425706420297</v>
      </c>
      <c r="AB76" t="n">
        <v>1542.59359003605</v>
      </c>
      <c r="AC76" t="n">
        <v>1395.37062284671</v>
      </c>
      <c r="AD76" t="n">
        <v>1127425.706420297</v>
      </c>
      <c r="AE76" t="n">
        <v>1542593.59003605</v>
      </c>
      <c r="AF76" t="n">
        <v>1.370905360283746e-06</v>
      </c>
      <c r="AG76" t="n">
        <v>23.53298611111111</v>
      </c>
      <c r="AH76" t="n">
        <v>1395370.62284671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3.6867</v>
      </c>
      <c r="E77" t="n">
        <v>27.12</v>
      </c>
      <c r="F77" t="n">
        <v>23.66</v>
      </c>
      <c r="G77" t="n">
        <v>94.64</v>
      </c>
      <c r="H77" t="n">
        <v>1.27</v>
      </c>
      <c r="I77" t="n">
        <v>15</v>
      </c>
      <c r="J77" t="n">
        <v>277.33</v>
      </c>
      <c r="K77" t="n">
        <v>58.47</v>
      </c>
      <c r="L77" t="n">
        <v>19.75</v>
      </c>
      <c r="M77" t="n">
        <v>13</v>
      </c>
      <c r="N77" t="n">
        <v>74.09999999999999</v>
      </c>
      <c r="O77" t="n">
        <v>34437.85</v>
      </c>
      <c r="P77" t="n">
        <v>369.53</v>
      </c>
      <c r="Q77" t="n">
        <v>608.79</v>
      </c>
      <c r="R77" t="n">
        <v>56.48</v>
      </c>
      <c r="S77" t="n">
        <v>46.36</v>
      </c>
      <c r="T77" t="n">
        <v>4714.39</v>
      </c>
      <c r="U77" t="n">
        <v>0.82</v>
      </c>
      <c r="V77" t="n">
        <v>0.9</v>
      </c>
      <c r="W77" t="n">
        <v>9.199999999999999</v>
      </c>
      <c r="X77" t="n">
        <v>0.29</v>
      </c>
      <c r="Y77" t="n">
        <v>1</v>
      </c>
      <c r="Z77" t="n">
        <v>10</v>
      </c>
      <c r="AA77" t="n">
        <v>1127.521127055463</v>
      </c>
      <c r="AB77" t="n">
        <v>1542.724148758746</v>
      </c>
      <c r="AC77" t="n">
        <v>1395.488721228152</v>
      </c>
      <c r="AD77" t="n">
        <v>1127521.127055463</v>
      </c>
      <c r="AE77" t="n">
        <v>1542724.148758746</v>
      </c>
      <c r="AF77" t="n">
        <v>1.370273503892769e-06</v>
      </c>
      <c r="AG77" t="n">
        <v>23.54166666666667</v>
      </c>
      <c r="AH77" t="n">
        <v>1395488.721228152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3.6876</v>
      </c>
      <c r="E78" t="n">
        <v>27.12</v>
      </c>
      <c r="F78" t="n">
        <v>23.65</v>
      </c>
      <c r="G78" t="n">
        <v>94.61</v>
      </c>
      <c r="H78" t="n">
        <v>1.28</v>
      </c>
      <c r="I78" t="n">
        <v>15</v>
      </c>
      <c r="J78" t="n">
        <v>277.82</v>
      </c>
      <c r="K78" t="n">
        <v>58.47</v>
      </c>
      <c r="L78" t="n">
        <v>20</v>
      </c>
      <c r="M78" t="n">
        <v>13</v>
      </c>
      <c r="N78" t="n">
        <v>74.34</v>
      </c>
      <c r="O78" t="n">
        <v>34498.07</v>
      </c>
      <c r="P78" t="n">
        <v>368.93</v>
      </c>
      <c r="Q78" t="n">
        <v>608.85</v>
      </c>
      <c r="R78" t="n">
        <v>55.98</v>
      </c>
      <c r="S78" t="n">
        <v>46.36</v>
      </c>
      <c r="T78" t="n">
        <v>4462.31</v>
      </c>
      <c r="U78" t="n">
        <v>0.83</v>
      </c>
      <c r="V78" t="n">
        <v>0.9</v>
      </c>
      <c r="W78" t="n">
        <v>9.210000000000001</v>
      </c>
      <c r="X78" t="n">
        <v>0.28</v>
      </c>
      <c r="Y78" t="n">
        <v>1</v>
      </c>
      <c r="Z78" t="n">
        <v>10</v>
      </c>
      <c r="AA78" t="n">
        <v>1126.375317304825</v>
      </c>
      <c r="AB78" t="n">
        <v>1541.156401308365</v>
      </c>
      <c r="AC78" t="n">
        <v>1394.070597394088</v>
      </c>
      <c r="AD78" t="n">
        <v>1126375.317304825</v>
      </c>
      <c r="AE78" t="n">
        <v>1541156.401308365</v>
      </c>
      <c r="AF78" t="n">
        <v>1.370608016099757e-06</v>
      </c>
      <c r="AG78" t="n">
        <v>23.54166666666667</v>
      </c>
      <c r="AH78" t="n">
        <v>1394070.597394088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3.6969</v>
      </c>
      <c r="E79" t="n">
        <v>27.05</v>
      </c>
      <c r="F79" t="n">
        <v>23.63</v>
      </c>
      <c r="G79" t="n">
        <v>101.28</v>
      </c>
      <c r="H79" t="n">
        <v>1.3</v>
      </c>
      <c r="I79" t="n">
        <v>14</v>
      </c>
      <c r="J79" t="n">
        <v>278.3</v>
      </c>
      <c r="K79" t="n">
        <v>58.47</v>
      </c>
      <c r="L79" t="n">
        <v>20.25</v>
      </c>
      <c r="M79" t="n">
        <v>12</v>
      </c>
      <c r="N79" t="n">
        <v>74.58</v>
      </c>
      <c r="O79" t="n">
        <v>34558.39</v>
      </c>
      <c r="P79" t="n">
        <v>367.84</v>
      </c>
      <c r="Q79" t="n">
        <v>608.83</v>
      </c>
      <c r="R79" t="n">
        <v>55.36</v>
      </c>
      <c r="S79" t="n">
        <v>46.36</v>
      </c>
      <c r="T79" t="n">
        <v>4156.18</v>
      </c>
      <c r="U79" t="n">
        <v>0.84</v>
      </c>
      <c r="V79" t="n">
        <v>0.9</v>
      </c>
      <c r="W79" t="n">
        <v>9.199999999999999</v>
      </c>
      <c r="X79" t="n">
        <v>0.26</v>
      </c>
      <c r="Y79" t="n">
        <v>1</v>
      </c>
      <c r="Z79" t="n">
        <v>10</v>
      </c>
      <c r="AA79" t="n">
        <v>1122.589855340409</v>
      </c>
      <c r="AB79" t="n">
        <v>1535.976965245855</v>
      </c>
      <c r="AC79" t="n">
        <v>1389.38547944</v>
      </c>
      <c r="AD79" t="n">
        <v>1122589.855340409</v>
      </c>
      <c r="AE79" t="n">
        <v>1535976.965245855</v>
      </c>
      <c r="AF79" t="n">
        <v>1.374064642238635e-06</v>
      </c>
      <c r="AG79" t="n">
        <v>23.48090277777778</v>
      </c>
      <c r="AH79" t="n">
        <v>1389385.47944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3.6981</v>
      </c>
      <c r="E80" t="n">
        <v>27.04</v>
      </c>
      <c r="F80" t="n">
        <v>23.62</v>
      </c>
      <c r="G80" t="n">
        <v>101.24</v>
      </c>
      <c r="H80" t="n">
        <v>1.31</v>
      </c>
      <c r="I80" t="n">
        <v>14</v>
      </c>
      <c r="J80" t="n">
        <v>278.79</v>
      </c>
      <c r="K80" t="n">
        <v>58.47</v>
      </c>
      <c r="L80" t="n">
        <v>20.5</v>
      </c>
      <c r="M80" t="n">
        <v>12</v>
      </c>
      <c r="N80" t="n">
        <v>74.81999999999999</v>
      </c>
      <c r="O80" t="n">
        <v>34618.81</v>
      </c>
      <c r="P80" t="n">
        <v>368.1</v>
      </c>
      <c r="Q80" t="n">
        <v>608.8</v>
      </c>
      <c r="R80" t="n">
        <v>55.16</v>
      </c>
      <c r="S80" t="n">
        <v>46.36</v>
      </c>
      <c r="T80" t="n">
        <v>4059.58</v>
      </c>
      <c r="U80" t="n">
        <v>0.84</v>
      </c>
      <c r="V80" t="n">
        <v>0.9</v>
      </c>
      <c r="W80" t="n">
        <v>9.199999999999999</v>
      </c>
      <c r="X80" t="n">
        <v>0.25</v>
      </c>
      <c r="Y80" t="n">
        <v>1</v>
      </c>
      <c r="Z80" t="n">
        <v>10</v>
      </c>
      <c r="AA80" t="n">
        <v>1122.654647760666</v>
      </c>
      <c r="AB80" t="n">
        <v>1536.065617093689</v>
      </c>
      <c r="AC80" t="n">
        <v>1389.465670479901</v>
      </c>
      <c r="AD80" t="n">
        <v>1122654.647760666</v>
      </c>
      <c r="AE80" t="n">
        <v>1536065.617093689</v>
      </c>
      <c r="AF80" t="n">
        <v>1.374510658514619e-06</v>
      </c>
      <c r="AG80" t="n">
        <v>23.47222222222222</v>
      </c>
      <c r="AH80" t="n">
        <v>1389465.670479901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3.6976</v>
      </c>
      <c r="E81" t="n">
        <v>27.04</v>
      </c>
      <c r="F81" t="n">
        <v>23.63</v>
      </c>
      <c r="G81" t="n">
        <v>101.26</v>
      </c>
      <c r="H81" t="n">
        <v>1.32</v>
      </c>
      <c r="I81" t="n">
        <v>14</v>
      </c>
      <c r="J81" t="n">
        <v>279.28</v>
      </c>
      <c r="K81" t="n">
        <v>58.47</v>
      </c>
      <c r="L81" t="n">
        <v>20.75</v>
      </c>
      <c r="M81" t="n">
        <v>12</v>
      </c>
      <c r="N81" t="n">
        <v>75.06</v>
      </c>
      <c r="O81" t="n">
        <v>34679.32</v>
      </c>
      <c r="P81" t="n">
        <v>368.35</v>
      </c>
      <c r="Q81" t="n">
        <v>608.8</v>
      </c>
      <c r="R81" t="n">
        <v>55.19</v>
      </c>
      <c r="S81" t="n">
        <v>46.36</v>
      </c>
      <c r="T81" t="n">
        <v>4071.38</v>
      </c>
      <c r="U81" t="n">
        <v>0.84</v>
      </c>
      <c r="V81" t="n">
        <v>0.9</v>
      </c>
      <c r="W81" t="n">
        <v>9.199999999999999</v>
      </c>
      <c r="X81" t="n">
        <v>0.26</v>
      </c>
      <c r="Y81" t="n">
        <v>1</v>
      </c>
      <c r="Z81" t="n">
        <v>10</v>
      </c>
      <c r="AA81" t="n">
        <v>1123.201954355448</v>
      </c>
      <c r="AB81" t="n">
        <v>1536.814466122134</v>
      </c>
      <c r="AC81" t="n">
        <v>1390.143050408087</v>
      </c>
      <c r="AD81" t="n">
        <v>1123201.954355448</v>
      </c>
      <c r="AE81" t="n">
        <v>1536814.466122134</v>
      </c>
      <c r="AF81" t="n">
        <v>1.374324818399626e-06</v>
      </c>
      <c r="AG81" t="n">
        <v>23.47222222222222</v>
      </c>
      <c r="AH81" t="n">
        <v>1390143.050408087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3.6993</v>
      </c>
      <c r="E82" t="n">
        <v>27.03</v>
      </c>
      <c r="F82" t="n">
        <v>23.61</v>
      </c>
      <c r="G82" t="n">
        <v>101.2</v>
      </c>
      <c r="H82" t="n">
        <v>1.34</v>
      </c>
      <c r="I82" t="n">
        <v>14</v>
      </c>
      <c r="J82" t="n">
        <v>279.78</v>
      </c>
      <c r="K82" t="n">
        <v>58.47</v>
      </c>
      <c r="L82" t="n">
        <v>21</v>
      </c>
      <c r="M82" t="n">
        <v>12</v>
      </c>
      <c r="N82" t="n">
        <v>75.3</v>
      </c>
      <c r="O82" t="n">
        <v>34739.92</v>
      </c>
      <c r="P82" t="n">
        <v>368.09</v>
      </c>
      <c r="Q82" t="n">
        <v>608.8099999999999</v>
      </c>
      <c r="R82" t="n">
        <v>54.86</v>
      </c>
      <c r="S82" t="n">
        <v>46.36</v>
      </c>
      <c r="T82" t="n">
        <v>3909.33</v>
      </c>
      <c r="U82" t="n">
        <v>0.84</v>
      </c>
      <c r="V82" t="n">
        <v>0.9</v>
      </c>
      <c r="W82" t="n">
        <v>9.199999999999999</v>
      </c>
      <c r="X82" t="n">
        <v>0.24</v>
      </c>
      <c r="Y82" t="n">
        <v>1</v>
      </c>
      <c r="Z82" t="n">
        <v>10</v>
      </c>
      <c r="AA82" t="n">
        <v>1122.322207105776</v>
      </c>
      <c r="AB82" t="n">
        <v>1535.610757123422</v>
      </c>
      <c r="AC82" t="n">
        <v>1389.054221706796</v>
      </c>
      <c r="AD82" t="n">
        <v>1122322.207105776</v>
      </c>
      <c r="AE82" t="n">
        <v>1535610.757123422</v>
      </c>
      <c r="AF82" t="n">
        <v>1.374956674790604e-06</v>
      </c>
      <c r="AG82" t="n">
        <v>23.46354166666667</v>
      </c>
      <c r="AH82" t="n">
        <v>1389054.221706796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3.6982</v>
      </c>
      <c r="E83" t="n">
        <v>27.04</v>
      </c>
      <c r="F83" t="n">
        <v>23.62</v>
      </c>
      <c r="G83" t="n">
        <v>101.24</v>
      </c>
      <c r="H83" t="n">
        <v>1.35</v>
      </c>
      <c r="I83" t="n">
        <v>14</v>
      </c>
      <c r="J83" t="n">
        <v>280.27</v>
      </c>
      <c r="K83" t="n">
        <v>58.47</v>
      </c>
      <c r="L83" t="n">
        <v>21.25</v>
      </c>
      <c r="M83" t="n">
        <v>12</v>
      </c>
      <c r="N83" t="n">
        <v>75.54000000000001</v>
      </c>
      <c r="O83" t="n">
        <v>34800.62</v>
      </c>
      <c r="P83" t="n">
        <v>367.81</v>
      </c>
      <c r="Q83" t="n">
        <v>608.76</v>
      </c>
      <c r="R83" t="n">
        <v>55.06</v>
      </c>
      <c r="S83" t="n">
        <v>46.36</v>
      </c>
      <c r="T83" t="n">
        <v>4007.75</v>
      </c>
      <c r="U83" t="n">
        <v>0.84</v>
      </c>
      <c r="V83" t="n">
        <v>0.9</v>
      </c>
      <c r="W83" t="n">
        <v>9.199999999999999</v>
      </c>
      <c r="X83" t="n">
        <v>0.25</v>
      </c>
      <c r="Y83" t="n">
        <v>1</v>
      </c>
      <c r="Z83" t="n">
        <v>10</v>
      </c>
      <c r="AA83" t="n">
        <v>1122.20812463371</v>
      </c>
      <c r="AB83" t="n">
        <v>1535.454664452178</v>
      </c>
      <c r="AC83" t="n">
        <v>1388.913026301018</v>
      </c>
      <c r="AD83" t="n">
        <v>1122208.12463371</v>
      </c>
      <c r="AE83" t="n">
        <v>1535454.664452178</v>
      </c>
      <c r="AF83" t="n">
        <v>1.374547826537618e-06</v>
      </c>
      <c r="AG83" t="n">
        <v>23.47222222222222</v>
      </c>
      <c r="AH83" t="n">
        <v>1388913.026301018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3.6967</v>
      </c>
      <c r="E84" t="n">
        <v>27.05</v>
      </c>
      <c r="F84" t="n">
        <v>23.63</v>
      </c>
      <c r="G84" t="n">
        <v>101.29</v>
      </c>
      <c r="H84" t="n">
        <v>1.36</v>
      </c>
      <c r="I84" t="n">
        <v>14</v>
      </c>
      <c r="J84" t="n">
        <v>280.76</v>
      </c>
      <c r="K84" t="n">
        <v>58.47</v>
      </c>
      <c r="L84" t="n">
        <v>21.5</v>
      </c>
      <c r="M84" t="n">
        <v>12</v>
      </c>
      <c r="N84" t="n">
        <v>75.79000000000001</v>
      </c>
      <c r="O84" t="n">
        <v>34861.41</v>
      </c>
      <c r="P84" t="n">
        <v>367.36</v>
      </c>
      <c r="Q84" t="n">
        <v>608.76</v>
      </c>
      <c r="R84" t="n">
        <v>55.44</v>
      </c>
      <c r="S84" t="n">
        <v>46.36</v>
      </c>
      <c r="T84" t="n">
        <v>4197.46</v>
      </c>
      <c r="U84" t="n">
        <v>0.84</v>
      </c>
      <c r="V84" t="n">
        <v>0.9</v>
      </c>
      <c r="W84" t="n">
        <v>9.199999999999999</v>
      </c>
      <c r="X84" t="n">
        <v>0.26</v>
      </c>
      <c r="Y84" t="n">
        <v>1</v>
      </c>
      <c r="Z84" t="n">
        <v>10</v>
      </c>
      <c r="AA84" t="n">
        <v>1121.922821125233</v>
      </c>
      <c r="AB84" t="n">
        <v>1535.064299605178</v>
      </c>
      <c r="AC84" t="n">
        <v>1388.559917327135</v>
      </c>
      <c r="AD84" t="n">
        <v>1121922.821125233</v>
      </c>
      <c r="AE84" t="n">
        <v>1535064.299605178</v>
      </c>
      <c r="AF84" t="n">
        <v>1.373990306192638e-06</v>
      </c>
      <c r="AG84" t="n">
        <v>23.48090277777778</v>
      </c>
      <c r="AH84" t="n">
        <v>1388559.917327135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3.6959</v>
      </c>
      <c r="E85" t="n">
        <v>27.06</v>
      </c>
      <c r="F85" t="n">
        <v>23.64</v>
      </c>
      <c r="G85" t="n">
        <v>101.31</v>
      </c>
      <c r="H85" t="n">
        <v>1.38</v>
      </c>
      <c r="I85" t="n">
        <v>14</v>
      </c>
      <c r="J85" t="n">
        <v>281.25</v>
      </c>
      <c r="K85" t="n">
        <v>58.47</v>
      </c>
      <c r="L85" t="n">
        <v>21.75</v>
      </c>
      <c r="M85" t="n">
        <v>12</v>
      </c>
      <c r="N85" t="n">
        <v>76.03</v>
      </c>
      <c r="O85" t="n">
        <v>34922.31</v>
      </c>
      <c r="P85" t="n">
        <v>366.96</v>
      </c>
      <c r="Q85" t="n">
        <v>608.79</v>
      </c>
      <c r="R85" t="n">
        <v>55.62</v>
      </c>
      <c r="S85" t="n">
        <v>46.36</v>
      </c>
      <c r="T85" t="n">
        <v>4286.28</v>
      </c>
      <c r="U85" t="n">
        <v>0.83</v>
      </c>
      <c r="V85" t="n">
        <v>0.9</v>
      </c>
      <c r="W85" t="n">
        <v>9.199999999999999</v>
      </c>
      <c r="X85" t="n">
        <v>0.27</v>
      </c>
      <c r="Y85" t="n">
        <v>1</v>
      </c>
      <c r="Z85" t="n">
        <v>10</v>
      </c>
      <c r="AA85" t="n">
        <v>1121.572528602737</v>
      </c>
      <c r="AB85" t="n">
        <v>1534.585013922084</v>
      </c>
      <c r="AC85" t="n">
        <v>1388.126373996954</v>
      </c>
      <c r="AD85" t="n">
        <v>1121572.528602737</v>
      </c>
      <c r="AE85" t="n">
        <v>1534585.013922084</v>
      </c>
      <c r="AF85" t="n">
        <v>1.373692962008648e-06</v>
      </c>
      <c r="AG85" t="n">
        <v>23.48958333333333</v>
      </c>
      <c r="AH85" t="n">
        <v>1388126.373996954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3.7066</v>
      </c>
      <c r="E86" t="n">
        <v>26.98</v>
      </c>
      <c r="F86" t="n">
        <v>23.61</v>
      </c>
      <c r="G86" t="n">
        <v>108.96</v>
      </c>
      <c r="H86" t="n">
        <v>1.39</v>
      </c>
      <c r="I86" t="n">
        <v>13</v>
      </c>
      <c r="J86" t="n">
        <v>281.75</v>
      </c>
      <c r="K86" t="n">
        <v>58.47</v>
      </c>
      <c r="L86" t="n">
        <v>22</v>
      </c>
      <c r="M86" t="n">
        <v>11</v>
      </c>
      <c r="N86" t="n">
        <v>76.28</v>
      </c>
      <c r="O86" t="n">
        <v>34983.29</v>
      </c>
      <c r="P86" t="n">
        <v>366.76</v>
      </c>
      <c r="Q86" t="n">
        <v>608.75</v>
      </c>
      <c r="R86" t="n">
        <v>54.81</v>
      </c>
      <c r="S86" t="n">
        <v>46.36</v>
      </c>
      <c r="T86" t="n">
        <v>3886.81</v>
      </c>
      <c r="U86" t="n">
        <v>0.85</v>
      </c>
      <c r="V86" t="n">
        <v>0.9</v>
      </c>
      <c r="W86" t="n">
        <v>9.199999999999999</v>
      </c>
      <c r="X86" t="n">
        <v>0.24</v>
      </c>
      <c r="Y86" t="n">
        <v>1</v>
      </c>
      <c r="Z86" t="n">
        <v>10</v>
      </c>
      <c r="AA86" t="n">
        <v>1118.929248959034</v>
      </c>
      <c r="AB86" t="n">
        <v>1530.968362100302</v>
      </c>
      <c r="AC86" t="n">
        <v>1384.85489034904</v>
      </c>
      <c r="AD86" t="n">
        <v>1118929.248959034</v>
      </c>
      <c r="AE86" t="n">
        <v>1530968.362100302</v>
      </c>
      <c r="AF86" t="n">
        <v>1.377669940469508e-06</v>
      </c>
      <c r="AG86" t="n">
        <v>23.42013888888889</v>
      </c>
      <c r="AH86" t="n">
        <v>1384854.89034904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3.706</v>
      </c>
      <c r="E87" t="n">
        <v>26.98</v>
      </c>
      <c r="F87" t="n">
        <v>23.61</v>
      </c>
      <c r="G87" t="n">
        <v>108.98</v>
      </c>
      <c r="H87" t="n">
        <v>1.4</v>
      </c>
      <c r="I87" t="n">
        <v>13</v>
      </c>
      <c r="J87" t="n">
        <v>282.24</v>
      </c>
      <c r="K87" t="n">
        <v>58.47</v>
      </c>
      <c r="L87" t="n">
        <v>22.25</v>
      </c>
      <c r="M87" t="n">
        <v>11</v>
      </c>
      <c r="N87" t="n">
        <v>76.52</v>
      </c>
      <c r="O87" t="n">
        <v>35044.38</v>
      </c>
      <c r="P87" t="n">
        <v>367.18</v>
      </c>
      <c r="Q87" t="n">
        <v>608.78</v>
      </c>
      <c r="R87" t="n">
        <v>54.89</v>
      </c>
      <c r="S87" t="n">
        <v>46.36</v>
      </c>
      <c r="T87" t="n">
        <v>3925.48</v>
      </c>
      <c r="U87" t="n">
        <v>0.84</v>
      </c>
      <c r="V87" t="n">
        <v>0.9</v>
      </c>
      <c r="W87" t="n">
        <v>9.199999999999999</v>
      </c>
      <c r="X87" t="n">
        <v>0.24</v>
      </c>
      <c r="Y87" t="n">
        <v>1</v>
      </c>
      <c r="Z87" t="n">
        <v>10</v>
      </c>
      <c r="AA87" t="n">
        <v>1119.663833530267</v>
      </c>
      <c r="AB87" t="n">
        <v>1531.973453118246</v>
      </c>
      <c r="AC87" t="n">
        <v>1385.764056890886</v>
      </c>
      <c r="AD87" t="n">
        <v>1119663.833530267</v>
      </c>
      <c r="AE87" t="n">
        <v>1531973.453118246</v>
      </c>
      <c r="AF87" t="n">
        <v>1.377446932331516e-06</v>
      </c>
      <c r="AG87" t="n">
        <v>23.42013888888889</v>
      </c>
      <c r="AH87" t="n">
        <v>1385764.056890886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3.7063</v>
      </c>
      <c r="E88" t="n">
        <v>26.98</v>
      </c>
      <c r="F88" t="n">
        <v>23.61</v>
      </c>
      <c r="G88" t="n">
        <v>108.97</v>
      </c>
      <c r="H88" t="n">
        <v>1.42</v>
      </c>
      <c r="I88" t="n">
        <v>13</v>
      </c>
      <c r="J88" t="n">
        <v>282.74</v>
      </c>
      <c r="K88" t="n">
        <v>58.47</v>
      </c>
      <c r="L88" t="n">
        <v>22.5</v>
      </c>
      <c r="M88" t="n">
        <v>11</v>
      </c>
      <c r="N88" t="n">
        <v>76.77</v>
      </c>
      <c r="O88" t="n">
        <v>35105.56</v>
      </c>
      <c r="P88" t="n">
        <v>366.77</v>
      </c>
      <c r="Q88" t="n">
        <v>608.8200000000001</v>
      </c>
      <c r="R88" t="n">
        <v>54.82</v>
      </c>
      <c r="S88" t="n">
        <v>46.36</v>
      </c>
      <c r="T88" t="n">
        <v>3892.83</v>
      </c>
      <c r="U88" t="n">
        <v>0.85</v>
      </c>
      <c r="V88" t="n">
        <v>0.9</v>
      </c>
      <c r="W88" t="n">
        <v>9.199999999999999</v>
      </c>
      <c r="X88" t="n">
        <v>0.24</v>
      </c>
      <c r="Y88" t="n">
        <v>1</v>
      </c>
      <c r="Z88" t="n">
        <v>10</v>
      </c>
      <c r="AA88" t="n">
        <v>1119.002851607795</v>
      </c>
      <c r="AB88" t="n">
        <v>1531.069068491456</v>
      </c>
      <c r="AC88" t="n">
        <v>1384.945985463565</v>
      </c>
      <c r="AD88" t="n">
        <v>1119002.851607795</v>
      </c>
      <c r="AE88" t="n">
        <v>1531069.068491456</v>
      </c>
      <c r="AF88" t="n">
        <v>1.377558436400512e-06</v>
      </c>
      <c r="AG88" t="n">
        <v>23.42013888888889</v>
      </c>
      <c r="AH88" t="n">
        <v>1384945.985463565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3.7065</v>
      </c>
      <c r="E89" t="n">
        <v>26.98</v>
      </c>
      <c r="F89" t="n">
        <v>23.61</v>
      </c>
      <c r="G89" t="n">
        <v>108.96</v>
      </c>
      <c r="H89" t="n">
        <v>1.43</v>
      </c>
      <c r="I89" t="n">
        <v>13</v>
      </c>
      <c r="J89" t="n">
        <v>283.24</v>
      </c>
      <c r="K89" t="n">
        <v>58.47</v>
      </c>
      <c r="L89" t="n">
        <v>22.75</v>
      </c>
      <c r="M89" t="n">
        <v>11</v>
      </c>
      <c r="N89" t="n">
        <v>77.01000000000001</v>
      </c>
      <c r="O89" t="n">
        <v>35166.85</v>
      </c>
      <c r="P89" t="n">
        <v>366.7</v>
      </c>
      <c r="Q89" t="n">
        <v>608.77</v>
      </c>
      <c r="R89" t="n">
        <v>54.8</v>
      </c>
      <c r="S89" t="n">
        <v>46.36</v>
      </c>
      <c r="T89" t="n">
        <v>3883.2</v>
      </c>
      <c r="U89" t="n">
        <v>0.85</v>
      </c>
      <c r="V89" t="n">
        <v>0.9</v>
      </c>
      <c r="W89" t="n">
        <v>9.199999999999999</v>
      </c>
      <c r="X89" t="n">
        <v>0.24</v>
      </c>
      <c r="Y89" t="n">
        <v>1</v>
      </c>
      <c r="Z89" t="n">
        <v>10</v>
      </c>
      <c r="AA89" t="n">
        <v>1118.860794565346</v>
      </c>
      <c r="AB89" t="n">
        <v>1530.874699778863</v>
      </c>
      <c r="AC89" t="n">
        <v>1384.770167028103</v>
      </c>
      <c r="AD89" t="n">
        <v>1118860.794565346</v>
      </c>
      <c r="AE89" t="n">
        <v>1530874.699778863</v>
      </c>
      <c r="AF89" t="n">
        <v>1.37763277244651e-06</v>
      </c>
      <c r="AG89" t="n">
        <v>23.42013888888889</v>
      </c>
      <c r="AH89" t="n">
        <v>1384770.167028103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3.7073</v>
      </c>
      <c r="E90" t="n">
        <v>26.97</v>
      </c>
      <c r="F90" t="n">
        <v>23.6</v>
      </c>
      <c r="G90" t="n">
        <v>108.94</v>
      </c>
      <c r="H90" t="n">
        <v>1.44</v>
      </c>
      <c r="I90" t="n">
        <v>13</v>
      </c>
      <c r="J90" t="n">
        <v>283.74</v>
      </c>
      <c r="K90" t="n">
        <v>58.47</v>
      </c>
      <c r="L90" t="n">
        <v>23</v>
      </c>
      <c r="M90" t="n">
        <v>11</v>
      </c>
      <c r="N90" t="n">
        <v>77.26000000000001</v>
      </c>
      <c r="O90" t="n">
        <v>35228.23</v>
      </c>
      <c r="P90" t="n">
        <v>366.53</v>
      </c>
      <c r="Q90" t="n">
        <v>608.76</v>
      </c>
      <c r="R90" t="n">
        <v>54.66</v>
      </c>
      <c r="S90" t="n">
        <v>46.36</v>
      </c>
      <c r="T90" t="n">
        <v>3810.28</v>
      </c>
      <c r="U90" t="n">
        <v>0.85</v>
      </c>
      <c r="V90" t="n">
        <v>0.9</v>
      </c>
      <c r="W90" t="n">
        <v>9.199999999999999</v>
      </c>
      <c r="X90" t="n">
        <v>0.23</v>
      </c>
      <c r="Y90" t="n">
        <v>1</v>
      </c>
      <c r="Z90" t="n">
        <v>10</v>
      </c>
      <c r="AA90" t="n">
        <v>1118.3739657066</v>
      </c>
      <c r="AB90" t="n">
        <v>1530.208599056954</v>
      </c>
      <c r="AC90" t="n">
        <v>1384.167638024215</v>
      </c>
      <c r="AD90" t="n">
        <v>1118373.9657066</v>
      </c>
      <c r="AE90" t="n">
        <v>1530208.599056954</v>
      </c>
      <c r="AF90" t="n">
        <v>1.377930116630499e-06</v>
      </c>
      <c r="AG90" t="n">
        <v>23.41145833333333</v>
      </c>
      <c r="AH90" t="n">
        <v>1384167.638024215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3.7056</v>
      </c>
      <c r="E91" t="n">
        <v>26.99</v>
      </c>
      <c r="F91" t="n">
        <v>23.62</v>
      </c>
      <c r="G91" t="n">
        <v>108.99</v>
      </c>
      <c r="H91" t="n">
        <v>1.46</v>
      </c>
      <c r="I91" t="n">
        <v>13</v>
      </c>
      <c r="J91" t="n">
        <v>284.23</v>
      </c>
      <c r="K91" t="n">
        <v>58.47</v>
      </c>
      <c r="L91" t="n">
        <v>23.25</v>
      </c>
      <c r="M91" t="n">
        <v>11</v>
      </c>
      <c r="N91" t="n">
        <v>77.51000000000001</v>
      </c>
      <c r="O91" t="n">
        <v>35289.71</v>
      </c>
      <c r="P91" t="n">
        <v>365.97</v>
      </c>
      <c r="Q91" t="n">
        <v>608.8</v>
      </c>
      <c r="R91" t="n">
        <v>55.02</v>
      </c>
      <c r="S91" t="n">
        <v>46.36</v>
      </c>
      <c r="T91" t="n">
        <v>3994.22</v>
      </c>
      <c r="U91" t="n">
        <v>0.84</v>
      </c>
      <c r="V91" t="n">
        <v>0.9</v>
      </c>
      <c r="W91" t="n">
        <v>9.199999999999999</v>
      </c>
      <c r="X91" t="n">
        <v>0.24</v>
      </c>
      <c r="Y91" t="n">
        <v>1</v>
      </c>
      <c r="Z91" t="n">
        <v>10</v>
      </c>
      <c r="AA91" t="n">
        <v>1118.045769299838</v>
      </c>
      <c r="AB91" t="n">
        <v>1529.759546254218</v>
      </c>
      <c r="AC91" t="n">
        <v>1383.761442190723</v>
      </c>
      <c r="AD91" t="n">
        <v>1118045.769299838</v>
      </c>
      <c r="AE91" t="n">
        <v>1529759.546254218</v>
      </c>
      <c r="AF91" t="n">
        <v>1.377298260239521e-06</v>
      </c>
      <c r="AG91" t="n">
        <v>23.42881944444444</v>
      </c>
      <c r="AH91" t="n">
        <v>1383761.442190723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3.7054</v>
      </c>
      <c r="E92" t="n">
        <v>26.99</v>
      </c>
      <c r="F92" t="n">
        <v>23.62</v>
      </c>
      <c r="G92" t="n">
        <v>109</v>
      </c>
      <c r="H92" t="n">
        <v>1.47</v>
      </c>
      <c r="I92" t="n">
        <v>13</v>
      </c>
      <c r="J92" t="n">
        <v>284.73</v>
      </c>
      <c r="K92" t="n">
        <v>58.47</v>
      </c>
      <c r="L92" t="n">
        <v>23.5</v>
      </c>
      <c r="M92" t="n">
        <v>11</v>
      </c>
      <c r="N92" t="n">
        <v>77.76000000000001</v>
      </c>
      <c r="O92" t="n">
        <v>35351.29</v>
      </c>
      <c r="P92" t="n">
        <v>365.46</v>
      </c>
      <c r="Q92" t="n">
        <v>608.85</v>
      </c>
      <c r="R92" t="n">
        <v>54.9</v>
      </c>
      <c r="S92" t="n">
        <v>46.36</v>
      </c>
      <c r="T92" t="n">
        <v>3930.56</v>
      </c>
      <c r="U92" t="n">
        <v>0.84</v>
      </c>
      <c r="V92" t="n">
        <v>0.9</v>
      </c>
      <c r="W92" t="n">
        <v>9.199999999999999</v>
      </c>
      <c r="X92" t="n">
        <v>0.25</v>
      </c>
      <c r="Y92" t="n">
        <v>1</v>
      </c>
      <c r="Z92" t="n">
        <v>10</v>
      </c>
      <c r="AA92" t="n">
        <v>1117.335996277369</v>
      </c>
      <c r="AB92" t="n">
        <v>1528.788403491899</v>
      </c>
      <c r="AC92" t="n">
        <v>1382.882983930632</v>
      </c>
      <c r="AD92" t="n">
        <v>1117335.996277369</v>
      </c>
      <c r="AE92" t="n">
        <v>1528788.403491899</v>
      </c>
      <c r="AF92" t="n">
        <v>1.377223924193524e-06</v>
      </c>
      <c r="AG92" t="n">
        <v>23.42881944444444</v>
      </c>
      <c r="AH92" t="n">
        <v>1382882.983930632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3.7166</v>
      </c>
      <c r="E93" t="n">
        <v>26.91</v>
      </c>
      <c r="F93" t="n">
        <v>23.58</v>
      </c>
      <c r="G93" t="n">
        <v>117.91</v>
      </c>
      <c r="H93" t="n">
        <v>1.48</v>
      </c>
      <c r="I93" t="n">
        <v>12</v>
      </c>
      <c r="J93" t="n">
        <v>285.23</v>
      </c>
      <c r="K93" t="n">
        <v>58.47</v>
      </c>
      <c r="L93" t="n">
        <v>23.75</v>
      </c>
      <c r="M93" t="n">
        <v>10</v>
      </c>
      <c r="N93" t="n">
        <v>78.01000000000001</v>
      </c>
      <c r="O93" t="n">
        <v>35412.96</v>
      </c>
      <c r="P93" t="n">
        <v>364.32</v>
      </c>
      <c r="Q93" t="n">
        <v>608.75</v>
      </c>
      <c r="R93" t="n">
        <v>53.86</v>
      </c>
      <c r="S93" t="n">
        <v>46.36</v>
      </c>
      <c r="T93" t="n">
        <v>3419.56</v>
      </c>
      <c r="U93" t="n">
        <v>0.86</v>
      </c>
      <c r="V93" t="n">
        <v>0.9</v>
      </c>
      <c r="W93" t="n">
        <v>9.199999999999999</v>
      </c>
      <c r="X93" t="n">
        <v>0.21</v>
      </c>
      <c r="Y93" t="n">
        <v>1</v>
      </c>
      <c r="Z93" t="n">
        <v>10</v>
      </c>
      <c r="AA93" t="n">
        <v>1113.15791351845</v>
      </c>
      <c r="AB93" t="n">
        <v>1523.071766337145</v>
      </c>
      <c r="AC93" t="n">
        <v>1377.711934602577</v>
      </c>
      <c r="AD93" t="n">
        <v>1113157.91351845</v>
      </c>
      <c r="AE93" t="n">
        <v>1523071.766337145</v>
      </c>
      <c r="AF93" t="n">
        <v>1.381386742769378e-06</v>
      </c>
      <c r="AG93" t="n">
        <v>23.359375</v>
      </c>
      <c r="AH93" t="n">
        <v>1377711.934602577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3.7165</v>
      </c>
      <c r="E94" t="n">
        <v>26.91</v>
      </c>
      <c r="F94" t="n">
        <v>23.58</v>
      </c>
      <c r="G94" t="n">
        <v>117.92</v>
      </c>
      <c r="H94" t="n">
        <v>1.5</v>
      </c>
      <c r="I94" t="n">
        <v>12</v>
      </c>
      <c r="J94" t="n">
        <v>285.73</v>
      </c>
      <c r="K94" t="n">
        <v>58.47</v>
      </c>
      <c r="L94" t="n">
        <v>24</v>
      </c>
      <c r="M94" t="n">
        <v>10</v>
      </c>
      <c r="N94" t="n">
        <v>78.26000000000001</v>
      </c>
      <c r="O94" t="n">
        <v>35474.75</v>
      </c>
      <c r="P94" t="n">
        <v>364.57</v>
      </c>
      <c r="Q94" t="n">
        <v>608.8</v>
      </c>
      <c r="R94" t="n">
        <v>54</v>
      </c>
      <c r="S94" t="n">
        <v>46.36</v>
      </c>
      <c r="T94" t="n">
        <v>3488.41</v>
      </c>
      <c r="U94" t="n">
        <v>0.86</v>
      </c>
      <c r="V94" t="n">
        <v>0.9</v>
      </c>
      <c r="W94" t="n">
        <v>9.199999999999999</v>
      </c>
      <c r="X94" t="n">
        <v>0.21</v>
      </c>
      <c r="Y94" t="n">
        <v>1</v>
      </c>
      <c r="Z94" t="n">
        <v>10</v>
      </c>
      <c r="AA94" t="n">
        <v>1113.543411651642</v>
      </c>
      <c r="AB94" t="n">
        <v>1523.599221889956</v>
      </c>
      <c r="AC94" t="n">
        <v>1378.189050537716</v>
      </c>
      <c r="AD94" t="n">
        <v>1113543.411651642</v>
      </c>
      <c r="AE94" t="n">
        <v>1523599.221889955</v>
      </c>
      <c r="AF94" t="n">
        <v>1.381349574746379e-06</v>
      </c>
      <c r="AG94" t="n">
        <v>23.359375</v>
      </c>
      <c r="AH94" t="n">
        <v>1378189.050537716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3.7145</v>
      </c>
      <c r="E95" t="n">
        <v>26.92</v>
      </c>
      <c r="F95" t="n">
        <v>23.6</v>
      </c>
      <c r="G95" t="n">
        <v>117.99</v>
      </c>
      <c r="H95" t="n">
        <v>1.51</v>
      </c>
      <c r="I95" t="n">
        <v>12</v>
      </c>
      <c r="J95" t="n">
        <v>286.24</v>
      </c>
      <c r="K95" t="n">
        <v>58.47</v>
      </c>
      <c r="L95" t="n">
        <v>24.25</v>
      </c>
      <c r="M95" t="n">
        <v>10</v>
      </c>
      <c r="N95" t="n">
        <v>78.51000000000001</v>
      </c>
      <c r="O95" t="n">
        <v>35536.63</v>
      </c>
      <c r="P95" t="n">
        <v>365.14</v>
      </c>
      <c r="Q95" t="n">
        <v>608.79</v>
      </c>
      <c r="R95" t="n">
        <v>54.37</v>
      </c>
      <c r="S95" t="n">
        <v>46.36</v>
      </c>
      <c r="T95" t="n">
        <v>3673.28</v>
      </c>
      <c r="U95" t="n">
        <v>0.85</v>
      </c>
      <c r="V95" t="n">
        <v>0.9</v>
      </c>
      <c r="W95" t="n">
        <v>9.199999999999999</v>
      </c>
      <c r="X95" t="n">
        <v>0.23</v>
      </c>
      <c r="Y95" t="n">
        <v>1</v>
      </c>
      <c r="Z95" t="n">
        <v>10</v>
      </c>
      <c r="AA95" t="n">
        <v>1114.927661158739</v>
      </c>
      <c r="AB95" t="n">
        <v>1525.493213134344</v>
      </c>
      <c r="AC95" t="n">
        <v>1379.902281915973</v>
      </c>
      <c r="AD95" t="n">
        <v>1114927.661158739</v>
      </c>
      <c r="AE95" t="n">
        <v>1525493.213134344</v>
      </c>
      <c r="AF95" t="n">
        <v>1.380606214286405e-06</v>
      </c>
      <c r="AG95" t="n">
        <v>23.36805555555556</v>
      </c>
      <c r="AH95" t="n">
        <v>1379902.281915973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3.7156</v>
      </c>
      <c r="E96" t="n">
        <v>26.91</v>
      </c>
      <c r="F96" t="n">
        <v>23.59</v>
      </c>
      <c r="G96" t="n">
        <v>117.95</v>
      </c>
      <c r="H96" t="n">
        <v>1.52</v>
      </c>
      <c r="I96" t="n">
        <v>12</v>
      </c>
      <c r="J96" t="n">
        <v>286.74</v>
      </c>
      <c r="K96" t="n">
        <v>58.47</v>
      </c>
      <c r="L96" t="n">
        <v>24.5</v>
      </c>
      <c r="M96" t="n">
        <v>10</v>
      </c>
      <c r="N96" t="n">
        <v>78.77</v>
      </c>
      <c r="O96" t="n">
        <v>35598.74</v>
      </c>
      <c r="P96" t="n">
        <v>365.04</v>
      </c>
      <c r="Q96" t="n">
        <v>608.83</v>
      </c>
      <c r="R96" t="n">
        <v>54.21</v>
      </c>
      <c r="S96" t="n">
        <v>46.36</v>
      </c>
      <c r="T96" t="n">
        <v>3590.45</v>
      </c>
      <c r="U96" t="n">
        <v>0.86</v>
      </c>
      <c r="V96" t="n">
        <v>0.9</v>
      </c>
      <c r="W96" t="n">
        <v>9.199999999999999</v>
      </c>
      <c r="X96" t="n">
        <v>0.22</v>
      </c>
      <c r="Y96" t="n">
        <v>1</v>
      </c>
      <c r="Z96" t="n">
        <v>10</v>
      </c>
      <c r="AA96" t="n">
        <v>1114.486841248979</v>
      </c>
      <c r="AB96" t="n">
        <v>1524.890063886208</v>
      </c>
      <c r="AC96" t="n">
        <v>1379.356696385554</v>
      </c>
      <c r="AD96" t="n">
        <v>1114486.841248979</v>
      </c>
      <c r="AE96" t="n">
        <v>1524890.063886208</v>
      </c>
      <c r="AF96" t="n">
        <v>1.381015062539391e-06</v>
      </c>
      <c r="AG96" t="n">
        <v>23.359375</v>
      </c>
      <c r="AH96" t="n">
        <v>1379356.696385554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3.7157</v>
      </c>
      <c r="E97" t="n">
        <v>26.91</v>
      </c>
      <c r="F97" t="n">
        <v>23.59</v>
      </c>
      <c r="G97" t="n">
        <v>117.95</v>
      </c>
      <c r="H97" t="n">
        <v>1.53</v>
      </c>
      <c r="I97" t="n">
        <v>12</v>
      </c>
      <c r="J97" t="n">
        <v>287.24</v>
      </c>
      <c r="K97" t="n">
        <v>58.47</v>
      </c>
      <c r="L97" t="n">
        <v>24.75</v>
      </c>
      <c r="M97" t="n">
        <v>10</v>
      </c>
      <c r="N97" t="n">
        <v>79.02</v>
      </c>
      <c r="O97" t="n">
        <v>35660.82</v>
      </c>
      <c r="P97" t="n">
        <v>364.88</v>
      </c>
      <c r="Q97" t="n">
        <v>608.79</v>
      </c>
      <c r="R97" t="n">
        <v>54.26</v>
      </c>
      <c r="S97" t="n">
        <v>46.36</v>
      </c>
      <c r="T97" t="n">
        <v>3619.57</v>
      </c>
      <c r="U97" t="n">
        <v>0.85</v>
      </c>
      <c r="V97" t="n">
        <v>0.9</v>
      </c>
      <c r="W97" t="n">
        <v>9.19</v>
      </c>
      <c r="X97" t="n">
        <v>0.22</v>
      </c>
      <c r="Y97" t="n">
        <v>1</v>
      </c>
      <c r="Z97" t="n">
        <v>10</v>
      </c>
      <c r="AA97" t="n">
        <v>1114.233037003815</v>
      </c>
      <c r="AB97" t="n">
        <v>1524.542797720922</v>
      </c>
      <c r="AC97" t="n">
        <v>1379.042572815692</v>
      </c>
      <c r="AD97" t="n">
        <v>1114233.037003815</v>
      </c>
      <c r="AE97" t="n">
        <v>1524542.797720922</v>
      </c>
      <c r="AF97" t="n">
        <v>1.381052230562389e-06</v>
      </c>
      <c r="AG97" t="n">
        <v>23.359375</v>
      </c>
      <c r="AH97" t="n">
        <v>1379042.572815692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3.7144</v>
      </c>
      <c r="E98" t="n">
        <v>26.92</v>
      </c>
      <c r="F98" t="n">
        <v>23.6</v>
      </c>
      <c r="G98" t="n">
        <v>117.99</v>
      </c>
      <c r="H98" t="n">
        <v>1.55</v>
      </c>
      <c r="I98" t="n">
        <v>12</v>
      </c>
      <c r="J98" t="n">
        <v>287.75</v>
      </c>
      <c r="K98" t="n">
        <v>58.47</v>
      </c>
      <c r="L98" t="n">
        <v>25</v>
      </c>
      <c r="M98" t="n">
        <v>10</v>
      </c>
      <c r="N98" t="n">
        <v>79.27</v>
      </c>
      <c r="O98" t="n">
        <v>35723.02</v>
      </c>
      <c r="P98" t="n">
        <v>365.07</v>
      </c>
      <c r="Q98" t="n">
        <v>608.77</v>
      </c>
      <c r="R98" t="n">
        <v>54.35</v>
      </c>
      <c r="S98" t="n">
        <v>46.36</v>
      </c>
      <c r="T98" t="n">
        <v>3661.44</v>
      </c>
      <c r="U98" t="n">
        <v>0.85</v>
      </c>
      <c r="V98" t="n">
        <v>0.9</v>
      </c>
      <c r="W98" t="n">
        <v>9.199999999999999</v>
      </c>
      <c r="X98" t="n">
        <v>0.23</v>
      </c>
      <c r="Y98" t="n">
        <v>1</v>
      </c>
      <c r="Z98" t="n">
        <v>10</v>
      </c>
      <c r="AA98" t="n">
        <v>1114.844593649947</v>
      </c>
      <c r="AB98" t="n">
        <v>1525.379556504135</v>
      </c>
      <c r="AC98" t="n">
        <v>1379.799472515034</v>
      </c>
      <c r="AD98" t="n">
        <v>1114844.593649948</v>
      </c>
      <c r="AE98" t="n">
        <v>1525379.556504135</v>
      </c>
      <c r="AF98" t="n">
        <v>1.380569046263406e-06</v>
      </c>
      <c r="AG98" t="n">
        <v>23.36805555555556</v>
      </c>
      <c r="AH98" t="n">
        <v>1379799.472515034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3.7149</v>
      </c>
      <c r="E99" t="n">
        <v>26.92</v>
      </c>
      <c r="F99" t="n">
        <v>23.59</v>
      </c>
      <c r="G99" t="n">
        <v>117.97</v>
      </c>
      <c r="H99" t="n">
        <v>1.56</v>
      </c>
      <c r="I99" t="n">
        <v>12</v>
      </c>
      <c r="J99" t="n">
        <v>288.25</v>
      </c>
      <c r="K99" t="n">
        <v>58.47</v>
      </c>
      <c r="L99" t="n">
        <v>25.25</v>
      </c>
      <c r="M99" t="n">
        <v>10</v>
      </c>
      <c r="N99" t="n">
        <v>79.53</v>
      </c>
      <c r="O99" t="n">
        <v>35785.31</v>
      </c>
      <c r="P99" t="n">
        <v>364.62</v>
      </c>
      <c r="Q99" t="n">
        <v>608.78</v>
      </c>
      <c r="R99" t="n">
        <v>54.46</v>
      </c>
      <c r="S99" t="n">
        <v>46.36</v>
      </c>
      <c r="T99" t="n">
        <v>3718.34</v>
      </c>
      <c r="U99" t="n">
        <v>0.85</v>
      </c>
      <c r="V99" t="n">
        <v>0.9</v>
      </c>
      <c r="W99" t="n">
        <v>9.19</v>
      </c>
      <c r="X99" t="n">
        <v>0.22</v>
      </c>
      <c r="Y99" t="n">
        <v>1</v>
      </c>
      <c r="Z99" t="n">
        <v>10</v>
      </c>
      <c r="AA99" t="n">
        <v>1114.007906915122</v>
      </c>
      <c r="AB99" t="n">
        <v>1524.234764801533</v>
      </c>
      <c r="AC99" t="n">
        <v>1378.763938125803</v>
      </c>
      <c r="AD99" t="n">
        <v>1114007.906915122</v>
      </c>
      <c r="AE99" t="n">
        <v>1524234.764801533</v>
      </c>
      <c r="AF99" t="n">
        <v>1.3807548863784e-06</v>
      </c>
      <c r="AG99" t="n">
        <v>23.36805555555556</v>
      </c>
      <c r="AH99" t="n">
        <v>1378763.938125803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3.714</v>
      </c>
      <c r="E100" t="n">
        <v>26.92</v>
      </c>
      <c r="F100" t="n">
        <v>23.6</v>
      </c>
      <c r="G100" t="n">
        <v>118.01</v>
      </c>
      <c r="H100" t="n">
        <v>1.57</v>
      </c>
      <c r="I100" t="n">
        <v>12</v>
      </c>
      <c r="J100" t="n">
        <v>288.76</v>
      </c>
      <c r="K100" t="n">
        <v>58.47</v>
      </c>
      <c r="L100" t="n">
        <v>25.5</v>
      </c>
      <c r="M100" t="n">
        <v>10</v>
      </c>
      <c r="N100" t="n">
        <v>79.78</v>
      </c>
      <c r="O100" t="n">
        <v>35847.71</v>
      </c>
      <c r="P100" t="n">
        <v>364.12</v>
      </c>
      <c r="Q100" t="n">
        <v>608.8200000000001</v>
      </c>
      <c r="R100" t="n">
        <v>54.6</v>
      </c>
      <c r="S100" t="n">
        <v>46.36</v>
      </c>
      <c r="T100" t="n">
        <v>3785.13</v>
      </c>
      <c r="U100" t="n">
        <v>0.85</v>
      </c>
      <c r="V100" t="n">
        <v>0.9</v>
      </c>
      <c r="W100" t="n">
        <v>9.199999999999999</v>
      </c>
      <c r="X100" t="n">
        <v>0.23</v>
      </c>
      <c r="Y100" t="n">
        <v>1</v>
      </c>
      <c r="Z100" t="n">
        <v>10</v>
      </c>
      <c r="AA100" t="n">
        <v>1113.530557762632</v>
      </c>
      <c r="AB100" t="n">
        <v>1523.581634631938</v>
      </c>
      <c r="AC100" t="n">
        <v>1378.173141782919</v>
      </c>
      <c r="AD100" t="n">
        <v>1113530.557762632</v>
      </c>
      <c r="AE100" t="n">
        <v>1523581.634631938</v>
      </c>
      <c r="AF100" t="n">
        <v>1.380420374171411e-06</v>
      </c>
      <c r="AG100" t="n">
        <v>23.36805555555556</v>
      </c>
      <c r="AH100" t="n">
        <v>1378173.141782919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3.7137</v>
      </c>
      <c r="E101" t="n">
        <v>26.93</v>
      </c>
      <c r="F101" t="n">
        <v>23.6</v>
      </c>
      <c r="G101" t="n">
        <v>118.02</v>
      </c>
      <c r="H101" t="n">
        <v>1.59</v>
      </c>
      <c r="I101" t="n">
        <v>12</v>
      </c>
      <c r="J101" t="n">
        <v>289.26</v>
      </c>
      <c r="K101" t="n">
        <v>58.47</v>
      </c>
      <c r="L101" t="n">
        <v>25.75</v>
      </c>
      <c r="M101" t="n">
        <v>10</v>
      </c>
      <c r="N101" t="n">
        <v>80.04000000000001</v>
      </c>
      <c r="O101" t="n">
        <v>35910.21</v>
      </c>
      <c r="P101" t="n">
        <v>363.67</v>
      </c>
      <c r="Q101" t="n">
        <v>608.8</v>
      </c>
      <c r="R101" t="n">
        <v>54.6</v>
      </c>
      <c r="S101" t="n">
        <v>46.36</v>
      </c>
      <c r="T101" t="n">
        <v>3786.84</v>
      </c>
      <c r="U101" t="n">
        <v>0.85</v>
      </c>
      <c r="V101" t="n">
        <v>0.9</v>
      </c>
      <c r="W101" t="n">
        <v>9.199999999999999</v>
      </c>
      <c r="X101" t="n">
        <v>0.23</v>
      </c>
      <c r="Y101" t="n">
        <v>1</v>
      </c>
      <c r="Z101" t="n">
        <v>10</v>
      </c>
      <c r="AA101" t="n">
        <v>1112.929505698367</v>
      </c>
      <c r="AB101" t="n">
        <v>1522.759248681066</v>
      </c>
      <c r="AC101" t="n">
        <v>1377.429243192973</v>
      </c>
      <c r="AD101" t="n">
        <v>1112929.505698367</v>
      </c>
      <c r="AE101" t="n">
        <v>1522759.248681066</v>
      </c>
      <c r="AF101" t="n">
        <v>1.380308870102415e-06</v>
      </c>
      <c r="AG101" t="n">
        <v>23.37673611111111</v>
      </c>
      <c r="AH101" t="n">
        <v>1377429.243192973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3.7237</v>
      </c>
      <c r="E102" t="n">
        <v>26.85</v>
      </c>
      <c r="F102" t="n">
        <v>23.58</v>
      </c>
      <c r="G102" t="n">
        <v>128.61</v>
      </c>
      <c r="H102" t="n">
        <v>1.6</v>
      </c>
      <c r="I102" t="n">
        <v>11</v>
      </c>
      <c r="J102" t="n">
        <v>289.77</v>
      </c>
      <c r="K102" t="n">
        <v>58.47</v>
      </c>
      <c r="L102" t="n">
        <v>26</v>
      </c>
      <c r="M102" t="n">
        <v>9</v>
      </c>
      <c r="N102" t="n">
        <v>80.3</v>
      </c>
      <c r="O102" t="n">
        <v>35972.82</v>
      </c>
      <c r="P102" t="n">
        <v>362.9</v>
      </c>
      <c r="Q102" t="n">
        <v>608.78</v>
      </c>
      <c r="R102" t="n">
        <v>53.78</v>
      </c>
      <c r="S102" t="n">
        <v>46.36</v>
      </c>
      <c r="T102" t="n">
        <v>3380.59</v>
      </c>
      <c r="U102" t="n">
        <v>0.86</v>
      </c>
      <c r="V102" t="n">
        <v>0.9</v>
      </c>
      <c r="W102" t="n">
        <v>9.199999999999999</v>
      </c>
      <c r="X102" t="n">
        <v>0.21</v>
      </c>
      <c r="Y102" t="n">
        <v>1</v>
      </c>
      <c r="Z102" t="n">
        <v>10</v>
      </c>
      <c r="AA102" t="n">
        <v>1109.705759141348</v>
      </c>
      <c r="AB102" t="n">
        <v>1518.348376420091</v>
      </c>
      <c r="AC102" t="n">
        <v>1373.439338389887</v>
      </c>
      <c r="AD102" t="n">
        <v>1109705.759141348</v>
      </c>
      <c r="AE102" t="n">
        <v>1518348.376420091</v>
      </c>
      <c r="AF102" t="n">
        <v>1.384025672402284e-06</v>
      </c>
      <c r="AG102" t="n">
        <v>23.30729166666667</v>
      </c>
      <c r="AH102" t="n">
        <v>1373439.338389887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3.7249</v>
      </c>
      <c r="E103" t="n">
        <v>26.85</v>
      </c>
      <c r="F103" t="n">
        <v>23.57</v>
      </c>
      <c r="G103" t="n">
        <v>128.56</v>
      </c>
      <c r="H103" t="n">
        <v>1.61</v>
      </c>
      <c r="I103" t="n">
        <v>11</v>
      </c>
      <c r="J103" t="n">
        <v>290.28</v>
      </c>
      <c r="K103" t="n">
        <v>58.47</v>
      </c>
      <c r="L103" t="n">
        <v>26.25</v>
      </c>
      <c r="M103" t="n">
        <v>9</v>
      </c>
      <c r="N103" t="n">
        <v>80.56</v>
      </c>
      <c r="O103" t="n">
        <v>36035.53</v>
      </c>
      <c r="P103" t="n">
        <v>363.03</v>
      </c>
      <c r="Q103" t="n">
        <v>608.79</v>
      </c>
      <c r="R103" t="n">
        <v>53.47</v>
      </c>
      <c r="S103" t="n">
        <v>46.36</v>
      </c>
      <c r="T103" t="n">
        <v>3227.83</v>
      </c>
      <c r="U103" t="n">
        <v>0.87</v>
      </c>
      <c r="V103" t="n">
        <v>0.9</v>
      </c>
      <c r="W103" t="n">
        <v>9.199999999999999</v>
      </c>
      <c r="X103" t="n">
        <v>0.2</v>
      </c>
      <c r="Y103" t="n">
        <v>1</v>
      </c>
      <c r="Z103" t="n">
        <v>10</v>
      </c>
      <c r="AA103" t="n">
        <v>1109.584310283952</v>
      </c>
      <c r="AB103" t="n">
        <v>1518.182204735456</v>
      </c>
      <c r="AC103" t="n">
        <v>1373.28902589761</v>
      </c>
      <c r="AD103" t="n">
        <v>1109584.310283952</v>
      </c>
      <c r="AE103" t="n">
        <v>1518182.204735456</v>
      </c>
      <c r="AF103" t="n">
        <v>1.384471688678269e-06</v>
      </c>
      <c r="AG103" t="n">
        <v>23.30729166666667</v>
      </c>
      <c r="AH103" t="n">
        <v>1373289.02589761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3.7248</v>
      </c>
      <c r="E104" t="n">
        <v>26.85</v>
      </c>
      <c r="F104" t="n">
        <v>23.57</v>
      </c>
      <c r="G104" t="n">
        <v>128.57</v>
      </c>
      <c r="H104" t="n">
        <v>1.62</v>
      </c>
      <c r="I104" t="n">
        <v>11</v>
      </c>
      <c r="J104" t="n">
        <v>290.79</v>
      </c>
      <c r="K104" t="n">
        <v>58.47</v>
      </c>
      <c r="L104" t="n">
        <v>26.5</v>
      </c>
      <c r="M104" t="n">
        <v>9</v>
      </c>
      <c r="N104" t="n">
        <v>80.81999999999999</v>
      </c>
      <c r="O104" t="n">
        <v>36098.35</v>
      </c>
      <c r="P104" t="n">
        <v>363.16</v>
      </c>
      <c r="Q104" t="n">
        <v>608.8099999999999</v>
      </c>
      <c r="R104" t="n">
        <v>53.7</v>
      </c>
      <c r="S104" t="n">
        <v>46.36</v>
      </c>
      <c r="T104" t="n">
        <v>3343.35</v>
      </c>
      <c r="U104" t="n">
        <v>0.86</v>
      </c>
      <c r="V104" t="n">
        <v>0.9</v>
      </c>
      <c r="W104" t="n">
        <v>9.19</v>
      </c>
      <c r="X104" t="n">
        <v>0.2</v>
      </c>
      <c r="Y104" t="n">
        <v>1</v>
      </c>
      <c r="Z104" t="n">
        <v>10</v>
      </c>
      <c r="AA104" t="n">
        <v>1109.793532637809</v>
      </c>
      <c r="AB104" t="n">
        <v>1518.468471990242</v>
      </c>
      <c r="AC104" t="n">
        <v>1373.547972207379</v>
      </c>
      <c r="AD104" t="n">
        <v>1109793.532637809</v>
      </c>
      <c r="AE104" t="n">
        <v>1518468.471990242</v>
      </c>
      <c r="AF104" t="n">
        <v>1.38443452065527e-06</v>
      </c>
      <c r="AG104" t="n">
        <v>23.30729166666667</v>
      </c>
      <c r="AH104" t="n">
        <v>1373547.972207379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3.7246</v>
      </c>
      <c r="E105" t="n">
        <v>26.85</v>
      </c>
      <c r="F105" t="n">
        <v>23.57</v>
      </c>
      <c r="G105" t="n">
        <v>128.57</v>
      </c>
      <c r="H105" t="n">
        <v>1.64</v>
      </c>
      <c r="I105" t="n">
        <v>11</v>
      </c>
      <c r="J105" t="n">
        <v>291.3</v>
      </c>
      <c r="K105" t="n">
        <v>58.47</v>
      </c>
      <c r="L105" t="n">
        <v>26.75</v>
      </c>
      <c r="M105" t="n">
        <v>9</v>
      </c>
      <c r="N105" t="n">
        <v>81.08</v>
      </c>
      <c r="O105" t="n">
        <v>36161.27</v>
      </c>
      <c r="P105" t="n">
        <v>363.5</v>
      </c>
      <c r="Q105" t="n">
        <v>608.76</v>
      </c>
      <c r="R105" t="n">
        <v>53.68</v>
      </c>
      <c r="S105" t="n">
        <v>46.36</v>
      </c>
      <c r="T105" t="n">
        <v>3334.14</v>
      </c>
      <c r="U105" t="n">
        <v>0.86</v>
      </c>
      <c r="V105" t="n">
        <v>0.9</v>
      </c>
      <c r="W105" t="n">
        <v>9.199999999999999</v>
      </c>
      <c r="X105" t="n">
        <v>0.2</v>
      </c>
      <c r="Y105" t="n">
        <v>1</v>
      </c>
      <c r="Z105" t="n">
        <v>10</v>
      </c>
      <c r="AA105" t="n">
        <v>1110.328897878942</v>
      </c>
      <c r="AB105" t="n">
        <v>1519.200982331808</v>
      </c>
      <c r="AC105" t="n">
        <v>1374.210572790029</v>
      </c>
      <c r="AD105" t="n">
        <v>1110328.897878942</v>
      </c>
      <c r="AE105" t="n">
        <v>1519200.982331808</v>
      </c>
      <c r="AF105" t="n">
        <v>1.384360184609273e-06</v>
      </c>
      <c r="AG105" t="n">
        <v>23.30729166666667</v>
      </c>
      <c r="AH105" t="n">
        <v>1374210.572790029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3.7263</v>
      </c>
      <c r="E106" t="n">
        <v>26.84</v>
      </c>
      <c r="F106" t="n">
        <v>23.56</v>
      </c>
      <c r="G106" t="n">
        <v>128.51</v>
      </c>
      <c r="H106" t="n">
        <v>1.65</v>
      </c>
      <c r="I106" t="n">
        <v>11</v>
      </c>
      <c r="J106" t="n">
        <v>291.81</v>
      </c>
      <c r="K106" t="n">
        <v>58.47</v>
      </c>
      <c r="L106" t="n">
        <v>27</v>
      </c>
      <c r="M106" t="n">
        <v>9</v>
      </c>
      <c r="N106" t="n">
        <v>81.34</v>
      </c>
      <c r="O106" t="n">
        <v>36224.3</v>
      </c>
      <c r="P106" t="n">
        <v>363.29</v>
      </c>
      <c r="Q106" t="n">
        <v>608.75</v>
      </c>
      <c r="R106" t="n">
        <v>53.37</v>
      </c>
      <c r="S106" t="n">
        <v>46.36</v>
      </c>
      <c r="T106" t="n">
        <v>3178.09</v>
      </c>
      <c r="U106" t="n">
        <v>0.87</v>
      </c>
      <c r="V106" t="n">
        <v>0.9</v>
      </c>
      <c r="W106" t="n">
        <v>9.19</v>
      </c>
      <c r="X106" t="n">
        <v>0.19</v>
      </c>
      <c r="Y106" t="n">
        <v>1</v>
      </c>
      <c r="Z106" t="n">
        <v>10</v>
      </c>
      <c r="AA106" t="n">
        <v>1109.614233232595</v>
      </c>
      <c r="AB106" t="n">
        <v>1518.223146633897</v>
      </c>
      <c r="AC106" t="n">
        <v>1373.326060358727</v>
      </c>
      <c r="AD106" t="n">
        <v>1109614.233232595</v>
      </c>
      <c r="AE106" t="n">
        <v>1518223.146633897</v>
      </c>
      <c r="AF106" t="n">
        <v>1.384992041000251e-06</v>
      </c>
      <c r="AG106" t="n">
        <v>23.29861111111111</v>
      </c>
      <c r="AH106" t="n">
        <v>1373326.060358727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3.7252</v>
      </c>
      <c r="E107" t="n">
        <v>26.84</v>
      </c>
      <c r="F107" t="n">
        <v>23.57</v>
      </c>
      <c r="G107" t="n">
        <v>128.55</v>
      </c>
      <c r="H107" t="n">
        <v>1.66</v>
      </c>
      <c r="I107" t="n">
        <v>11</v>
      </c>
      <c r="J107" t="n">
        <v>292.32</v>
      </c>
      <c r="K107" t="n">
        <v>58.47</v>
      </c>
      <c r="L107" t="n">
        <v>27.25</v>
      </c>
      <c r="M107" t="n">
        <v>9</v>
      </c>
      <c r="N107" t="n">
        <v>81.59999999999999</v>
      </c>
      <c r="O107" t="n">
        <v>36287.44</v>
      </c>
      <c r="P107" t="n">
        <v>363.22</v>
      </c>
      <c r="Q107" t="n">
        <v>608.76</v>
      </c>
      <c r="R107" t="n">
        <v>53.44</v>
      </c>
      <c r="S107" t="n">
        <v>46.36</v>
      </c>
      <c r="T107" t="n">
        <v>3214.13</v>
      </c>
      <c r="U107" t="n">
        <v>0.87</v>
      </c>
      <c r="V107" t="n">
        <v>0.9</v>
      </c>
      <c r="W107" t="n">
        <v>9.199999999999999</v>
      </c>
      <c r="X107" t="n">
        <v>0.2</v>
      </c>
      <c r="Y107" t="n">
        <v>1</v>
      </c>
      <c r="Z107" t="n">
        <v>10</v>
      </c>
      <c r="AA107" t="n">
        <v>1109.804003642132</v>
      </c>
      <c r="AB107" t="n">
        <v>1518.482798880305</v>
      </c>
      <c r="AC107" t="n">
        <v>1373.560931759161</v>
      </c>
      <c r="AD107" t="n">
        <v>1109804.003642132</v>
      </c>
      <c r="AE107" t="n">
        <v>1518482.798880305</v>
      </c>
      <c r="AF107" t="n">
        <v>1.384583192747265e-06</v>
      </c>
      <c r="AG107" t="n">
        <v>23.29861111111111</v>
      </c>
      <c r="AH107" t="n">
        <v>1373560.931759161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3.7244</v>
      </c>
      <c r="E108" t="n">
        <v>26.85</v>
      </c>
      <c r="F108" t="n">
        <v>23.57</v>
      </c>
      <c r="G108" t="n">
        <v>128.58</v>
      </c>
      <c r="H108" t="n">
        <v>1.67</v>
      </c>
      <c r="I108" t="n">
        <v>11</v>
      </c>
      <c r="J108" t="n">
        <v>292.84</v>
      </c>
      <c r="K108" t="n">
        <v>58.47</v>
      </c>
      <c r="L108" t="n">
        <v>27.5</v>
      </c>
      <c r="M108" t="n">
        <v>9</v>
      </c>
      <c r="N108" t="n">
        <v>81.86</v>
      </c>
      <c r="O108" t="n">
        <v>36350.69</v>
      </c>
      <c r="P108" t="n">
        <v>362.98</v>
      </c>
      <c r="Q108" t="n">
        <v>608.77</v>
      </c>
      <c r="R108" t="n">
        <v>53.63</v>
      </c>
      <c r="S108" t="n">
        <v>46.36</v>
      </c>
      <c r="T108" t="n">
        <v>3308.55</v>
      </c>
      <c r="U108" t="n">
        <v>0.86</v>
      </c>
      <c r="V108" t="n">
        <v>0.9</v>
      </c>
      <c r="W108" t="n">
        <v>9.199999999999999</v>
      </c>
      <c r="X108" t="n">
        <v>0.2</v>
      </c>
      <c r="Y108" t="n">
        <v>1</v>
      </c>
      <c r="Z108" t="n">
        <v>10</v>
      </c>
      <c r="AA108" t="n">
        <v>1109.607719724766</v>
      </c>
      <c r="AB108" t="n">
        <v>1518.21423456513</v>
      </c>
      <c r="AC108" t="n">
        <v>1373.317998845294</v>
      </c>
      <c r="AD108" t="n">
        <v>1109607.719724766</v>
      </c>
      <c r="AE108" t="n">
        <v>1518214.23456513</v>
      </c>
      <c r="AF108" t="n">
        <v>1.384285848563275e-06</v>
      </c>
      <c r="AG108" t="n">
        <v>23.30729166666667</v>
      </c>
      <c r="AH108" t="n">
        <v>1373317.998845294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3.725</v>
      </c>
      <c r="E109" t="n">
        <v>26.85</v>
      </c>
      <c r="F109" t="n">
        <v>23.57</v>
      </c>
      <c r="G109" t="n">
        <v>128.56</v>
      </c>
      <c r="H109" t="n">
        <v>1.68</v>
      </c>
      <c r="I109" t="n">
        <v>11</v>
      </c>
      <c r="J109" t="n">
        <v>293.35</v>
      </c>
      <c r="K109" t="n">
        <v>58.47</v>
      </c>
      <c r="L109" t="n">
        <v>27.75</v>
      </c>
      <c r="M109" t="n">
        <v>9</v>
      </c>
      <c r="N109" t="n">
        <v>82.13</v>
      </c>
      <c r="O109" t="n">
        <v>36414.05</v>
      </c>
      <c r="P109" t="n">
        <v>362.3</v>
      </c>
      <c r="Q109" t="n">
        <v>608.8099999999999</v>
      </c>
      <c r="R109" t="n">
        <v>53.58</v>
      </c>
      <c r="S109" t="n">
        <v>46.36</v>
      </c>
      <c r="T109" t="n">
        <v>3281.34</v>
      </c>
      <c r="U109" t="n">
        <v>0.87</v>
      </c>
      <c r="V109" t="n">
        <v>0.9</v>
      </c>
      <c r="W109" t="n">
        <v>9.19</v>
      </c>
      <c r="X109" t="n">
        <v>0.2</v>
      </c>
      <c r="Y109" t="n">
        <v>1</v>
      </c>
      <c r="Z109" t="n">
        <v>10</v>
      </c>
      <c r="AA109" t="n">
        <v>1108.498542078898</v>
      </c>
      <c r="AB109" t="n">
        <v>1516.69660877659</v>
      </c>
      <c r="AC109" t="n">
        <v>1371.945213132011</v>
      </c>
      <c r="AD109" t="n">
        <v>1108498.542078899</v>
      </c>
      <c r="AE109" t="n">
        <v>1516696.60877659</v>
      </c>
      <c r="AF109" t="n">
        <v>1.384508856701267e-06</v>
      </c>
      <c r="AG109" t="n">
        <v>23.30729166666667</v>
      </c>
      <c r="AH109" t="n">
        <v>1371945.213132011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3.7254</v>
      </c>
      <c r="E110" t="n">
        <v>26.84</v>
      </c>
      <c r="F110" t="n">
        <v>23.57</v>
      </c>
      <c r="G110" t="n">
        <v>128.54</v>
      </c>
      <c r="H110" t="n">
        <v>1.7</v>
      </c>
      <c r="I110" t="n">
        <v>11</v>
      </c>
      <c r="J110" t="n">
        <v>293.86</v>
      </c>
      <c r="K110" t="n">
        <v>58.47</v>
      </c>
      <c r="L110" t="n">
        <v>28</v>
      </c>
      <c r="M110" t="n">
        <v>9</v>
      </c>
      <c r="N110" t="n">
        <v>82.39</v>
      </c>
      <c r="O110" t="n">
        <v>36477.51</v>
      </c>
      <c r="P110" t="n">
        <v>361.81</v>
      </c>
      <c r="Q110" t="n">
        <v>608.79</v>
      </c>
      <c r="R110" t="n">
        <v>53.35</v>
      </c>
      <c r="S110" t="n">
        <v>46.36</v>
      </c>
      <c r="T110" t="n">
        <v>3170</v>
      </c>
      <c r="U110" t="n">
        <v>0.87</v>
      </c>
      <c r="V110" t="n">
        <v>0.9</v>
      </c>
      <c r="W110" t="n">
        <v>9.199999999999999</v>
      </c>
      <c r="X110" t="n">
        <v>0.19</v>
      </c>
      <c r="Y110" t="n">
        <v>1</v>
      </c>
      <c r="Z110" t="n">
        <v>10</v>
      </c>
      <c r="AA110" t="n">
        <v>1107.705727178405</v>
      </c>
      <c r="AB110" t="n">
        <v>1515.611844453209</v>
      </c>
      <c r="AC110" t="n">
        <v>1370.963977193178</v>
      </c>
      <c r="AD110" t="n">
        <v>1107705.727178405</v>
      </c>
      <c r="AE110" t="n">
        <v>1515611.844453209</v>
      </c>
      <c r="AF110" t="n">
        <v>1.384657528793262e-06</v>
      </c>
      <c r="AG110" t="n">
        <v>23.29861111111111</v>
      </c>
      <c r="AH110" t="n">
        <v>1370963.977193178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3.725</v>
      </c>
      <c r="E111" t="n">
        <v>26.85</v>
      </c>
      <c r="F111" t="n">
        <v>23.57</v>
      </c>
      <c r="G111" t="n">
        <v>128.56</v>
      </c>
      <c r="H111" t="n">
        <v>1.71</v>
      </c>
      <c r="I111" t="n">
        <v>11</v>
      </c>
      <c r="J111" t="n">
        <v>294.38</v>
      </c>
      <c r="K111" t="n">
        <v>58.47</v>
      </c>
      <c r="L111" t="n">
        <v>28.25</v>
      </c>
      <c r="M111" t="n">
        <v>9</v>
      </c>
      <c r="N111" t="n">
        <v>82.66</v>
      </c>
      <c r="O111" t="n">
        <v>36541.09</v>
      </c>
      <c r="P111" t="n">
        <v>361.24</v>
      </c>
      <c r="Q111" t="n">
        <v>608.85</v>
      </c>
      <c r="R111" t="n">
        <v>53.39</v>
      </c>
      <c r="S111" t="n">
        <v>46.36</v>
      </c>
      <c r="T111" t="n">
        <v>3185.72</v>
      </c>
      <c r="U111" t="n">
        <v>0.87</v>
      </c>
      <c r="V111" t="n">
        <v>0.9</v>
      </c>
      <c r="W111" t="n">
        <v>9.199999999999999</v>
      </c>
      <c r="X111" t="n">
        <v>0.2</v>
      </c>
      <c r="Y111" t="n">
        <v>1</v>
      </c>
      <c r="Z111" t="n">
        <v>10</v>
      </c>
      <c r="AA111" t="n">
        <v>1106.949957896086</v>
      </c>
      <c r="AB111" t="n">
        <v>1514.577767578953</v>
      </c>
      <c r="AC111" t="n">
        <v>1370.028591164465</v>
      </c>
      <c r="AD111" t="n">
        <v>1106949.957896086</v>
      </c>
      <c r="AE111" t="n">
        <v>1514577.767578953</v>
      </c>
      <c r="AF111" t="n">
        <v>1.384508856701267e-06</v>
      </c>
      <c r="AG111" t="n">
        <v>23.30729166666667</v>
      </c>
      <c r="AH111" t="n">
        <v>1370028.591164465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3.725</v>
      </c>
      <c r="E112" t="n">
        <v>26.85</v>
      </c>
      <c r="F112" t="n">
        <v>23.57</v>
      </c>
      <c r="G112" t="n">
        <v>128.56</v>
      </c>
      <c r="H112" t="n">
        <v>1.72</v>
      </c>
      <c r="I112" t="n">
        <v>11</v>
      </c>
      <c r="J112" t="n">
        <v>294.9</v>
      </c>
      <c r="K112" t="n">
        <v>58.47</v>
      </c>
      <c r="L112" t="n">
        <v>28.5</v>
      </c>
      <c r="M112" t="n">
        <v>9</v>
      </c>
      <c r="N112" t="n">
        <v>82.92</v>
      </c>
      <c r="O112" t="n">
        <v>36604.77</v>
      </c>
      <c r="P112" t="n">
        <v>360.72</v>
      </c>
      <c r="Q112" t="n">
        <v>608.76</v>
      </c>
      <c r="R112" t="n">
        <v>53.55</v>
      </c>
      <c r="S112" t="n">
        <v>46.36</v>
      </c>
      <c r="T112" t="n">
        <v>3268.18</v>
      </c>
      <c r="U112" t="n">
        <v>0.87</v>
      </c>
      <c r="V112" t="n">
        <v>0.9</v>
      </c>
      <c r="W112" t="n">
        <v>9.199999999999999</v>
      </c>
      <c r="X112" t="n">
        <v>0.2</v>
      </c>
      <c r="Y112" t="n">
        <v>1</v>
      </c>
      <c r="Z112" t="n">
        <v>10</v>
      </c>
      <c r="AA112" t="n">
        <v>1106.190275089424</v>
      </c>
      <c r="AB112" t="n">
        <v>1513.538336048038</v>
      </c>
      <c r="AC112" t="n">
        <v>1369.088361520009</v>
      </c>
      <c r="AD112" t="n">
        <v>1106190.275089424</v>
      </c>
      <c r="AE112" t="n">
        <v>1513538.336048038</v>
      </c>
      <c r="AF112" t="n">
        <v>1.384508856701267e-06</v>
      </c>
      <c r="AG112" t="n">
        <v>23.30729166666667</v>
      </c>
      <c r="AH112" t="n">
        <v>1369088.361520009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3.7341</v>
      </c>
      <c r="E113" t="n">
        <v>26.78</v>
      </c>
      <c r="F113" t="n">
        <v>23.55</v>
      </c>
      <c r="G113" t="n">
        <v>141.31</v>
      </c>
      <c r="H113" t="n">
        <v>1.73</v>
      </c>
      <c r="I113" t="n">
        <v>10</v>
      </c>
      <c r="J113" t="n">
        <v>295.41</v>
      </c>
      <c r="K113" t="n">
        <v>58.47</v>
      </c>
      <c r="L113" t="n">
        <v>28.75</v>
      </c>
      <c r="M113" t="n">
        <v>8</v>
      </c>
      <c r="N113" t="n">
        <v>83.19</v>
      </c>
      <c r="O113" t="n">
        <v>36668.57</v>
      </c>
      <c r="P113" t="n">
        <v>360.54</v>
      </c>
      <c r="Q113" t="n">
        <v>608.84</v>
      </c>
      <c r="R113" t="n">
        <v>52.91</v>
      </c>
      <c r="S113" t="n">
        <v>46.36</v>
      </c>
      <c r="T113" t="n">
        <v>2953.98</v>
      </c>
      <c r="U113" t="n">
        <v>0.88</v>
      </c>
      <c r="V113" t="n">
        <v>0.9</v>
      </c>
      <c r="W113" t="n">
        <v>9.199999999999999</v>
      </c>
      <c r="X113" t="n">
        <v>0.18</v>
      </c>
      <c r="Y113" t="n">
        <v>1</v>
      </c>
      <c r="Z113" t="n">
        <v>10</v>
      </c>
      <c r="AA113" t="n">
        <v>1104.0257747986</v>
      </c>
      <c r="AB113" t="n">
        <v>1510.576771259119</v>
      </c>
      <c r="AC113" t="n">
        <v>1366.409444317962</v>
      </c>
      <c r="AD113" t="n">
        <v>1104025.7747986</v>
      </c>
      <c r="AE113" t="n">
        <v>1510576.771259119</v>
      </c>
      <c r="AF113" t="n">
        <v>1.387891146794149e-06</v>
      </c>
      <c r="AG113" t="n">
        <v>23.24652777777778</v>
      </c>
      <c r="AH113" t="n">
        <v>1366409.444317962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3.7343</v>
      </c>
      <c r="E114" t="n">
        <v>26.78</v>
      </c>
      <c r="F114" t="n">
        <v>23.55</v>
      </c>
      <c r="G114" t="n">
        <v>141.3</v>
      </c>
      <c r="H114" t="n">
        <v>1.75</v>
      </c>
      <c r="I114" t="n">
        <v>10</v>
      </c>
      <c r="J114" t="n">
        <v>295.93</v>
      </c>
      <c r="K114" t="n">
        <v>58.47</v>
      </c>
      <c r="L114" t="n">
        <v>29</v>
      </c>
      <c r="M114" t="n">
        <v>8</v>
      </c>
      <c r="N114" t="n">
        <v>83.45999999999999</v>
      </c>
      <c r="O114" t="n">
        <v>36732.47</v>
      </c>
      <c r="P114" t="n">
        <v>361.08</v>
      </c>
      <c r="Q114" t="n">
        <v>608.8099999999999</v>
      </c>
      <c r="R114" t="n">
        <v>53.02</v>
      </c>
      <c r="S114" t="n">
        <v>46.36</v>
      </c>
      <c r="T114" t="n">
        <v>3005.25</v>
      </c>
      <c r="U114" t="n">
        <v>0.87</v>
      </c>
      <c r="V114" t="n">
        <v>0.9</v>
      </c>
      <c r="W114" t="n">
        <v>9.19</v>
      </c>
      <c r="X114" t="n">
        <v>0.18</v>
      </c>
      <c r="Y114" t="n">
        <v>1</v>
      </c>
      <c r="Z114" t="n">
        <v>10</v>
      </c>
      <c r="AA114" t="n">
        <v>1104.774524420582</v>
      </c>
      <c r="AB114" t="n">
        <v>1511.601243524417</v>
      </c>
      <c r="AC114" t="n">
        <v>1367.336142388116</v>
      </c>
      <c r="AD114" t="n">
        <v>1104774.524420582</v>
      </c>
      <c r="AE114" t="n">
        <v>1511601.243524417</v>
      </c>
      <c r="AF114" t="n">
        <v>1.387965482840146e-06</v>
      </c>
      <c r="AG114" t="n">
        <v>23.24652777777778</v>
      </c>
      <c r="AH114" t="n">
        <v>1367336.142388116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3.7346</v>
      </c>
      <c r="E115" t="n">
        <v>26.78</v>
      </c>
      <c r="F115" t="n">
        <v>23.55</v>
      </c>
      <c r="G115" t="n">
        <v>141.28</v>
      </c>
      <c r="H115" t="n">
        <v>1.76</v>
      </c>
      <c r="I115" t="n">
        <v>10</v>
      </c>
      <c r="J115" t="n">
        <v>296.45</v>
      </c>
      <c r="K115" t="n">
        <v>58.47</v>
      </c>
      <c r="L115" t="n">
        <v>29.25</v>
      </c>
      <c r="M115" t="n">
        <v>8</v>
      </c>
      <c r="N115" t="n">
        <v>83.73</v>
      </c>
      <c r="O115" t="n">
        <v>36796.49</v>
      </c>
      <c r="P115" t="n">
        <v>361.36</v>
      </c>
      <c r="Q115" t="n">
        <v>608.75</v>
      </c>
      <c r="R115" t="n">
        <v>52.82</v>
      </c>
      <c r="S115" t="n">
        <v>46.36</v>
      </c>
      <c r="T115" t="n">
        <v>2909.52</v>
      </c>
      <c r="U115" t="n">
        <v>0.88</v>
      </c>
      <c r="V115" t="n">
        <v>0.9</v>
      </c>
      <c r="W115" t="n">
        <v>9.199999999999999</v>
      </c>
      <c r="X115" t="n">
        <v>0.18</v>
      </c>
      <c r="Y115" t="n">
        <v>1</v>
      </c>
      <c r="Z115" t="n">
        <v>10</v>
      </c>
      <c r="AA115" t="n">
        <v>1105.125196756221</v>
      </c>
      <c r="AB115" t="n">
        <v>1512.08104888461</v>
      </c>
      <c r="AC115" t="n">
        <v>1367.770155798143</v>
      </c>
      <c r="AD115" t="n">
        <v>1105125.196756221</v>
      </c>
      <c r="AE115" t="n">
        <v>1512081.04888461</v>
      </c>
      <c r="AF115" t="n">
        <v>1.388076986909142e-06</v>
      </c>
      <c r="AG115" t="n">
        <v>23.24652777777778</v>
      </c>
      <c r="AH115" t="n">
        <v>1367770.155798143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3.7347</v>
      </c>
      <c r="E116" t="n">
        <v>26.78</v>
      </c>
      <c r="F116" t="n">
        <v>23.55</v>
      </c>
      <c r="G116" t="n">
        <v>141.28</v>
      </c>
      <c r="H116" t="n">
        <v>1.77</v>
      </c>
      <c r="I116" t="n">
        <v>10</v>
      </c>
      <c r="J116" t="n">
        <v>296.97</v>
      </c>
      <c r="K116" t="n">
        <v>58.47</v>
      </c>
      <c r="L116" t="n">
        <v>29.5</v>
      </c>
      <c r="M116" t="n">
        <v>8</v>
      </c>
      <c r="N116" t="n">
        <v>84</v>
      </c>
      <c r="O116" t="n">
        <v>36860.62</v>
      </c>
      <c r="P116" t="n">
        <v>361.33</v>
      </c>
      <c r="Q116" t="n">
        <v>608.78</v>
      </c>
      <c r="R116" t="n">
        <v>52.83</v>
      </c>
      <c r="S116" t="n">
        <v>46.36</v>
      </c>
      <c r="T116" t="n">
        <v>2912.7</v>
      </c>
      <c r="U116" t="n">
        <v>0.88</v>
      </c>
      <c r="V116" t="n">
        <v>0.9</v>
      </c>
      <c r="W116" t="n">
        <v>9.19</v>
      </c>
      <c r="X116" t="n">
        <v>0.18</v>
      </c>
      <c r="Y116" t="n">
        <v>1</v>
      </c>
      <c r="Z116" t="n">
        <v>10</v>
      </c>
      <c r="AA116" t="n">
        <v>1105.062361814834</v>
      </c>
      <c r="AB116" t="n">
        <v>1511.995075345722</v>
      </c>
      <c r="AC116" t="n">
        <v>1367.692387453142</v>
      </c>
      <c r="AD116" t="n">
        <v>1105062.361814834</v>
      </c>
      <c r="AE116" t="n">
        <v>1511995.075345722</v>
      </c>
      <c r="AF116" t="n">
        <v>1.388114154932141e-06</v>
      </c>
      <c r="AG116" t="n">
        <v>23.24652777777778</v>
      </c>
      <c r="AH116" t="n">
        <v>1367692.387453142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3.7342</v>
      </c>
      <c r="E117" t="n">
        <v>26.78</v>
      </c>
      <c r="F117" t="n">
        <v>23.55</v>
      </c>
      <c r="G117" t="n">
        <v>141.3</v>
      </c>
      <c r="H117" t="n">
        <v>1.78</v>
      </c>
      <c r="I117" t="n">
        <v>10</v>
      </c>
      <c r="J117" t="n">
        <v>297.49</v>
      </c>
      <c r="K117" t="n">
        <v>58.47</v>
      </c>
      <c r="L117" t="n">
        <v>29.75</v>
      </c>
      <c r="M117" t="n">
        <v>8</v>
      </c>
      <c r="N117" t="n">
        <v>84.27</v>
      </c>
      <c r="O117" t="n">
        <v>36924.87</v>
      </c>
      <c r="P117" t="n">
        <v>361.64</v>
      </c>
      <c r="Q117" t="n">
        <v>608.8099999999999</v>
      </c>
      <c r="R117" t="n">
        <v>52.96</v>
      </c>
      <c r="S117" t="n">
        <v>46.36</v>
      </c>
      <c r="T117" t="n">
        <v>2979.64</v>
      </c>
      <c r="U117" t="n">
        <v>0.88</v>
      </c>
      <c r="V117" t="n">
        <v>0.9</v>
      </c>
      <c r="W117" t="n">
        <v>9.19</v>
      </c>
      <c r="X117" t="n">
        <v>0.18</v>
      </c>
      <c r="Y117" t="n">
        <v>1</v>
      </c>
      <c r="Z117" t="n">
        <v>10</v>
      </c>
      <c r="AA117" t="n">
        <v>1105.609742841892</v>
      </c>
      <c r="AB117" t="n">
        <v>1512.744026215689</v>
      </c>
      <c r="AC117" t="n">
        <v>1368.369859503239</v>
      </c>
      <c r="AD117" t="n">
        <v>1105609.742841892</v>
      </c>
      <c r="AE117" t="n">
        <v>1512744.026215689</v>
      </c>
      <c r="AF117" t="n">
        <v>1.387928314817147e-06</v>
      </c>
      <c r="AG117" t="n">
        <v>23.24652777777778</v>
      </c>
      <c r="AH117" t="n">
        <v>1368369.859503238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3.735</v>
      </c>
      <c r="E118" t="n">
        <v>26.77</v>
      </c>
      <c r="F118" t="n">
        <v>23.54</v>
      </c>
      <c r="G118" t="n">
        <v>141.27</v>
      </c>
      <c r="H118" t="n">
        <v>1.79</v>
      </c>
      <c r="I118" t="n">
        <v>10</v>
      </c>
      <c r="J118" t="n">
        <v>298.01</v>
      </c>
      <c r="K118" t="n">
        <v>58.47</v>
      </c>
      <c r="L118" t="n">
        <v>30</v>
      </c>
      <c r="M118" t="n">
        <v>8</v>
      </c>
      <c r="N118" t="n">
        <v>84.54000000000001</v>
      </c>
      <c r="O118" t="n">
        <v>36989.23</v>
      </c>
      <c r="P118" t="n">
        <v>361.82</v>
      </c>
      <c r="Q118" t="n">
        <v>608.76</v>
      </c>
      <c r="R118" t="n">
        <v>52.82</v>
      </c>
      <c r="S118" t="n">
        <v>46.36</v>
      </c>
      <c r="T118" t="n">
        <v>2908.65</v>
      </c>
      <c r="U118" t="n">
        <v>0.88</v>
      </c>
      <c r="V118" t="n">
        <v>0.9</v>
      </c>
      <c r="W118" t="n">
        <v>9.19</v>
      </c>
      <c r="X118" t="n">
        <v>0.17</v>
      </c>
      <c r="Y118" t="n">
        <v>1</v>
      </c>
      <c r="Z118" t="n">
        <v>10</v>
      </c>
      <c r="AA118" t="n">
        <v>1105.639318668341</v>
      </c>
      <c r="AB118" t="n">
        <v>1512.78449316623</v>
      </c>
      <c r="AC118" t="n">
        <v>1368.406464344816</v>
      </c>
      <c r="AD118" t="n">
        <v>1105639.318668341</v>
      </c>
      <c r="AE118" t="n">
        <v>1512784.49316623</v>
      </c>
      <c r="AF118" t="n">
        <v>1.388225659001137e-06</v>
      </c>
      <c r="AG118" t="n">
        <v>23.23784722222222</v>
      </c>
      <c r="AH118" t="n">
        <v>1368406.464344816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3.7351</v>
      </c>
      <c r="E119" t="n">
        <v>26.77</v>
      </c>
      <c r="F119" t="n">
        <v>23.54</v>
      </c>
      <c r="G119" t="n">
        <v>141.26</v>
      </c>
      <c r="H119" t="n">
        <v>1.8</v>
      </c>
      <c r="I119" t="n">
        <v>10</v>
      </c>
      <c r="J119" t="n">
        <v>298.54</v>
      </c>
      <c r="K119" t="n">
        <v>58.47</v>
      </c>
      <c r="L119" t="n">
        <v>30.25</v>
      </c>
      <c r="M119" t="n">
        <v>8</v>
      </c>
      <c r="N119" t="n">
        <v>84.81</v>
      </c>
      <c r="O119" t="n">
        <v>37053.7</v>
      </c>
      <c r="P119" t="n">
        <v>361.86</v>
      </c>
      <c r="Q119" t="n">
        <v>608.77</v>
      </c>
      <c r="R119" t="n">
        <v>52.71</v>
      </c>
      <c r="S119" t="n">
        <v>46.36</v>
      </c>
      <c r="T119" t="n">
        <v>2851.43</v>
      </c>
      <c r="U119" t="n">
        <v>0.88</v>
      </c>
      <c r="V119" t="n">
        <v>0.91</v>
      </c>
      <c r="W119" t="n">
        <v>9.19</v>
      </c>
      <c r="X119" t="n">
        <v>0.17</v>
      </c>
      <c r="Y119" t="n">
        <v>1</v>
      </c>
      <c r="Z119" t="n">
        <v>10</v>
      </c>
      <c r="AA119" t="n">
        <v>1105.678465152209</v>
      </c>
      <c r="AB119" t="n">
        <v>1512.83805511248</v>
      </c>
      <c r="AC119" t="n">
        <v>1368.45491441409</v>
      </c>
      <c r="AD119" t="n">
        <v>1105678.465152209</v>
      </c>
      <c r="AE119" t="n">
        <v>1512838.05511248</v>
      </c>
      <c r="AF119" t="n">
        <v>1.388262827024136e-06</v>
      </c>
      <c r="AG119" t="n">
        <v>23.23784722222222</v>
      </c>
      <c r="AH119" t="n">
        <v>1368454.91441409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3.7349</v>
      </c>
      <c r="E120" t="n">
        <v>26.77</v>
      </c>
      <c r="F120" t="n">
        <v>23.55</v>
      </c>
      <c r="G120" t="n">
        <v>141.27</v>
      </c>
      <c r="H120" t="n">
        <v>1.82</v>
      </c>
      <c r="I120" t="n">
        <v>10</v>
      </c>
      <c r="J120" t="n">
        <v>299.06</v>
      </c>
      <c r="K120" t="n">
        <v>58.47</v>
      </c>
      <c r="L120" t="n">
        <v>30.5</v>
      </c>
      <c r="M120" t="n">
        <v>8</v>
      </c>
      <c r="N120" t="n">
        <v>85.09</v>
      </c>
      <c r="O120" t="n">
        <v>37118.29</v>
      </c>
      <c r="P120" t="n">
        <v>361.96</v>
      </c>
      <c r="Q120" t="n">
        <v>608.84</v>
      </c>
      <c r="R120" t="n">
        <v>52.78</v>
      </c>
      <c r="S120" t="n">
        <v>46.36</v>
      </c>
      <c r="T120" t="n">
        <v>2886.41</v>
      </c>
      <c r="U120" t="n">
        <v>0.88</v>
      </c>
      <c r="V120" t="n">
        <v>0.9</v>
      </c>
      <c r="W120" t="n">
        <v>9.19</v>
      </c>
      <c r="X120" t="n">
        <v>0.17</v>
      </c>
      <c r="Y120" t="n">
        <v>1</v>
      </c>
      <c r="Z120" t="n">
        <v>10</v>
      </c>
      <c r="AA120" t="n">
        <v>1105.942070687091</v>
      </c>
      <c r="AB120" t="n">
        <v>1513.19873183476</v>
      </c>
      <c r="AC120" t="n">
        <v>1368.781168656209</v>
      </c>
      <c r="AD120" t="n">
        <v>1105942.070687091</v>
      </c>
      <c r="AE120" t="n">
        <v>1513198.73183476</v>
      </c>
      <c r="AF120" t="n">
        <v>1.388188490978138e-06</v>
      </c>
      <c r="AG120" t="n">
        <v>23.23784722222222</v>
      </c>
      <c r="AH120" t="n">
        <v>1368781.168656209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3.7352</v>
      </c>
      <c r="E121" t="n">
        <v>26.77</v>
      </c>
      <c r="F121" t="n">
        <v>23.54</v>
      </c>
      <c r="G121" t="n">
        <v>141.26</v>
      </c>
      <c r="H121" t="n">
        <v>1.83</v>
      </c>
      <c r="I121" t="n">
        <v>10</v>
      </c>
      <c r="J121" t="n">
        <v>299.59</v>
      </c>
      <c r="K121" t="n">
        <v>58.47</v>
      </c>
      <c r="L121" t="n">
        <v>30.75</v>
      </c>
      <c r="M121" t="n">
        <v>8</v>
      </c>
      <c r="N121" t="n">
        <v>85.36</v>
      </c>
      <c r="O121" t="n">
        <v>37183.12</v>
      </c>
      <c r="P121" t="n">
        <v>362.13</v>
      </c>
      <c r="Q121" t="n">
        <v>608.77</v>
      </c>
      <c r="R121" t="n">
        <v>52.68</v>
      </c>
      <c r="S121" t="n">
        <v>46.36</v>
      </c>
      <c r="T121" t="n">
        <v>2836.68</v>
      </c>
      <c r="U121" t="n">
        <v>0.88</v>
      </c>
      <c r="V121" t="n">
        <v>0.91</v>
      </c>
      <c r="W121" t="n">
        <v>9.19</v>
      </c>
      <c r="X121" t="n">
        <v>0.17</v>
      </c>
      <c r="Y121" t="n">
        <v>1</v>
      </c>
      <c r="Z121" t="n">
        <v>10</v>
      </c>
      <c r="AA121" t="n">
        <v>1106.052705510865</v>
      </c>
      <c r="AB121" t="n">
        <v>1513.350107281511</v>
      </c>
      <c r="AC121" t="n">
        <v>1368.918097042779</v>
      </c>
      <c r="AD121" t="n">
        <v>1106052.705510864</v>
      </c>
      <c r="AE121" t="n">
        <v>1513350.107281511</v>
      </c>
      <c r="AF121" t="n">
        <v>1.388299995047134e-06</v>
      </c>
      <c r="AG121" t="n">
        <v>23.23784722222222</v>
      </c>
      <c r="AH121" t="n">
        <v>1368918.097042779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3.7353</v>
      </c>
      <c r="E122" t="n">
        <v>26.77</v>
      </c>
      <c r="F122" t="n">
        <v>23.54</v>
      </c>
      <c r="G122" t="n">
        <v>141.25</v>
      </c>
      <c r="H122" t="n">
        <v>1.84</v>
      </c>
      <c r="I122" t="n">
        <v>10</v>
      </c>
      <c r="J122" t="n">
        <v>300.11</v>
      </c>
      <c r="K122" t="n">
        <v>58.47</v>
      </c>
      <c r="L122" t="n">
        <v>31</v>
      </c>
      <c r="M122" t="n">
        <v>8</v>
      </c>
      <c r="N122" t="n">
        <v>85.64</v>
      </c>
      <c r="O122" t="n">
        <v>37247.94</v>
      </c>
      <c r="P122" t="n">
        <v>361.66</v>
      </c>
      <c r="Q122" t="n">
        <v>608.76</v>
      </c>
      <c r="R122" t="n">
        <v>52.58</v>
      </c>
      <c r="S122" t="n">
        <v>46.36</v>
      </c>
      <c r="T122" t="n">
        <v>2786.38</v>
      </c>
      <c r="U122" t="n">
        <v>0.88</v>
      </c>
      <c r="V122" t="n">
        <v>0.91</v>
      </c>
      <c r="W122" t="n">
        <v>9.199999999999999</v>
      </c>
      <c r="X122" t="n">
        <v>0.17</v>
      </c>
      <c r="Y122" t="n">
        <v>1</v>
      </c>
      <c r="Z122" t="n">
        <v>10</v>
      </c>
      <c r="AA122" t="n">
        <v>1105.348819832087</v>
      </c>
      <c r="AB122" t="n">
        <v>1512.387019842563</v>
      </c>
      <c r="AC122" t="n">
        <v>1368.046925317302</v>
      </c>
      <c r="AD122" t="n">
        <v>1105348.819832087</v>
      </c>
      <c r="AE122" t="n">
        <v>1512387.019842563</v>
      </c>
      <c r="AF122" t="n">
        <v>1.388337163070133e-06</v>
      </c>
      <c r="AG122" t="n">
        <v>23.23784722222222</v>
      </c>
      <c r="AH122" t="n">
        <v>1368046.925317302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3.7354</v>
      </c>
      <c r="E123" t="n">
        <v>26.77</v>
      </c>
      <c r="F123" t="n">
        <v>23.54</v>
      </c>
      <c r="G123" t="n">
        <v>141.25</v>
      </c>
      <c r="H123" t="n">
        <v>1.85</v>
      </c>
      <c r="I123" t="n">
        <v>10</v>
      </c>
      <c r="J123" t="n">
        <v>300.64</v>
      </c>
      <c r="K123" t="n">
        <v>58.47</v>
      </c>
      <c r="L123" t="n">
        <v>31.25</v>
      </c>
      <c r="M123" t="n">
        <v>8</v>
      </c>
      <c r="N123" t="n">
        <v>85.91</v>
      </c>
      <c r="O123" t="n">
        <v>37312.88</v>
      </c>
      <c r="P123" t="n">
        <v>360.94</v>
      </c>
      <c r="Q123" t="n">
        <v>608.8200000000001</v>
      </c>
      <c r="R123" t="n">
        <v>52.67</v>
      </c>
      <c r="S123" t="n">
        <v>46.36</v>
      </c>
      <c r="T123" t="n">
        <v>2831.26</v>
      </c>
      <c r="U123" t="n">
        <v>0.88</v>
      </c>
      <c r="V123" t="n">
        <v>0.91</v>
      </c>
      <c r="W123" t="n">
        <v>9.19</v>
      </c>
      <c r="X123" t="n">
        <v>0.17</v>
      </c>
      <c r="Y123" t="n">
        <v>1</v>
      </c>
      <c r="Z123" t="n">
        <v>10</v>
      </c>
      <c r="AA123" t="n">
        <v>1104.280756591441</v>
      </c>
      <c r="AB123" t="n">
        <v>1510.925648597087</v>
      </c>
      <c r="AC123" t="n">
        <v>1366.725025292447</v>
      </c>
      <c r="AD123" t="n">
        <v>1104280.756591441</v>
      </c>
      <c r="AE123" t="n">
        <v>1510925.648597087</v>
      </c>
      <c r="AF123" t="n">
        <v>1.388374331093131e-06</v>
      </c>
      <c r="AG123" t="n">
        <v>23.23784722222222</v>
      </c>
      <c r="AH123" t="n">
        <v>1366725.025292447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3.7346</v>
      </c>
      <c r="E124" t="n">
        <v>26.78</v>
      </c>
      <c r="F124" t="n">
        <v>23.55</v>
      </c>
      <c r="G124" t="n">
        <v>141.28</v>
      </c>
      <c r="H124" t="n">
        <v>1.86</v>
      </c>
      <c r="I124" t="n">
        <v>10</v>
      </c>
      <c r="J124" t="n">
        <v>301.17</v>
      </c>
      <c r="K124" t="n">
        <v>58.47</v>
      </c>
      <c r="L124" t="n">
        <v>31.5</v>
      </c>
      <c r="M124" t="n">
        <v>8</v>
      </c>
      <c r="N124" t="n">
        <v>86.19</v>
      </c>
      <c r="O124" t="n">
        <v>37377.94</v>
      </c>
      <c r="P124" t="n">
        <v>359.95</v>
      </c>
      <c r="Q124" t="n">
        <v>608.8200000000001</v>
      </c>
      <c r="R124" t="n">
        <v>52.82</v>
      </c>
      <c r="S124" t="n">
        <v>46.36</v>
      </c>
      <c r="T124" t="n">
        <v>2905.18</v>
      </c>
      <c r="U124" t="n">
        <v>0.88</v>
      </c>
      <c r="V124" t="n">
        <v>0.9</v>
      </c>
      <c r="W124" t="n">
        <v>9.19</v>
      </c>
      <c r="X124" t="n">
        <v>0.18</v>
      </c>
      <c r="Y124" t="n">
        <v>1</v>
      </c>
      <c r="Z124" t="n">
        <v>10</v>
      </c>
      <c r="AA124" t="n">
        <v>1103.07058272007</v>
      </c>
      <c r="AB124" t="n">
        <v>1509.269835317174</v>
      </c>
      <c r="AC124" t="n">
        <v>1365.22724050802</v>
      </c>
      <c r="AD124" t="n">
        <v>1103070.58272007</v>
      </c>
      <c r="AE124" t="n">
        <v>1509269.835317174</v>
      </c>
      <c r="AF124" t="n">
        <v>1.388076986909142e-06</v>
      </c>
      <c r="AG124" t="n">
        <v>23.24652777777778</v>
      </c>
      <c r="AH124" t="n">
        <v>1365227.24050802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3.7343</v>
      </c>
      <c r="E125" t="n">
        <v>26.78</v>
      </c>
      <c r="F125" t="n">
        <v>23.55</v>
      </c>
      <c r="G125" t="n">
        <v>141.3</v>
      </c>
      <c r="H125" t="n">
        <v>1.87</v>
      </c>
      <c r="I125" t="n">
        <v>10</v>
      </c>
      <c r="J125" t="n">
        <v>301.69</v>
      </c>
      <c r="K125" t="n">
        <v>58.47</v>
      </c>
      <c r="L125" t="n">
        <v>31.75</v>
      </c>
      <c r="M125" t="n">
        <v>8</v>
      </c>
      <c r="N125" t="n">
        <v>86.47</v>
      </c>
      <c r="O125" t="n">
        <v>37443.11</v>
      </c>
      <c r="P125" t="n">
        <v>359.11</v>
      </c>
      <c r="Q125" t="n">
        <v>608.78</v>
      </c>
      <c r="R125" t="n">
        <v>52.98</v>
      </c>
      <c r="S125" t="n">
        <v>46.36</v>
      </c>
      <c r="T125" t="n">
        <v>2985.92</v>
      </c>
      <c r="U125" t="n">
        <v>0.88</v>
      </c>
      <c r="V125" t="n">
        <v>0.9</v>
      </c>
      <c r="W125" t="n">
        <v>9.19</v>
      </c>
      <c r="X125" t="n">
        <v>0.18</v>
      </c>
      <c r="Y125" t="n">
        <v>1</v>
      </c>
      <c r="Z125" t="n">
        <v>10</v>
      </c>
      <c r="AA125" t="n">
        <v>1101.903662846282</v>
      </c>
      <c r="AB125" t="n">
        <v>1507.673204064986</v>
      </c>
      <c r="AC125" t="n">
        <v>1363.782989501655</v>
      </c>
      <c r="AD125" t="n">
        <v>1101903.662846282</v>
      </c>
      <c r="AE125" t="n">
        <v>1507673.204064986</v>
      </c>
      <c r="AF125" t="n">
        <v>1.387965482840146e-06</v>
      </c>
      <c r="AG125" t="n">
        <v>23.24652777777778</v>
      </c>
      <c r="AH125" t="n">
        <v>1363782.989501655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3.7433</v>
      </c>
      <c r="E126" t="n">
        <v>26.71</v>
      </c>
      <c r="F126" t="n">
        <v>23.53</v>
      </c>
      <c r="G126" t="n">
        <v>156.88</v>
      </c>
      <c r="H126" t="n">
        <v>1.89</v>
      </c>
      <c r="I126" t="n">
        <v>9</v>
      </c>
      <c r="J126" t="n">
        <v>302.22</v>
      </c>
      <c r="K126" t="n">
        <v>58.47</v>
      </c>
      <c r="L126" t="n">
        <v>32</v>
      </c>
      <c r="M126" t="n">
        <v>7</v>
      </c>
      <c r="N126" t="n">
        <v>86.75</v>
      </c>
      <c r="O126" t="n">
        <v>37508.41</v>
      </c>
      <c r="P126" t="n">
        <v>357.47</v>
      </c>
      <c r="Q126" t="n">
        <v>608.84</v>
      </c>
      <c r="R126" t="n">
        <v>52.38</v>
      </c>
      <c r="S126" t="n">
        <v>46.36</v>
      </c>
      <c r="T126" t="n">
        <v>2691.72</v>
      </c>
      <c r="U126" t="n">
        <v>0.89</v>
      </c>
      <c r="V126" t="n">
        <v>0.91</v>
      </c>
      <c r="W126" t="n">
        <v>9.19</v>
      </c>
      <c r="X126" t="n">
        <v>0.16</v>
      </c>
      <c r="Y126" t="n">
        <v>1</v>
      </c>
      <c r="Z126" t="n">
        <v>10</v>
      </c>
      <c r="AA126" t="n">
        <v>1097.651365908524</v>
      </c>
      <c r="AB126" t="n">
        <v>1501.855023796644</v>
      </c>
      <c r="AC126" t="n">
        <v>1358.520088192256</v>
      </c>
      <c r="AD126" t="n">
        <v>1097651.365908524</v>
      </c>
      <c r="AE126" t="n">
        <v>1501855.023796644</v>
      </c>
      <c r="AF126" t="n">
        <v>1.391310604910028e-06</v>
      </c>
      <c r="AG126" t="n">
        <v>23.18576388888889</v>
      </c>
      <c r="AH126" t="n">
        <v>1358520.088192256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3.7435</v>
      </c>
      <c r="E127" t="n">
        <v>26.71</v>
      </c>
      <c r="F127" t="n">
        <v>23.53</v>
      </c>
      <c r="G127" t="n">
        <v>156.87</v>
      </c>
      <c r="H127" t="n">
        <v>1.9</v>
      </c>
      <c r="I127" t="n">
        <v>9</v>
      </c>
      <c r="J127" t="n">
        <v>302.75</v>
      </c>
      <c r="K127" t="n">
        <v>58.47</v>
      </c>
      <c r="L127" t="n">
        <v>32.25</v>
      </c>
      <c r="M127" t="n">
        <v>7</v>
      </c>
      <c r="N127" t="n">
        <v>87.03</v>
      </c>
      <c r="O127" t="n">
        <v>37573.82</v>
      </c>
      <c r="P127" t="n">
        <v>358.11</v>
      </c>
      <c r="Q127" t="n">
        <v>608.76</v>
      </c>
      <c r="R127" t="n">
        <v>52.46</v>
      </c>
      <c r="S127" t="n">
        <v>46.36</v>
      </c>
      <c r="T127" t="n">
        <v>2731.38</v>
      </c>
      <c r="U127" t="n">
        <v>0.88</v>
      </c>
      <c r="V127" t="n">
        <v>0.91</v>
      </c>
      <c r="W127" t="n">
        <v>9.19</v>
      </c>
      <c r="X127" t="n">
        <v>0.16</v>
      </c>
      <c r="Y127" t="n">
        <v>1</v>
      </c>
      <c r="Z127" t="n">
        <v>10</v>
      </c>
      <c r="AA127" t="n">
        <v>1098.543986838627</v>
      </c>
      <c r="AB127" t="n">
        <v>1503.076347132868</v>
      </c>
      <c r="AC127" t="n">
        <v>1359.624850143409</v>
      </c>
      <c r="AD127" t="n">
        <v>1098543.986838627</v>
      </c>
      <c r="AE127" t="n">
        <v>1503076.347132868</v>
      </c>
      <c r="AF127" t="n">
        <v>1.391384940956026e-06</v>
      </c>
      <c r="AG127" t="n">
        <v>23.18576388888889</v>
      </c>
      <c r="AH127" t="n">
        <v>1359624.850143409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3.7436</v>
      </c>
      <c r="E128" t="n">
        <v>26.71</v>
      </c>
      <c r="F128" t="n">
        <v>23.53</v>
      </c>
      <c r="G128" t="n">
        <v>156.87</v>
      </c>
      <c r="H128" t="n">
        <v>1.91</v>
      </c>
      <c r="I128" t="n">
        <v>9</v>
      </c>
      <c r="J128" t="n">
        <v>303.28</v>
      </c>
      <c r="K128" t="n">
        <v>58.47</v>
      </c>
      <c r="L128" t="n">
        <v>32.5</v>
      </c>
      <c r="M128" t="n">
        <v>7</v>
      </c>
      <c r="N128" t="n">
        <v>87.31</v>
      </c>
      <c r="O128" t="n">
        <v>37639.36</v>
      </c>
      <c r="P128" t="n">
        <v>358.49</v>
      </c>
      <c r="Q128" t="n">
        <v>608.77</v>
      </c>
      <c r="R128" t="n">
        <v>52.29</v>
      </c>
      <c r="S128" t="n">
        <v>46.36</v>
      </c>
      <c r="T128" t="n">
        <v>2647.46</v>
      </c>
      <c r="U128" t="n">
        <v>0.89</v>
      </c>
      <c r="V128" t="n">
        <v>0.91</v>
      </c>
      <c r="W128" t="n">
        <v>9.19</v>
      </c>
      <c r="X128" t="n">
        <v>0.16</v>
      </c>
      <c r="Y128" t="n">
        <v>1</v>
      </c>
      <c r="Z128" t="n">
        <v>10</v>
      </c>
      <c r="AA128" t="n">
        <v>1099.077481730668</v>
      </c>
      <c r="AB128" t="n">
        <v>1503.806298380292</v>
      </c>
      <c r="AC128" t="n">
        <v>1360.285135868272</v>
      </c>
      <c r="AD128" t="n">
        <v>1099077.481730668</v>
      </c>
      <c r="AE128" t="n">
        <v>1503806.298380292</v>
      </c>
      <c r="AF128" t="n">
        <v>1.391422108979024e-06</v>
      </c>
      <c r="AG128" t="n">
        <v>23.18576388888889</v>
      </c>
      <c r="AH128" t="n">
        <v>1360285.135868272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3.7436</v>
      </c>
      <c r="E129" t="n">
        <v>26.71</v>
      </c>
      <c r="F129" t="n">
        <v>23.53</v>
      </c>
      <c r="G129" t="n">
        <v>156.87</v>
      </c>
      <c r="H129" t="n">
        <v>1.92</v>
      </c>
      <c r="I129" t="n">
        <v>9</v>
      </c>
      <c r="J129" t="n">
        <v>303.82</v>
      </c>
      <c r="K129" t="n">
        <v>58.47</v>
      </c>
      <c r="L129" t="n">
        <v>32.75</v>
      </c>
      <c r="M129" t="n">
        <v>7</v>
      </c>
      <c r="N129" t="n">
        <v>87.59</v>
      </c>
      <c r="O129" t="n">
        <v>37705.01</v>
      </c>
      <c r="P129" t="n">
        <v>358.69</v>
      </c>
      <c r="Q129" t="n">
        <v>608.79</v>
      </c>
      <c r="R129" t="n">
        <v>52.35</v>
      </c>
      <c r="S129" t="n">
        <v>46.36</v>
      </c>
      <c r="T129" t="n">
        <v>2677.4</v>
      </c>
      <c r="U129" t="n">
        <v>0.89</v>
      </c>
      <c r="V129" t="n">
        <v>0.91</v>
      </c>
      <c r="W129" t="n">
        <v>9.19</v>
      </c>
      <c r="X129" t="n">
        <v>0.16</v>
      </c>
      <c r="Y129" t="n">
        <v>1</v>
      </c>
      <c r="Z129" t="n">
        <v>10</v>
      </c>
      <c r="AA129" t="n">
        <v>1099.368215706892</v>
      </c>
      <c r="AB129" t="n">
        <v>1504.204093432839</v>
      </c>
      <c r="AC129" t="n">
        <v>1360.644965919313</v>
      </c>
      <c r="AD129" t="n">
        <v>1099368.215706892</v>
      </c>
      <c r="AE129" t="n">
        <v>1504204.093432839</v>
      </c>
      <c r="AF129" t="n">
        <v>1.391422108979024e-06</v>
      </c>
      <c r="AG129" t="n">
        <v>23.18576388888889</v>
      </c>
      <c r="AH129" t="n">
        <v>1360644.965919313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3.7429</v>
      </c>
      <c r="E130" t="n">
        <v>26.72</v>
      </c>
      <c r="F130" t="n">
        <v>23.54</v>
      </c>
      <c r="G130" t="n">
        <v>156.9</v>
      </c>
      <c r="H130" t="n">
        <v>1.93</v>
      </c>
      <c r="I130" t="n">
        <v>9</v>
      </c>
      <c r="J130" t="n">
        <v>304.35</v>
      </c>
      <c r="K130" t="n">
        <v>58.47</v>
      </c>
      <c r="L130" t="n">
        <v>33</v>
      </c>
      <c r="M130" t="n">
        <v>7</v>
      </c>
      <c r="N130" t="n">
        <v>87.88</v>
      </c>
      <c r="O130" t="n">
        <v>37770.79</v>
      </c>
      <c r="P130" t="n">
        <v>359.07</v>
      </c>
      <c r="Q130" t="n">
        <v>608.76</v>
      </c>
      <c r="R130" t="n">
        <v>52.54</v>
      </c>
      <c r="S130" t="n">
        <v>46.36</v>
      </c>
      <c r="T130" t="n">
        <v>2770.22</v>
      </c>
      <c r="U130" t="n">
        <v>0.88</v>
      </c>
      <c r="V130" t="n">
        <v>0.91</v>
      </c>
      <c r="W130" t="n">
        <v>9.19</v>
      </c>
      <c r="X130" t="n">
        <v>0.16</v>
      </c>
      <c r="Y130" t="n">
        <v>1</v>
      </c>
      <c r="Z130" t="n">
        <v>10</v>
      </c>
      <c r="AA130" t="n">
        <v>1100.132650413541</v>
      </c>
      <c r="AB130" t="n">
        <v>1505.250026722955</v>
      </c>
      <c r="AC130" t="n">
        <v>1361.591076804197</v>
      </c>
      <c r="AD130" t="n">
        <v>1100132.650413541</v>
      </c>
      <c r="AE130" t="n">
        <v>1505250.026722955</v>
      </c>
      <c r="AF130" t="n">
        <v>1.391161932818033e-06</v>
      </c>
      <c r="AG130" t="n">
        <v>23.19444444444444</v>
      </c>
      <c r="AH130" t="n">
        <v>1361591.076804197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3.7426</v>
      </c>
      <c r="E131" t="n">
        <v>26.72</v>
      </c>
      <c r="F131" t="n">
        <v>23.54</v>
      </c>
      <c r="G131" t="n">
        <v>156.92</v>
      </c>
      <c r="H131" t="n">
        <v>1.94</v>
      </c>
      <c r="I131" t="n">
        <v>9</v>
      </c>
      <c r="J131" t="n">
        <v>304.88</v>
      </c>
      <c r="K131" t="n">
        <v>58.47</v>
      </c>
      <c r="L131" t="n">
        <v>33.25</v>
      </c>
      <c r="M131" t="n">
        <v>7</v>
      </c>
      <c r="N131" t="n">
        <v>88.16</v>
      </c>
      <c r="O131" t="n">
        <v>37836.69</v>
      </c>
      <c r="P131" t="n">
        <v>359.12</v>
      </c>
      <c r="Q131" t="n">
        <v>608.78</v>
      </c>
      <c r="R131" t="n">
        <v>52.58</v>
      </c>
      <c r="S131" t="n">
        <v>46.36</v>
      </c>
      <c r="T131" t="n">
        <v>2790.96</v>
      </c>
      <c r="U131" t="n">
        <v>0.88</v>
      </c>
      <c r="V131" t="n">
        <v>0.91</v>
      </c>
      <c r="W131" t="n">
        <v>9.19</v>
      </c>
      <c r="X131" t="n">
        <v>0.17</v>
      </c>
      <c r="Y131" t="n">
        <v>1</v>
      </c>
      <c r="Z131" t="n">
        <v>10</v>
      </c>
      <c r="AA131" t="n">
        <v>1100.262194810542</v>
      </c>
      <c r="AB131" t="n">
        <v>1505.427275082028</v>
      </c>
      <c r="AC131" t="n">
        <v>1361.751408828649</v>
      </c>
      <c r="AD131" t="n">
        <v>1100262.194810542</v>
      </c>
      <c r="AE131" t="n">
        <v>1505427.275082028</v>
      </c>
      <c r="AF131" t="n">
        <v>1.391050428749037e-06</v>
      </c>
      <c r="AG131" t="n">
        <v>23.19444444444444</v>
      </c>
      <c r="AH131" t="n">
        <v>1361751.408828649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3.7429</v>
      </c>
      <c r="E132" t="n">
        <v>26.72</v>
      </c>
      <c r="F132" t="n">
        <v>23.54</v>
      </c>
      <c r="G132" t="n">
        <v>156.9</v>
      </c>
      <c r="H132" t="n">
        <v>1.95</v>
      </c>
      <c r="I132" t="n">
        <v>9</v>
      </c>
      <c r="J132" t="n">
        <v>305.42</v>
      </c>
      <c r="K132" t="n">
        <v>58.47</v>
      </c>
      <c r="L132" t="n">
        <v>33.5</v>
      </c>
      <c r="M132" t="n">
        <v>7</v>
      </c>
      <c r="N132" t="n">
        <v>88.45</v>
      </c>
      <c r="O132" t="n">
        <v>37902.71</v>
      </c>
      <c r="P132" t="n">
        <v>359.14</v>
      </c>
      <c r="Q132" t="n">
        <v>608.8</v>
      </c>
      <c r="R132" t="n">
        <v>52.47</v>
      </c>
      <c r="S132" t="n">
        <v>46.36</v>
      </c>
      <c r="T132" t="n">
        <v>2737.23</v>
      </c>
      <c r="U132" t="n">
        <v>0.88</v>
      </c>
      <c r="V132" t="n">
        <v>0.91</v>
      </c>
      <c r="W132" t="n">
        <v>9.19</v>
      </c>
      <c r="X132" t="n">
        <v>0.16</v>
      </c>
      <c r="Y132" t="n">
        <v>1</v>
      </c>
      <c r="Z132" t="n">
        <v>10</v>
      </c>
      <c r="AA132" t="n">
        <v>1100.23442633587</v>
      </c>
      <c r="AB132" t="n">
        <v>1505.389281029923</v>
      </c>
      <c r="AC132" t="n">
        <v>1361.717040875552</v>
      </c>
      <c r="AD132" t="n">
        <v>1100234.42633587</v>
      </c>
      <c r="AE132" t="n">
        <v>1505389.281029923</v>
      </c>
      <c r="AF132" t="n">
        <v>1.391161932818033e-06</v>
      </c>
      <c r="AG132" t="n">
        <v>23.19444444444444</v>
      </c>
      <c r="AH132" t="n">
        <v>1361717.040875552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3.7436</v>
      </c>
      <c r="E133" t="n">
        <v>26.71</v>
      </c>
      <c r="F133" t="n">
        <v>23.53</v>
      </c>
      <c r="G133" t="n">
        <v>156.87</v>
      </c>
      <c r="H133" t="n">
        <v>1.97</v>
      </c>
      <c r="I133" t="n">
        <v>9</v>
      </c>
      <c r="J133" t="n">
        <v>305.96</v>
      </c>
      <c r="K133" t="n">
        <v>58.47</v>
      </c>
      <c r="L133" t="n">
        <v>33.75</v>
      </c>
      <c r="M133" t="n">
        <v>7</v>
      </c>
      <c r="N133" t="n">
        <v>88.73</v>
      </c>
      <c r="O133" t="n">
        <v>37968.85</v>
      </c>
      <c r="P133" t="n">
        <v>359.15</v>
      </c>
      <c r="Q133" t="n">
        <v>608.76</v>
      </c>
      <c r="R133" t="n">
        <v>52.35</v>
      </c>
      <c r="S133" t="n">
        <v>46.36</v>
      </c>
      <c r="T133" t="n">
        <v>2679.44</v>
      </c>
      <c r="U133" t="n">
        <v>0.89</v>
      </c>
      <c r="V133" t="n">
        <v>0.91</v>
      </c>
      <c r="W133" t="n">
        <v>9.19</v>
      </c>
      <c r="X133" t="n">
        <v>0.16</v>
      </c>
      <c r="Y133" t="n">
        <v>1</v>
      </c>
      <c r="Z133" t="n">
        <v>10</v>
      </c>
      <c r="AA133" t="n">
        <v>1100.036903852207</v>
      </c>
      <c r="AB133" t="n">
        <v>1505.119022053698</v>
      </c>
      <c r="AC133" t="n">
        <v>1361.472575036707</v>
      </c>
      <c r="AD133" t="n">
        <v>1100036.903852207</v>
      </c>
      <c r="AE133" t="n">
        <v>1505119.022053698</v>
      </c>
      <c r="AF133" t="n">
        <v>1.391422108979024e-06</v>
      </c>
      <c r="AG133" t="n">
        <v>23.18576388888889</v>
      </c>
      <c r="AH133" t="n">
        <v>1361472.575036707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3.7429</v>
      </c>
      <c r="E134" t="n">
        <v>26.72</v>
      </c>
      <c r="F134" t="n">
        <v>23.54</v>
      </c>
      <c r="G134" t="n">
        <v>156.9</v>
      </c>
      <c r="H134" t="n">
        <v>1.98</v>
      </c>
      <c r="I134" t="n">
        <v>9</v>
      </c>
      <c r="J134" t="n">
        <v>306.49</v>
      </c>
      <c r="K134" t="n">
        <v>58.47</v>
      </c>
      <c r="L134" t="n">
        <v>34</v>
      </c>
      <c r="M134" t="n">
        <v>7</v>
      </c>
      <c r="N134" t="n">
        <v>89.02</v>
      </c>
      <c r="O134" t="n">
        <v>38035.12</v>
      </c>
      <c r="P134" t="n">
        <v>359.17</v>
      </c>
      <c r="Q134" t="n">
        <v>608.76</v>
      </c>
      <c r="R134" t="n">
        <v>52.47</v>
      </c>
      <c r="S134" t="n">
        <v>46.36</v>
      </c>
      <c r="T134" t="n">
        <v>2738.54</v>
      </c>
      <c r="U134" t="n">
        <v>0.88</v>
      </c>
      <c r="V134" t="n">
        <v>0.91</v>
      </c>
      <c r="W134" t="n">
        <v>9.19</v>
      </c>
      <c r="X134" t="n">
        <v>0.16</v>
      </c>
      <c r="Y134" t="n">
        <v>1</v>
      </c>
      <c r="Z134" t="n">
        <v>10</v>
      </c>
      <c r="AA134" t="n">
        <v>1100.278044588297</v>
      </c>
      <c r="AB134" t="n">
        <v>1505.448961447195</v>
      </c>
      <c r="AC134" t="n">
        <v>1361.771025477562</v>
      </c>
      <c r="AD134" t="n">
        <v>1100278.044588297</v>
      </c>
      <c r="AE134" t="n">
        <v>1505448.961447195</v>
      </c>
      <c r="AF134" t="n">
        <v>1.391161932818033e-06</v>
      </c>
      <c r="AG134" t="n">
        <v>23.19444444444444</v>
      </c>
      <c r="AH134" t="n">
        <v>1361771.025477562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3.744</v>
      </c>
      <c r="E135" t="n">
        <v>26.71</v>
      </c>
      <c r="F135" t="n">
        <v>23.53</v>
      </c>
      <c r="G135" t="n">
        <v>156.85</v>
      </c>
      <c r="H135" t="n">
        <v>1.99</v>
      </c>
      <c r="I135" t="n">
        <v>9</v>
      </c>
      <c r="J135" t="n">
        <v>307.03</v>
      </c>
      <c r="K135" t="n">
        <v>58.47</v>
      </c>
      <c r="L135" t="n">
        <v>34.25</v>
      </c>
      <c r="M135" t="n">
        <v>7</v>
      </c>
      <c r="N135" t="n">
        <v>89.31</v>
      </c>
      <c r="O135" t="n">
        <v>38101.52</v>
      </c>
      <c r="P135" t="n">
        <v>359.29</v>
      </c>
      <c r="Q135" t="n">
        <v>608.8</v>
      </c>
      <c r="R135" t="n">
        <v>52.3</v>
      </c>
      <c r="S135" t="n">
        <v>46.36</v>
      </c>
      <c r="T135" t="n">
        <v>2653.47</v>
      </c>
      <c r="U135" t="n">
        <v>0.89</v>
      </c>
      <c r="V135" t="n">
        <v>0.91</v>
      </c>
      <c r="W135" t="n">
        <v>9.19</v>
      </c>
      <c r="X135" t="n">
        <v>0.16</v>
      </c>
      <c r="Y135" t="n">
        <v>1</v>
      </c>
      <c r="Z135" t="n">
        <v>10</v>
      </c>
      <c r="AA135" t="n">
        <v>1100.1646458186</v>
      </c>
      <c r="AB135" t="n">
        <v>1505.293804247694</v>
      </c>
      <c r="AC135" t="n">
        <v>1361.630676263417</v>
      </c>
      <c r="AD135" t="n">
        <v>1100164.6458186</v>
      </c>
      <c r="AE135" t="n">
        <v>1505293.804247694</v>
      </c>
      <c r="AF135" t="n">
        <v>1.391570781071019e-06</v>
      </c>
      <c r="AG135" t="n">
        <v>23.18576388888889</v>
      </c>
      <c r="AH135" t="n">
        <v>1361630.676263417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3.7438</v>
      </c>
      <c r="E136" t="n">
        <v>26.71</v>
      </c>
      <c r="F136" t="n">
        <v>23.53</v>
      </c>
      <c r="G136" t="n">
        <v>156.86</v>
      </c>
      <c r="H136" t="n">
        <v>2</v>
      </c>
      <c r="I136" t="n">
        <v>9</v>
      </c>
      <c r="J136" t="n">
        <v>307.57</v>
      </c>
      <c r="K136" t="n">
        <v>58.47</v>
      </c>
      <c r="L136" t="n">
        <v>34.5</v>
      </c>
      <c r="M136" t="n">
        <v>7</v>
      </c>
      <c r="N136" t="n">
        <v>89.59999999999999</v>
      </c>
      <c r="O136" t="n">
        <v>38168.04</v>
      </c>
      <c r="P136" t="n">
        <v>359.02</v>
      </c>
      <c r="Q136" t="n">
        <v>608.78</v>
      </c>
      <c r="R136" t="n">
        <v>52.24</v>
      </c>
      <c r="S136" t="n">
        <v>46.36</v>
      </c>
      <c r="T136" t="n">
        <v>2620.12</v>
      </c>
      <c r="U136" t="n">
        <v>0.89</v>
      </c>
      <c r="V136" t="n">
        <v>0.91</v>
      </c>
      <c r="W136" t="n">
        <v>9.19</v>
      </c>
      <c r="X136" t="n">
        <v>0.16</v>
      </c>
      <c r="Y136" t="n">
        <v>1</v>
      </c>
      <c r="Z136" t="n">
        <v>10</v>
      </c>
      <c r="AA136" t="n">
        <v>1099.810059802764</v>
      </c>
      <c r="AB136" t="n">
        <v>1504.808644017597</v>
      </c>
      <c r="AC136" t="n">
        <v>1361.191819044753</v>
      </c>
      <c r="AD136" t="n">
        <v>1099810.059802764</v>
      </c>
      <c r="AE136" t="n">
        <v>1504808.644017597</v>
      </c>
      <c r="AF136" t="n">
        <v>1.391496445025022e-06</v>
      </c>
      <c r="AG136" t="n">
        <v>23.18576388888889</v>
      </c>
      <c r="AH136" t="n">
        <v>1361191.819044753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3.7434</v>
      </c>
      <c r="E137" t="n">
        <v>26.71</v>
      </c>
      <c r="F137" t="n">
        <v>23.53</v>
      </c>
      <c r="G137" t="n">
        <v>156.88</v>
      </c>
      <c r="H137" t="n">
        <v>2.01</v>
      </c>
      <c r="I137" t="n">
        <v>9</v>
      </c>
      <c r="J137" t="n">
        <v>308.11</v>
      </c>
      <c r="K137" t="n">
        <v>58.47</v>
      </c>
      <c r="L137" t="n">
        <v>34.75</v>
      </c>
      <c r="M137" t="n">
        <v>7</v>
      </c>
      <c r="N137" t="n">
        <v>89.89</v>
      </c>
      <c r="O137" t="n">
        <v>38234.68</v>
      </c>
      <c r="P137" t="n">
        <v>359.2</v>
      </c>
      <c r="Q137" t="n">
        <v>608.77</v>
      </c>
      <c r="R137" t="n">
        <v>52.32</v>
      </c>
      <c r="S137" t="n">
        <v>46.36</v>
      </c>
      <c r="T137" t="n">
        <v>2660.71</v>
      </c>
      <c r="U137" t="n">
        <v>0.89</v>
      </c>
      <c r="V137" t="n">
        <v>0.91</v>
      </c>
      <c r="W137" t="n">
        <v>9.19</v>
      </c>
      <c r="X137" t="n">
        <v>0.16</v>
      </c>
      <c r="Y137" t="n">
        <v>1</v>
      </c>
      <c r="Z137" t="n">
        <v>10</v>
      </c>
      <c r="AA137" t="n">
        <v>1100.14747233726</v>
      </c>
      <c r="AB137" t="n">
        <v>1505.270306732885</v>
      </c>
      <c r="AC137" t="n">
        <v>1361.609421318442</v>
      </c>
      <c r="AD137" t="n">
        <v>1100147.47233726</v>
      </c>
      <c r="AE137" t="n">
        <v>1505270.306732885</v>
      </c>
      <c r="AF137" t="n">
        <v>1.391347772933027e-06</v>
      </c>
      <c r="AG137" t="n">
        <v>23.18576388888889</v>
      </c>
      <c r="AH137" t="n">
        <v>1361609.421318442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3.7425</v>
      </c>
      <c r="E138" t="n">
        <v>26.72</v>
      </c>
      <c r="F138" t="n">
        <v>23.54</v>
      </c>
      <c r="G138" t="n">
        <v>156.92</v>
      </c>
      <c r="H138" t="n">
        <v>2.02</v>
      </c>
      <c r="I138" t="n">
        <v>9</v>
      </c>
      <c r="J138" t="n">
        <v>308.65</v>
      </c>
      <c r="K138" t="n">
        <v>58.47</v>
      </c>
      <c r="L138" t="n">
        <v>35</v>
      </c>
      <c r="M138" t="n">
        <v>7</v>
      </c>
      <c r="N138" t="n">
        <v>90.18000000000001</v>
      </c>
      <c r="O138" t="n">
        <v>38301.46</v>
      </c>
      <c r="P138" t="n">
        <v>358.85</v>
      </c>
      <c r="Q138" t="n">
        <v>608.8</v>
      </c>
      <c r="R138" t="n">
        <v>52.51</v>
      </c>
      <c r="S138" t="n">
        <v>46.36</v>
      </c>
      <c r="T138" t="n">
        <v>2757.52</v>
      </c>
      <c r="U138" t="n">
        <v>0.88</v>
      </c>
      <c r="V138" t="n">
        <v>0.91</v>
      </c>
      <c r="W138" t="n">
        <v>9.199999999999999</v>
      </c>
      <c r="X138" t="n">
        <v>0.17</v>
      </c>
      <c r="Y138" t="n">
        <v>1</v>
      </c>
      <c r="Z138" t="n">
        <v>10</v>
      </c>
      <c r="AA138" t="n">
        <v>1099.888539709759</v>
      </c>
      <c r="AB138" t="n">
        <v>1504.916023688636</v>
      </c>
      <c r="AC138" t="n">
        <v>1361.288950550697</v>
      </c>
      <c r="AD138" t="n">
        <v>1099888.539709758</v>
      </c>
      <c r="AE138" t="n">
        <v>1504916.023688636</v>
      </c>
      <c r="AF138" t="n">
        <v>1.391013260726039e-06</v>
      </c>
      <c r="AG138" t="n">
        <v>23.19444444444444</v>
      </c>
      <c r="AH138" t="n">
        <v>1361288.950550697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3.7427</v>
      </c>
      <c r="E139" t="n">
        <v>26.72</v>
      </c>
      <c r="F139" t="n">
        <v>23.54</v>
      </c>
      <c r="G139" t="n">
        <v>156.91</v>
      </c>
      <c r="H139" t="n">
        <v>2.03</v>
      </c>
      <c r="I139" t="n">
        <v>9</v>
      </c>
      <c r="J139" t="n">
        <v>309.2</v>
      </c>
      <c r="K139" t="n">
        <v>58.47</v>
      </c>
      <c r="L139" t="n">
        <v>35.25</v>
      </c>
      <c r="M139" t="n">
        <v>7</v>
      </c>
      <c r="N139" t="n">
        <v>90.47</v>
      </c>
      <c r="O139" t="n">
        <v>38368.36</v>
      </c>
      <c r="P139" t="n">
        <v>358.34</v>
      </c>
      <c r="Q139" t="n">
        <v>608.76</v>
      </c>
      <c r="R139" t="n">
        <v>52.67</v>
      </c>
      <c r="S139" t="n">
        <v>46.36</v>
      </c>
      <c r="T139" t="n">
        <v>2836.3</v>
      </c>
      <c r="U139" t="n">
        <v>0.88</v>
      </c>
      <c r="V139" t="n">
        <v>0.91</v>
      </c>
      <c r="W139" t="n">
        <v>9.19</v>
      </c>
      <c r="X139" t="n">
        <v>0.17</v>
      </c>
      <c r="Y139" t="n">
        <v>1</v>
      </c>
      <c r="Z139" t="n">
        <v>10</v>
      </c>
      <c r="AA139" t="n">
        <v>1099.109109529696</v>
      </c>
      <c r="AB139" t="n">
        <v>1503.849572930241</v>
      </c>
      <c r="AC139" t="n">
        <v>1360.32428035591</v>
      </c>
      <c r="AD139" t="n">
        <v>1099109.109529696</v>
      </c>
      <c r="AE139" t="n">
        <v>1503849.572930241</v>
      </c>
      <c r="AF139" t="n">
        <v>1.391087596772036e-06</v>
      </c>
      <c r="AG139" t="n">
        <v>23.19444444444444</v>
      </c>
      <c r="AH139" t="n">
        <v>1360324.28035591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3.7429</v>
      </c>
      <c r="E140" t="n">
        <v>26.72</v>
      </c>
      <c r="F140" t="n">
        <v>23.54</v>
      </c>
      <c r="G140" t="n">
        <v>156.9</v>
      </c>
      <c r="H140" t="n">
        <v>2.04</v>
      </c>
      <c r="I140" t="n">
        <v>9</v>
      </c>
      <c r="J140" t="n">
        <v>309.74</v>
      </c>
      <c r="K140" t="n">
        <v>58.47</v>
      </c>
      <c r="L140" t="n">
        <v>35.5</v>
      </c>
      <c r="M140" t="n">
        <v>7</v>
      </c>
      <c r="N140" t="n">
        <v>90.77</v>
      </c>
      <c r="O140" t="n">
        <v>38435.39</v>
      </c>
      <c r="P140" t="n">
        <v>357.97</v>
      </c>
      <c r="Q140" t="n">
        <v>608.8</v>
      </c>
      <c r="R140" t="n">
        <v>52.47</v>
      </c>
      <c r="S140" t="n">
        <v>46.36</v>
      </c>
      <c r="T140" t="n">
        <v>2738.33</v>
      </c>
      <c r="U140" t="n">
        <v>0.88</v>
      </c>
      <c r="V140" t="n">
        <v>0.91</v>
      </c>
      <c r="W140" t="n">
        <v>9.19</v>
      </c>
      <c r="X140" t="n">
        <v>0.16</v>
      </c>
      <c r="Y140" t="n">
        <v>1</v>
      </c>
      <c r="Z140" t="n">
        <v>10</v>
      </c>
      <c r="AA140" t="n">
        <v>1098.53331449122</v>
      </c>
      <c r="AB140" t="n">
        <v>1503.061744756315</v>
      </c>
      <c r="AC140" t="n">
        <v>1359.611641397179</v>
      </c>
      <c r="AD140" t="n">
        <v>1098533.31449122</v>
      </c>
      <c r="AE140" t="n">
        <v>1503061.744756315</v>
      </c>
      <c r="AF140" t="n">
        <v>1.391161932818033e-06</v>
      </c>
      <c r="AG140" t="n">
        <v>23.19444444444444</v>
      </c>
      <c r="AH140" t="n">
        <v>1359611.64139718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3.7418</v>
      </c>
      <c r="E141" t="n">
        <v>26.73</v>
      </c>
      <c r="F141" t="n">
        <v>23.54</v>
      </c>
      <c r="G141" t="n">
        <v>156.96</v>
      </c>
      <c r="H141" t="n">
        <v>2.05</v>
      </c>
      <c r="I141" t="n">
        <v>9</v>
      </c>
      <c r="J141" t="n">
        <v>310.28</v>
      </c>
      <c r="K141" t="n">
        <v>58.47</v>
      </c>
      <c r="L141" t="n">
        <v>35.75</v>
      </c>
      <c r="M141" t="n">
        <v>7</v>
      </c>
      <c r="N141" t="n">
        <v>91.06</v>
      </c>
      <c r="O141" t="n">
        <v>38502.55</v>
      </c>
      <c r="P141" t="n">
        <v>357.66</v>
      </c>
      <c r="Q141" t="n">
        <v>608.8</v>
      </c>
      <c r="R141" t="n">
        <v>52.64</v>
      </c>
      <c r="S141" t="n">
        <v>46.36</v>
      </c>
      <c r="T141" t="n">
        <v>2824.47</v>
      </c>
      <c r="U141" t="n">
        <v>0.88</v>
      </c>
      <c r="V141" t="n">
        <v>0.91</v>
      </c>
      <c r="W141" t="n">
        <v>9.199999999999999</v>
      </c>
      <c r="X141" t="n">
        <v>0.17</v>
      </c>
      <c r="Y141" t="n">
        <v>1</v>
      </c>
      <c r="Z141" t="n">
        <v>10</v>
      </c>
      <c r="AA141" t="n">
        <v>1098.290453210085</v>
      </c>
      <c r="AB141" t="n">
        <v>1502.729451237182</v>
      </c>
      <c r="AC141" t="n">
        <v>1359.311061505136</v>
      </c>
      <c r="AD141" t="n">
        <v>1098290.453210085</v>
      </c>
      <c r="AE141" t="n">
        <v>1502729.451237182</v>
      </c>
      <c r="AF141" t="n">
        <v>1.390753084565048e-06</v>
      </c>
      <c r="AG141" t="n">
        <v>23.203125</v>
      </c>
      <c r="AH141" t="n">
        <v>1359311.061505136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3.7429</v>
      </c>
      <c r="E142" t="n">
        <v>26.72</v>
      </c>
      <c r="F142" t="n">
        <v>23.54</v>
      </c>
      <c r="G142" t="n">
        <v>156.9</v>
      </c>
      <c r="H142" t="n">
        <v>2.06</v>
      </c>
      <c r="I142" t="n">
        <v>9</v>
      </c>
      <c r="J142" t="n">
        <v>310.83</v>
      </c>
      <c r="K142" t="n">
        <v>58.47</v>
      </c>
      <c r="L142" t="n">
        <v>36</v>
      </c>
      <c r="M142" t="n">
        <v>7</v>
      </c>
      <c r="N142" t="n">
        <v>91.36</v>
      </c>
      <c r="O142" t="n">
        <v>38569.84</v>
      </c>
      <c r="P142" t="n">
        <v>356.95</v>
      </c>
      <c r="Q142" t="n">
        <v>608.8</v>
      </c>
      <c r="R142" t="n">
        <v>52.66</v>
      </c>
      <c r="S142" t="n">
        <v>46.36</v>
      </c>
      <c r="T142" t="n">
        <v>2834.41</v>
      </c>
      <c r="U142" t="n">
        <v>0.88</v>
      </c>
      <c r="V142" t="n">
        <v>0.91</v>
      </c>
      <c r="W142" t="n">
        <v>9.19</v>
      </c>
      <c r="X142" t="n">
        <v>0.16</v>
      </c>
      <c r="Y142" t="n">
        <v>1</v>
      </c>
      <c r="Z142" t="n">
        <v>10</v>
      </c>
      <c r="AA142" t="n">
        <v>1097.050293908704</v>
      </c>
      <c r="AB142" t="n">
        <v>1501.032610569066</v>
      </c>
      <c r="AC142" t="n">
        <v>1357.776164928854</v>
      </c>
      <c r="AD142" t="n">
        <v>1097050.293908704</v>
      </c>
      <c r="AE142" t="n">
        <v>1501032.610569066</v>
      </c>
      <c r="AF142" t="n">
        <v>1.391161932818033e-06</v>
      </c>
      <c r="AG142" t="n">
        <v>23.19444444444444</v>
      </c>
      <c r="AH142" t="n">
        <v>1357776.164928854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3.7424</v>
      </c>
      <c r="E143" t="n">
        <v>26.72</v>
      </c>
      <c r="F143" t="n">
        <v>23.54</v>
      </c>
      <c r="G143" t="n">
        <v>156.93</v>
      </c>
      <c r="H143" t="n">
        <v>2.07</v>
      </c>
      <c r="I143" t="n">
        <v>9</v>
      </c>
      <c r="J143" t="n">
        <v>311.38</v>
      </c>
      <c r="K143" t="n">
        <v>58.47</v>
      </c>
      <c r="L143" t="n">
        <v>36.25</v>
      </c>
      <c r="M143" t="n">
        <v>7</v>
      </c>
      <c r="N143" t="n">
        <v>91.65000000000001</v>
      </c>
      <c r="O143" t="n">
        <v>38637.26</v>
      </c>
      <c r="P143" t="n">
        <v>356.22</v>
      </c>
      <c r="Q143" t="n">
        <v>608.76</v>
      </c>
      <c r="R143" t="n">
        <v>52.69</v>
      </c>
      <c r="S143" t="n">
        <v>46.36</v>
      </c>
      <c r="T143" t="n">
        <v>2845.88</v>
      </c>
      <c r="U143" t="n">
        <v>0.88</v>
      </c>
      <c r="V143" t="n">
        <v>0.91</v>
      </c>
      <c r="W143" t="n">
        <v>9.19</v>
      </c>
      <c r="X143" t="n">
        <v>0.17</v>
      </c>
      <c r="Y143" t="n">
        <v>1</v>
      </c>
      <c r="Z143" t="n">
        <v>10</v>
      </c>
      <c r="AA143" t="n">
        <v>1096.08310367988</v>
      </c>
      <c r="AB143" t="n">
        <v>1499.709258228568</v>
      </c>
      <c r="AC143" t="n">
        <v>1356.579111478397</v>
      </c>
      <c r="AD143" t="n">
        <v>1096083.10367988</v>
      </c>
      <c r="AE143" t="n">
        <v>1499709.258228568</v>
      </c>
      <c r="AF143" t="n">
        <v>1.39097609270304e-06</v>
      </c>
      <c r="AG143" t="n">
        <v>23.19444444444444</v>
      </c>
      <c r="AH143" t="n">
        <v>1356579.111478397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3.7524</v>
      </c>
      <c r="E144" t="n">
        <v>26.65</v>
      </c>
      <c r="F144" t="n">
        <v>23.52</v>
      </c>
      <c r="G144" t="n">
        <v>176.36</v>
      </c>
      <c r="H144" t="n">
        <v>2.08</v>
      </c>
      <c r="I144" t="n">
        <v>8</v>
      </c>
      <c r="J144" t="n">
        <v>311.92</v>
      </c>
      <c r="K144" t="n">
        <v>58.47</v>
      </c>
      <c r="L144" t="n">
        <v>36.5</v>
      </c>
      <c r="M144" t="n">
        <v>6</v>
      </c>
      <c r="N144" t="n">
        <v>91.95</v>
      </c>
      <c r="O144" t="n">
        <v>38704.93</v>
      </c>
      <c r="P144" t="n">
        <v>355.86</v>
      </c>
      <c r="Q144" t="n">
        <v>608.8</v>
      </c>
      <c r="R144" t="n">
        <v>51.75</v>
      </c>
      <c r="S144" t="n">
        <v>46.36</v>
      </c>
      <c r="T144" t="n">
        <v>2382.53</v>
      </c>
      <c r="U144" t="n">
        <v>0.9</v>
      </c>
      <c r="V144" t="n">
        <v>0.91</v>
      </c>
      <c r="W144" t="n">
        <v>9.19</v>
      </c>
      <c r="X144" t="n">
        <v>0.14</v>
      </c>
      <c r="Y144" t="n">
        <v>1</v>
      </c>
      <c r="Z144" t="n">
        <v>10</v>
      </c>
      <c r="AA144" t="n">
        <v>1093.523515677073</v>
      </c>
      <c r="AB144" t="n">
        <v>1496.207117002073</v>
      </c>
      <c r="AC144" t="n">
        <v>1353.411209695272</v>
      </c>
      <c r="AD144" t="n">
        <v>1093523.515677073</v>
      </c>
      <c r="AE144" t="n">
        <v>1496207.117002073</v>
      </c>
      <c r="AF144" t="n">
        <v>1.394692895002909e-06</v>
      </c>
      <c r="AG144" t="n">
        <v>23.13368055555556</v>
      </c>
      <c r="AH144" t="n">
        <v>1353411.209695272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3.7525</v>
      </c>
      <c r="E145" t="n">
        <v>26.65</v>
      </c>
      <c r="F145" t="n">
        <v>23.51</v>
      </c>
      <c r="G145" t="n">
        <v>176.36</v>
      </c>
      <c r="H145" t="n">
        <v>2.1</v>
      </c>
      <c r="I145" t="n">
        <v>8</v>
      </c>
      <c r="J145" t="n">
        <v>312.47</v>
      </c>
      <c r="K145" t="n">
        <v>58.47</v>
      </c>
      <c r="L145" t="n">
        <v>36.75</v>
      </c>
      <c r="M145" t="n">
        <v>6</v>
      </c>
      <c r="N145" t="n">
        <v>92.25</v>
      </c>
      <c r="O145" t="n">
        <v>38772.62</v>
      </c>
      <c r="P145" t="n">
        <v>356.52</v>
      </c>
      <c r="Q145" t="n">
        <v>608.75</v>
      </c>
      <c r="R145" t="n">
        <v>51.82</v>
      </c>
      <c r="S145" t="n">
        <v>46.36</v>
      </c>
      <c r="T145" t="n">
        <v>2418.15</v>
      </c>
      <c r="U145" t="n">
        <v>0.89</v>
      </c>
      <c r="V145" t="n">
        <v>0.91</v>
      </c>
      <c r="W145" t="n">
        <v>9.19</v>
      </c>
      <c r="X145" t="n">
        <v>0.14</v>
      </c>
      <c r="Y145" t="n">
        <v>1</v>
      </c>
      <c r="Z145" t="n">
        <v>10</v>
      </c>
      <c r="AA145" t="n">
        <v>1094.382684209794</v>
      </c>
      <c r="AB145" t="n">
        <v>1497.382669292383</v>
      </c>
      <c r="AC145" t="n">
        <v>1354.474568924893</v>
      </c>
      <c r="AD145" t="n">
        <v>1094382.684209794</v>
      </c>
      <c r="AE145" t="n">
        <v>1497382.669292383</v>
      </c>
      <c r="AF145" t="n">
        <v>1.394730063025908e-06</v>
      </c>
      <c r="AG145" t="n">
        <v>23.13368055555556</v>
      </c>
      <c r="AH145" t="n">
        <v>1354474.568924893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3.7543</v>
      </c>
      <c r="E146" t="n">
        <v>26.64</v>
      </c>
      <c r="F146" t="n">
        <v>23.5</v>
      </c>
      <c r="G146" t="n">
        <v>176.26</v>
      </c>
      <c r="H146" t="n">
        <v>2.11</v>
      </c>
      <c r="I146" t="n">
        <v>8</v>
      </c>
      <c r="J146" t="n">
        <v>313.02</v>
      </c>
      <c r="K146" t="n">
        <v>58.47</v>
      </c>
      <c r="L146" t="n">
        <v>37</v>
      </c>
      <c r="M146" t="n">
        <v>6</v>
      </c>
      <c r="N146" t="n">
        <v>92.55</v>
      </c>
      <c r="O146" t="n">
        <v>38840.44</v>
      </c>
      <c r="P146" t="n">
        <v>356.69</v>
      </c>
      <c r="Q146" t="n">
        <v>608.8200000000001</v>
      </c>
      <c r="R146" t="n">
        <v>51.48</v>
      </c>
      <c r="S146" t="n">
        <v>46.36</v>
      </c>
      <c r="T146" t="n">
        <v>2247.92</v>
      </c>
      <c r="U146" t="n">
        <v>0.9</v>
      </c>
      <c r="V146" t="n">
        <v>0.91</v>
      </c>
      <c r="W146" t="n">
        <v>9.19</v>
      </c>
      <c r="X146" t="n">
        <v>0.13</v>
      </c>
      <c r="Y146" t="n">
        <v>1</v>
      </c>
      <c r="Z146" t="n">
        <v>10</v>
      </c>
      <c r="AA146" t="n">
        <v>1094.2126555226</v>
      </c>
      <c r="AB146" t="n">
        <v>1497.150028541427</v>
      </c>
      <c r="AC146" t="n">
        <v>1354.264131080695</v>
      </c>
      <c r="AD146" t="n">
        <v>1094212.6555226</v>
      </c>
      <c r="AE146" t="n">
        <v>1497150.028541427</v>
      </c>
      <c r="AF146" t="n">
        <v>1.395399087439884e-06</v>
      </c>
      <c r="AG146" t="n">
        <v>23.125</v>
      </c>
      <c r="AH146" t="n">
        <v>1354264.131080695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3.7542</v>
      </c>
      <c r="E147" t="n">
        <v>26.64</v>
      </c>
      <c r="F147" t="n">
        <v>23.5</v>
      </c>
      <c r="G147" t="n">
        <v>176.27</v>
      </c>
      <c r="H147" t="n">
        <v>2.12</v>
      </c>
      <c r="I147" t="n">
        <v>8</v>
      </c>
      <c r="J147" t="n">
        <v>313.57</v>
      </c>
      <c r="K147" t="n">
        <v>58.47</v>
      </c>
      <c r="L147" t="n">
        <v>37.25</v>
      </c>
      <c r="M147" t="n">
        <v>6</v>
      </c>
      <c r="N147" t="n">
        <v>92.84999999999999</v>
      </c>
      <c r="O147" t="n">
        <v>38908.39</v>
      </c>
      <c r="P147" t="n">
        <v>357.09</v>
      </c>
      <c r="Q147" t="n">
        <v>608.76</v>
      </c>
      <c r="R147" t="n">
        <v>51.48</v>
      </c>
      <c r="S147" t="n">
        <v>46.36</v>
      </c>
      <c r="T147" t="n">
        <v>2249.22</v>
      </c>
      <c r="U147" t="n">
        <v>0.9</v>
      </c>
      <c r="V147" t="n">
        <v>0.91</v>
      </c>
      <c r="W147" t="n">
        <v>9.19</v>
      </c>
      <c r="X147" t="n">
        <v>0.13</v>
      </c>
      <c r="Y147" t="n">
        <v>1</v>
      </c>
      <c r="Z147" t="n">
        <v>10</v>
      </c>
      <c r="AA147" t="n">
        <v>1094.811212624313</v>
      </c>
      <c r="AB147" t="n">
        <v>1497.969000774467</v>
      </c>
      <c r="AC147" t="n">
        <v>1355.004941753248</v>
      </c>
      <c r="AD147" t="n">
        <v>1094811.212624313</v>
      </c>
      <c r="AE147" t="n">
        <v>1497969.000774467</v>
      </c>
      <c r="AF147" t="n">
        <v>1.395361919416886e-06</v>
      </c>
      <c r="AG147" t="n">
        <v>23.125</v>
      </c>
      <c r="AH147" t="n">
        <v>1355004.941753248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3.7532</v>
      </c>
      <c r="E148" t="n">
        <v>26.64</v>
      </c>
      <c r="F148" t="n">
        <v>23.51</v>
      </c>
      <c r="G148" t="n">
        <v>176.32</v>
      </c>
      <c r="H148" t="n">
        <v>2.13</v>
      </c>
      <c r="I148" t="n">
        <v>8</v>
      </c>
      <c r="J148" t="n">
        <v>314.13</v>
      </c>
      <c r="K148" t="n">
        <v>58.47</v>
      </c>
      <c r="L148" t="n">
        <v>37.5</v>
      </c>
      <c r="M148" t="n">
        <v>6</v>
      </c>
      <c r="N148" t="n">
        <v>93.15000000000001</v>
      </c>
      <c r="O148" t="n">
        <v>38976.48</v>
      </c>
      <c r="P148" t="n">
        <v>357.54</v>
      </c>
      <c r="Q148" t="n">
        <v>608.79</v>
      </c>
      <c r="R148" t="n">
        <v>51.63</v>
      </c>
      <c r="S148" t="n">
        <v>46.36</v>
      </c>
      <c r="T148" t="n">
        <v>2323.55</v>
      </c>
      <c r="U148" t="n">
        <v>0.9</v>
      </c>
      <c r="V148" t="n">
        <v>0.91</v>
      </c>
      <c r="W148" t="n">
        <v>9.19</v>
      </c>
      <c r="X148" t="n">
        <v>0.14</v>
      </c>
      <c r="Y148" t="n">
        <v>1</v>
      </c>
      <c r="Z148" t="n">
        <v>10</v>
      </c>
      <c r="AA148" t="n">
        <v>1095.730451769996</v>
      </c>
      <c r="AB148" t="n">
        <v>1499.226744327559</v>
      </c>
      <c r="AC148" t="n">
        <v>1356.142648026887</v>
      </c>
      <c r="AD148" t="n">
        <v>1095730.451769996</v>
      </c>
      <c r="AE148" t="n">
        <v>1499226.744327559</v>
      </c>
      <c r="AF148" t="n">
        <v>1.394990239186899e-06</v>
      </c>
      <c r="AG148" t="n">
        <v>23.125</v>
      </c>
      <c r="AH148" t="n">
        <v>1356142.648026887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3.753</v>
      </c>
      <c r="E149" t="n">
        <v>26.64</v>
      </c>
      <c r="F149" t="n">
        <v>23.51</v>
      </c>
      <c r="G149" t="n">
        <v>176.33</v>
      </c>
      <c r="H149" t="n">
        <v>2.14</v>
      </c>
      <c r="I149" t="n">
        <v>8</v>
      </c>
      <c r="J149" t="n">
        <v>314.68</v>
      </c>
      <c r="K149" t="n">
        <v>58.47</v>
      </c>
      <c r="L149" t="n">
        <v>37.75</v>
      </c>
      <c r="M149" t="n">
        <v>6</v>
      </c>
      <c r="N149" t="n">
        <v>93.45999999999999</v>
      </c>
      <c r="O149" t="n">
        <v>39044.7</v>
      </c>
      <c r="P149" t="n">
        <v>357.52</v>
      </c>
      <c r="Q149" t="n">
        <v>608.79</v>
      </c>
      <c r="R149" t="n">
        <v>51.83</v>
      </c>
      <c r="S149" t="n">
        <v>46.36</v>
      </c>
      <c r="T149" t="n">
        <v>2424.97</v>
      </c>
      <c r="U149" t="n">
        <v>0.89</v>
      </c>
      <c r="V149" t="n">
        <v>0.91</v>
      </c>
      <c r="W149" t="n">
        <v>9.19</v>
      </c>
      <c r="X149" t="n">
        <v>0.14</v>
      </c>
      <c r="Y149" t="n">
        <v>1</v>
      </c>
      <c r="Z149" t="n">
        <v>10</v>
      </c>
      <c r="AA149" t="n">
        <v>1095.739005907178</v>
      </c>
      <c r="AB149" t="n">
        <v>1499.238448475433</v>
      </c>
      <c r="AC149" t="n">
        <v>1356.153235147315</v>
      </c>
      <c r="AD149" t="n">
        <v>1095739.005907178</v>
      </c>
      <c r="AE149" t="n">
        <v>1499238.448475433</v>
      </c>
      <c r="AF149" t="n">
        <v>1.394915903140901e-06</v>
      </c>
      <c r="AG149" t="n">
        <v>23.125</v>
      </c>
      <c r="AH149" t="n">
        <v>1356153.235147315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3.7525</v>
      </c>
      <c r="E150" t="n">
        <v>26.65</v>
      </c>
      <c r="F150" t="n">
        <v>23.51</v>
      </c>
      <c r="G150" t="n">
        <v>176.36</v>
      </c>
      <c r="H150" t="n">
        <v>2.15</v>
      </c>
      <c r="I150" t="n">
        <v>8</v>
      </c>
      <c r="J150" t="n">
        <v>315.23</v>
      </c>
      <c r="K150" t="n">
        <v>58.47</v>
      </c>
      <c r="L150" t="n">
        <v>38</v>
      </c>
      <c r="M150" t="n">
        <v>6</v>
      </c>
      <c r="N150" t="n">
        <v>93.76000000000001</v>
      </c>
      <c r="O150" t="n">
        <v>39113.07</v>
      </c>
      <c r="P150" t="n">
        <v>357.45</v>
      </c>
      <c r="Q150" t="n">
        <v>608.78</v>
      </c>
      <c r="R150" t="n">
        <v>51.88</v>
      </c>
      <c r="S150" t="n">
        <v>46.36</v>
      </c>
      <c r="T150" t="n">
        <v>2447.94</v>
      </c>
      <c r="U150" t="n">
        <v>0.89</v>
      </c>
      <c r="V150" t="n">
        <v>0.91</v>
      </c>
      <c r="W150" t="n">
        <v>9.19</v>
      </c>
      <c r="X150" t="n">
        <v>0.14</v>
      </c>
      <c r="Y150" t="n">
        <v>1</v>
      </c>
      <c r="Z150" t="n">
        <v>10</v>
      </c>
      <c r="AA150" t="n">
        <v>1095.731390796675</v>
      </c>
      <c r="AB150" t="n">
        <v>1499.228029145289</v>
      </c>
      <c r="AC150" t="n">
        <v>1356.143810223417</v>
      </c>
      <c r="AD150" t="n">
        <v>1095731.390796675</v>
      </c>
      <c r="AE150" t="n">
        <v>1499228.029145289</v>
      </c>
      <c r="AF150" t="n">
        <v>1.394730063025908e-06</v>
      </c>
      <c r="AG150" t="n">
        <v>23.13368055555556</v>
      </c>
      <c r="AH150" t="n">
        <v>1356143.810223417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3.7529</v>
      </c>
      <c r="E151" t="n">
        <v>26.65</v>
      </c>
      <c r="F151" t="n">
        <v>23.51</v>
      </c>
      <c r="G151" t="n">
        <v>176.34</v>
      </c>
      <c r="H151" t="n">
        <v>2.16</v>
      </c>
      <c r="I151" t="n">
        <v>8</v>
      </c>
      <c r="J151" t="n">
        <v>315.79</v>
      </c>
      <c r="K151" t="n">
        <v>58.47</v>
      </c>
      <c r="L151" t="n">
        <v>38.25</v>
      </c>
      <c r="M151" t="n">
        <v>6</v>
      </c>
      <c r="N151" t="n">
        <v>94.06999999999999</v>
      </c>
      <c r="O151" t="n">
        <v>39181.56</v>
      </c>
      <c r="P151" t="n">
        <v>357.35</v>
      </c>
      <c r="Q151" t="n">
        <v>608.75</v>
      </c>
      <c r="R151" t="n">
        <v>51.78</v>
      </c>
      <c r="S151" t="n">
        <v>46.36</v>
      </c>
      <c r="T151" t="n">
        <v>2399.07</v>
      </c>
      <c r="U151" t="n">
        <v>0.9</v>
      </c>
      <c r="V151" t="n">
        <v>0.91</v>
      </c>
      <c r="W151" t="n">
        <v>9.19</v>
      </c>
      <c r="X151" t="n">
        <v>0.14</v>
      </c>
      <c r="Y151" t="n">
        <v>1</v>
      </c>
      <c r="Z151" t="n">
        <v>10</v>
      </c>
      <c r="AA151" t="n">
        <v>1095.511272507173</v>
      </c>
      <c r="AB151" t="n">
        <v>1498.926853590659</v>
      </c>
      <c r="AC151" t="n">
        <v>1355.871378441018</v>
      </c>
      <c r="AD151" t="n">
        <v>1095511.272507173</v>
      </c>
      <c r="AE151" t="n">
        <v>1498926.853590659</v>
      </c>
      <c r="AF151" t="n">
        <v>1.394878735117902e-06</v>
      </c>
      <c r="AG151" t="n">
        <v>23.13368055555556</v>
      </c>
      <c r="AH151" t="n">
        <v>1355871.378441018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3.7535</v>
      </c>
      <c r="E152" t="n">
        <v>26.64</v>
      </c>
      <c r="F152" t="n">
        <v>23.51</v>
      </c>
      <c r="G152" t="n">
        <v>176.3</v>
      </c>
      <c r="H152" t="n">
        <v>2.17</v>
      </c>
      <c r="I152" t="n">
        <v>8</v>
      </c>
      <c r="J152" t="n">
        <v>316.35</v>
      </c>
      <c r="K152" t="n">
        <v>58.47</v>
      </c>
      <c r="L152" t="n">
        <v>38.5</v>
      </c>
      <c r="M152" t="n">
        <v>6</v>
      </c>
      <c r="N152" t="n">
        <v>94.37</v>
      </c>
      <c r="O152" t="n">
        <v>39250.2</v>
      </c>
      <c r="P152" t="n">
        <v>357.17</v>
      </c>
      <c r="Q152" t="n">
        <v>608.76</v>
      </c>
      <c r="R152" t="n">
        <v>51.5</v>
      </c>
      <c r="S152" t="n">
        <v>46.36</v>
      </c>
      <c r="T152" t="n">
        <v>2258.1</v>
      </c>
      <c r="U152" t="n">
        <v>0.9</v>
      </c>
      <c r="V152" t="n">
        <v>0.91</v>
      </c>
      <c r="W152" t="n">
        <v>9.19</v>
      </c>
      <c r="X152" t="n">
        <v>0.14</v>
      </c>
      <c r="Y152" t="n">
        <v>1</v>
      </c>
      <c r="Z152" t="n">
        <v>10</v>
      </c>
      <c r="AA152" t="n">
        <v>1095.137687965</v>
      </c>
      <c r="AB152" t="n">
        <v>1498.415698738671</v>
      </c>
      <c r="AC152" t="n">
        <v>1355.409007490693</v>
      </c>
      <c r="AD152" t="n">
        <v>1095137.687965</v>
      </c>
      <c r="AE152" t="n">
        <v>1498415.698738671</v>
      </c>
      <c r="AF152" t="n">
        <v>1.395101743255895e-06</v>
      </c>
      <c r="AG152" t="n">
        <v>23.125</v>
      </c>
      <c r="AH152" t="n">
        <v>1355409.007490693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3.7539</v>
      </c>
      <c r="E153" t="n">
        <v>26.64</v>
      </c>
      <c r="F153" t="n">
        <v>23.5</v>
      </c>
      <c r="G153" t="n">
        <v>176.28</v>
      </c>
      <c r="H153" t="n">
        <v>2.18</v>
      </c>
      <c r="I153" t="n">
        <v>8</v>
      </c>
      <c r="J153" t="n">
        <v>316.9</v>
      </c>
      <c r="K153" t="n">
        <v>58.47</v>
      </c>
      <c r="L153" t="n">
        <v>38.75</v>
      </c>
      <c r="M153" t="n">
        <v>6</v>
      </c>
      <c r="N153" t="n">
        <v>94.68000000000001</v>
      </c>
      <c r="O153" t="n">
        <v>39318.97</v>
      </c>
      <c r="P153" t="n">
        <v>356.98</v>
      </c>
      <c r="Q153" t="n">
        <v>608.76</v>
      </c>
      <c r="R153" t="n">
        <v>51.58</v>
      </c>
      <c r="S153" t="n">
        <v>46.36</v>
      </c>
      <c r="T153" t="n">
        <v>2299.55</v>
      </c>
      <c r="U153" t="n">
        <v>0.9</v>
      </c>
      <c r="V153" t="n">
        <v>0.91</v>
      </c>
      <c r="W153" t="n">
        <v>9.19</v>
      </c>
      <c r="X153" t="n">
        <v>0.13</v>
      </c>
      <c r="Y153" t="n">
        <v>1</v>
      </c>
      <c r="Z153" t="n">
        <v>10</v>
      </c>
      <c r="AA153" t="n">
        <v>1094.707992788453</v>
      </c>
      <c r="AB153" t="n">
        <v>1497.827770841306</v>
      </c>
      <c r="AC153" t="n">
        <v>1354.877190606691</v>
      </c>
      <c r="AD153" t="n">
        <v>1094707.992788453</v>
      </c>
      <c r="AE153" t="n">
        <v>1497827.770841306</v>
      </c>
      <c r="AF153" t="n">
        <v>1.395250415347889e-06</v>
      </c>
      <c r="AG153" t="n">
        <v>23.125</v>
      </c>
      <c r="AH153" t="n">
        <v>1354877.190606691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3.753</v>
      </c>
      <c r="E154" t="n">
        <v>26.65</v>
      </c>
      <c r="F154" t="n">
        <v>23.51</v>
      </c>
      <c r="G154" t="n">
        <v>176.33</v>
      </c>
      <c r="H154" t="n">
        <v>2.19</v>
      </c>
      <c r="I154" t="n">
        <v>8</v>
      </c>
      <c r="J154" t="n">
        <v>317.46</v>
      </c>
      <c r="K154" t="n">
        <v>58.47</v>
      </c>
      <c r="L154" t="n">
        <v>39</v>
      </c>
      <c r="M154" t="n">
        <v>6</v>
      </c>
      <c r="N154" t="n">
        <v>94.98999999999999</v>
      </c>
      <c r="O154" t="n">
        <v>39387.89</v>
      </c>
      <c r="P154" t="n">
        <v>356.95</v>
      </c>
      <c r="Q154" t="n">
        <v>608.77</v>
      </c>
      <c r="R154" t="n">
        <v>51.58</v>
      </c>
      <c r="S154" t="n">
        <v>46.36</v>
      </c>
      <c r="T154" t="n">
        <v>2297.87</v>
      </c>
      <c r="U154" t="n">
        <v>0.9</v>
      </c>
      <c r="V154" t="n">
        <v>0.91</v>
      </c>
      <c r="W154" t="n">
        <v>9.199999999999999</v>
      </c>
      <c r="X154" t="n">
        <v>0.14</v>
      </c>
      <c r="Y154" t="n">
        <v>1</v>
      </c>
      <c r="Z154" t="n">
        <v>10</v>
      </c>
      <c r="AA154" t="n">
        <v>1094.912489418191</v>
      </c>
      <c r="AB154" t="n">
        <v>1498.107572151868</v>
      </c>
      <c r="AC154" t="n">
        <v>1355.130288072876</v>
      </c>
      <c r="AD154" t="n">
        <v>1094912.489418191</v>
      </c>
      <c r="AE154" t="n">
        <v>1498107.572151868</v>
      </c>
      <c r="AF154" t="n">
        <v>1.394915903140901e-06</v>
      </c>
      <c r="AG154" t="n">
        <v>23.13368055555556</v>
      </c>
      <c r="AH154" t="n">
        <v>1355130.288072876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3.7536</v>
      </c>
      <c r="E155" t="n">
        <v>26.64</v>
      </c>
      <c r="F155" t="n">
        <v>23.51</v>
      </c>
      <c r="G155" t="n">
        <v>176.3</v>
      </c>
      <c r="H155" t="n">
        <v>2.2</v>
      </c>
      <c r="I155" t="n">
        <v>8</v>
      </c>
      <c r="J155" t="n">
        <v>318.02</v>
      </c>
      <c r="K155" t="n">
        <v>58.47</v>
      </c>
      <c r="L155" t="n">
        <v>39.25</v>
      </c>
      <c r="M155" t="n">
        <v>6</v>
      </c>
      <c r="N155" t="n">
        <v>95.3</v>
      </c>
      <c r="O155" t="n">
        <v>39456.94</v>
      </c>
      <c r="P155" t="n">
        <v>356.43</v>
      </c>
      <c r="Q155" t="n">
        <v>608.76</v>
      </c>
      <c r="R155" t="n">
        <v>51.58</v>
      </c>
      <c r="S155" t="n">
        <v>46.36</v>
      </c>
      <c r="T155" t="n">
        <v>2295.67</v>
      </c>
      <c r="U155" t="n">
        <v>0.9</v>
      </c>
      <c r="V155" t="n">
        <v>0.91</v>
      </c>
      <c r="W155" t="n">
        <v>9.19</v>
      </c>
      <c r="X155" t="n">
        <v>0.14</v>
      </c>
      <c r="Y155" t="n">
        <v>1</v>
      </c>
      <c r="Z155" t="n">
        <v>10</v>
      </c>
      <c r="AA155" t="n">
        <v>1094.046079512512</v>
      </c>
      <c r="AB155" t="n">
        <v>1496.92211189561</v>
      </c>
      <c r="AC155" t="n">
        <v>1354.057966479672</v>
      </c>
      <c r="AD155" t="n">
        <v>1094046.079512512</v>
      </c>
      <c r="AE155" t="n">
        <v>1496922.11189561</v>
      </c>
      <c r="AF155" t="n">
        <v>1.395138911278893e-06</v>
      </c>
      <c r="AG155" t="n">
        <v>23.125</v>
      </c>
      <c r="AH155" t="n">
        <v>1354057.966479672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3.7544</v>
      </c>
      <c r="E156" t="n">
        <v>26.64</v>
      </c>
      <c r="F156" t="n">
        <v>23.5</v>
      </c>
      <c r="G156" t="n">
        <v>176.25</v>
      </c>
      <c r="H156" t="n">
        <v>2.21</v>
      </c>
      <c r="I156" t="n">
        <v>8</v>
      </c>
      <c r="J156" t="n">
        <v>318.58</v>
      </c>
      <c r="K156" t="n">
        <v>58.47</v>
      </c>
      <c r="L156" t="n">
        <v>39.5</v>
      </c>
      <c r="M156" t="n">
        <v>6</v>
      </c>
      <c r="N156" t="n">
        <v>95.61</v>
      </c>
      <c r="O156" t="n">
        <v>39526.14</v>
      </c>
      <c r="P156" t="n">
        <v>356.25</v>
      </c>
      <c r="Q156" t="n">
        <v>608.78</v>
      </c>
      <c r="R156" t="n">
        <v>51.38</v>
      </c>
      <c r="S156" t="n">
        <v>46.36</v>
      </c>
      <c r="T156" t="n">
        <v>2198.21</v>
      </c>
      <c r="U156" t="n">
        <v>0.9</v>
      </c>
      <c r="V156" t="n">
        <v>0.91</v>
      </c>
      <c r="W156" t="n">
        <v>9.19</v>
      </c>
      <c r="X156" t="n">
        <v>0.13</v>
      </c>
      <c r="Y156" t="n">
        <v>1</v>
      </c>
      <c r="Z156" t="n">
        <v>10</v>
      </c>
      <c r="AA156" t="n">
        <v>1093.556150777786</v>
      </c>
      <c r="AB156" t="n">
        <v>1496.251769786628</v>
      </c>
      <c r="AC156" t="n">
        <v>1353.45160088074</v>
      </c>
      <c r="AD156" t="n">
        <v>1093556.150777786</v>
      </c>
      <c r="AE156" t="n">
        <v>1496251.769786628</v>
      </c>
      <c r="AF156" t="n">
        <v>1.395436255462883e-06</v>
      </c>
      <c r="AG156" t="n">
        <v>23.125</v>
      </c>
      <c r="AH156" t="n">
        <v>1353451.60088074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3.7537</v>
      </c>
      <c r="E157" t="n">
        <v>26.64</v>
      </c>
      <c r="F157" t="n">
        <v>23.51</v>
      </c>
      <c r="G157" t="n">
        <v>176.29</v>
      </c>
      <c r="H157" t="n">
        <v>2.22</v>
      </c>
      <c r="I157" t="n">
        <v>8</v>
      </c>
      <c r="J157" t="n">
        <v>319.14</v>
      </c>
      <c r="K157" t="n">
        <v>58.47</v>
      </c>
      <c r="L157" t="n">
        <v>39.75</v>
      </c>
      <c r="M157" t="n">
        <v>6</v>
      </c>
      <c r="N157" t="n">
        <v>95.92</v>
      </c>
      <c r="O157" t="n">
        <v>39595.48</v>
      </c>
      <c r="P157" t="n">
        <v>356.44</v>
      </c>
      <c r="Q157" t="n">
        <v>608.8</v>
      </c>
      <c r="R157" t="n">
        <v>51.48</v>
      </c>
      <c r="S157" t="n">
        <v>46.36</v>
      </c>
      <c r="T157" t="n">
        <v>2248.5</v>
      </c>
      <c r="U157" t="n">
        <v>0.9</v>
      </c>
      <c r="V157" t="n">
        <v>0.91</v>
      </c>
      <c r="W157" t="n">
        <v>9.19</v>
      </c>
      <c r="X157" t="n">
        <v>0.14</v>
      </c>
      <c r="Y157" t="n">
        <v>1</v>
      </c>
      <c r="Z157" t="n">
        <v>10</v>
      </c>
      <c r="AA157" t="n">
        <v>1094.041848113839</v>
      </c>
      <c r="AB157" t="n">
        <v>1496.916322309271</v>
      </c>
      <c r="AC157" t="n">
        <v>1354.052729443327</v>
      </c>
      <c r="AD157" t="n">
        <v>1094041.848113839</v>
      </c>
      <c r="AE157" t="n">
        <v>1496916.322309271</v>
      </c>
      <c r="AF157" t="n">
        <v>1.395176079301892e-06</v>
      </c>
      <c r="AG157" t="n">
        <v>23.125</v>
      </c>
      <c r="AH157" t="n">
        <v>1354052.729443327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3.7549</v>
      </c>
      <c r="E158" t="n">
        <v>26.63</v>
      </c>
      <c r="F158" t="n">
        <v>23.5</v>
      </c>
      <c r="G158" t="n">
        <v>176.23</v>
      </c>
      <c r="H158" t="n">
        <v>2.23</v>
      </c>
      <c r="I158" t="n">
        <v>8</v>
      </c>
      <c r="J158" t="n">
        <v>319.71</v>
      </c>
      <c r="K158" t="n">
        <v>58.47</v>
      </c>
      <c r="L158" t="n">
        <v>40</v>
      </c>
      <c r="M158" t="n">
        <v>6</v>
      </c>
      <c r="N158" t="n">
        <v>96.23</v>
      </c>
      <c r="O158" t="n">
        <v>39664.96</v>
      </c>
      <c r="P158" t="n">
        <v>355.87</v>
      </c>
      <c r="Q158" t="n">
        <v>608.77</v>
      </c>
      <c r="R158" t="n">
        <v>51.3</v>
      </c>
      <c r="S158" t="n">
        <v>46.36</v>
      </c>
      <c r="T158" t="n">
        <v>2159.28</v>
      </c>
      <c r="U158" t="n">
        <v>0.9</v>
      </c>
      <c r="V158" t="n">
        <v>0.91</v>
      </c>
      <c r="W158" t="n">
        <v>9.19</v>
      </c>
      <c r="X158" t="n">
        <v>0.13</v>
      </c>
      <c r="Y158" t="n">
        <v>1</v>
      </c>
      <c r="Z158" t="n">
        <v>10</v>
      </c>
      <c r="AA158" t="n">
        <v>1092.911868846069</v>
      </c>
      <c r="AB158" t="n">
        <v>1495.370234823939</v>
      </c>
      <c r="AC158" t="n">
        <v>1352.654198377648</v>
      </c>
      <c r="AD158" t="n">
        <v>1092911.868846068</v>
      </c>
      <c r="AE158" t="n">
        <v>1495370.234823939</v>
      </c>
      <c r="AF158" t="n">
        <v>1.395622095577876e-06</v>
      </c>
      <c r="AG158" t="n">
        <v>23.11631944444444</v>
      </c>
      <c r="AH158" t="n">
        <v>1352654.198377648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3.3242</v>
      </c>
      <c r="E2" t="n">
        <v>30.08</v>
      </c>
      <c r="F2" t="n">
        <v>26.12</v>
      </c>
      <c r="G2" t="n">
        <v>11.52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134</v>
      </c>
      <c r="N2" t="n">
        <v>8.25</v>
      </c>
      <c r="O2" t="n">
        <v>9054.6</v>
      </c>
      <c r="P2" t="n">
        <v>187.6</v>
      </c>
      <c r="Q2" t="n">
        <v>609.51</v>
      </c>
      <c r="R2" t="n">
        <v>132.38</v>
      </c>
      <c r="S2" t="n">
        <v>46.36</v>
      </c>
      <c r="T2" t="n">
        <v>42059.24</v>
      </c>
      <c r="U2" t="n">
        <v>0.35</v>
      </c>
      <c r="V2" t="n">
        <v>0.82</v>
      </c>
      <c r="W2" t="n">
        <v>9.4</v>
      </c>
      <c r="X2" t="n">
        <v>2.74</v>
      </c>
      <c r="Y2" t="n">
        <v>1</v>
      </c>
      <c r="Z2" t="n">
        <v>10</v>
      </c>
      <c r="AA2" t="n">
        <v>800.8781444702261</v>
      </c>
      <c r="AB2" t="n">
        <v>1095.796809514273</v>
      </c>
      <c r="AC2" t="n">
        <v>991.2154999747113</v>
      </c>
      <c r="AD2" t="n">
        <v>800878.144470226</v>
      </c>
      <c r="AE2" t="n">
        <v>1095796.809514273</v>
      </c>
      <c r="AF2" t="n">
        <v>1.753348499045088e-06</v>
      </c>
      <c r="AG2" t="n">
        <v>26.11111111111111</v>
      </c>
      <c r="AH2" t="n">
        <v>991215.4999747113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3.4536</v>
      </c>
      <c r="E3" t="n">
        <v>28.96</v>
      </c>
      <c r="F3" t="n">
        <v>25.48</v>
      </c>
      <c r="G3" t="n">
        <v>14.56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181.47</v>
      </c>
      <c r="Q3" t="n">
        <v>609.26</v>
      </c>
      <c r="R3" t="n">
        <v>112.53</v>
      </c>
      <c r="S3" t="n">
        <v>46.36</v>
      </c>
      <c r="T3" t="n">
        <v>32286.43</v>
      </c>
      <c r="U3" t="n">
        <v>0.41</v>
      </c>
      <c r="V3" t="n">
        <v>0.84</v>
      </c>
      <c r="W3" t="n">
        <v>9.35</v>
      </c>
      <c r="X3" t="n">
        <v>2.1</v>
      </c>
      <c r="Y3" t="n">
        <v>1</v>
      </c>
      <c r="Z3" t="n">
        <v>10</v>
      </c>
      <c r="AA3" t="n">
        <v>762.5513979920279</v>
      </c>
      <c r="AB3" t="n">
        <v>1043.356464126082</v>
      </c>
      <c r="AC3" t="n">
        <v>943.7799875498829</v>
      </c>
      <c r="AD3" t="n">
        <v>762551.3979920279</v>
      </c>
      <c r="AE3" t="n">
        <v>1043356.464126082</v>
      </c>
      <c r="AF3" t="n">
        <v>1.821600498255856e-06</v>
      </c>
      <c r="AG3" t="n">
        <v>25.13888888888889</v>
      </c>
      <c r="AH3" t="n">
        <v>943779.9875498828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3.5369</v>
      </c>
      <c r="E4" t="n">
        <v>28.27</v>
      </c>
      <c r="F4" t="n">
        <v>25.09</v>
      </c>
      <c r="G4" t="n">
        <v>17.51</v>
      </c>
      <c r="H4" t="n">
        <v>0.36</v>
      </c>
      <c r="I4" t="n">
        <v>86</v>
      </c>
      <c r="J4" t="n">
        <v>72.11</v>
      </c>
      <c r="K4" t="n">
        <v>32.27</v>
      </c>
      <c r="L4" t="n">
        <v>1.5</v>
      </c>
      <c r="M4" t="n">
        <v>84</v>
      </c>
      <c r="N4" t="n">
        <v>8.34</v>
      </c>
      <c r="O4" t="n">
        <v>9127.379999999999</v>
      </c>
      <c r="P4" t="n">
        <v>177.26</v>
      </c>
      <c r="Q4" t="n">
        <v>609.21</v>
      </c>
      <c r="R4" t="n">
        <v>100.51</v>
      </c>
      <c r="S4" t="n">
        <v>46.36</v>
      </c>
      <c r="T4" t="n">
        <v>26372.29</v>
      </c>
      <c r="U4" t="n">
        <v>0.46</v>
      </c>
      <c r="V4" t="n">
        <v>0.85</v>
      </c>
      <c r="W4" t="n">
        <v>9.32</v>
      </c>
      <c r="X4" t="n">
        <v>1.71</v>
      </c>
      <c r="Y4" t="n">
        <v>1</v>
      </c>
      <c r="Z4" t="n">
        <v>10</v>
      </c>
      <c r="AA4" t="n">
        <v>735.6222641017919</v>
      </c>
      <c r="AB4" t="n">
        <v>1006.510835107921</v>
      </c>
      <c r="AC4" t="n">
        <v>910.4508536520495</v>
      </c>
      <c r="AD4" t="n">
        <v>735622.2641017919</v>
      </c>
      <c r="AE4" t="n">
        <v>1006510.835107921</v>
      </c>
      <c r="AF4" t="n">
        <v>1.865537063435585e-06</v>
      </c>
      <c r="AG4" t="n">
        <v>24.53993055555556</v>
      </c>
      <c r="AH4" t="n">
        <v>910450.8536520496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3.6023</v>
      </c>
      <c r="E5" t="n">
        <v>27.76</v>
      </c>
      <c r="F5" t="n">
        <v>24.8</v>
      </c>
      <c r="G5" t="n">
        <v>20.66</v>
      </c>
      <c r="H5" t="n">
        <v>0.42</v>
      </c>
      <c r="I5" t="n">
        <v>72</v>
      </c>
      <c r="J5" t="n">
        <v>72.40000000000001</v>
      </c>
      <c r="K5" t="n">
        <v>32.27</v>
      </c>
      <c r="L5" t="n">
        <v>1.75</v>
      </c>
      <c r="M5" t="n">
        <v>70</v>
      </c>
      <c r="N5" t="n">
        <v>8.380000000000001</v>
      </c>
      <c r="O5" t="n">
        <v>9163.799999999999</v>
      </c>
      <c r="P5" t="n">
        <v>173.56</v>
      </c>
      <c r="Q5" t="n">
        <v>608.9299999999999</v>
      </c>
      <c r="R5" t="n">
        <v>92</v>
      </c>
      <c r="S5" t="n">
        <v>46.36</v>
      </c>
      <c r="T5" t="n">
        <v>22188.09</v>
      </c>
      <c r="U5" t="n">
        <v>0.5</v>
      </c>
      <c r="V5" t="n">
        <v>0.86</v>
      </c>
      <c r="W5" t="n">
        <v>9.279999999999999</v>
      </c>
      <c r="X5" t="n">
        <v>1.42</v>
      </c>
      <c r="Y5" t="n">
        <v>1</v>
      </c>
      <c r="Z5" t="n">
        <v>10</v>
      </c>
      <c r="AA5" t="n">
        <v>712.614102035505</v>
      </c>
      <c r="AB5" t="n">
        <v>975.0300527203555</v>
      </c>
      <c r="AC5" t="n">
        <v>881.9745529519978</v>
      </c>
      <c r="AD5" t="n">
        <v>712614.102035505</v>
      </c>
      <c r="AE5" t="n">
        <v>975030.0527203555</v>
      </c>
      <c r="AF5" t="n">
        <v>1.900032277874412e-06</v>
      </c>
      <c r="AG5" t="n">
        <v>24.09722222222222</v>
      </c>
      <c r="AH5" t="n">
        <v>881974.5529519978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3.6406</v>
      </c>
      <c r="E6" t="n">
        <v>27.47</v>
      </c>
      <c r="F6" t="n">
        <v>24.64</v>
      </c>
      <c r="G6" t="n">
        <v>23.47</v>
      </c>
      <c r="H6" t="n">
        <v>0.48</v>
      </c>
      <c r="I6" t="n">
        <v>63</v>
      </c>
      <c r="J6" t="n">
        <v>72.7</v>
      </c>
      <c r="K6" t="n">
        <v>32.27</v>
      </c>
      <c r="L6" t="n">
        <v>2</v>
      </c>
      <c r="M6" t="n">
        <v>61</v>
      </c>
      <c r="N6" t="n">
        <v>8.43</v>
      </c>
      <c r="O6" t="n">
        <v>9200.25</v>
      </c>
      <c r="P6" t="n">
        <v>171.09</v>
      </c>
      <c r="Q6" t="n">
        <v>609.01</v>
      </c>
      <c r="R6" t="n">
        <v>86.72</v>
      </c>
      <c r="S6" t="n">
        <v>46.36</v>
      </c>
      <c r="T6" t="n">
        <v>19594.82</v>
      </c>
      <c r="U6" t="n">
        <v>0.53</v>
      </c>
      <c r="V6" t="n">
        <v>0.86</v>
      </c>
      <c r="W6" t="n">
        <v>9.289999999999999</v>
      </c>
      <c r="X6" t="n">
        <v>1.27</v>
      </c>
      <c r="Y6" t="n">
        <v>1</v>
      </c>
      <c r="Z6" t="n">
        <v>10</v>
      </c>
      <c r="AA6" t="n">
        <v>704.0466719988655</v>
      </c>
      <c r="AB6" t="n">
        <v>963.3077169758875</v>
      </c>
      <c r="AC6" t="n">
        <v>871.3709804785805</v>
      </c>
      <c r="AD6" t="n">
        <v>704046.6719988654</v>
      </c>
      <c r="AE6" t="n">
        <v>963307.7169758875</v>
      </c>
      <c r="AF6" t="n">
        <v>1.92023360376137e-06</v>
      </c>
      <c r="AG6" t="n">
        <v>23.84548611111111</v>
      </c>
      <c r="AH6" t="n">
        <v>871370.9804785805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3.6818</v>
      </c>
      <c r="E7" t="n">
        <v>27.16</v>
      </c>
      <c r="F7" t="n">
        <v>24.46</v>
      </c>
      <c r="G7" t="n">
        <v>26.68</v>
      </c>
      <c r="H7" t="n">
        <v>0.54</v>
      </c>
      <c r="I7" t="n">
        <v>55</v>
      </c>
      <c r="J7" t="n">
        <v>73</v>
      </c>
      <c r="K7" t="n">
        <v>32.27</v>
      </c>
      <c r="L7" t="n">
        <v>2.25</v>
      </c>
      <c r="M7" t="n">
        <v>53</v>
      </c>
      <c r="N7" t="n">
        <v>8.48</v>
      </c>
      <c r="O7" t="n">
        <v>9236.709999999999</v>
      </c>
      <c r="P7" t="n">
        <v>168.13</v>
      </c>
      <c r="Q7" t="n">
        <v>608.9299999999999</v>
      </c>
      <c r="R7" t="n">
        <v>81.17</v>
      </c>
      <c r="S7" t="n">
        <v>46.36</v>
      </c>
      <c r="T7" t="n">
        <v>16857.14</v>
      </c>
      <c r="U7" t="n">
        <v>0.57</v>
      </c>
      <c r="V7" t="n">
        <v>0.87</v>
      </c>
      <c r="W7" t="n">
        <v>9.27</v>
      </c>
      <c r="X7" t="n">
        <v>1.09</v>
      </c>
      <c r="Y7" t="n">
        <v>1</v>
      </c>
      <c r="Z7" t="n">
        <v>10</v>
      </c>
      <c r="AA7" t="n">
        <v>685.9293014903974</v>
      </c>
      <c r="AB7" t="n">
        <v>938.5187313642255</v>
      </c>
      <c r="AC7" t="n">
        <v>848.9478208621354</v>
      </c>
      <c r="AD7" t="n">
        <v>685929.3014903974</v>
      </c>
      <c r="AE7" t="n">
        <v>938518.7313642255</v>
      </c>
      <c r="AF7" t="n">
        <v>1.941964533958307e-06</v>
      </c>
      <c r="AG7" t="n">
        <v>23.57638888888889</v>
      </c>
      <c r="AH7" t="n">
        <v>848947.8208621354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3.7125</v>
      </c>
      <c r="E8" t="n">
        <v>26.94</v>
      </c>
      <c r="F8" t="n">
        <v>24.33</v>
      </c>
      <c r="G8" t="n">
        <v>29.79</v>
      </c>
      <c r="H8" t="n">
        <v>0.6</v>
      </c>
      <c r="I8" t="n">
        <v>49</v>
      </c>
      <c r="J8" t="n">
        <v>73.29000000000001</v>
      </c>
      <c r="K8" t="n">
        <v>32.27</v>
      </c>
      <c r="L8" t="n">
        <v>2.5</v>
      </c>
      <c r="M8" t="n">
        <v>47</v>
      </c>
      <c r="N8" t="n">
        <v>8.52</v>
      </c>
      <c r="O8" t="n">
        <v>9273.200000000001</v>
      </c>
      <c r="P8" t="n">
        <v>165.87</v>
      </c>
      <c r="Q8" t="n">
        <v>609.04</v>
      </c>
      <c r="R8" t="n">
        <v>77.16</v>
      </c>
      <c r="S8" t="n">
        <v>46.36</v>
      </c>
      <c r="T8" t="n">
        <v>14881.24</v>
      </c>
      <c r="U8" t="n">
        <v>0.6</v>
      </c>
      <c r="V8" t="n">
        <v>0.88</v>
      </c>
      <c r="W8" t="n">
        <v>9.25</v>
      </c>
      <c r="X8" t="n">
        <v>0.95</v>
      </c>
      <c r="Y8" t="n">
        <v>1</v>
      </c>
      <c r="Z8" t="n">
        <v>10</v>
      </c>
      <c r="AA8" t="n">
        <v>678.8864444688755</v>
      </c>
      <c r="AB8" t="n">
        <v>928.8823836784561</v>
      </c>
      <c r="AC8" t="n">
        <v>840.231152674797</v>
      </c>
      <c r="AD8" t="n">
        <v>678886.4444688755</v>
      </c>
      <c r="AE8" t="n">
        <v>928882.3836784561</v>
      </c>
      <c r="AF8" t="n">
        <v>1.958157241653598e-06</v>
      </c>
      <c r="AG8" t="n">
        <v>23.38541666666667</v>
      </c>
      <c r="AH8" t="n">
        <v>840231.152674797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3.7372</v>
      </c>
      <c r="E9" t="n">
        <v>26.76</v>
      </c>
      <c r="F9" t="n">
        <v>24.23</v>
      </c>
      <c r="G9" t="n">
        <v>33.04</v>
      </c>
      <c r="H9" t="n">
        <v>0.65</v>
      </c>
      <c r="I9" t="n">
        <v>44</v>
      </c>
      <c r="J9" t="n">
        <v>73.59</v>
      </c>
      <c r="K9" t="n">
        <v>32.27</v>
      </c>
      <c r="L9" t="n">
        <v>2.75</v>
      </c>
      <c r="M9" t="n">
        <v>42</v>
      </c>
      <c r="N9" t="n">
        <v>8.57</v>
      </c>
      <c r="O9" t="n">
        <v>9309.700000000001</v>
      </c>
      <c r="P9" t="n">
        <v>163.47</v>
      </c>
      <c r="Q9" t="n">
        <v>609.0700000000001</v>
      </c>
      <c r="R9" t="n">
        <v>73.92</v>
      </c>
      <c r="S9" t="n">
        <v>46.36</v>
      </c>
      <c r="T9" t="n">
        <v>13287.92</v>
      </c>
      <c r="U9" t="n">
        <v>0.63</v>
      </c>
      <c r="V9" t="n">
        <v>0.88</v>
      </c>
      <c r="W9" t="n">
        <v>9.25</v>
      </c>
      <c r="X9" t="n">
        <v>0.85</v>
      </c>
      <c r="Y9" t="n">
        <v>1</v>
      </c>
      <c r="Z9" t="n">
        <v>10</v>
      </c>
      <c r="AA9" t="n">
        <v>672.6127718953578</v>
      </c>
      <c r="AB9" t="n">
        <v>920.298468088469</v>
      </c>
      <c r="AC9" t="n">
        <v>832.4664739411171</v>
      </c>
      <c r="AD9" t="n">
        <v>672612.7718953578</v>
      </c>
      <c r="AE9" t="n">
        <v>920298.468088469</v>
      </c>
      <c r="AF9" t="n">
        <v>1.971185250776519e-06</v>
      </c>
      <c r="AG9" t="n">
        <v>23.22916666666667</v>
      </c>
      <c r="AH9" t="n">
        <v>832466.4739411171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3.7568</v>
      </c>
      <c r="E10" t="n">
        <v>26.62</v>
      </c>
      <c r="F10" t="n">
        <v>24.15</v>
      </c>
      <c r="G10" t="n">
        <v>36.23</v>
      </c>
      <c r="H10" t="n">
        <v>0.71</v>
      </c>
      <c r="I10" t="n">
        <v>40</v>
      </c>
      <c r="J10" t="n">
        <v>73.88</v>
      </c>
      <c r="K10" t="n">
        <v>32.27</v>
      </c>
      <c r="L10" t="n">
        <v>3</v>
      </c>
      <c r="M10" t="n">
        <v>38</v>
      </c>
      <c r="N10" t="n">
        <v>8.609999999999999</v>
      </c>
      <c r="O10" t="n">
        <v>9346.23</v>
      </c>
      <c r="P10" t="n">
        <v>161.26</v>
      </c>
      <c r="Q10" t="n">
        <v>609.01</v>
      </c>
      <c r="R10" t="n">
        <v>71.54000000000001</v>
      </c>
      <c r="S10" t="n">
        <v>46.36</v>
      </c>
      <c r="T10" t="n">
        <v>12117.41</v>
      </c>
      <c r="U10" t="n">
        <v>0.65</v>
      </c>
      <c r="V10" t="n">
        <v>0.88</v>
      </c>
      <c r="W10" t="n">
        <v>9.24</v>
      </c>
      <c r="X10" t="n">
        <v>0.78</v>
      </c>
      <c r="Y10" t="n">
        <v>1</v>
      </c>
      <c r="Z10" t="n">
        <v>10</v>
      </c>
      <c r="AA10" t="n">
        <v>667.2476898935403</v>
      </c>
      <c r="AB10" t="n">
        <v>912.9577262028691</v>
      </c>
      <c r="AC10" t="n">
        <v>825.8263221582829</v>
      </c>
      <c r="AD10" t="n">
        <v>667247.6898935402</v>
      </c>
      <c r="AE10" t="n">
        <v>912957.7262028691</v>
      </c>
      <c r="AF10" t="n">
        <v>1.981523266112925e-06</v>
      </c>
      <c r="AG10" t="n">
        <v>23.10763888888889</v>
      </c>
      <c r="AH10" t="n">
        <v>825826.3221582829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3.7764</v>
      </c>
      <c r="E11" t="n">
        <v>26.48</v>
      </c>
      <c r="F11" t="n">
        <v>24.08</v>
      </c>
      <c r="G11" t="n">
        <v>40.13</v>
      </c>
      <c r="H11" t="n">
        <v>0.77</v>
      </c>
      <c r="I11" t="n">
        <v>36</v>
      </c>
      <c r="J11" t="n">
        <v>74.18000000000001</v>
      </c>
      <c r="K11" t="n">
        <v>32.27</v>
      </c>
      <c r="L11" t="n">
        <v>3.25</v>
      </c>
      <c r="M11" t="n">
        <v>34</v>
      </c>
      <c r="N11" t="n">
        <v>8.66</v>
      </c>
      <c r="O11" t="n">
        <v>9382.780000000001</v>
      </c>
      <c r="P11" t="n">
        <v>158.99</v>
      </c>
      <c r="Q11" t="n">
        <v>609</v>
      </c>
      <c r="R11" t="n">
        <v>69.31999999999999</v>
      </c>
      <c r="S11" t="n">
        <v>46.36</v>
      </c>
      <c r="T11" t="n">
        <v>11027.97</v>
      </c>
      <c r="U11" t="n">
        <v>0.67</v>
      </c>
      <c r="V11" t="n">
        <v>0.89</v>
      </c>
      <c r="W11" t="n">
        <v>9.23</v>
      </c>
      <c r="X11" t="n">
        <v>0.7</v>
      </c>
      <c r="Y11" t="n">
        <v>1</v>
      </c>
      <c r="Z11" t="n">
        <v>10</v>
      </c>
      <c r="AA11" t="n">
        <v>652.9293901711167</v>
      </c>
      <c r="AB11" t="n">
        <v>893.3667968438469</v>
      </c>
      <c r="AC11" t="n">
        <v>808.1051236012438</v>
      </c>
      <c r="AD11" t="n">
        <v>652929.3901711167</v>
      </c>
      <c r="AE11" t="n">
        <v>893366.7968438469</v>
      </c>
      <c r="AF11" t="n">
        <v>1.991861281449332e-06</v>
      </c>
      <c r="AG11" t="n">
        <v>22.98611111111111</v>
      </c>
      <c r="AH11" t="n">
        <v>808105.1236012438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3.7905</v>
      </c>
      <c r="E12" t="n">
        <v>26.38</v>
      </c>
      <c r="F12" t="n">
        <v>24.02</v>
      </c>
      <c r="G12" t="n">
        <v>43.68</v>
      </c>
      <c r="H12" t="n">
        <v>0.82</v>
      </c>
      <c r="I12" t="n">
        <v>33</v>
      </c>
      <c r="J12" t="n">
        <v>74.48</v>
      </c>
      <c r="K12" t="n">
        <v>32.27</v>
      </c>
      <c r="L12" t="n">
        <v>3.5</v>
      </c>
      <c r="M12" t="n">
        <v>31</v>
      </c>
      <c r="N12" t="n">
        <v>8.710000000000001</v>
      </c>
      <c r="O12" t="n">
        <v>9419.35</v>
      </c>
      <c r="P12" t="n">
        <v>156.51</v>
      </c>
      <c r="Q12" t="n">
        <v>608.86</v>
      </c>
      <c r="R12" t="n">
        <v>67.52</v>
      </c>
      <c r="S12" t="n">
        <v>46.36</v>
      </c>
      <c r="T12" t="n">
        <v>10144.75</v>
      </c>
      <c r="U12" t="n">
        <v>0.6899999999999999</v>
      </c>
      <c r="V12" t="n">
        <v>0.89</v>
      </c>
      <c r="W12" t="n">
        <v>9.23</v>
      </c>
      <c r="X12" t="n">
        <v>0.65</v>
      </c>
      <c r="Y12" t="n">
        <v>1</v>
      </c>
      <c r="Z12" t="n">
        <v>10</v>
      </c>
      <c r="AA12" t="n">
        <v>647.8552104489003</v>
      </c>
      <c r="AB12" t="n">
        <v>886.4240802909003</v>
      </c>
      <c r="AC12" t="n">
        <v>801.8250101719466</v>
      </c>
      <c r="AD12" t="n">
        <v>647855.2104489002</v>
      </c>
      <c r="AE12" t="n">
        <v>886424.0802909003</v>
      </c>
      <c r="AF12" t="n">
        <v>1.999298323094401e-06</v>
      </c>
      <c r="AG12" t="n">
        <v>22.89930555555556</v>
      </c>
      <c r="AH12" t="n">
        <v>801825.0101719466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3.8026</v>
      </c>
      <c r="E13" t="n">
        <v>26.3</v>
      </c>
      <c r="F13" t="n">
        <v>23.97</v>
      </c>
      <c r="G13" t="n">
        <v>46.4</v>
      </c>
      <c r="H13" t="n">
        <v>0.88</v>
      </c>
      <c r="I13" t="n">
        <v>31</v>
      </c>
      <c r="J13" t="n">
        <v>74.77</v>
      </c>
      <c r="K13" t="n">
        <v>32.27</v>
      </c>
      <c r="L13" t="n">
        <v>3.75</v>
      </c>
      <c r="M13" t="n">
        <v>29</v>
      </c>
      <c r="N13" t="n">
        <v>8.75</v>
      </c>
      <c r="O13" t="n">
        <v>9455.940000000001</v>
      </c>
      <c r="P13" t="n">
        <v>155.3</v>
      </c>
      <c r="Q13" t="n">
        <v>608.84</v>
      </c>
      <c r="R13" t="n">
        <v>65.79000000000001</v>
      </c>
      <c r="S13" t="n">
        <v>46.36</v>
      </c>
      <c r="T13" t="n">
        <v>9288.059999999999</v>
      </c>
      <c r="U13" t="n">
        <v>0.7</v>
      </c>
      <c r="V13" t="n">
        <v>0.89</v>
      </c>
      <c r="W13" t="n">
        <v>9.23</v>
      </c>
      <c r="X13" t="n">
        <v>0.6</v>
      </c>
      <c r="Y13" t="n">
        <v>1</v>
      </c>
      <c r="Z13" t="n">
        <v>10</v>
      </c>
      <c r="AA13" t="n">
        <v>644.8514137397374</v>
      </c>
      <c r="AB13" t="n">
        <v>882.3141531152653</v>
      </c>
      <c r="AC13" t="n">
        <v>798.1073286776352</v>
      </c>
      <c r="AD13" t="n">
        <v>644851.4137397374</v>
      </c>
      <c r="AE13" t="n">
        <v>882314.1531152653</v>
      </c>
      <c r="AF13" t="n">
        <v>2.005680465215345e-06</v>
      </c>
      <c r="AG13" t="n">
        <v>22.82986111111111</v>
      </c>
      <c r="AH13" t="n">
        <v>798107.3286776352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3.8152</v>
      </c>
      <c r="E14" t="n">
        <v>26.21</v>
      </c>
      <c r="F14" t="n">
        <v>23.92</v>
      </c>
      <c r="G14" t="n">
        <v>49.48</v>
      </c>
      <c r="H14" t="n">
        <v>0.93</v>
      </c>
      <c r="I14" t="n">
        <v>29</v>
      </c>
      <c r="J14" t="n">
        <v>75.06999999999999</v>
      </c>
      <c r="K14" t="n">
        <v>32.27</v>
      </c>
      <c r="L14" t="n">
        <v>4</v>
      </c>
      <c r="M14" t="n">
        <v>27</v>
      </c>
      <c r="N14" t="n">
        <v>8.800000000000001</v>
      </c>
      <c r="O14" t="n">
        <v>9492.549999999999</v>
      </c>
      <c r="P14" t="n">
        <v>153.01</v>
      </c>
      <c r="Q14" t="n">
        <v>608.86</v>
      </c>
      <c r="R14" t="n">
        <v>64.05</v>
      </c>
      <c r="S14" t="n">
        <v>46.36</v>
      </c>
      <c r="T14" t="n">
        <v>8427.860000000001</v>
      </c>
      <c r="U14" t="n">
        <v>0.72</v>
      </c>
      <c r="V14" t="n">
        <v>0.89</v>
      </c>
      <c r="W14" t="n">
        <v>9.23</v>
      </c>
      <c r="X14" t="n">
        <v>0.54</v>
      </c>
      <c r="Y14" t="n">
        <v>1</v>
      </c>
      <c r="Z14" t="n">
        <v>10</v>
      </c>
      <c r="AA14" t="n">
        <v>640.2836203897635</v>
      </c>
      <c r="AB14" t="n">
        <v>876.0642967370109</v>
      </c>
      <c r="AC14" t="n">
        <v>792.4539498203927</v>
      </c>
      <c r="AD14" t="n">
        <v>640283.6203897635</v>
      </c>
      <c r="AE14" t="n">
        <v>876064.2967370108</v>
      </c>
      <c r="AF14" t="n">
        <v>2.012326332217321e-06</v>
      </c>
      <c r="AG14" t="n">
        <v>22.75173611111111</v>
      </c>
      <c r="AH14" t="n">
        <v>792453.9498203928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3.8256</v>
      </c>
      <c r="E15" t="n">
        <v>26.14</v>
      </c>
      <c r="F15" t="n">
        <v>23.88</v>
      </c>
      <c r="G15" t="n">
        <v>53.06</v>
      </c>
      <c r="H15" t="n">
        <v>0.99</v>
      </c>
      <c r="I15" t="n">
        <v>27</v>
      </c>
      <c r="J15" t="n">
        <v>75.37</v>
      </c>
      <c r="K15" t="n">
        <v>32.27</v>
      </c>
      <c r="L15" t="n">
        <v>4.25</v>
      </c>
      <c r="M15" t="n">
        <v>25</v>
      </c>
      <c r="N15" t="n">
        <v>8.85</v>
      </c>
      <c r="O15" t="n">
        <v>9529.18</v>
      </c>
      <c r="P15" t="n">
        <v>151.41</v>
      </c>
      <c r="Q15" t="n">
        <v>608.8099999999999</v>
      </c>
      <c r="R15" t="n">
        <v>63.33</v>
      </c>
      <c r="S15" t="n">
        <v>46.36</v>
      </c>
      <c r="T15" t="n">
        <v>8076.57</v>
      </c>
      <c r="U15" t="n">
        <v>0.73</v>
      </c>
      <c r="V15" t="n">
        <v>0.89</v>
      </c>
      <c r="W15" t="n">
        <v>9.210000000000001</v>
      </c>
      <c r="X15" t="n">
        <v>0.5</v>
      </c>
      <c r="Y15" t="n">
        <v>1</v>
      </c>
      <c r="Z15" t="n">
        <v>10</v>
      </c>
      <c r="AA15" t="n">
        <v>636.9543509001797</v>
      </c>
      <c r="AB15" t="n">
        <v>871.5090433443587</v>
      </c>
      <c r="AC15" t="n">
        <v>788.333443418197</v>
      </c>
      <c r="AD15" t="n">
        <v>636954.3509001797</v>
      </c>
      <c r="AE15" t="n">
        <v>871509.0433443587</v>
      </c>
      <c r="AF15" t="n">
        <v>2.017811809742762e-06</v>
      </c>
      <c r="AG15" t="n">
        <v>22.69097222222222</v>
      </c>
      <c r="AH15" t="n">
        <v>788333.443418197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3.8335</v>
      </c>
      <c r="E16" t="n">
        <v>26.09</v>
      </c>
      <c r="F16" t="n">
        <v>23.85</v>
      </c>
      <c r="G16" t="n">
        <v>57.25</v>
      </c>
      <c r="H16" t="n">
        <v>1.04</v>
      </c>
      <c r="I16" t="n">
        <v>25</v>
      </c>
      <c r="J16" t="n">
        <v>75.66</v>
      </c>
      <c r="K16" t="n">
        <v>32.27</v>
      </c>
      <c r="L16" t="n">
        <v>4.5</v>
      </c>
      <c r="M16" t="n">
        <v>23</v>
      </c>
      <c r="N16" t="n">
        <v>8.890000000000001</v>
      </c>
      <c r="O16" t="n">
        <v>9565.83</v>
      </c>
      <c r="P16" t="n">
        <v>149.4</v>
      </c>
      <c r="Q16" t="n">
        <v>608.87</v>
      </c>
      <c r="R16" t="n">
        <v>62.29</v>
      </c>
      <c r="S16" t="n">
        <v>46.36</v>
      </c>
      <c r="T16" t="n">
        <v>7569.12</v>
      </c>
      <c r="U16" t="n">
        <v>0.74</v>
      </c>
      <c r="V16" t="n">
        <v>0.89</v>
      </c>
      <c r="W16" t="n">
        <v>9.220000000000001</v>
      </c>
      <c r="X16" t="n">
        <v>0.48</v>
      </c>
      <c r="Y16" t="n">
        <v>1</v>
      </c>
      <c r="Z16" t="n">
        <v>10</v>
      </c>
      <c r="AA16" t="n">
        <v>633.3111172618517</v>
      </c>
      <c r="AB16" t="n">
        <v>866.5242103522735</v>
      </c>
      <c r="AC16" t="n">
        <v>783.8243558906195</v>
      </c>
      <c r="AD16" t="n">
        <v>633311.1172618517</v>
      </c>
      <c r="AE16" t="n">
        <v>866524.2103522735</v>
      </c>
      <c r="AF16" t="n">
        <v>2.021978662863048e-06</v>
      </c>
      <c r="AG16" t="n">
        <v>22.64756944444444</v>
      </c>
      <c r="AH16" t="n">
        <v>783824.3558906195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3.8376</v>
      </c>
      <c r="E17" t="n">
        <v>26.06</v>
      </c>
      <c r="F17" t="n">
        <v>23.84</v>
      </c>
      <c r="G17" t="n">
        <v>59.6</v>
      </c>
      <c r="H17" t="n">
        <v>1.09</v>
      </c>
      <c r="I17" t="n">
        <v>24</v>
      </c>
      <c r="J17" t="n">
        <v>75.95999999999999</v>
      </c>
      <c r="K17" t="n">
        <v>32.27</v>
      </c>
      <c r="L17" t="n">
        <v>4.75</v>
      </c>
      <c r="M17" t="n">
        <v>20</v>
      </c>
      <c r="N17" t="n">
        <v>8.94</v>
      </c>
      <c r="O17" t="n">
        <v>9602.5</v>
      </c>
      <c r="P17" t="n">
        <v>146.96</v>
      </c>
      <c r="Q17" t="n">
        <v>608.88</v>
      </c>
      <c r="R17" t="n">
        <v>61.93</v>
      </c>
      <c r="S17" t="n">
        <v>46.36</v>
      </c>
      <c r="T17" t="n">
        <v>7393.11</v>
      </c>
      <c r="U17" t="n">
        <v>0.75</v>
      </c>
      <c r="V17" t="n">
        <v>0.89</v>
      </c>
      <c r="W17" t="n">
        <v>9.220000000000001</v>
      </c>
      <c r="X17" t="n">
        <v>0.47</v>
      </c>
      <c r="Y17" t="n">
        <v>1</v>
      </c>
      <c r="Z17" t="n">
        <v>10</v>
      </c>
      <c r="AA17" t="n">
        <v>629.4697097689267</v>
      </c>
      <c r="AB17" t="n">
        <v>861.2682271495157</v>
      </c>
      <c r="AC17" t="n">
        <v>779.0699963479142</v>
      </c>
      <c r="AD17" t="n">
        <v>629469.7097689267</v>
      </c>
      <c r="AE17" t="n">
        <v>861268.2271495158</v>
      </c>
      <c r="AF17" t="n">
        <v>2.024141206887501e-06</v>
      </c>
      <c r="AG17" t="n">
        <v>22.62152777777778</v>
      </c>
      <c r="AH17" t="n">
        <v>779069.9963479142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3.8466</v>
      </c>
      <c r="E18" t="n">
        <v>26</v>
      </c>
      <c r="F18" t="n">
        <v>23.81</v>
      </c>
      <c r="G18" t="n">
        <v>64.94</v>
      </c>
      <c r="H18" t="n">
        <v>1.15</v>
      </c>
      <c r="I18" t="n">
        <v>22</v>
      </c>
      <c r="J18" t="n">
        <v>76.26000000000001</v>
      </c>
      <c r="K18" t="n">
        <v>32.27</v>
      </c>
      <c r="L18" t="n">
        <v>5</v>
      </c>
      <c r="M18" t="n">
        <v>14</v>
      </c>
      <c r="N18" t="n">
        <v>8.99</v>
      </c>
      <c r="O18" t="n">
        <v>9639.200000000001</v>
      </c>
      <c r="P18" t="n">
        <v>144.97</v>
      </c>
      <c r="Q18" t="n">
        <v>608.85</v>
      </c>
      <c r="R18" t="n">
        <v>60.59</v>
      </c>
      <c r="S18" t="n">
        <v>46.36</v>
      </c>
      <c r="T18" t="n">
        <v>6733.58</v>
      </c>
      <c r="U18" t="n">
        <v>0.77</v>
      </c>
      <c r="V18" t="n">
        <v>0.89</v>
      </c>
      <c r="W18" t="n">
        <v>9.23</v>
      </c>
      <c r="X18" t="n">
        <v>0.44</v>
      </c>
      <c r="Y18" t="n">
        <v>1</v>
      </c>
      <c r="Z18" t="n">
        <v>10</v>
      </c>
      <c r="AA18" t="n">
        <v>625.793244016102</v>
      </c>
      <c r="AB18" t="n">
        <v>856.2379245122792</v>
      </c>
      <c r="AC18" t="n">
        <v>774.5197787343012</v>
      </c>
      <c r="AD18" t="n">
        <v>625793.244016102</v>
      </c>
      <c r="AE18" t="n">
        <v>856237.9245122792</v>
      </c>
      <c r="AF18" t="n">
        <v>2.028888254746055e-06</v>
      </c>
      <c r="AG18" t="n">
        <v>22.56944444444444</v>
      </c>
      <c r="AH18" t="n">
        <v>774519.7787343012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3.8457</v>
      </c>
      <c r="E19" t="n">
        <v>26</v>
      </c>
      <c r="F19" t="n">
        <v>23.82</v>
      </c>
      <c r="G19" t="n">
        <v>64.95999999999999</v>
      </c>
      <c r="H19" t="n">
        <v>1.2</v>
      </c>
      <c r="I19" t="n">
        <v>22</v>
      </c>
      <c r="J19" t="n">
        <v>76.56</v>
      </c>
      <c r="K19" t="n">
        <v>32.27</v>
      </c>
      <c r="L19" t="n">
        <v>5.25</v>
      </c>
      <c r="M19" t="n">
        <v>4</v>
      </c>
      <c r="N19" t="n">
        <v>9.039999999999999</v>
      </c>
      <c r="O19" t="n">
        <v>9675.91</v>
      </c>
      <c r="P19" t="n">
        <v>145.42</v>
      </c>
      <c r="Q19" t="n">
        <v>608.99</v>
      </c>
      <c r="R19" t="n">
        <v>60.52</v>
      </c>
      <c r="S19" t="n">
        <v>46.36</v>
      </c>
      <c r="T19" t="n">
        <v>6697.3</v>
      </c>
      <c r="U19" t="n">
        <v>0.77</v>
      </c>
      <c r="V19" t="n">
        <v>0.89</v>
      </c>
      <c r="W19" t="n">
        <v>9.23</v>
      </c>
      <c r="X19" t="n">
        <v>0.44</v>
      </c>
      <c r="Y19" t="n">
        <v>1</v>
      </c>
      <c r="Z19" t="n">
        <v>10</v>
      </c>
      <c r="AA19" t="n">
        <v>626.5457427140534</v>
      </c>
      <c r="AB19" t="n">
        <v>857.2675264287157</v>
      </c>
      <c r="AC19" t="n">
        <v>775.4511168888886</v>
      </c>
      <c r="AD19" t="n">
        <v>626545.7427140534</v>
      </c>
      <c r="AE19" t="n">
        <v>857267.5264287157</v>
      </c>
      <c r="AF19" t="n">
        <v>2.028413549960199e-06</v>
      </c>
      <c r="AG19" t="n">
        <v>22.56944444444444</v>
      </c>
      <c r="AH19" t="n">
        <v>775451.1168888885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3.8451</v>
      </c>
      <c r="E20" t="n">
        <v>26.01</v>
      </c>
      <c r="F20" t="n">
        <v>23.82</v>
      </c>
      <c r="G20" t="n">
        <v>64.97</v>
      </c>
      <c r="H20" t="n">
        <v>1.25</v>
      </c>
      <c r="I20" t="n">
        <v>22</v>
      </c>
      <c r="J20" t="n">
        <v>76.84999999999999</v>
      </c>
      <c r="K20" t="n">
        <v>32.27</v>
      </c>
      <c r="L20" t="n">
        <v>5.5</v>
      </c>
      <c r="M20" t="n">
        <v>1</v>
      </c>
      <c r="N20" t="n">
        <v>9.08</v>
      </c>
      <c r="O20" t="n">
        <v>9712.65</v>
      </c>
      <c r="P20" t="n">
        <v>145.64</v>
      </c>
      <c r="Q20" t="n">
        <v>608.9400000000001</v>
      </c>
      <c r="R20" t="n">
        <v>60.51</v>
      </c>
      <c r="S20" t="n">
        <v>46.36</v>
      </c>
      <c r="T20" t="n">
        <v>6690.93</v>
      </c>
      <c r="U20" t="n">
        <v>0.77</v>
      </c>
      <c r="V20" t="n">
        <v>0.89</v>
      </c>
      <c r="W20" t="n">
        <v>9.24</v>
      </c>
      <c r="X20" t="n">
        <v>0.45</v>
      </c>
      <c r="Y20" t="n">
        <v>1</v>
      </c>
      <c r="Z20" t="n">
        <v>10</v>
      </c>
      <c r="AA20" t="n">
        <v>626.9053832161525</v>
      </c>
      <c r="AB20" t="n">
        <v>857.7596024299069</v>
      </c>
      <c r="AC20" t="n">
        <v>775.896229847159</v>
      </c>
      <c r="AD20" t="n">
        <v>626905.3832161524</v>
      </c>
      <c r="AE20" t="n">
        <v>857759.6024299068</v>
      </c>
      <c r="AF20" t="n">
        <v>2.028097080102962e-06</v>
      </c>
      <c r="AG20" t="n">
        <v>22.578125</v>
      </c>
      <c r="AH20" t="n">
        <v>775896.229847159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3.8454</v>
      </c>
      <c r="E21" t="n">
        <v>26</v>
      </c>
      <c r="F21" t="n">
        <v>23.82</v>
      </c>
      <c r="G21" t="n">
        <v>64.95999999999999</v>
      </c>
      <c r="H21" t="n">
        <v>1.3</v>
      </c>
      <c r="I21" t="n">
        <v>22</v>
      </c>
      <c r="J21" t="n">
        <v>77.15000000000001</v>
      </c>
      <c r="K21" t="n">
        <v>32.27</v>
      </c>
      <c r="L21" t="n">
        <v>5.75</v>
      </c>
      <c r="M21" t="n">
        <v>0</v>
      </c>
      <c r="N21" t="n">
        <v>9.130000000000001</v>
      </c>
      <c r="O21" t="n">
        <v>9749.41</v>
      </c>
      <c r="P21" t="n">
        <v>146.09</v>
      </c>
      <c r="Q21" t="n">
        <v>608.97</v>
      </c>
      <c r="R21" t="n">
        <v>60.43</v>
      </c>
      <c r="S21" t="n">
        <v>46.36</v>
      </c>
      <c r="T21" t="n">
        <v>6653.41</v>
      </c>
      <c r="U21" t="n">
        <v>0.77</v>
      </c>
      <c r="V21" t="n">
        <v>0.89</v>
      </c>
      <c r="W21" t="n">
        <v>9.24</v>
      </c>
      <c r="X21" t="n">
        <v>0.45</v>
      </c>
      <c r="Y21" t="n">
        <v>1</v>
      </c>
      <c r="Z21" t="n">
        <v>10</v>
      </c>
      <c r="AA21" t="n">
        <v>627.5180534346046</v>
      </c>
      <c r="AB21" t="n">
        <v>858.5978848518954</v>
      </c>
      <c r="AC21" t="n">
        <v>776.6545077713297</v>
      </c>
      <c r="AD21" t="n">
        <v>627518.0534346045</v>
      </c>
      <c r="AE21" t="n">
        <v>858597.8848518954</v>
      </c>
      <c r="AF21" t="n">
        <v>2.028255315031581e-06</v>
      </c>
      <c r="AG21" t="n">
        <v>22.56944444444444</v>
      </c>
      <c r="AH21" t="n">
        <v>776654.5077713297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3.6274</v>
      </c>
      <c r="E2" t="n">
        <v>27.57</v>
      </c>
      <c r="F2" t="n">
        <v>24.98</v>
      </c>
      <c r="G2" t="n">
        <v>18.74</v>
      </c>
      <c r="H2" t="n">
        <v>0.43</v>
      </c>
      <c r="I2" t="n">
        <v>80</v>
      </c>
      <c r="J2" t="n">
        <v>39.78</v>
      </c>
      <c r="K2" t="n">
        <v>19.54</v>
      </c>
      <c r="L2" t="n">
        <v>1</v>
      </c>
      <c r="M2" t="n">
        <v>78</v>
      </c>
      <c r="N2" t="n">
        <v>4.24</v>
      </c>
      <c r="O2" t="n">
        <v>5140</v>
      </c>
      <c r="P2" t="n">
        <v>110.18</v>
      </c>
      <c r="Q2" t="n">
        <v>609.13</v>
      </c>
      <c r="R2" t="n">
        <v>97.16</v>
      </c>
      <c r="S2" t="n">
        <v>46.36</v>
      </c>
      <c r="T2" t="n">
        <v>24728.43</v>
      </c>
      <c r="U2" t="n">
        <v>0.48</v>
      </c>
      <c r="V2" t="n">
        <v>0.85</v>
      </c>
      <c r="W2" t="n">
        <v>9.31</v>
      </c>
      <c r="X2" t="n">
        <v>1.6</v>
      </c>
      <c r="Y2" t="n">
        <v>1</v>
      </c>
      <c r="Z2" t="n">
        <v>10</v>
      </c>
      <c r="AA2" t="n">
        <v>566.5896197446384</v>
      </c>
      <c r="AB2" t="n">
        <v>775.2329139044972</v>
      </c>
      <c r="AC2" t="n">
        <v>701.2457726476796</v>
      </c>
      <c r="AD2" t="n">
        <v>566589.6197446384</v>
      </c>
      <c r="AE2" t="n">
        <v>775232.9139044972</v>
      </c>
      <c r="AF2" t="n">
        <v>2.202555873320692e-06</v>
      </c>
      <c r="AG2" t="n">
        <v>23.93229166666667</v>
      </c>
      <c r="AH2" t="n">
        <v>701245.7726476796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3.7043</v>
      </c>
      <c r="E3" t="n">
        <v>27</v>
      </c>
      <c r="F3" t="n">
        <v>24.61</v>
      </c>
      <c r="G3" t="n">
        <v>23.81</v>
      </c>
      <c r="H3" t="n">
        <v>0.53</v>
      </c>
      <c r="I3" t="n">
        <v>62</v>
      </c>
      <c r="J3" t="n">
        <v>40.06</v>
      </c>
      <c r="K3" t="n">
        <v>19.54</v>
      </c>
      <c r="L3" t="n">
        <v>1.25</v>
      </c>
      <c r="M3" t="n">
        <v>60</v>
      </c>
      <c r="N3" t="n">
        <v>4.26</v>
      </c>
      <c r="O3" t="n">
        <v>5174.29</v>
      </c>
      <c r="P3" t="n">
        <v>105.31</v>
      </c>
      <c r="Q3" t="n">
        <v>609.02</v>
      </c>
      <c r="R3" t="n">
        <v>85.79000000000001</v>
      </c>
      <c r="S3" t="n">
        <v>46.36</v>
      </c>
      <c r="T3" t="n">
        <v>19132.19</v>
      </c>
      <c r="U3" t="n">
        <v>0.54</v>
      </c>
      <c r="V3" t="n">
        <v>0.87</v>
      </c>
      <c r="W3" t="n">
        <v>9.279999999999999</v>
      </c>
      <c r="X3" t="n">
        <v>1.23</v>
      </c>
      <c r="Y3" t="n">
        <v>1</v>
      </c>
      <c r="Z3" t="n">
        <v>10</v>
      </c>
      <c r="AA3" t="n">
        <v>544.5308241423854</v>
      </c>
      <c r="AB3" t="n">
        <v>745.051096596115</v>
      </c>
      <c r="AC3" t="n">
        <v>673.9444656227628</v>
      </c>
      <c r="AD3" t="n">
        <v>544530.8241423854</v>
      </c>
      <c r="AE3" t="n">
        <v>745051.096596115</v>
      </c>
      <c r="AF3" t="n">
        <v>2.249249523499432e-06</v>
      </c>
      <c r="AG3" t="n">
        <v>23.4375</v>
      </c>
      <c r="AH3" t="n">
        <v>673944.4656227628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3.7561</v>
      </c>
      <c r="E4" t="n">
        <v>26.62</v>
      </c>
      <c r="F4" t="n">
        <v>24.37</v>
      </c>
      <c r="G4" t="n">
        <v>29.24</v>
      </c>
      <c r="H4" t="n">
        <v>0.64</v>
      </c>
      <c r="I4" t="n">
        <v>50</v>
      </c>
      <c r="J4" t="n">
        <v>40.34</v>
      </c>
      <c r="K4" t="n">
        <v>19.54</v>
      </c>
      <c r="L4" t="n">
        <v>1.5</v>
      </c>
      <c r="M4" t="n">
        <v>48</v>
      </c>
      <c r="N4" t="n">
        <v>4.29</v>
      </c>
      <c r="O4" t="n">
        <v>5208.6</v>
      </c>
      <c r="P4" t="n">
        <v>100.91</v>
      </c>
      <c r="Q4" t="n">
        <v>608.96</v>
      </c>
      <c r="R4" t="n">
        <v>78.23</v>
      </c>
      <c r="S4" t="n">
        <v>46.36</v>
      </c>
      <c r="T4" t="n">
        <v>15410.29</v>
      </c>
      <c r="U4" t="n">
        <v>0.59</v>
      </c>
      <c r="V4" t="n">
        <v>0.87</v>
      </c>
      <c r="W4" t="n">
        <v>9.26</v>
      </c>
      <c r="X4" t="n">
        <v>0.99</v>
      </c>
      <c r="Y4" t="n">
        <v>1</v>
      </c>
      <c r="Z4" t="n">
        <v>10</v>
      </c>
      <c r="AA4" t="n">
        <v>534.0558004357216</v>
      </c>
      <c r="AB4" t="n">
        <v>730.7187070352271</v>
      </c>
      <c r="AC4" t="n">
        <v>660.9799392059308</v>
      </c>
      <c r="AD4" t="n">
        <v>534055.8004357216</v>
      </c>
      <c r="AE4" t="n">
        <v>730718.7070352271</v>
      </c>
      <c r="AF4" t="n">
        <v>2.28070246341177e-06</v>
      </c>
      <c r="AG4" t="n">
        <v>23.10763888888889</v>
      </c>
      <c r="AH4" t="n">
        <v>660979.9392059308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3.7827</v>
      </c>
      <c r="E5" t="n">
        <v>26.44</v>
      </c>
      <c r="F5" t="n">
        <v>24.26</v>
      </c>
      <c r="G5" t="n">
        <v>33.85</v>
      </c>
      <c r="H5" t="n">
        <v>0.74</v>
      </c>
      <c r="I5" t="n">
        <v>43</v>
      </c>
      <c r="J5" t="n">
        <v>40.61</v>
      </c>
      <c r="K5" t="n">
        <v>19.54</v>
      </c>
      <c r="L5" t="n">
        <v>1.75</v>
      </c>
      <c r="M5" t="n">
        <v>17</v>
      </c>
      <c r="N5" t="n">
        <v>4.32</v>
      </c>
      <c r="O5" t="n">
        <v>5242.92</v>
      </c>
      <c r="P5" t="n">
        <v>98.33</v>
      </c>
      <c r="Q5" t="n">
        <v>608.99</v>
      </c>
      <c r="R5" t="n">
        <v>73.69</v>
      </c>
      <c r="S5" t="n">
        <v>46.36</v>
      </c>
      <c r="T5" t="n">
        <v>13179.15</v>
      </c>
      <c r="U5" t="n">
        <v>0.63</v>
      </c>
      <c r="V5" t="n">
        <v>0.88</v>
      </c>
      <c r="W5" t="n">
        <v>9.289999999999999</v>
      </c>
      <c r="X5" t="n">
        <v>0.89</v>
      </c>
      <c r="Y5" t="n">
        <v>1</v>
      </c>
      <c r="Z5" t="n">
        <v>10</v>
      </c>
      <c r="AA5" t="n">
        <v>519.9693707182771</v>
      </c>
      <c r="AB5" t="n">
        <v>711.4450324464</v>
      </c>
      <c r="AC5" t="n">
        <v>643.5457170690892</v>
      </c>
      <c r="AD5" t="n">
        <v>519969.3707182771</v>
      </c>
      <c r="AE5" t="n">
        <v>711445.0324464</v>
      </c>
      <c r="AF5" t="n">
        <v>2.296853973096483e-06</v>
      </c>
      <c r="AG5" t="n">
        <v>22.95138888888889</v>
      </c>
      <c r="AH5" t="n">
        <v>643545.7170690892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3.7863</v>
      </c>
      <c r="E6" t="n">
        <v>26.41</v>
      </c>
      <c r="F6" t="n">
        <v>24.25</v>
      </c>
      <c r="G6" t="n">
        <v>34.64</v>
      </c>
      <c r="H6" t="n">
        <v>0.84</v>
      </c>
      <c r="I6" t="n">
        <v>42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98.52</v>
      </c>
      <c r="Q6" t="n">
        <v>609.14</v>
      </c>
      <c r="R6" t="n">
        <v>72.76000000000001</v>
      </c>
      <c r="S6" t="n">
        <v>46.36</v>
      </c>
      <c r="T6" t="n">
        <v>12715.96</v>
      </c>
      <c r="U6" t="n">
        <v>0.64</v>
      </c>
      <c r="V6" t="n">
        <v>0.88</v>
      </c>
      <c r="W6" t="n">
        <v>9.300000000000001</v>
      </c>
      <c r="X6" t="n">
        <v>0.87</v>
      </c>
      <c r="Y6" t="n">
        <v>1</v>
      </c>
      <c r="Z6" t="n">
        <v>10</v>
      </c>
      <c r="AA6" t="n">
        <v>519.997445041698</v>
      </c>
      <c r="AB6" t="n">
        <v>711.4834449742563</v>
      </c>
      <c r="AC6" t="n">
        <v>643.5804635591991</v>
      </c>
      <c r="AD6" t="n">
        <v>519997.4450416981</v>
      </c>
      <c r="AE6" t="n">
        <v>711483.4449742562</v>
      </c>
      <c r="AF6" t="n">
        <v>2.299039891700429e-06</v>
      </c>
      <c r="AG6" t="n">
        <v>22.92534722222222</v>
      </c>
      <c r="AH6" t="n">
        <v>643580.4635591991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2.6929</v>
      </c>
      <c r="E2" t="n">
        <v>37.13</v>
      </c>
      <c r="F2" t="n">
        <v>28.15</v>
      </c>
      <c r="G2" t="n">
        <v>7.22</v>
      </c>
      <c r="H2" t="n">
        <v>0.12</v>
      </c>
      <c r="I2" t="n">
        <v>234</v>
      </c>
      <c r="J2" t="n">
        <v>141.81</v>
      </c>
      <c r="K2" t="n">
        <v>47.83</v>
      </c>
      <c r="L2" t="n">
        <v>1</v>
      </c>
      <c r="M2" t="n">
        <v>232</v>
      </c>
      <c r="N2" t="n">
        <v>22.98</v>
      </c>
      <c r="O2" t="n">
        <v>17723.39</v>
      </c>
      <c r="P2" t="n">
        <v>324.76</v>
      </c>
      <c r="Q2" t="n">
        <v>609.8</v>
      </c>
      <c r="R2" t="n">
        <v>195.26</v>
      </c>
      <c r="S2" t="n">
        <v>46.36</v>
      </c>
      <c r="T2" t="n">
        <v>73007.97</v>
      </c>
      <c r="U2" t="n">
        <v>0.24</v>
      </c>
      <c r="V2" t="n">
        <v>0.76</v>
      </c>
      <c r="W2" t="n">
        <v>9.57</v>
      </c>
      <c r="X2" t="n">
        <v>4.75</v>
      </c>
      <c r="Y2" t="n">
        <v>1</v>
      </c>
      <c r="Z2" t="n">
        <v>10</v>
      </c>
      <c r="AA2" t="n">
        <v>1392.142585618601</v>
      </c>
      <c r="AB2" t="n">
        <v>1904.790902639653</v>
      </c>
      <c r="AC2" t="n">
        <v>1723.000332282546</v>
      </c>
      <c r="AD2" t="n">
        <v>1392142.585618601</v>
      </c>
      <c r="AE2" t="n">
        <v>1904790.902639653</v>
      </c>
      <c r="AF2" t="n">
        <v>1.16481089776271e-06</v>
      </c>
      <c r="AG2" t="n">
        <v>32.23090277777778</v>
      </c>
      <c r="AH2" t="n">
        <v>1723000.332282546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2.901</v>
      </c>
      <c r="E3" t="n">
        <v>34.47</v>
      </c>
      <c r="F3" t="n">
        <v>27.04</v>
      </c>
      <c r="G3" t="n">
        <v>9.01</v>
      </c>
      <c r="H3" t="n">
        <v>0.16</v>
      </c>
      <c r="I3" t="n">
        <v>180</v>
      </c>
      <c r="J3" t="n">
        <v>142.15</v>
      </c>
      <c r="K3" t="n">
        <v>47.83</v>
      </c>
      <c r="L3" t="n">
        <v>1.25</v>
      </c>
      <c r="M3" t="n">
        <v>178</v>
      </c>
      <c r="N3" t="n">
        <v>23.07</v>
      </c>
      <c r="O3" t="n">
        <v>17765.46</v>
      </c>
      <c r="P3" t="n">
        <v>311.46</v>
      </c>
      <c r="Q3" t="n">
        <v>609.67</v>
      </c>
      <c r="R3" t="n">
        <v>160.81</v>
      </c>
      <c r="S3" t="n">
        <v>46.36</v>
      </c>
      <c r="T3" t="n">
        <v>56050.17</v>
      </c>
      <c r="U3" t="n">
        <v>0.29</v>
      </c>
      <c r="V3" t="n">
        <v>0.79</v>
      </c>
      <c r="W3" t="n">
        <v>9.48</v>
      </c>
      <c r="X3" t="n">
        <v>3.65</v>
      </c>
      <c r="Y3" t="n">
        <v>1</v>
      </c>
      <c r="Z3" t="n">
        <v>10</v>
      </c>
      <c r="AA3" t="n">
        <v>1263.385675029781</v>
      </c>
      <c r="AB3" t="n">
        <v>1728.620017218033</v>
      </c>
      <c r="AC3" t="n">
        <v>1563.642948908176</v>
      </c>
      <c r="AD3" t="n">
        <v>1263385.675029781</v>
      </c>
      <c r="AE3" t="n">
        <v>1728620.017218033</v>
      </c>
      <c r="AF3" t="n">
        <v>1.254824321144351e-06</v>
      </c>
      <c r="AG3" t="n">
        <v>29.921875</v>
      </c>
      <c r="AH3" t="n">
        <v>1563642.948908176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3.0527</v>
      </c>
      <c r="E4" t="n">
        <v>32.76</v>
      </c>
      <c r="F4" t="n">
        <v>26.31</v>
      </c>
      <c r="G4" t="n">
        <v>10.81</v>
      </c>
      <c r="H4" t="n">
        <v>0.19</v>
      </c>
      <c r="I4" t="n">
        <v>146</v>
      </c>
      <c r="J4" t="n">
        <v>142.49</v>
      </c>
      <c r="K4" t="n">
        <v>47.83</v>
      </c>
      <c r="L4" t="n">
        <v>1.5</v>
      </c>
      <c r="M4" t="n">
        <v>144</v>
      </c>
      <c r="N4" t="n">
        <v>23.16</v>
      </c>
      <c r="O4" t="n">
        <v>17807.56</v>
      </c>
      <c r="P4" t="n">
        <v>302.48</v>
      </c>
      <c r="Q4" t="n">
        <v>609.16</v>
      </c>
      <c r="R4" t="n">
        <v>138.57</v>
      </c>
      <c r="S4" t="n">
        <v>46.36</v>
      </c>
      <c r="T4" t="n">
        <v>45105.02</v>
      </c>
      <c r="U4" t="n">
        <v>0.33</v>
      </c>
      <c r="V4" t="n">
        <v>0.8100000000000001</v>
      </c>
      <c r="W4" t="n">
        <v>9.41</v>
      </c>
      <c r="X4" t="n">
        <v>2.93</v>
      </c>
      <c r="Y4" t="n">
        <v>1</v>
      </c>
      <c r="Z4" t="n">
        <v>10</v>
      </c>
      <c r="AA4" t="n">
        <v>1181.820225787568</v>
      </c>
      <c r="AB4" t="n">
        <v>1617.01857115118</v>
      </c>
      <c r="AC4" t="n">
        <v>1462.69258822033</v>
      </c>
      <c r="AD4" t="n">
        <v>1181820.225787567</v>
      </c>
      <c r="AE4" t="n">
        <v>1617018.57115118</v>
      </c>
      <c r="AF4" t="n">
        <v>1.320441987300021e-06</v>
      </c>
      <c r="AG4" t="n">
        <v>28.4375</v>
      </c>
      <c r="AH4" t="n">
        <v>1462692.58822033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3.1629</v>
      </c>
      <c r="E5" t="n">
        <v>31.62</v>
      </c>
      <c r="F5" t="n">
        <v>25.83</v>
      </c>
      <c r="G5" t="n">
        <v>12.6</v>
      </c>
      <c r="H5" t="n">
        <v>0.22</v>
      </c>
      <c r="I5" t="n">
        <v>123</v>
      </c>
      <c r="J5" t="n">
        <v>142.83</v>
      </c>
      <c r="K5" t="n">
        <v>47.83</v>
      </c>
      <c r="L5" t="n">
        <v>1.75</v>
      </c>
      <c r="M5" t="n">
        <v>121</v>
      </c>
      <c r="N5" t="n">
        <v>23.25</v>
      </c>
      <c r="O5" t="n">
        <v>17849.7</v>
      </c>
      <c r="P5" t="n">
        <v>296.38</v>
      </c>
      <c r="Q5" t="n">
        <v>609.41</v>
      </c>
      <c r="R5" t="n">
        <v>123.6</v>
      </c>
      <c r="S5" t="n">
        <v>46.36</v>
      </c>
      <c r="T5" t="n">
        <v>37732.08</v>
      </c>
      <c r="U5" t="n">
        <v>0.38</v>
      </c>
      <c r="V5" t="n">
        <v>0.83</v>
      </c>
      <c r="W5" t="n">
        <v>9.380000000000001</v>
      </c>
      <c r="X5" t="n">
        <v>2.45</v>
      </c>
      <c r="Y5" t="n">
        <v>1</v>
      </c>
      <c r="Z5" t="n">
        <v>10</v>
      </c>
      <c r="AA5" t="n">
        <v>1122.076655610938</v>
      </c>
      <c r="AB5" t="n">
        <v>1535.274782735219</v>
      </c>
      <c r="AC5" t="n">
        <v>1388.750312242659</v>
      </c>
      <c r="AD5" t="n">
        <v>1122076.655610938</v>
      </c>
      <c r="AE5" t="n">
        <v>1535274.782735219</v>
      </c>
      <c r="AF5" t="n">
        <v>1.368108874645801e-06</v>
      </c>
      <c r="AG5" t="n">
        <v>27.44791666666667</v>
      </c>
      <c r="AH5" t="n">
        <v>1388750.31224266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3.2499</v>
      </c>
      <c r="E6" t="n">
        <v>30.77</v>
      </c>
      <c r="F6" t="n">
        <v>25.48</v>
      </c>
      <c r="G6" t="n">
        <v>14.42</v>
      </c>
      <c r="H6" t="n">
        <v>0.25</v>
      </c>
      <c r="I6" t="n">
        <v>106</v>
      </c>
      <c r="J6" t="n">
        <v>143.17</v>
      </c>
      <c r="K6" t="n">
        <v>47.83</v>
      </c>
      <c r="L6" t="n">
        <v>2</v>
      </c>
      <c r="M6" t="n">
        <v>104</v>
      </c>
      <c r="N6" t="n">
        <v>23.34</v>
      </c>
      <c r="O6" t="n">
        <v>17891.86</v>
      </c>
      <c r="P6" t="n">
        <v>291.71</v>
      </c>
      <c r="Q6" t="n">
        <v>609.09</v>
      </c>
      <c r="R6" t="n">
        <v>112.99</v>
      </c>
      <c r="S6" t="n">
        <v>46.36</v>
      </c>
      <c r="T6" t="n">
        <v>32512.43</v>
      </c>
      <c r="U6" t="n">
        <v>0.41</v>
      </c>
      <c r="V6" t="n">
        <v>0.84</v>
      </c>
      <c r="W6" t="n">
        <v>9.34</v>
      </c>
      <c r="X6" t="n">
        <v>2.1</v>
      </c>
      <c r="Y6" t="n">
        <v>1</v>
      </c>
      <c r="Z6" t="n">
        <v>10</v>
      </c>
      <c r="AA6" t="n">
        <v>1083.014413425126</v>
      </c>
      <c r="AB6" t="n">
        <v>1481.82809967209</v>
      </c>
      <c r="AC6" t="n">
        <v>1340.404505598185</v>
      </c>
      <c r="AD6" t="n">
        <v>1083014.413425126</v>
      </c>
      <c r="AE6" t="n">
        <v>1481828.09967209</v>
      </c>
      <c r="AF6" t="n">
        <v>1.405740627813522e-06</v>
      </c>
      <c r="AG6" t="n">
        <v>26.71006944444444</v>
      </c>
      <c r="AH6" t="n">
        <v>1340404.505598185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3.317</v>
      </c>
      <c r="E7" t="n">
        <v>30.15</v>
      </c>
      <c r="F7" t="n">
        <v>25.23</v>
      </c>
      <c r="G7" t="n">
        <v>16.28</v>
      </c>
      <c r="H7" t="n">
        <v>0.28</v>
      </c>
      <c r="I7" t="n">
        <v>93</v>
      </c>
      <c r="J7" t="n">
        <v>143.51</v>
      </c>
      <c r="K7" t="n">
        <v>47.83</v>
      </c>
      <c r="L7" t="n">
        <v>2.25</v>
      </c>
      <c r="M7" t="n">
        <v>91</v>
      </c>
      <c r="N7" t="n">
        <v>23.44</v>
      </c>
      <c r="O7" t="n">
        <v>17934.06</v>
      </c>
      <c r="P7" t="n">
        <v>288.23</v>
      </c>
      <c r="Q7" t="n">
        <v>609.35</v>
      </c>
      <c r="R7" t="n">
        <v>104.87</v>
      </c>
      <c r="S7" t="n">
        <v>46.36</v>
      </c>
      <c r="T7" t="n">
        <v>28518.69</v>
      </c>
      <c r="U7" t="n">
        <v>0.44</v>
      </c>
      <c r="V7" t="n">
        <v>0.84</v>
      </c>
      <c r="W7" t="n">
        <v>9.33</v>
      </c>
      <c r="X7" t="n">
        <v>1.85</v>
      </c>
      <c r="Y7" t="n">
        <v>1</v>
      </c>
      <c r="Z7" t="n">
        <v>10</v>
      </c>
      <c r="AA7" t="n">
        <v>1052.006205987423</v>
      </c>
      <c r="AB7" t="n">
        <v>1439.401302270259</v>
      </c>
      <c r="AC7" t="n">
        <v>1302.026862194001</v>
      </c>
      <c r="AD7" t="n">
        <v>1052006.205987423</v>
      </c>
      <c r="AE7" t="n">
        <v>1439401.302270259</v>
      </c>
      <c r="AF7" t="n">
        <v>1.434764658130235e-06</v>
      </c>
      <c r="AG7" t="n">
        <v>26.171875</v>
      </c>
      <c r="AH7" t="n">
        <v>1302026.862194001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3.3727</v>
      </c>
      <c r="E8" t="n">
        <v>29.65</v>
      </c>
      <c r="F8" t="n">
        <v>25.02</v>
      </c>
      <c r="G8" t="n">
        <v>18.09</v>
      </c>
      <c r="H8" t="n">
        <v>0.31</v>
      </c>
      <c r="I8" t="n">
        <v>83</v>
      </c>
      <c r="J8" t="n">
        <v>143.86</v>
      </c>
      <c r="K8" t="n">
        <v>47.83</v>
      </c>
      <c r="L8" t="n">
        <v>2.5</v>
      </c>
      <c r="M8" t="n">
        <v>81</v>
      </c>
      <c r="N8" t="n">
        <v>23.53</v>
      </c>
      <c r="O8" t="n">
        <v>17976.29</v>
      </c>
      <c r="P8" t="n">
        <v>285.31</v>
      </c>
      <c r="Q8" t="n">
        <v>609.1799999999999</v>
      </c>
      <c r="R8" t="n">
        <v>98.63</v>
      </c>
      <c r="S8" t="n">
        <v>46.36</v>
      </c>
      <c r="T8" t="n">
        <v>25448.25</v>
      </c>
      <c r="U8" t="n">
        <v>0.47</v>
      </c>
      <c r="V8" t="n">
        <v>0.85</v>
      </c>
      <c r="W8" t="n">
        <v>9.31</v>
      </c>
      <c r="X8" t="n">
        <v>1.64</v>
      </c>
      <c r="Y8" t="n">
        <v>1</v>
      </c>
      <c r="Z8" t="n">
        <v>10</v>
      </c>
      <c r="AA8" t="n">
        <v>1025.152471865713</v>
      </c>
      <c r="AB8" t="n">
        <v>1402.658838541799</v>
      </c>
      <c r="AC8" t="n">
        <v>1268.791047635412</v>
      </c>
      <c r="AD8" t="n">
        <v>1025152.471865713</v>
      </c>
      <c r="AE8" t="n">
        <v>1402658.838541799</v>
      </c>
      <c r="AF8" t="n">
        <v>1.458857631135316e-06</v>
      </c>
      <c r="AG8" t="n">
        <v>25.73784722222222</v>
      </c>
      <c r="AH8" t="n">
        <v>1268791.047635413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3.4171</v>
      </c>
      <c r="E9" t="n">
        <v>29.26</v>
      </c>
      <c r="F9" t="n">
        <v>24.87</v>
      </c>
      <c r="G9" t="n">
        <v>19.9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282.93</v>
      </c>
      <c r="Q9" t="n">
        <v>609.23</v>
      </c>
      <c r="R9" t="n">
        <v>93.5</v>
      </c>
      <c r="S9" t="n">
        <v>46.36</v>
      </c>
      <c r="T9" t="n">
        <v>22921.47</v>
      </c>
      <c r="U9" t="n">
        <v>0.5</v>
      </c>
      <c r="V9" t="n">
        <v>0.86</v>
      </c>
      <c r="W9" t="n">
        <v>9.31</v>
      </c>
      <c r="X9" t="n">
        <v>1.49</v>
      </c>
      <c r="Y9" t="n">
        <v>1</v>
      </c>
      <c r="Z9" t="n">
        <v>10</v>
      </c>
      <c r="AA9" t="n">
        <v>1011.90772880008</v>
      </c>
      <c r="AB9" t="n">
        <v>1384.536796762575</v>
      </c>
      <c r="AC9" t="n">
        <v>1252.398548089153</v>
      </c>
      <c r="AD9" t="n">
        <v>1011907.72880008</v>
      </c>
      <c r="AE9" t="n">
        <v>1384536.796762574</v>
      </c>
      <c r="AF9" t="n">
        <v>1.478062801717463e-06</v>
      </c>
      <c r="AG9" t="n">
        <v>25.39930555555556</v>
      </c>
      <c r="AH9" t="n">
        <v>1252398.548089153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3.4587</v>
      </c>
      <c r="E10" t="n">
        <v>28.91</v>
      </c>
      <c r="F10" t="n">
        <v>24.72</v>
      </c>
      <c r="G10" t="n">
        <v>21.81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280.5</v>
      </c>
      <c r="Q10" t="n">
        <v>609.12</v>
      </c>
      <c r="R10" t="n">
        <v>89.25</v>
      </c>
      <c r="S10" t="n">
        <v>46.36</v>
      </c>
      <c r="T10" t="n">
        <v>20831.07</v>
      </c>
      <c r="U10" t="n">
        <v>0.52</v>
      </c>
      <c r="V10" t="n">
        <v>0.86</v>
      </c>
      <c r="W10" t="n">
        <v>9.279999999999999</v>
      </c>
      <c r="X10" t="n">
        <v>1.34</v>
      </c>
      <c r="Y10" t="n">
        <v>1</v>
      </c>
      <c r="Z10" t="n">
        <v>10</v>
      </c>
      <c r="AA10" t="n">
        <v>999.5834572753461</v>
      </c>
      <c r="AB10" t="n">
        <v>1367.674184753947</v>
      </c>
      <c r="AC10" t="n">
        <v>1237.145280103804</v>
      </c>
      <c r="AD10" t="n">
        <v>999583.457275346</v>
      </c>
      <c r="AE10" t="n">
        <v>1367674.184753947</v>
      </c>
      <c r="AF10" t="n">
        <v>1.496056835416052e-06</v>
      </c>
      <c r="AG10" t="n">
        <v>25.09548611111111</v>
      </c>
      <c r="AH10" t="n">
        <v>1237145.280103804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3.4852</v>
      </c>
      <c r="E11" t="n">
        <v>28.69</v>
      </c>
      <c r="F11" t="n">
        <v>24.64</v>
      </c>
      <c r="G11" t="n">
        <v>23.47</v>
      </c>
      <c r="H11" t="n">
        <v>0.4</v>
      </c>
      <c r="I11" t="n">
        <v>63</v>
      </c>
      <c r="J11" t="n">
        <v>144.89</v>
      </c>
      <c r="K11" t="n">
        <v>47.83</v>
      </c>
      <c r="L11" t="n">
        <v>3.25</v>
      </c>
      <c r="M11" t="n">
        <v>61</v>
      </c>
      <c r="N11" t="n">
        <v>23.81</v>
      </c>
      <c r="O11" t="n">
        <v>18103.18</v>
      </c>
      <c r="P11" t="n">
        <v>279.1</v>
      </c>
      <c r="Q11" t="n">
        <v>608.96</v>
      </c>
      <c r="R11" t="n">
        <v>86.43000000000001</v>
      </c>
      <c r="S11" t="n">
        <v>46.36</v>
      </c>
      <c r="T11" t="n">
        <v>19445.82</v>
      </c>
      <c r="U11" t="n">
        <v>0.54</v>
      </c>
      <c r="V11" t="n">
        <v>0.86</v>
      </c>
      <c r="W11" t="n">
        <v>9.300000000000001</v>
      </c>
      <c r="X11" t="n">
        <v>1.27</v>
      </c>
      <c r="Y11" t="n">
        <v>1</v>
      </c>
      <c r="Z11" t="n">
        <v>10</v>
      </c>
      <c r="AA11" t="n">
        <v>982.3119957785336</v>
      </c>
      <c r="AB11" t="n">
        <v>1344.042609170904</v>
      </c>
      <c r="AC11" t="n">
        <v>1215.769068927282</v>
      </c>
      <c r="AD11" t="n">
        <v>982311.9957785336</v>
      </c>
      <c r="AE11" t="n">
        <v>1344042.609170904</v>
      </c>
      <c r="AF11" t="n">
        <v>1.507519380921162e-06</v>
      </c>
      <c r="AG11" t="n">
        <v>24.90451388888889</v>
      </c>
      <c r="AH11" t="n">
        <v>1215769.068927282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3.5168</v>
      </c>
      <c r="E12" t="n">
        <v>28.43</v>
      </c>
      <c r="F12" t="n">
        <v>24.53</v>
      </c>
      <c r="G12" t="n">
        <v>25.38</v>
      </c>
      <c r="H12" t="n">
        <v>0.43</v>
      </c>
      <c r="I12" t="n">
        <v>58</v>
      </c>
      <c r="J12" t="n">
        <v>145.23</v>
      </c>
      <c r="K12" t="n">
        <v>47.83</v>
      </c>
      <c r="L12" t="n">
        <v>3.5</v>
      </c>
      <c r="M12" t="n">
        <v>56</v>
      </c>
      <c r="N12" t="n">
        <v>23.9</v>
      </c>
      <c r="O12" t="n">
        <v>18145.54</v>
      </c>
      <c r="P12" t="n">
        <v>277.05</v>
      </c>
      <c r="Q12" t="n">
        <v>608.96</v>
      </c>
      <c r="R12" t="n">
        <v>83.09999999999999</v>
      </c>
      <c r="S12" t="n">
        <v>46.36</v>
      </c>
      <c r="T12" t="n">
        <v>17807.56</v>
      </c>
      <c r="U12" t="n">
        <v>0.5600000000000001</v>
      </c>
      <c r="V12" t="n">
        <v>0.87</v>
      </c>
      <c r="W12" t="n">
        <v>9.279999999999999</v>
      </c>
      <c r="X12" t="n">
        <v>1.16</v>
      </c>
      <c r="Y12" t="n">
        <v>1</v>
      </c>
      <c r="Z12" t="n">
        <v>10</v>
      </c>
      <c r="AA12" t="n">
        <v>972.9923406307597</v>
      </c>
      <c r="AB12" t="n">
        <v>1331.291045843552</v>
      </c>
      <c r="AC12" t="n">
        <v>1204.234496906961</v>
      </c>
      <c r="AD12" t="n">
        <v>972992.3406307597</v>
      </c>
      <c r="AE12" t="n">
        <v>1331291.045843552</v>
      </c>
      <c r="AF12" t="n">
        <v>1.521187925749898e-06</v>
      </c>
      <c r="AG12" t="n">
        <v>24.67881944444444</v>
      </c>
      <c r="AH12" t="n">
        <v>1204234.496906961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3.5438</v>
      </c>
      <c r="E13" t="n">
        <v>28.22</v>
      </c>
      <c r="F13" t="n">
        <v>24.43</v>
      </c>
      <c r="G13" t="n">
        <v>27.14</v>
      </c>
      <c r="H13" t="n">
        <v>0.46</v>
      </c>
      <c r="I13" t="n">
        <v>54</v>
      </c>
      <c r="J13" t="n">
        <v>145.57</v>
      </c>
      <c r="K13" t="n">
        <v>47.83</v>
      </c>
      <c r="L13" t="n">
        <v>3.75</v>
      </c>
      <c r="M13" t="n">
        <v>52</v>
      </c>
      <c r="N13" t="n">
        <v>23.99</v>
      </c>
      <c r="O13" t="n">
        <v>18187.93</v>
      </c>
      <c r="P13" t="n">
        <v>275.32</v>
      </c>
      <c r="Q13" t="n">
        <v>608.91</v>
      </c>
      <c r="R13" t="n">
        <v>80.41</v>
      </c>
      <c r="S13" t="n">
        <v>46.36</v>
      </c>
      <c r="T13" t="n">
        <v>16482.15</v>
      </c>
      <c r="U13" t="n">
        <v>0.58</v>
      </c>
      <c r="V13" t="n">
        <v>0.87</v>
      </c>
      <c r="W13" t="n">
        <v>9.26</v>
      </c>
      <c r="X13" t="n">
        <v>1.05</v>
      </c>
      <c r="Y13" t="n">
        <v>1</v>
      </c>
      <c r="Z13" t="n">
        <v>10</v>
      </c>
      <c r="AA13" t="n">
        <v>964.9836320951027</v>
      </c>
      <c r="AB13" t="n">
        <v>1320.333177505782</v>
      </c>
      <c r="AC13" t="n">
        <v>1194.322432143883</v>
      </c>
      <c r="AD13" t="n">
        <v>964983.6320951027</v>
      </c>
      <c r="AE13" t="n">
        <v>1320333.177505782</v>
      </c>
      <c r="AF13" t="n">
        <v>1.532866745698501e-06</v>
      </c>
      <c r="AG13" t="n">
        <v>24.49652777777778</v>
      </c>
      <c r="AH13" t="n">
        <v>1194322.432143883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3.5669</v>
      </c>
      <c r="E14" t="n">
        <v>28.04</v>
      </c>
      <c r="F14" t="n">
        <v>24.36</v>
      </c>
      <c r="G14" t="n">
        <v>29.24</v>
      </c>
      <c r="H14" t="n">
        <v>0.49</v>
      </c>
      <c r="I14" t="n">
        <v>50</v>
      </c>
      <c r="J14" t="n">
        <v>145.92</v>
      </c>
      <c r="K14" t="n">
        <v>47.83</v>
      </c>
      <c r="L14" t="n">
        <v>4</v>
      </c>
      <c r="M14" t="n">
        <v>48</v>
      </c>
      <c r="N14" t="n">
        <v>24.09</v>
      </c>
      <c r="O14" t="n">
        <v>18230.35</v>
      </c>
      <c r="P14" t="n">
        <v>273.83</v>
      </c>
      <c r="Q14" t="n">
        <v>609.0700000000001</v>
      </c>
      <c r="R14" t="n">
        <v>77.84999999999999</v>
      </c>
      <c r="S14" t="n">
        <v>46.36</v>
      </c>
      <c r="T14" t="n">
        <v>15220.1</v>
      </c>
      <c r="U14" t="n">
        <v>0.6</v>
      </c>
      <c r="V14" t="n">
        <v>0.87</v>
      </c>
      <c r="W14" t="n">
        <v>9.27</v>
      </c>
      <c r="X14" t="n">
        <v>0.99</v>
      </c>
      <c r="Y14" t="n">
        <v>1</v>
      </c>
      <c r="Z14" t="n">
        <v>10</v>
      </c>
      <c r="AA14" t="n">
        <v>948.719901984771</v>
      </c>
      <c r="AB14" t="n">
        <v>1298.080424463693</v>
      </c>
      <c r="AC14" t="n">
        <v>1174.193450620195</v>
      </c>
      <c r="AD14" t="n">
        <v>948719.901984771</v>
      </c>
      <c r="AE14" t="n">
        <v>1298080.424463693</v>
      </c>
      <c r="AF14" t="n">
        <v>1.542858624987861e-06</v>
      </c>
      <c r="AG14" t="n">
        <v>24.34027777777778</v>
      </c>
      <c r="AH14" t="n">
        <v>1174193.450620195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3.589</v>
      </c>
      <c r="E15" t="n">
        <v>27.86</v>
      </c>
      <c r="F15" t="n">
        <v>24.28</v>
      </c>
      <c r="G15" t="n">
        <v>30.99</v>
      </c>
      <c r="H15" t="n">
        <v>0.51</v>
      </c>
      <c r="I15" t="n">
        <v>47</v>
      </c>
      <c r="J15" t="n">
        <v>146.26</v>
      </c>
      <c r="K15" t="n">
        <v>47.83</v>
      </c>
      <c r="L15" t="n">
        <v>4.25</v>
      </c>
      <c r="M15" t="n">
        <v>45</v>
      </c>
      <c r="N15" t="n">
        <v>24.18</v>
      </c>
      <c r="O15" t="n">
        <v>18272.81</v>
      </c>
      <c r="P15" t="n">
        <v>272.29</v>
      </c>
      <c r="Q15" t="n">
        <v>608.9299999999999</v>
      </c>
      <c r="R15" t="n">
        <v>75.15000000000001</v>
      </c>
      <c r="S15" t="n">
        <v>46.36</v>
      </c>
      <c r="T15" t="n">
        <v>13889.29</v>
      </c>
      <c r="U15" t="n">
        <v>0.62</v>
      </c>
      <c r="V15" t="n">
        <v>0.88</v>
      </c>
      <c r="W15" t="n">
        <v>9.26</v>
      </c>
      <c r="X15" t="n">
        <v>0.9</v>
      </c>
      <c r="Y15" t="n">
        <v>1</v>
      </c>
      <c r="Z15" t="n">
        <v>10</v>
      </c>
      <c r="AA15" t="n">
        <v>942.2976782713014</v>
      </c>
      <c r="AB15" t="n">
        <v>1289.29325465041</v>
      </c>
      <c r="AC15" t="n">
        <v>1166.244915961022</v>
      </c>
      <c r="AD15" t="n">
        <v>942297.6782713013</v>
      </c>
      <c r="AE15" t="n">
        <v>1289293.25465041</v>
      </c>
      <c r="AF15" t="n">
        <v>1.552417955390236e-06</v>
      </c>
      <c r="AG15" t="n">
        <v>24.18402777777778</v>
      </c>
      <c r="AH15" t="n">
        <v>1166244.915961022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3.5986</v>
      </c>
      <c r="E16" t="n">
        <v>27.79</v>
      </c>
      <c r="F16" t="n">
        <v>24.26</v>
      </c>
      <c r="G16" t="n">
        <v>32.35</v>
      </c>
      <c r="H16" t="n">
        <v>0.54</v>
      </c>
      <c r="I16" t="n">
        <v>45</v>
      </c>
      <c r="J16" t="n">
        <v>146.61</v>
      </c>
      <c r="K16" t="n">
        <v>47.83</v>
      </c>
      <c r="L16" t="n">
        <v>4.5</v>
      </c>
      <c r="M16" t="n">
        <v>43</v>
      </c>
      <c r="N16" t="n">
        <v>24.28</v>
      </c>
      <c r="O16" t="n">
        <v>18315.3</v>
      </c>
      <c r="P16" t="n">
        <v>271.38</v>
      </c>
      <c r="Q16" t="n">
        <v>608.88</v>
      </c>
      <c r="R16" t="n">
        <v>75.09999999999999</v>
      </c>
      <c r="S16" t="n">
        <v>46.36</v>
      </c>
      <c r="T16" t="n">
        <v>13873.96</v>
      </c>
      <c r="U16" t="n">
        <v>0.62</v>
      </c>
      <c r="V16" t="n">
        <v>0.88</v>
      </c>
      <c r="W16" t="n">
        <v>9.25</v>
      </c>
      <c r="X16" t="n">
        <v>0.89</v>
      </c>
      <c r="Y16" t="n">
        <v>1</v>
      </c>
      <c r="Z16" t="n">
        <v>10</v>
      </c>
      <c r="AA16" t="n">
        <v>939.2644855291163</v>
      </c>
      <c r="AB16" t="n">
        <v>1285.143106525532</v>
      </c>
      <c r="AC16" t="n">
        <v>1162.490852148413</v>
      </c>
      <c r="AD16" t="n">
        <v>939264.4855291164</v>
      </c>
      <c r="AE16" t="n">
        <v>1285143.106525532</v>
      </c>
      <c r="AF16" t="n">
        <v>1.556570424705295e-06</v>
      </c>
      <c r="AG16" t="n">
        <v>24.12326388888889</v>
      </c>
      <c r="AH16" t="n">
        <v>1162490.852148413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3.6178</v>
      </c>
      <c r="E17" t="n">
        <v>27.64</v>
      </c>
      <c r="F17" t="n">
        <v>24.2</v>
      </c>
      <c r="G17" t="n">
        <v>34.57</v>
      </c>
      <c r="H17" t="n">
        <v>0.57</v>
      </c>
      <c r="I17" t="n">
        <v>42</v>
      </c>
      <c r="J17" t="n">
        <v>146.95</v>
      </c>
      <c r="K17" t="n">
        <v>47.83</v>
      </c>
      <c r="L17" t="n">
        <v>4.75</v>
      </c>
      <c r="M17" t="n">
        <v>40</v>
      </c>
      <c r="N17" t="n">
        <v>24.37</v>
      </c>
      <c r="O17" t="n">
        <v>18357.82</v>
      </c>
      <c r="P17" t="n">
        <v>270.19</v>
      </c>
      <c r="Q17" t="n">
        <v>608.9</v>
      </c>
      <c r="R17" t="n">
        <v>72.94</v>
      </c>
      <c r="S17" t="n">
        <v>46.36</v>
      </c>
      <c r="T17" t="n">
        <v>12808.32</v>
      </c>
      <c r="U17" t="n">
        <v>0.64</v>
      </c>
      <c r="V17" t="n">
        <v>0.88</v>
      </c>
      <c r="W17" t="n">
        <v>9.25</v>
      </c>
      <c r="X17" t="n">
        <v>0.83</v>
      </c>
      <c r="Y17" t="n">
        <v>1</v>
      </c>
      <c r="Z17" t="n">
        <v>10</v>
      </c>
      <c r="AA17" t="n">
        <v>933.8933291749863</v>
      </c>
      <c r="AB17" t="n">
        <v>1277.794053443117</v>
      </c>
      <c r="AC17" t="n">
        <v>1155.843182377723</v>
      </c>
      <c r="AD17" t="n">
        <v>933893.3291749863</v>
      </c>
      <c r="AE17" t="n">
        <v>1277794.053443117</v>
      </c>
      <c r="AF17" t="n">
        <v>1.564875363335413e-06</v>
      </c>
      <c r="AG17" t="n">
        <v>23.99305555555556</v>
      </c>
      <c r="AH17" t="n">
        <v>1155843.182377723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3.6313</v>
      </c>
      <c r="E18" t="n">
        <v>27.54</v>
      </c>
      <c r="F18" t="n">
        <v>24.15</v>
      </c>
      <c r="G18" t="n">
        <v>36.23</v>
      </c>
      <c r="H18" t="n">
        <v>0.6</v>
      </c>
      <c r="I18" t="n">
        <v>40</v>
      </c>
      <c r="J18" t="n">
        <v>147.3</v>
      </c>
      <c r="K18" t="n">
        <v>47.83</v>
      </c>
      <c r="L18" t="n">
        <v>5</v>
      </c>
      <c r="M18" t="n">
        <v>38</v>
      </c>
      <c r="N18" t="n">
        <v>24.47</v>
      </c>
      <c r="O18" t="n">
        <v>18400.38</v>
      </c>
      <c r="P18" t="n">
        <v>269</v>
      </c>
      <c r="Q18" t="n">
        <v>609.01</v>
      </c>
      <c r="R18" t="n">
        <v>71.67</v>
      </c>
      <c r="S18" t="n">
        <v>46.36</v>
      </c>
      <c r="T18" t="n">
        <v>12182.63</v>
      </c>
      <c r="U18" t="n">
        <v>0.65</v>
      </c>
      <c r="V18" t="n">
        <v>0.88</v>
      </c>
      <c r="W18" t="n">
        <v>9.24</v>
      </c>
      <c r="X18" t="n">
        <v>0.78</v>
      </c>
      <c r="Y18" t="n">
        <v>1</v>
      </c>
      <c r="Z18" t="n">
        <v>10</v>
      </c>
      <c r="AA18" t="n">
        <v>929.6895321737336</v>
      </c>
      <c r="AB18" t="n">
        <v>1272.042232927568</v>
      </c>
      <c r="AC18" t="n">
        <v>1150.640307539447</v>
      </c>
      <c r="AD18" t="n">
        <v>929689.5321737336</v>
      </c>
      <c r="AE18" t="n">
        <v>1272042.232927568</v>
      </c>
      <c r="AF18" t="n">
        <v>1.570714773309714e-06</v>
      </c>
      <c r="AG18" t="n">
        <v>23.90625</v>
      </c>
      <c r="AH18" t="n">
        <v>1150640.307539447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3.6447</v>
      </c>
      <c r="E19" t="n">
        <v>27.44</v>
      </c>
      <c r="F19" t="n">
        <v>24.11</v>
      </c>
      <c r="G19" t="n">
        <v>38.07</v>
      </c>
      <c r="H19" t="n">
        <v>0.63</v>
      </c>
      <c r="I19" t="n">
        <v>38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267.86</v>
      </c>
      <c r="Q19" t="n">
        <v>608.86</v>
      </c>
      <c r="R19" t="n">
        <v>70.31999999999999</v>
      </c>
      <c r="S19" t="n">
        <v>46.36</v>
      </c>
      <c r="T19" t="n">
        <v>11518.74</v>
      </c>
      <c r="U19" t="n">
        <v>0.66</v>
      </c>
      <c r="V19" t="n">
        <v>0.88</v>
      </c>
      <c r="W19" t="n">
        <v>9.24</v>
      </c>
      <c r="X19" t="n">
        <v>0.74</v>
      </c>
      <c r="Y19" t="n">
        <v>1</v>
      </c>
      <c r="Z19" t="n">
        <v>10</v>
      </c>
      <c r="AA19" t="n">
        <v>925.6713571268</v>
      </c>
      <c r="AB19" t="n">
        <v>1266.544388558982</v>
      </c>
      <c r="AC19" t="n">
        <v>1145.667169721126</v>
      </c>
      <c r="AD19" t="n">
        <v>925671.3571268</v>
      </c>
      <c r="AE19" t="n">
        <v>1266544.388558982</v>
      </c>
      <c r="AF19" t="n">
        <v>1.576510928395317e-06</v>
      </c>
      <c r="AG19" t="n">
        <v>23.81944444444444</v>
      </c>
      <c r="AH19" t="n">
        <v>1145667.169721126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3.6571</v>
      </c>
      <c r="E20" t="n">
        <v>27.34</v>
      </c>
      <c r="F20" t="n">
        <v>24.08</v>
      </c>
      <c r="G20" t="n">
        <v>40.13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34</v>
      </c>
      <c r="N20" t="n">
        <v>24.66</v>
      </c>
      <c r="O20" t="n">
        <v>18485.59</v>
      </c>
      <c r="P20" t="n">
        <v>266.77</v>
      </c>
      <c r="Q20" t="n">
        <v>608.98</v>
      </c>
      <c r="R20" t="n">
        <v>69.17</v>
      </c>
      <c r="S20" t="n">
        <v>46.36</v>
      </c>
      <c r="T20" t="n">
        <v>10950.71</v>
      </c>
      <c r="U20" t="n">
        <v>0.67</v>
      </c>
      <c r="V20" t="n">
        <v>0.89</v>
      </c>
      <c r="W20" t="n">
        <v>9.24</v>
      </c>
      <c r="X20" t="n">
        <v>0.7</v>
      </c>
      <c r="Y20" t="n">
        <v>1</v>
      </c>
      <c r="Z20" t="n">
        <v>10</v>
      </c>
      <c r="AA20" t="n">
        <v>912.2326920185329</v>
      </c>
      <c r="AB20" t="n">
        <v>1248.157014085789</v>
      </c>
      <c r="AC20" t="n">
        <v>1129.034660460812</v>
      </c>
      <c r="AD20" t="n">
        <v>912232.6920185329</v>
      </c>
      <c r="AE20" t="n">
        <v>1248157.014085789</v>
      </c>
      <c r="AF20" t="n">
        <v>1.581874534593935e-06</v>
      </c>
      <c r="AG20" t="n">
        <v>23.73263888888889</v>
      </c>
      <c r="AH20" t="n">
        <v>1129034.660460812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3.674</v>
      </c>
      <c r="E21" t="n">
        <v>27.22</v>
      </c>
      <c r="F21" t="n">
        <v>24.01</v>
      </c>
      <c r="G21" t="n">
        <v>42.37</v>
      </c>
      <c r="H21" t="n">
        <v>0.6899999999999999</v>
      </c>
      <c r="I21" t="n">
        <v>34</v>
      </c>
      <c r="J21" t="n">
        <v>148.33</v>
      </c>
      <c r="K21" t="n">
        <v>47.83</v>
      </c>
      <c r="L21" t="n">
        <v>5.75</v>
      </c>
      <c r="M21" t="n">
        <v>32</v>
      </c>
      <c r="N21" t="n">
        <v>24.75</v>
      </c>
      <c r="O21" t="n">
        <v>18528.25</v>
      </c>
      <c r="P21" t="n">
        <v>265.22</v>
      </c>
      <c r="Q21" t="n">
        <v>608.89</v>
      </c>
      <c r="R21" t="n">
        <v>67.15000000000001</v>
      </c>
      <c r="S21" t="n">
        <v>46.36</v>
      </c>
      <c r="T21" t="n">
        <v>9951.969999999999</v>
      </c>
      <c r="U21" t="n">
        <v>0.6899999999999999</v>
      </c>
      <c r="V21" t="n">
        <v>0.89</v>
      </c>
      <c r="W21" t="n">
        <v>9.23</v>
      </c>
      <c r="X21" t="n">
        <v>0.63</v>
      </c>
      <c r="Y21" t="n">
        <v>1</v>
      </c>
      <c r="Z21" t="n">
        <v>10</v>
      </c>
      <c r="AA21" t="n">
        <v>906.9493892114672</v>
      </c>
      <c r="AB21" t="n">
        <v>1240.928166102292</v>
      </c>
      <c r="AC21" t="n">
        <v>1122.495723583108</v>
      </c>
      <c r="AD21" t="n">
        <v>906949.3892114672</v>
      </c>
      <c r="AE21" t="n">
        <v>1240928.166102292</v>
      </c>
      <c r="AF21" t="n">
        <v>1.589184610783987e-06</v>
      </c>
      <c r="AG21" t="n">
        <v>23.62847222222222</v>
      </c>
      <c r="AH21" t="n">
        <v>1122495.723583109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3.6783</v>
      </c>
      <c r="E22" t="n">
        <v>27.19</v>
      </c>
      <c r="F22" t="n">
        <v>24</v>
      </c>
      <c r="G22" t="n">
        <v>43.64</v>
      </c>
      <c r="H22" t="n">
        <v>0.71</v>
      </c>
      <c r="I22" t="n">
        <v>33</v>
      </c>
      <c r="J22" t="n">
        <v>148.68</v>
      </c>
      <c r="K22" t="n">
        <v>47.83</v>
      </c>
      <c r="L22" t="n">
        <v>6</v>
      </c>
      <c r="M22" t="n">
        <v>31</v>
      </c>
      <c r="N22" t="n">
        <v>24.85</v>
      </c>
      <c r="O22" t="n">
        <v>18570.94</v>
      </c>
      <c r="P22" t="n">
        <v>264.64</v>
      </c>
      <c r="Q22" t="n">
        <v>608.88</v>
      </c>
      <c r="R22" t="n">
        <v>66.94</v>
      </c>
      <c r="S22" t="n">
        <v>46.36</v>
      </c>
      <c r="T22" t="n">
        <v>9851.65</v>
      </c>
      <c r="U22" t="n">
        <v>0.6899999999999999</v>
      </c>
      <c r="V22" t="n">
        <v>0.89</v>
      </c>
      <c r="W22" t="n">
        <v>9.23</v>
      </c>
      <c r="X22" t="n">
        <v>0.63</v>
      </c>
      <c r="Y22" t="n">
        <v>1</v>
      </c>
      <c r="Z22" t="n">
        <v>10</v>
      </c>
      <c r="AA22" t="n">
        <v>905.3882256811</v>
      </c>
      <c r="AB22" t="n">
        <v>1238.79211328637</v>
      </c>
      <c r="AC22" t="n">
        <v>1120.563532649969</v>
      </c>
      <c r="AD22" t="n">
        <v>905388.2256811</v>
      </c>
      <c r="AE22" t="n">
        <v>1238792.11328637</v>
      </c>
      <c r="AF22" t="n">
        <v>1.591044570998024e-06</v>
      </c>
      <c r="AG22" t="n">
        <v>23.60243055555556</v>
      </c>
      <c r="AH22" t="n">
        <v>1120563.532649969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3.6832</v>
      </c>
      <c r="E23" t="n">
        <v>27.15</v>
      </c>
      <c r="F23" t="n">
        <v>24</v>
      </c>
      <c r="G23" t="n">
        <v>45</v>
      </c>
      <c r="H23" t="n">
        <v>0.74</v>
      </c>
      <c r="I23" t="n">
        <v>32</v>
      </c>
      <c r="J23" t="n">
        <v>149.02</v>
      </c>
      <c r="K23" t="n">
        <v>47.83</v>
      </c>
      <c r="L23" t="n">
        <v>6.25</v>
      </c>
      <c r="M23" t="n">
        <v>30</v>
      </c>
      <c r="N23" t="n">
        <v>24.95</v>
      </c>
      <c r="O23" t="n">
        <v>18613.66</v>
      </c>
      <c r="P23" t="n">
        <v>263.76</v>
      </c>
      <c r="Q23" t="n">
        <v>608.89</v>
      </c>
      <c r="R23" t="n">
        <v>67.06</v>
      </c>
      <c r="S23" t="n">
        <v>46.36</v>
      </c>
      <c r="T23" t="n">
        <v>9919.76</v>
      </c>
      <c r="U23" t="n">
        <v>0.6899999999999999</v>
      </c>
      <c r="V23" t="n">
        <v>0.89</v>
      </c>
      <c r="W23" t="n">
        <v>9.220000000000001</v>
      </c>
      <c r="X23" t="n">
        <v>0.62</v>
      </c>
      <c r="Y23" t="n">
        <v>1</v>
      </c>
      <c r="Z23" t="n">
        <v>10</v>
      </c>
      <c r="AA23" t="n">
        <v>903.3628178620546</v>
      </c>
      <c r="AB23" t="n">
        <v>1236.020860953665</v>
      </c>
      <c r="AC23" t="n">
        <v>1118.05676475042</v>
      </c>
      <c r="AD23" t="n">
        <v>903362.8178620546</v>
      </c>
      <c r="AE23" t="n">
        <v>1236020.860953665</v>
      </c>
      <c r="AF23" t="n">
        <v>1.593164060544251e-06</v>
      </c>
      <c r="AG23" t="n">
        <v>23.56770833333333</v>
      </c>
      <c r="AH23" t="n">
        <v>1118056.76475042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3.6955</v>
      </c>
      <c r="E24" t="n">
        <v>27.06</v>
      </c>
      <c r="F24" t="n">
        <v>23.96</v>
      </c>
      <c r="G24" t="n">
        <v>47.93</v>
      </c>
      <c r="H24" t="n">
        <v>0.77</v>
      </c>
      <c r="I24" t="n">
        <v>30</v>
      </c>
      <c r="J24" t="n">
        <v>149.37</v>
      </c>
      <c r="K24" t="n">
        <v>47.83</v>
      </c>
      <c r="L24" t="n">
        <v>6.5</v>
      </c>
      <c r="M24" t="n">
        <v>28</v>
      </c>
      <c r="N24" t="n">
        <v>25.04</v>
      </c>
      <c r="O24" t="n">
        <v>18656.42</v>
      </c>
      <c r="P24" t="n">
        <v>262.8</v>
      </c>
      <c r="Q24" t="n">
        <v>608.83</v>
      </c>
      <c r="R24" t="n">
        <v>65.88</v>
      </c>
      <c r="S24" t="n">
        <v>46.36</v>
      </c>
      <c r="T24" t="n">
        <v>9335.209999999999</v>
      </c>
      <c r="U24" t="n">
        <v>0.7</v>
      </c>
      <c r="V24" t="n">
        <v>0.89</v>
      </c>
      <c r="W24" t="n">
        <v>9.23</v>
      </c>
      <c r="X24" t="n">
        <v>0.59</v>
      </c>
      <c r="Y24" t="n">
        <v>1</v>
      </c>
      <c r="Z24" t="n">
        <v>10</v>
      </c>
      <c r="AA24" t="n">
        <v>899.7161535372962</v>
      </c>
      <c r="AB24" t="n">
        <v>1231.031333945055</v>
      </c>
      <c r="AC24" t="n">
        <v>1113.543431196667</v>
      </c>
      <c r="AD24" t="n">
        <v>899716.1535372962</v>
      </c>
      <c r="AE24" t="n">
        <v>1231031.333945055</v>
      </c>
      <c r="AF24" t="n">
        <v>1.598484411854171e-06</v>
      </c>
      <c r="AG24" t="n">
        <v>23.48958333333333</v>
      </c>
      <c r="AH24" t="n">
        <v>1113543.431196667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3.7049</v>
      </c>
      <c r="E25" t="n">
        <v>26.99</v>
      </c>
      <c r="F25" t="n">
        <v>23.93</v>
      </c>
      <c r="G25" t="n">
        <v>49.5</v>
      </c>
      <c r="H25" t="n">
        <v>0.8</v>
      </c>
      <c r="I25" t="n">
        <v>29</v>
      </c>
      <c r="J25" t="n">
        <v>149.72</v>
      </c>
      <c r="K25" t="n">
        <v>47.83</v>
      </c>
      <c r="L25" t="n">
        <v>6.75</v>
      </c>
      <c r="M25" t="n">
        <v>27</v>
      </c>
      <c r="N25" t="n">
        <v>25.14</v>
      </c>
      <c r="O25" t="n">
        <v>18699.2</v>
      </c>
      <c r="P25" t="n">
        <v>261.97</v>
      </c>
      <c r="Q25" t="n">
        <v>608.8200000000001</v>
      </c>
      <c r="R25" t="n">
        <v>64.54000000000001</v>
      </c>
      <c r="S25" t="n">
        <v>46.36</v>
      </c>
      <c r="T25" t="n">
        <v>8673.309999999999</v>
      </c>
      <c r="U25" t="n">
        <v>0.72</v>
      </c>
      <c r="V25" t="n">
        <v>0.89</v>
      </c>
      <c r="W25" t="n">
        <v>9.23</v>
      </c>
      <c r="X25" t="n">
        <v>0.55</v>
      </c>
      <c r="Y25" t="n">
        <v>1</v>
      </c>
      <c r="Z25" t="n">
        <v>10</v>
      </c>
      <c r="AA25" t="n">
        <v>896.9373068026919</v>
      </c>
      <c r="AB25" t="n">
        <v>1227.229193248704</v>
      </c>
      <c r="AC25" t="n">
        <v>1110.104161472037</v>
      </c>
      <c r="AD25" t="n">
        <v>896937.3068026919</v>
      </c>
      <c r="AE25" t="n">
        <v>1227229.193248704</v>
      </c>
      <c r="AF25" t="n">
        <v>1.602550371391832e-06</v>
      </c>
      <c r="AG25" t="n">
        <v>23.42881944444444</v>
      </c>
      <c r="AH25" t="n">
        <v>1110104.161472037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3.709</v>
      </c>
      <c r="E26" t="n">
        <v>26.96</v>
      </c>
      <c r="F26" t="n">
        <v>23.92</v>
      </c>
      <c r="G26" t="n">
        <v>51.27</v>
      </c>
      <c r="H26" t="n">
        <v>0.83</v>
      </c>
      <c r="I26" t="n">
        <v>28</v>
      </c>
      <c r="J26" t="n">
        <v>150.07</v>
      </c>
      <c r="K26" t="n">
        <v>47.83</v>
      </c>
      <c r="L26" t="n">
        <v>7</v>
      </c>
      <c r="M26" t="n">
        <v>26</v>
      </c>
      <c r="N26" t="n">
        <v>25.24</v>
      </c>
      <c r="O26" t="n">
        <v>18742.03</v>
      </c>
      <c r="P26" t="n">
        <v>261.21</v>
      </c>
      <c r="Q26" t="n">
        <v>608.84</v>
      </c>
      <c r="R26" t="n">
        <v>64.63</v>
      </c>
      <c r="S26" t="n">
        <v>46.36</v>
      </c>
      <c r="T26" t="n">
        <v>8720.120000000001</v>
      </c>
      <c r="U26" t="n">
        <v>0.72</v>
      </c>
      <c r="V26" t="n">
        <v>0.89</v>
      </c>
      <c r="W26" t="n">
        <v>9.220000000000001</v>
      </c>
      <c r="X26" t="n">
        <v>0.55</v>
      </c>
      <c r="Y26" t="n">
        <v>1</v>
      </c>
      <c r="Z26" t="n">
        <v>10</v>
      </c>
      <c r="AA26" t="n">
        <v>895.165321034106</v>
      </c>
      <c r="AB26" t="n">
        <v>1224.804684145629</v>
      </c>
      <c r="AC26" t="n">
        <v>1107.911044114941</v>
      </c>
      <c r="AD26" t="n">
        <v>895165.321034106</v>
      </c>
      <c r="AE26" t="n">
        <v>1224804.684145629</v>
      </c>
      <c r="AF26" t="n">
        <v>1.604323821828472e-06</v>
      </c>
      <c r="AG26" t="n">
        <v>23.40277777777778</v>
      </c>
      <c r="AH26" t="n">
        <v>1107911.044114941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3.7196</v>
      </c>
      <c r="E27" t="n">
        <v>26.88</v>
      </c>
      <c r="F27" t="n">
        <v>23.88</v>
      </c>
      <c r="G27" t="n">
        <v>53.06</v>
      </c>
      <c r="H27" t="n">
        <v>0.85</v>
      </c>
      <c r="I27" t="n">
        <v>27</v>
      </c>
      <c r="J27" t="n">
        <v>150.41</v>
      </c>
      <c r="K27" t="n">
        <v>47.83</v>
      </c>
      <c r="L27" t="n">
        <v>7.25</v>
      </c>
      <c r="M27" t="n">
        <v>25</v>
      </c>
      <c r="N27" t="n">
        <v>25.33</v>
      </c>
      <c r="O27" t="n">
        <v>18784.88</v>
      </c>
      <c r="P27" t="n">
        <v>260.12</v>
      </c>
      <c r="Q27" t="n">
        <v>608.92</v>
      </c>
      <c r="R27" t="n">
        <v>63.05</v>
      </c>
      <c r="S27" t="n">
        <v>46.36</v>
      </c>
      <c r="T27" t="n">
        <v>7939</v>
      </c>
      <c r="U27" t="n">
        <v>0.74</v>
      </c>
      <c r="V27" t="n">
        <v>0.89</v>
      </c>
      <c r="W27" t="n">
        <v>9.220000000000001</v>
      </c>
      <c r="X27" t="n">
        <v>0.5</v>
      </c>
      <c r="Y27" t="n">
        <v>1</v>
      </c>
      <c r="Z27" t="n">
        <v>10</v>
      </c>
      <c r="AA27" t="n">
        <v>891.7926617767789</v>
      </c>
      <c r="AB27" t="n">
        <v>1220.190062958529</v>
      </c>
      <c r="AC27" t="n">
        <v>1103.736835897276</v>
      </c>
      <c r="AD27" t="n">
        <v>891792.6617767789</v>
      </c>
      <c r="AE27" t="n">
        <v>1220190.062958529</v>
      </c>
      <c r="AF27" t="n">
        <v>1.608908840030516e-06</v>
      </c>
      <c r="AG27" t="n">
        <v>23.33333333333333</v>
      </c>
      <c r="AH27" t="n">
        <v>1103736.835897275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3.7247</v>
      </c>
      <c r="E28" t="n">
        <v>26.85</v>
      </c>
      <c r="F28" t="n">
        <v>23.87</v>
      </c>
      <c r="G28" t="n">
        <v>55.08</v>
      </c>
      <c r="H28" t="n">
        <v>0.88</v>
      </c>
      <c r="I28" t="n">
        <v>26</v>
      </c>
      <c r="J28" t="n">
        <v>150.76</v>
      </c>
      <c r="K28" t="n">
        <v>47.83</v>
      </c>
      <c r="L28" t="n">
        <v>7.5</v>
      </c>
      <c r="M28" t="n">
        <v>24</v>
      </c>
      <c r="N28" t="n">
        <v>25.43</v>
      </c>
      <c r="O28" t="n">
        <v>18827.77</v>
      </c>
      <c r="P28" t="n">
        <v>259.17</v>
      </c>
      <c r="Q28" t="n">
        <v>608.88</v>
      </c>
      <c r="R28" t="n">
        <v>62.74</v>
      </c>
      <c r="S28" t="n">
        <v>46.36</v>
      </c>
      <c r="T28" t="n">
        <v>7788.25</v>
      </c>
      <c r="U28" t="n">
        <v>0.74</v>
      </c>
      <c r="V28" t="n">
        <v>0.89</v>
      </c>
      <c r="W28" t="n">
        <v>9.220000000000001</v>
      </c>
      <c r="X28" t="n">
        <v>0.5</v>
      </c>
      <c r="Y28" t="n">
        <v>1</v>
      </c>
      <c r="Z28" t="n">
        <v>10</v>
      </c>
      <c r="AA28" t="n">
        <v>889.6134625621064</v>
      </c>
      <c r="AB28" t="n">
        <v>1217.20838645353</v>
      </c>
      <c r="AC28" t="n">
        <v>1101.039726413105</v>
      </c>
      <c r="AD28" t="n">
        <v>889613.4625621064</v>
      </c>
      <c r="AE28" t="n">
        <v>1217208.38645353</v>
      </c>
      <c r="AF28" t="n">
        <v>1.611114839354141e-06</v>
      </c>
      <c r="AG28" t="n">
        <v>23.30729166666667</v>
      </c>
      <c r="AH28" t="n">
        <v>1101039.726413104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3.7291</v>
      </c>
      <c r="E29" t="n">
        <v>26.82</v>
      </c>
      <c r="F29" t="n">
        <v>23.87</v>
      </c>
      <c r="G29" t="n">
        <v>57.28</v>
      </c>
      <c r="H29" t="n">
        <v>0.91</v>
      </c>
      <c r="I29" t="n">
        <v>25</v>
      </c>
      <c r="J29" t="n">
        <v>151.11</v>
      </c>
      <c r="K29" t="n">
        <v>47.83</v>
      </c>
      <c r="L29" t="n">
        <v>7.75</v>
      </c>
      <c r="M29" t="n">
        <v>23</v>
      </c>
      <c r="N29" t="n">
        <v>25.53</v>
      </c>
      <c r="O29" t="n">
        <v>18870.7</v>
      </c>
      <c r="P29" t="n">
        <v>258.65</v>
      </c>
      <c r="Q29" t="n">
        <v>608.85</v>
      </c>
      <c r="R29" t="n">
        <v>62.54</v>
      </c>
      <c r="S29" t="n">
        <v>46.36</v>
      </c>
      <c r="T29" t="n">
        <v>7691.02</v>
      </c>
      <c r="U29" t="n">
        <v>0.74</v>
      </c>
      <c r="V29" t="n">
        <v>0.89</v>
      </c>
      <c r="W29" t="n">
        <v>9.220000000000001</v>
      </c>
      <c r="X29" t="n">
        <v>0.49</v>
      </c>
      <c r="Y29" t="n">
        <v>1</v>
      </c>
      <c r="Z29" t="n">
        <v>10</v>
      </c>
      <c r="AA29" t="n">
        <v>888.2298414071184</v>
      </c>
      <c r="AB29" t="n">
        <v>1215.315254948218</v>
      </c>
      <c r="AC29" t="n">
        <v>1099.327272721633</v>
      </c>
      <c r="AD29" t="n">
        <v>888229.8414071185</v>
      </c>
      <c r="AE29" t="n">
        <v>1215315.254948218</v>
      </c>
      <c r="AF29" t="n">
        <v>1.613018054456877e-06</v>
      </c>
      <c r="AG29" t="n">
        <v>23.28125</v>
      </c>
      <c r="AH29" t="n">
        <v>1099327.272721633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3.7382</v>
      </c>
      <c r="E30" t="n">
        <v>26.75</v>
      </c>
      <c r="F30" t="n">
        <v>23.83</v>
      </c>
      <c r="G30" t="n">
        <v>59.57</v>
      </c>
      <c r="H30" t="n">
        <v>0.9399999999999999</v>
      </c>
      <c r="I30" t="n">
        <v>24</v>
      </c>
      <c r="J30" t="n">
        <v>151.46</v>
      </c>
      <c r="K30" t="n">
        <v>47.83</v>
      </c>
      <c r="L30" t="n">
        <v>8</v>
      </c>
      <c r="M30" t="n">
        <v>22</v>
      </c>
      <c r="N30" t="n">
        <v>25.63</v>
      </c>
      <c r="O30" t="n">
        <v>18913.66</v>
      </c>
      <c r="P30" t="n">
        <v>257.21</v>
      </c>
      <c r="Q30" t="n">
        <v>608.8200000000001</v>
      </c>
      <c r="R30" t="n">
        <v>61.47</v>
      </c>
      <c r="S30" t="n">
        <v>46.36</v>
      </c>
      <c r="T30" t="n">
        <v>7164.51</v>
      </c>
      <c r="U30" t="n">
        <v>0.75</v>
      </c>
      <c r="V30" t="n">
        <v>0.89</v>
      </c>
      <c r="W30" t="n">
        <v>9.220000000000001</v>
      </c>
      <c r="X30" t="n">
        <v>0.46</v>
      </c>
      <c r="Y30" t="n">
        <v>1</v>
      </c>
      <c r="Z30" t="n">
        <v>10</v>
      </c>
      <c r="AA30" t="n">
        <v>884.5960274072345</v>
      </c>
      <c r="AB30" t="n">
        <v>1210.343310321018</v>
      </c>
      <c r="AC30" t="n">
        <v>1094.829843511484</v>
      </c>
      <c r="AD30" t="n">
        <v>884596.0274072345</v>
      </c>
      <c r="AE30" t="n">
        <v>1210343.310321018</v>
      </c>
      <c r="AF30" t="n">
        <v>1.616954249328443e-06</v>
      </c>
      <c r="AG30" t="n">
        <v>23.22048611111111</v>
      </c>
      <c r="AH30" t="n">
        <v>1094829.843511484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3.7365</v>
      </c>
      <c r="E31" t="n">
        <v>26.76</v>
      </c>
      <c r="F31" t="n">
        <v>23.84</v>
      </c>
      <c r="G31" t="n">
        <v>59.6</v>
      </c>
      <c r="H31" t="n">
        <v>0.96</v>
      </c>
      <c r="I31" t="n">
        <v>24</v>
      </c>
      <c r="J31" t="n">
        <v>151.81</v>
      </c>
      <c r="K31" t="n">
        <v>47.83</v>
      </c>
      <c r="L31" t="n">
        <v>8.25</v>
      </c>
      <c r="M31" t="n">
        <v>22</v>
      </c>
      <c r="N31" t="n">
        <v>25.73</v>
      </c>
      <c r="O31" t="n">
        <v>18956.65</v>
      </c>
      <c r="P31" t="n">
        <v>256.85</v>
      </c>
      <c r="Q31" t="n">
        <v>608.86</v>
      </c>
      <c r="R31" t="n">
        <v>61.92</v>
      </c>
      <c r="S31" t="n">
        <v>46.36</v>
      </c>
      <c r="T31" t="n">
        <v>7386.89</v>
      </c>
      <c r="U31" t="n">
        <v>0.75</v>
      </c>
      <c r="V31" t="n">
        <v>0.89</v>
      </c>
      <c r="W31" t="n">
        <v>9.220000000000001</v>
      </c>
      <c r="X31" t="n">
        <v>0.47</v>
      </c>
      <c r="Y31" t="n">
        <v>1</v>
      </c>
      <c r="Z31" t="n">
        <v>10</v>
      </c>
      <c r="AA31" t="n">
        <v>884.3733379007562</v>
      </c>
      <c r="AB31" t="n">
        <v>1210.038616713886</v>
      </c>
      <c r="AC31" t="n">
        <v>1094.554229434577</v>
      </c>
      <c r="AD31" t="n">
        <v>884373.3379007562</v>
      </c>
      <c r="AE31" t="n">
        <v>1210038.616713886</v>
      </c>
      <c r="AF31" t="n">
        <v>1.616218916220568e-06</v>
      </c>
      <c r="AG31" t="n">
        <v>23.22916666666667</v>
      </c>
      <c r="AH31" t="n">
        <v>1094554.229434577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3.7433</v>
      </c>
      <c r="E32" t="n">
        <v>26.71</v>
      </c>
      <c r="F32" t="n">
        <v>23.82</v>
      </c>
      <c r="G32" t="n">
        <v>62.14</v>
      </c>
      <c r="H32" t="n">
        <v>0.99</v>
      </c>
      <c r="I32" t="n">
        <v>23</v>
      </c>
      <c r="J32" t="n">
        <v>152.15</v>
      </c>
      <c r="K32" t="n">
        <v>47.83</v>
      </c>
      <c r="L32" t="n">
        <v>8.5</v>
      </c>
      <c r="M32" t="n">
        <v>21</v>
      </c>
      <c r="N32" t="n">
        <v>25.83</v>
      </c>
      <c r="O32" t="n">
        <v>18999.67</v>
      </c>
      <c r="P32" t="n">
        <v>256.15</v>
      </c>
      <c r="Q32" t="n">
        <v>608.87</v>
      </c>
      <c r="R32" t="n">
        <v>61.28</v>
      </c>
      <c r="S32" t="n">
        <v>46.36</v>
      </c>
      <c r="T32" t="n">
        <v>7072.4</v>
      </c>
      <c r="U32" t="n">
        <v>0.76</v>
      </c>
      <c r="V32" t="n">
        <v>0.89</v>
      </c>
      <c r="W32" t="n">
        <v>9.220000000000001</v>
      </c>
      <c r="X32" t="n">
        <v>0.45</v>
      </c>
      <c r="Y32" t="n">
        <v>1</v>
      </c>
      <c r="Z32" t="n">
        <v>10</v>
      </c>
      <c r="AA32" t="n">
        <v>882.2775448057946</v>
      </c>
      <c r="AB32" t="n">
        <v>1207.171060141494</v>
      </c>
      <c r="AC32" t="n">
        <v>1091.960348436813</v>
      </c>
      <c r="AD32" t="n">
        <v>882277.5448057946</v>
      </c>
      <c r="AE32" t="n">
        <v>1207171.060141494</v>
      </c>
      <c r="AF32" t="n">
        <v>1.619160248652068e-06</v>
      </c>
      <c r="AG32" t="n">
        <v>23.18576388888889</v>
      </c>
      <c r="AH32" t="n">
        <v>1091960.348436813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3.7519</v>
      </c>
      <c r="E33" t="n">
        <v>26.65</v>
      </c>
      <c r="F33" t="n">
        <v>23.79</v>
      </c>
      <c r="G33" t="n">
        <v>64.88</v>
      </c>
      <c r="H33" t="n">
        <v>1.02</v>
      </c>
      <c r="I33" t="n">
        <v>22</v>
      </c>
      <c r="J33" t="n">
        <v>152.5</v>
      </c>
      <c r="K33" t="n">
        <v>47.83</v>
      </c>
      <c r="L33" t="n">
        <v>8.75</v>
      </c>
      <c r="M33" t="n">
        <v>20</v>
      </c>
      <c r="N33" t="n">
        <v>25.93</v>
      </c>
      <c r="O33" t="n">
        <v>19042.73</v>
      </c>
      <c r="P33" t="n">
        <v>254.87</v>
      </c>
      <c r="Q33" t="n">
        <v>608.88</v>
      </c>
      <c r="R33" t="n">
        <v>60.38</v>
      </c>
      <c r="S33" t="n">
        <v>46.36</v>
      </c>
      <c r="T33" t="n">
        <v>6628.8</v>
      </c>
      <c r="U33" t="n">
        <v>0.77</v>
      </c>
      <c r="V33" t="n">
        <v>0.9</v>
      </c>
      <c r="W33" t="n">
        <v>9.210000000000001</v>
      </c>
      <c r="X33" t="n">
        <v>0.42</v>
      </c>
      <c r="Y33" t="n">
        <v>1</v>
      </c>
      <c r="Z33" t="n">
        <v>10</v>
      </c>
      <c r="AA33" t="n">
        <v>879.035835650221</v>
      </c>
      <c r="AB33" t="n">
        <v>1202.735610660724</v>
      </c>
      <c r="AC33" t="n">
        <v>1087.948212029295</v>
      </c>
      <c r="AD33" t="n">
        <v>879035.835650221</v>
      </c>
      <c r="AE33" t="n">
        <v>1202735.610660724</v>
      </c>
      <c r="AF33" t="n">
        <v>1.622880169080142e-06</v>
      </c>
      <c r="AG33" t="n">
        <v>23.13368055555556</v>
      </c>
      <c r="AH33" t="n">
        <v>1087948.212029295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3.7502</v>
      </c>
      <c r="E34" t="n">
        <v>26.67</v>
      </c>
      <c r="F34" t="n">
        <v>23.8</v>
      </c>
      <c r="G34" t="n">
        <v>64.91</v>
      </c>
      <c r="H34" t="n">
        <v>1.04</v>
      </c>
      <c r="I34" t="n">
        <v>22</v>
      </c>
      <c r="J34" t="n">
        <v>152.85</v>
      </c>
      <c r="K34" t="n">
        <v>47.83</v>
      </c>
      <c r="L34" t="n">
        <v>9</v>
      </c>
      <c r="M34" t="n">
        <v>20</v>
      </c>
      <c r="N34" t="n">
        <v>26.03</v>
      </c>
      <c r="O34" t="n">
        <v>19085.83</v>
      </c>
      <c r="P34" t="n">
        <v>254.24</v>
      </c>
      <c r="Q34" t="n">
        <v>608.9</v>
      </c>
      <c r="R34" t="n">
        <v>60.79</v>
      </c>
      <c r="S34" t="n">
        <v>46.36</v>
      </c>
      <c r="T34" t="n">
        <v>6832.19</v>
      </c>
      <c r="U34" t="n">
        <v>0.76</v>
      </c>
      <c r="V34" t="n">
        <v>0.9</v>
      </c>
      <c r="W34" t="n">
        <v>9.210000000000001</v>
      </c>
      <c r="X34" t="n">
        <v>0.43</v>
      </c>
      <c r="Y34" t="n">
        <v>1</v>
      </c>
      <c r="Z34" t="n">
        <v>10</v>
      </c>
      <c r="AA34" t="n">
        <v>878.4196390527003</v>
      </c>
      <c r="AB34" t="n">
        <v>1201.892503291321</v>
      </c>
      <c r="AC34" t="n">
        <v>1087.185569643919</v>
      </c>
      <c r="AD34" t="n">
        <v>878419.6390527003</v>
      </c>
      <c r="AE34" t="n">
        <v>1201892.503291321</v>
      </c>
      <c r="AF34" t="n">
        <v>1.622144835972266e-06</v>
      </c>
      <c r="AG34" t="n">
        <v>23.15104166666667</v>
      </c>
      <c r="AH34" t="n">
        <v>1087185.569643919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3.7579</v>
      </c>
      <c r="E35" t="n">
        <v>26.61</v>
      </c>
      <c r="F35" t="n">
        <v>23.78</v>
      </c>
      <c r="G35" t="n">
        <v>67.93000000000001</v>
      </c>
      <c r="H35" t="n">
        <v>1.07</v>
      </c>
      <c r="I35" t="n">
        <v>21</v>
      </c>
      <c r="J35" t="n">
        <v>153.2</v>
      </c>
      <c r="K35" t="n">
        <v>47.83</v>
      </c>
      <c r="L35" t="n">
        <v>9.25</v>
      </c>
      <c r="M35" t="n">
        <v>19</v>
      </c>
      <c r="N35" t="n">
        <v>26.12</v>
      </c>
      <c r="O35" t="n">
        <v>19128.96</v>
      </c>
      <c r="P35" t="n">
        <v>253.42</v>
      </c>
      <c r="Q35" t="n">
        <v>608.86</v>
      </c>
      <c r="R35" t="n">
        <v>60.08</v>
      </c>
      <c r="S35" t="n">
        <v>46.36</v>
      </c>
      <c r="T35" t="n">
        <v>6483.28</v>
      </c>
      <c r="U35" t="n">
        <v>0.77</v>
      </c>
      <c r="V35" t="n">
        <v>0.9</v>
      </c>
      <c r="W35" t="n">
        <v>9.210000000000001</v>
      </c>
      <c r="X35" t="n">
        <v>0.4</v>
      </c>
      <c r="Y35" t="n">
        <v>1</v>
      </c>
      <c r="Z35" t="n">
        <v>10</v>
      </c>
      <c r="AA35" t="n">
        <v>866.3053065955182</v>
      </c>
      <c r="AB35" t="n">
        <v>1185.317139176776</v>
      </c>
      <c r="AC35" t="n">
        <v>1072.192135016797</v>
      </c>
      <c r="AD35" t="n">
        <v>866305.3065955183</v>
      </c>
      <c r="AE35" t="n">
        <v>1185317.139176776</v>
      </c>
      <c r="AF35" t="n">
        <v>1.625475462402053e-06</v>
      </c>
      <c r="AG35" t="n">
        <v>23.09895833333333</v>
      </c>
      <c r="AH35" t="n">
        <v>1072192.135016797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3.7673</v>
      </c>
      <c r="E36" t="n">
        <v>26.54</v>
      </c>
      <c r="F36" t="n">
        <v>23.74</v>
      </c>
      <c r="G36" t="n">
        <v>71.20999999999999</v>
      </c>
      <c r="H36" t="n">
        <v>1.1</v>
      </c>
      <c r="I36" t="n">
        <v>20</v>
      </c>
      <c r="J36" t="n">
        <v>153.55</v>
      </c>
      <c r="K36" t="n">
        <v>47.83</v>
      </c>
      <c r="L36" t="n">
        <v>9.5</v>
      </c>
      <c r="M36" t="n">
        <v>18</v>
      </c>
      <c r="N36" t="n">
        <v>26.22</v>
      </c>
      <c r="O36" t="n">
        <v>19172.12</v>
      </c>
      <c r="P36" t="n">
        <v>252.14</v>
      </c>
      <c r="Q36" t="n">
        <v>608.8</v>
      </c>
      <c r="R36" t="n">
        <v>58.69</v>
      </c>
      <c r="S36" t="n">
        <v>46.36</v>
      </c>
      <c r="T36" t="n">
        <v>5792.94</v>
      </c>
      <c r="U36" t="n">
        <v>0.79</v>
      </c>
      <c r="V36" t="n">
        <v>0.9</v>
      </c>
      <c r="W36" t="n">
        <v>9.210000000000001</v>
      </c>
      <c r="X36" t="n">
        <v>0.37</v>
      </c>
      <c r="Y36" t="n">
        <v>1</v>
      </c>
      <c r="Z36" t="n">
        <v>10</v>
      </c>
      <c r="AA36" t="n">
        <v>862.9190328527337</v>
      </c>
      <c r="AB36" t="n">
        <v>1180.683890050044</v>
      </c>
      <c r="AC36" t="n">
        <v>1068.001076683914</v>
      </c>
      <c r="AD36" t="n">
        <v>862919.0328527337</v>
      </c>
      <c r="AE36" t="n">
        <v>1180683.890050044</v>
      </c>
      <c r="AF36" t="n">
        <v>1.629541421939715e-06</v>
      </c>
      <c r="AG36" t="n">
        <v>23.03819444444444</v>
      </c>
      <c r="AH36" t="n">
        <v>1068001.076683914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3.766</v>
      </c>
      <c r="E37" t="n">
        <v>26.55</v>
      </c>
      <c r="F37" t="n">
        <v>23.75</v>
      </c>
      <c r="G37" t="n">
        <v>71.23999999999999</v>
      </c>
      <c r="H37" t="n">
        <v>1.12</v>
      </c>
      <c r="I37" t="n">
        <v>20</v>
      </c>
      <c r="J37" t="n">
        <v>153.9</v>
      </c>
      <c r="K37" t="n">
        <v>47.83</v>
      </c>
      <c r="L37" t="n">
        <v>9.75</v>
      </c>
      <c r="M37" t="n">
        <v>18</v>
      </c>
      <c r="N37" t="n">
        <v>26.32</v>
      </c>
      <c r="O37" t="n">
        <v>19215.32</v>
      </c>
      <c r="P37" t="n">
        <v>251.91</v>
      </c>
      <c r="Q37" t="n">
        <v>608.79</v>
      </c>
      <c r="R37" t="n">
        <v>59.01</v>
      </c>
      <c r="S37" t="n">
        <v>46.36</v>
      </c>
      <c r="T37" t="n">
        <v>5950.68</v>
      </c>
      <c r="U37" t="n">
        <v>0.79</v>
      </c>
      <c r="V37" t="n">
        <v>0.9</v>
      </c>
      <c r="W37" t="n">
        <v>9.210000000000001</v>
      </c>
      <c r="X37" t="n">
        <v>0.38</v>
      </c>
      <c r="Y37" t="n">
        <v>1</v>
      </c>
      <c r="Z37" t="n">
        <v>10</v>
      </c>
      <c r="AA37" t="n">
        <v>862.8261118847778</v>
      </c>
      <c r="AB37" t="n">
        <v>1180.556751482303</v>
      </c>
      <c r="AC37" t="n">
        <v>1067.886072042638</v>
      </c>
      <c r="AD37" t="n">
        <v>862826.1118847778</v>
      </c>
      <c r="AE37" t="n">
        <v>1180556.751482303</v>
      </c>
      <c r="AF37" t="n">
        <v>1.628979108386634e-06</v>
      </c>
      <c r="AG37" t="n">
        <v>23.046875</v>
      </c>
      <c r="AH37" t="n">
        <v>1067886.072042638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3.7737</v>
      </c>
      <c r="E38" t="n">
        <v>26.5</v>
      </c>
      <c r="F38" t="n">
        <v>23.72</v>
      </c>
      <c r="G38" t="n">
        <v>74.91</v>
      </c>
      <c r="H38" t="n">
        <v>1.15</v>
      </c>
      <c r="I38" t="n">
        <v>19</v>
      </c>
      <c r="J38" t="n">
        <v>154.25</v>
      </c>
      <c r="K38" t="n">
        <v>47.83</v>
      </c>
      <c r="L38" t="n">
        <v>10</v>
      </c>
      <c r="M38" t="n">
        <v>17</v>
      </c>
      <c r="N38" t="n">
        <v>26.43</v>
      </c>
      <c r="O38" t="n">
        <v>19258.55</v>
      </c>
      <c r="P38" t="n">
        <v>250.83</v>
      </c>
      <c r="Q38" t="n">
        <v>608.83</v>
      </c>
      <c r="R38" t="n">
        <v>58.31</v>
      </c>
      <c r="S38" t="n">
        <v>46.36</v>
      </c>
      <c r="T38" t="n">
        <v>5608.98</v>
      </c>
      <c r="U38" t="n">
        <v>0.79</v>
      </c>
      <c r="V38" t="n">
        <v>0.9</v>
      </c>
      <c r="W38" t="n">
        <v>9.210000000000001</v>
      </c>
      <c r="X38" t="n">
        <v>0.35</v>
      </c>
      <c r="Y38" t="n">
        <v>1</v>
      </c>
      <c r="Z38" t="n">
        <v>10</v>
      </c>
      <c r="AA38" t="n">
        <v>860.0358957002595</v>
      </c>
      <c r="AB38" t="n">
        <v>1176.739054602994</v>
      </c>
      <c r="AC38" t="n">
        <v>1064.43273079532</v>
      </c>
      <c r="AD38" t="n">
        <v>860035.8957002595</v>
      </c>
      <c r="AE38" t="n">
        <v>1176739.054602994</v>
      </c>
      <c r="AF38" t="n">
        <v>1.632309734816421e-06</v>
      </c>
      <c r="AG38" t="n">
        <v>23.00347222222222</v>
      </c>
      <c r="AH38" t="n">
        <v>1064432.73079532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3.7722</v>
      </c>
      <c r="E39" t="n">
        <v>26.51</v>
      </c>
      <c r="F39" t="n">
        <v>23.73</v>
      </c>
      <c r="G39" t="n">
        <v>74.94</v>
      </c>
      <c r="H39" t="n">
        <v>1.17</v>
      </c>
      <c r="I39" t="n">
        <v>19</v>
      </c>
      <c r="J39" t="n">
        <v>154.6</v>
      </c>
      <c r="K39" t="n">
        <v>47.83</v>
      </c>
      <c r="L39" t="n">
        <v>10.25</v>
      </c>
      <c r="M39" t="n">
        <v>17</v>
      </c>
      <c r="N39" t="n">
        <v>26.53</v>
      </c>
      <c r="O39" t="n">
        <v>19301.82</v>
      </c>
      <c r="P39" t="n">
        <v>250.41</v>
      </c>
      <c r="Q39" t="n">
        <v>608.92</v>
      </c>
      <c r="R39" t="n">
        <v>58.61</v>
      </c>
      <c r="S39" t="n">
        <v>46.36</v>
      </c>
      <c r="T39" t="n">
        <v>5758.36</v>
      </c>
      <c r="U39" t="n">
        <v>0.79</v>
      </c>
      <c r="V39" t="n">
        <v>0.9</v>
      </c>
      <c r="W39" t="n">
        <v>9.210000000000001</v>
      </c>
      <c r="X39" t="n">
        <v>0.36</v>
      </c>
      <c r="Y39" t="n">
        <v>1</v>
      </c>
      <c r="Z39" t="n">
        <v>10</v>
      </c>
      <c r="AA39" t="n">
        <v>859.6950531647396</v>
      </c>
      <c r="AB39" t="n">
        <v>1176.272698808985</v>
      </c>
      <c r="AC39" t="n">
        <v>1064.010883343756</v>
      </c>
      <c r="AD39" t="n">
        <v>859695.0531647396</v>
      </c>
      <c r="AE39" t="n">
        <v>1176272.698808985</v>
      </c>
      <c r="AF39" t="n">
        <v>1.631660911485943e-06</v>
      </c>
      <c r="AG39" t="n">
        <v>23.01215277777778</v>
      </c>
      <c r="AH39" t="n">
        <v>1064010.883343756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3.7793</v>
      </c>
      <c r="E40" t="n">
        <v>26.46</v>
      </c>
      <c r="F40" t="n">
        <v>23.71</v>
      </c>
      <c r="G40" t="n">
        <v>79.04000000000001</v>
      </c>
      <c r="H40" t="n">
        <v>1.2</v>
      </c>
      <c r="I40" t="n">
        <v>18</v>
      </c>
      <c r="J40" t="n">
        <v>154.95</v>
      </c>
      <c r="K40" t="n">
        <v>47.83</v>
      </c>
      <c r="L40" t="n">
        <v>10.5</v>
      </c>
      <c r="M40" t="n">
        <v>16</v>
      </c>
      <c r="N40" t="n">
        <v>26.63</v>
      </c>
      <c r="O40" t="n">
        <v>19345.12</v>
      </c>
      <c r="P40" t="n">
        <v>248.83</v>
      </c>
      <c r="Q40" t="n">
        <v>608.89</v>
      </c>
      <c r="R40" t="n">
        <v>57.99</v>
      </c>
      <c r="S40" t="n">
        <v>46.36</v>
      </c>
      <c r="T40" t="n">
        <v>5453.56</v>
      </c>
      <c r="U40" t="n">
        <v>0.8</v>
      </c>
      <c r="V40" t="n">
        <v>0.9</v>
      </c>
      <c r="W40" t="n">
        <v>9.210000000000001</v>
      </c>
      <c r="X40" t="n">
        <v>0.34</v>
      </c>
      <c r="Y40" t="n">
        <v>1</v>
      </c>
      <c r="Z40" t="n">
        <v>10</v>
      </c>
      <c r="AA40" t="n">
        <v>856.1679341783449</v>
      </c>
      <c r="AB40" t="n">
        <v>1171.446739006292</v>
      </c>
      <c r="AC40" t="n">
        <v>1059.645506371355</v>
      </c>
      <c r="AD40" t="n">
        <v>856167.9341783449</v>
      </c>
      <c r="AE40" t="n">
        <v>1171446.739006292</v>
      </c>
      <c r="AF40" t="n">
        <v>1.634732008583539e-06</v>
      </c>
      <c r="AG40" t="n">
        <v>22.96875</v>
      </c>
      <c r="AH40" t="n">
        <v>1059645.506371355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3.7812</v>
      </c>
      <c r="E41" t="n">
        <v>26.45</v>
      </c>
      <c r="F41" t="n">
        <v>23.7</v>
      </c>
      <c r="G41" t="n">
        <v>78.98999999999999</v>
      </c>
      <c r="H41" t="n">
        <v>1.23</v>
      </c>
      <c r="I41" t="n">
        <v>18</v>
      </c>
      <c r="J41" t="n">
        <v>155.31</v>
      </c>
      <c r="K41" t="n">
        <v>47.83</v>
      </c>
      <c r="L41" t="n">
        <v>10.75</v>
      </c>
      <c r="M41" t="n">
        <v>16</v>
      </c>
      <c r="N41" t="n">
        <v>26.73</v>
      </c>
      <c r="O41" t="n">
        <v>19388.45</v>
      </c>
      <c r="P41" t="n">
        <v>248.9</v>
      </c>
      <c r="Q41" t="n">
        <v>608.84</v>
      </c>
      <c r="R41" t="n">
        <v>57.38</v>
      </c>
      <c r="S41" t="n">
        <v>46.36</v>
      </c>
      <c r="T41" t="n">
        <v>5147.47</v>
      </c>
      <c r="U41" t="n">
        <v>0.8100000000000001</v>
      </c>
      <c r="V41" t="n">
        <v>0.9</v>
      </c>
      <c r="W41" t="n">
        <v>9.210000000000001</v>
      </c>
      <c r="X41" t="n">
        <v>0.33</v>
      </c>
      <c r="Y41" t="n">
        <v>1</v>
      </c>
      <c r="Z41" t="n">
        <v>10</v>
      </c>
      <c r="AA41" t="n">
        <v>855.9521817711865</v>
      </c>
      <c r="AB41" t="n">
        <v>1171.151537044493</v>
      </c>
      <c r="AC41" t="n">
        <v>1059.378478070472</v>
      </c>
      <c r="AD41" t="n">
        <v>855952.1817711865</v>
      </c>
      <c r="AE41" t="n">
        <v>1171151.537044493</v>
      </c>
      <c r="AF41" t="n">
        <v>1.635553851468811e-06</v>
      </c>
      <c r="AG41" t="n">
        <v>22.96006944444444</v>
      </c>
      <c r="AH41" t="n">
        <v>1059378.478070472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3.7783</v>
      </c>
      <c r="E42" t="n">
        <v>26.47</v>
      </c>
      <c r="F42" t="n">
        <v>23.72</v>
      </c>
      <c r="G42" t="n">
        <v>79.06</v>
      </c>
      <c r="H42" t="n">
        <v>1.25</v>
      </c>
      <c r="I42" t="n">
        <v>18</v>
      </c>
      <c r="J42" t="n">
        <v>155.66</v>
      </c>
      <c r="K42" t="n">
        <v>47.83</v>
      </c>
      <c r="L42" t="n">
        <v>11</v>
      </c>
      <c r="M42" t="n">
        <v>16</v>
      </c>
      <c r="N42" t="n">
        <v>26.83</v>
      </c>
      <c r="O42" t="n">
        <v>19431.82</v>
      </c>
      <c r="P42" t="n">
        <v>247.12</v>
      </c>
      <c r="Q42" t="n">
        <v>608.8200000000001</v>
      </c>
      <c r="R42" t="n">
        <v>57.96</v>
      </c>
      <c r="S42" t="n">
        <v>46.36</v>
      </c>
      <c r="T42" t="n">
        <v>5438.17</v>
      </c>
      <c r="U42" t="n">
        <v>0.8</v>
      </c>
      <c r="V42" t="n">
        <v>0.9</v>
      </c>
      <c r="W42" t="n">
        <v>9.210000000000001</v>
      </c>
      <c r="X42" t="n">
        <v>0.35</v>
      </c>
      <c r="Y42" t="n">
        <v>1</v>
      </c>
      <c r="Z42" t="n">
        <v>10</v>
      </c>
      <c r="AA42" t="n">
        <v>853.9012041594681</v>
      </c>
      <c r="AB42" t="n">
        <v>1168.345298993394</v>
      </c>
      <c r="AC42" t="n">
        <v>1056.84006344039</v>
      </c>
      <c r="AD42" t="n">
        <v>853901.2041594681</v>
      </c>
      <c r="AE42" t="n">
        <v>1168345.298993394</v>
      </c>
      <c r="AF42" t="n">
        <v>1.634299459696553e-06</v>
      </c>
      <c r="AG42" t="n">
        <v>22.97743055555556</v>
      </c>
      <c r="AH42" t="n">
        <v>1056840.06344039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3.7876</v>
      </c>
      <c r="E43" t="n">
        <v>26.4</v>
      </c>
      <c r="F43" t="n">
        <v>23.68</v>
      </c>
      <c r="G43" t="n">
        <v>83.59</v>
      </c>
      <c r="H43" t="n">
        <v>1.28</v>
      </c>
      <c r="I43" t="n">
        <v>17</v>
      </c>
      <c r="J43" t="n">
        <v>156.01</v>
      </c>
      <c r="K43" t="n">
        <v>47.83</v>
      </c>
      <c r="L43" t="n">
        <v>11.25</v>
      </c>
      <c r="M43" t="n">
        <v>15</v>
      </c>
      <c r="N43" t="n">
        <v>26.93</v>
      </c>
      <c r="O43" t="n">
        <v>19475.23</v>
      </c>
      <c r="P43" t="n">
        <v>246.77</v>
      </c>
      <c r="Q43" t="n">
        <v>608.8099999999999</v>
      </c>
      <c r="R43" t="n">
        <v>56.99</v>
      </c>
      <c r="S43" t="n">
        <v>46.36</v>
      </c>
      <c r="T43" t="n">
        <v>4958.52</v>
      </c>
      <c r="U43" t="n">
        <v>0.8100000000000001</v>
      </c>
      <c r="V43" t="n">
        <v>0.9</v>
      </c>
      <c r="W43" t="n">
        <v>9.210000000000001</v>
      </c>
      <c r="X43" t="n">
        <v>0.31</v>
      </c>
      <c r="Y43" t="n">
        <v>1</v>
      </c>
      <c r="Z43" t="n">
        <v>10</v>
      </c>
      <c r="AA43" t="n">
        <v>851.9129472584715</v>
      </c>
      <c r="AB43" t="n">
        <v>1165.624878185746</v>
      </c>
      <c r="AC43" t="n">
        <v>1054.37927577649</v>
      </c>
      <c r="AD43" t="n">
        <v>851912.9472584715</v>
      </c>
      <c r="AE43" t="n">
        <v>1165624.878185746</v>
      </c>
      <c r="AF43" t="n">
        <v>1.638322164345517e-06</v>
      </c>
      <c r="AG43" t="n">
        <v>22.91666666666667</v>
      </c>
      <c r="AH43" t="n">
        <v>1054379.27577649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3.7858</v>
      </c>
      <c r="E44" t="n">
        <v>26.41</v>
      </c>
      <c r="F44" t="n">
        <v>23.7</v>
      </c>
      <c r="G44" t="n">
        <v>83.63</v>
      </c>
      <c r="H44" t="n">
        <v>1.3</v>
      </c>
      <c r="I44" t="n">
        <v>17</v>
      </c>
      <c r="J44" t="n">
        <v>156.36</v>
      </c>
      <c r="K44" t="n">
        <v>47.83</v>
      </c>
      <c r="L44" t="n">
        <v>11.5</v>
      </c>
      <c r="M44" t="n">
        <v>15</v>
      </c>
      <c r="N44" t="n">
        <v>27.03</v>
      </c>
      <c r="O44" t="n">
        <v>19518.67</v>
      </c>
      <c r="P44" t="n">
        <v>246.38</v>
      </c>
      <c r="Q44" t="n">
        <v>608.83</v>
      </c>
      <c r="R44" t="n">
        <v>57.42</v>
      </c>
      <c r="S44" t="n">
        <v>46.36</v>
      </c>
      <c r="T44" t="n">
        <v>5173.94</v>
      </c>
      <c r="U44" t="n">
        <v>0.8100000000000001</v>
      </c>
      <c r="V44" t="n">
        <v>0.9</v>
      </c>
      <c r="W44" t="n">
        <v>9.210000000000001</v>
      </c>
      <c r="X44" t="n">
        <v>0.32</v>
      </c>
      <c r="Y44" t="n">
        <v>1</v>
      </c>
      <c r="Z44" t="n">
        <v>10</v>
      </c>
      <c r="AA44" t="n">
        <v>851.7152370085358</v>
      </c>
      <c r="AB44" t="n">
        <v>1165.354362299424</v>
      </c>
      <c r="AC44" t="n">
        <v>1054.134577546686</v>
      </c>
      <c r="AD44" t="n">
        <v>851715.2370085359</v>
      </c>
      <c r="AE44" t="n">
        <v>1165354.362299424</v>
      </c>
      <c r="AF44" t="n">
        <v>1.637543576348943e-06</v>
      </c>
      <c r="AG44" t="n">
        <v>22.92534722222222</v>
      </c>
      <c r="AH44" t="n">
        <v>1054134.577546686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3.7947</v>
      </c>
      <c r="E45" t="n">
        <v>26.35</v>
      </c>
      <c r="F45" t="n">
        <v>23.66</v>
      </c>
      <c r="G45" t="n">
        <v>88.73</v>
      </c>
      <c r="H45" t="n">
        <v>1.33</v>
      </c>
      <c r="I45" t="n">
        <v>16</v>
      </c>
      <c r="J45" t="n">
        <v>156.71</v>
      </c>
      <c r="K45" t="n">
        <v>47.83</v>
      </c>
      <c r="L45" t="n">
        <v>11.75</v>
      </c>
      <c r="M45" t="n">
        <v>14</v>
      </c>
      <c r="N45" t="n">
        <v>27.14</v>
      </c>
      <c r="O45" t="n">
        <v>19562.15</v>
      </c>
      <c r="P45" t="n">
        <v>245.09</v>
      </c>
      <c r="Q45" t="n">
        <v>608.8099999999999</v>
      </c>
      <c r="R45" t="n">
        <v>56.42</v>
      </c>
      <c r="S45" t="n">
        <v>46.36</v>
      </c>
      <c r="T45" t="n">
        <v>4676.02</v>
      </c>
      <c r="U45" t="n">
        <v>0.82</v>
      </c>
      <c r="V45" t="n">
        <v>0.9</v>
      </c>
      <c r="W45" t="n">
        <v>9.199999999999999</v>
      </c>
      <c r="X45" t="n">
        <v>0.29</v>
      </c>
      <c r="Y45" t="n">
        <v>1</v>
      </c>
      <c r="Z45" t="n">
        <v>10</v>
      </c>
      <c r="AA45" t="n">
        <v>848.4408741588933</v>
      </c>
      <c r="AB45" t="n">
        <v>1160.874234593849</v>
      </c>
      <c r="AC45" t="n">
        <v>1050.082026941433</v>
      </c>
      <c r="AD45" t="n">
        <v>848440.8741588932</v>
      </c>
      <c r="AE45" t="n">
        <v>1160874.234593849</v>
      </c>
      <c r="AF45" t="n">
        <v>1.641393261443112e-06</v>
      </c>
      <c r="AG45" t="n">
        <v>22.87326388888889</v>
      </c>
      <c r="AH45" t="n">
        <v>1050082.026941433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3.7919</v>
      </c>
      <c r="E46" t="n">
        <v>26.37</v>
      </c>
      <c r="F46" t="n">
        <v>23.68</v>
      </c>
      <c r="G46" t="n">
        <v>88.81</v>
      </c>
      <c r="H46" t="n">
        <v>1.35</v>
      </c>
      <c r="I46" t="n">
        <v>16</v>
      </c>
      <c r="J46" t="n">
        <v>157.07</v>
      </c>
      <c r="K46" t="n">
        <v>47.83</v>
      </c>
      <c r="L46" t="n">
        <v>12</v>
      </c>
      <c r="M46" t="n">
        <v>14</v>
      </c>
      <c r="N46" t="n">
        <v>27.24</v>
      </c>
      <c r="O46" t="n">
        <v>19605.66</v>
      </c>
      <c r="P46" t="n">
        <v>245.04</v>
      </c>
      <c r="Q46" t="n">
        <v>608.8</v>
      </c>
      <c r="R46" t="n">
        <v>56.99</v>
      </c>
      <c r="S46" t="n">
        <v>46.36</v>
      </c>
      <c r="T46" t="n">
        <v>4964.67</v>
      </c>
      <c r="U46" t="n">
        <v>0.8100000000000001</v>
      </c>
      <c r="V46" t="n">
        <v>0.9</v>
      </c>
      <c r="W46" t="n">
        <v>9.210000000000001</v>
      </c>
      <c r="X46" t="n">
        <v>0.31</v>
      </c>
      <c r="Y46" t="n">
        <v>1</v>
      </c>
      <c r="Z46" t="n">
        <v>10</v>
      </c>
      <c r="AA46" t="n">
        <v>848.8611837878162</v>
      </c>
      <c r="AB46" t="n">
        <v>1161.449320770894</v>
      </c>
      <c r="AC46" t="n">
        <v>1050.602227700879</v>
      </c>
      <c r="AD46" t="n">
        <v>848861.1837878162</v>
      </c>
      <c r="AE46" t="n">
        <v>1161449.320770894</v>
      </c>
      <c r="AF46" t="n">
        <v>1.640182124559553e-06</v>
      </c>
      <c r="AG46" t="n">
        <v>22.890625</v>
      </c>
      <c r="AH46" t="n">
        <v>1050602.227700879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3.7908</v>
      </c>
      <c r="E47" t="n">
        <v>26.38</v>
      </c>
      <c r="F47" t="n">
        <v>23.69</v>
      </c>
      <c r="G47" t="n">
        <v>88.83</v>
      </c>
      <c r="H47" t="n">
        <v>1.38</v>
      </c>
      <c r="I47" t="n">
        <v>16</v>
      </c>
      <c r="J47" t="n">
        <v>157.42</v>
      </c>
      <c r="K47" t="n">
        <v>47.83</v>
      </c>
      <c r="L47" t="n">
        <v>12.25</v>
      </c>
      <c r="M47" t="n">
        <v>14</v>
      </c>
      <c r="N47" t="n">
        <v>27.34</v>
      </c>
      <c r="O47" t="n">
        <v>19649.2</v>
      </c>
      <c r="P47" t="n">
        <v>243.7</v>
      </c>
      <c r="Q47" t="n">
        <v>608.77</v>
      </c>
      <c r="R47" t="n">
        <v>57.4</v>
      </c>
      <c r="S47" t="n">
        <v>46.36</v>
      </c>
      <c r="T47" t="n">
        <v>5168.65</v>
      </c>
      <c r="U47" t="n">
        <v>0.8100000000000001</v>
      </c>
      <c r="V47" t="n">
        <v>0.9</v>
      </c>
      <c r="W47" t="n">
        <v>9.199999999999999</v>
      </c>
      <c r="X47" t="n">
        <v>0.32</v>
      </c>
      <c r="Y47" t="n">
        <v>1</v>
      </c>
      <c r="Z47" t="n">
        <v>10</v>
      </c>
      <c r="AA47" t="n">
        <v>847.1443162813579</v>
      </c>
      <c r="AB47" t="n">
        <v>1159.100226905709</v>
      </c>
      <c r="AC47" t="n">
        <v>1048.477328057213</v>
      </c>
      <c r="AD47" t="n">
        <v>847144.3162813579</v>
      </c>
      <c r="AE47" t="n">
        <v>1159100.226905709</v>
      </c>
      <c r="AF47" t="n">
        <v>1.639706320783869e-06</v>
      </c>
      <c r="AG47" t="n">
        <v>22.89930555555556</v>
      </c>
      <c r="AH47" t="n">
        <v>1048477.328057213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3.8005</v>
      </c>
      <c r="E48" t="n">
        <v>26.31</v>
      </c>
      <c r="F48" t="n">
        <v>23.65</v>
      </c>
      <c r="G48" t="n">
        <v>94.59999999999999</v>
      </c>
      <c r="H48" t="n">
        <v>1.4</v>
      </c>
      <c r="I48" t="n">
        <v>15</v>
      </c>
      <c r="J48" t="n">
        <v>157.77</v>
      </c>
      <c r="K48" t="n">
        <v>47.83</v>
      </c>
      <c r="L48" t="n">
        <v>12.5</v>
      </c>
      <c r="M48" t="n">
        <v>13</v>
      </c>
      <c r="N48" t="n">
        <v>27.45</v>
      </c>
      <c r="O48" t="n">
        <v>19692.79</v>
      </c>
      <c r="P48" t="n">
        <v>242.78</v>
      </c>
      <c r="Q48" t="n">
        <v>608.83</v>
      </c>
      <c r="R48" t="n">
        <v>56.11</v>
      </c>
      <c r="S48" t="n">
        <v>46.36</v>
      </c>
      <c r="T48" t="n">
        <v>4529.93</v>
      </c>
      <c r="U48" t="n">
        <v>0.83</v>
      </c>
      <c r="V48" t="n">
        <v>0.9</v>
      </c>
      <c r="W48" t="n">
        <v>9.199999999999999</v>
      </c>
      <c r="X48" t="n">
        <v>0.28</v>
      </c>
      <c r="Y48" t="n">
        <v>1</v>
      </c>
      <c r="Z48" t="n">
        <v>10</v>
      </c>
      <c r="AA48" t="n">
        <v>844.3108523984644</v>
      </c>
      <c r="AB48" t="n">
        <v>1155.223356617529</v>
      </c>
      <c r="AC48" t="n">
        <v>1044.970460828116</v>
      </c>
      <c r="AD48" t="n">
        <v>844310.8523984643</v>
      </c>
      <c r="AE48" t="n">
        <v>1155223.356617529</v>
      </c>
      <c r="AF48" t="n">
        <v>1.643902044987627e-06</v>
      </c>
      <c r="AG48" t="n">
        <v>22.83854166666667</v>
      </c>
      <c r="AH48" t="n">
        <v>1044970.460828116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3.8014</v>
      </c>
      <c r="E49" t="n">
        <v>26.31</v>
      </c>
      <c r="F49" t="n">
        <v>23.64</v>
      </c>
      <c r="G49" t="n">
        <v>94.58</v>
      </c>
      <c r="H49" t="n">
        <v>1.43</v>
      </c>
      <c r="I49" t="n">
        <v>15</v>
      </c>
      <c r="J49" t="n">
        <v>158.13</v>
      </c>
      <c r="K49" t="n">
        <v>47.83</v>
      </c>
      <c r="L49" t="n">
        <v>12.75</v>
      </c>
      <c r="M49" t="n">
        <v>13</v>
      </c>
      <c r="N49" t="n">
        <v>27.55</v>
      </c>
      <c r="O49" t="n">
        <v>19736.4</v>
      </c>
      <c r="P49" t="n">
        <v>242.54</v>
      </c>
      <c r="Q49" t="n">
        <v>608.8200000000001</v>
      </c>
      <c r="R49" t="n">
        <v>55.86</v>
      </c>
      <c r="S49" t="n">
        <v>46.36</v>
      </c>
      <c r="T49" t="n">
        <v>4403.18</v>
      </c>
      <c r="U49" t="n">
        <v>0.83</v>
      </c>
      <c r="V49" t="n">
        <v>0.9</v>
      </c>
      <c r="W49" t="n">
        <v>9.199999999999999</v>
      </c>
      <c r="X49" t="n">
        <v>0.27</v>
      </c>
      <c r="Y49" t="n">
        <v>1</v>
      </c>
      <c r="Z49" t="n">
        <v>10</v>
      </c>
      <c r="AA49" t="n">
        <v>843.7883700606022</v>
      </c>
      <c r="AB49" t="n">
        <v>1154.508473232573</v>
      </c>
      <c r="AC49" t="n">
        <v>1044.323804910074</v>
      </c>
      <c r="AD49" t="n">
        <v>843788.3700606022</v>
      </c>
      <c r="AE49" t="n">
        <v>1154508.473232573</v>
      </c>
      <c r="AF49" t="n">
        <v>1.644291338985914e-06</v>
      </c>
      <c r="AG49" t="n">
        <v>22.83854166666667</v>
      </c>
      <c r="AH49" t="n">
        <v>1044323.804910074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3.7994</v>
      </c>
      <c r="E50" t="n">
        <v>26.32</v>
      </c>
      <c r="F50" t="n">
        <v>23.66</v>
      </c>
      <c r="G50" t="n">
        <v>94.63</v>
      </c>
      <c r="H50" t="n">
        <v>1.45</v>
      </c>
      <c r="I50" t="n">
        <v>15</v>
      </c>
      <c r="J50" t="n">
        <v>158.48</v>
      </c>
      <c r="K50" t="n">
        <v>47.83</v>
      </c>
      <c r="L50" t="n">
        <v>13</v>
      </c>
      <c r="M50" t="n">
        <v>13</v>
      </c>
      <c r="N50" t="n">
        <v>27.65</v>
      </c>
      <c r="O50" t="n">
        <v>19780.06</v>
      </c>
      <c r="P50" t="n">
        <v>241.4</v>
      </c>
      <c r="Q50" t="n">
        <v>608.8099999999999</v>
      </c>
      <c r="R50" t="n">
        <v>56.23</v>
      </c>
      <c r="S50" t="n">
        <v>46.36</v>
      </c>
      <c r="T50" t="n">
        <v>4586.35</v>
      </c>
      <c r="U50" t="n">
        <v>0.82</v>
      </c>
      <c r="V50" t="n">
        <v>0.9</v>
      </c>
      <c r="W50" t="n">
        <v>9.199999999999999</v>
      </c>
      <c r="X50" t="n">
        <v>0.29</v>
      </c>
      <c r="Y50" t="n">
        <v>1</v>
      </c>
      <c r="Z50" t="n">
        <v>10</v>
      </c>
      <c r="AA50" t="n">
        <v>842.5392608180338</v>
      </c>
      <c r="AB50" t="n">
        <v>1152.79938686008</v>
      </c>
      <c r="AC50" t="n">
        <v>1042.777831342255</v>
      </c>
      <c r="AD50" t="n">
        <v>842539.2608180337</v>
      </c>
      <c r="AE50" t="n">
        <v>1152799.38686008</v>
      </c>
      <c r="AF50" t="n">
        <v>1.643426241211943e-06</v>
      </c>
      <c r="AG50" t="n">
        <v>22.84722222222222</v>
      </c>
      <c r="AH50" t="n">
        <v>1042777.831342255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3.8086</v>
      </c>
      <c r="E51" t="n">
        <v>26.26</v>
      </c>
      <c r="F51" t="n">
        <v>23.62</v>
      </c>
      <c r="G51" t="n">
        <v>101.24</v>
      </c>
      <c r="H51" t="n">
        <v>1.48</v>
      </c>
      <c r="I51" t="n">
        <v>14</v>
      </c>
      <c r="J51" t="n">
        <v>158.84</v>
      </c>
      <c r="K51" t="n">
        <v>47.83</v>
      </c>
      <c r="L51" t="n">
        <v>13.25</v>
      </c>
      <c r="M51" t="n">
        <v>12</v>
      </c>
      <c r="N51" t="n">
        <v>27.76</v>
      </c>
      <c r="O51" t="n">
        <v>19823.75</v>
      </c>
      <c r="P51" t="n">
        <v>239.89</v>
      </c>
      <c r="Q51" t="n">
        <v>608.86</v>
      </c>
      <c r="R51" t="n">
        <v>55.33</v>
      </c>
      <c r="S51" t="n">
        <v>46.36</v>
      </c>
      <c r="T51" t="n">
        <v>4142.83</v>
      </c>
      <c r="U51" t="n">
        <v>0.84</v>
      </c>
      <c r="V51" t="n">
        <v>0.9</v>
      </c>
      <c r="W51" t="n">
        <v>9.199999999999999</v>
      </c>
      <c r="X51" t="n">
        <v>0.25</v>
      </c>
      <c r="Y51" t="n">
        <v>1</v>
      </c>
      <c r="Z51" t="n">
        <v>10</v>
      </c>
      <c r="AA51" t="n">
        <v>838.9451598025288</v>
      </c>
      <c r="AB51" t="n">
        <v>1147.88177929012</v>
      </c>
      <c r="AC51" t="n">
        <v>1038.329553336866</v>
      </c>
      <c r="AD51" t="n">
        <v>838945.1598025288</v>
      </c>
      <c r="AE51" t="n">
        <v>1147881.77929012</v>
      </c>
      <c r="AF51" t="n">
        <v>1.647405690972208e-06</v>
      </c>
      <c r="AG51" t="n">
        <v>22.79513888888889</v>
      </c>
      <c r="AH51" t="n">
        <v>1038329.553336866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3.8085</v>
      </c>
      <c r="E52" t="n">
        <v>26.26</v>
      </c>
      <c r="F52" t="n">
        <v>23.62</v>
      </c>
      <c r="G52" t="n">
        <v>101.25</v>
      </c>
      <c r="H52" t="n">
        <v>1.5</v>
      </c>
      <c r="I52" t="n">
        <v>14</v>
      </c>
      <c r="J52" t="n">
        <v>159.19</v>
      </c>
      <c r="K52" t="n">
        <v>47.83</v>
      </c>
      <c r="L52" t="n">
        <v>13.5</v>
      </c>
      <c r="M52" t="n">
        <v>12</v>
      </c>
      <c r="N52" t="n">
        <v>27.86</v>
      </c>
      <c r="O52" t="n">
        <v>19867.59</v>
      </c>
      <c r="P52" t="n">
        <v>239.93</v>
      </c>
      <c r="Q52" t="n">
        <v>608.87</v>
      </c>
      <c r="R52" t="n">
        <v>55.05</v>
      </c>
      <c r="S52" t="n">
        <v>46.36</v>
      </c>
      <c r="T52" t="n">
        <v>4002.8</v>
      </c>
      <c r="U52" t="n">
        <v>0.84</v>
      </c>
      <c r="V52" t="n">
        <v>0.9</v>
      </c>
      <c r="W52" t="n">
        <v>9.199999999999999</v>
      </c>
      <c r="X52" t="n">
        <v>0.25</v>
      </c>
      <c r="Y52" t="n">
        <v>1</v>
      </c>
      <c r="Z52" t="n">
        <v>10</v>
      </c>
      <c r="AA52" t="n">
        <v>839.0151489078817</v>
      </c>
      <c r="AB52" t="n">
        <v>1147.977541471765</v>
      </c>
      <c r="AC52" t="n">
        <v>1038.416176110298</v>
      </c>
      <c r="AD52" t="n">
        <v>839015.1489078817</v>
      </c>
      <c r="AE52" t="n">
        <v>1147977.541471765</v>
      </c>
      <c r="AF52" t="n">
        <v>1.647362436083509e-06</v>
      </c>
      <c r="AG52" t="n">
        <v>22.79513888888889</v>
      </c>
      <c r="AH52" t="n">
        <v>1038416.176110298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3.81</v>
      </c>
      <c r="E53" t="n">
        <v>26.25</v>
      </c>
      <c r="F53" t="n">
        <v>23.61</v>
      </c>
      <c r="G53" t="n">
        <v>101.2</v>
      </c>
      <c r="H53" t="n">
        <v>1.53</v>
      </c>
      <c r="I53" t="n">
        <v>14</v>
      </c>
      <c r="J53" t="n">
        <v>159.55</v>
      </c>
      <c r="K53" t="n">
        <v>47.83</v>
      </c>
      <c r="L53" t="n">
        <v>13.75</v>
      </c>
      <c r="M53" t="n">
        <v>12</v>
      </c>
      <c r="N53" t="n">
        <v>27.97</v>
      </c>
      <c r="O53" t="n">
        <v>19911.36</v>
      </c>
      <c r="P53" t="n">
        <v>239.06</v>
      </c>
      <c r="Q53" t="n">
        <v>608.78</v>
      </c>
      <c r="R53" t="n">
        <v>54.98</v>
      </c>
      <c r="S53" t="n">
        <v>46.36</v>
      </c>
      <c r="T53" t="n">
        <v>3967.2</v>
      </c>
      <c r="U53" t="n">
        <v>0.84</v>
      </c>
      <c r="V53" t="n">
        <v>0.9</v>
      </c>
      <c r="W53" t="n">
        <v>9.199999999999999</v>
      </c>
      <c r="X53" t="n">
        <v>0.24</v>
      </c>
      <c r="Y53" t="n">
        <v>1</v>
      </c>
      <c r="Z53" t="n">
        <v>10</v>
      </c>
      <c r="AA53" t="n">
        <v>837.5182656776976</v>
      </c>
      <c r="AB53" t="n">
        <v>1145.9294397984</v>
      </c>
      <c r="AC53" t="n">
        <v>1036.56354238611</v>
      </c>
      <c r="AD53" t="n">
        <v>837518.2656776976</v>
      </c>
      <c r="AE53" t="n">
        <v>1145929.4397984</v>
      </c>
      <c r="AF53" t="n">
        <v>1.648011259413987e-06</v>
      </c>
      <c r="AG53" t="n">
        <v>22.78645833333333</v>
      </c>
      <c r="AH53" t="n">
        <v>1036563.54238611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3.8071</v>
      </c>
      <c r="E54" t="n">
        <v>26.27</v>
      </c>
      <c r="F54" t="n">
        <v>23.63</v>
      </c>
      <c r="G54" t="n">
        <v>101.29</v>
      </c>
      <c r="H54" t="n">
        <v>1.55</v>
      </c>
      <c r="I54" t="n">
        <v>14</v>
      </c>
      <c r="J54" t="n">
        <v>159.9</v>
      </c>
      <c r="K54" t="n">
        <v>47.83</v>
      </c>
      <c r="L54" t="n">
        <v>14</v>
      </c>
      <c r="M54" t="n">
        <v>12</v>
      </c>
      <c r="N54" t="n">
        <v>28.07</v>
      </c>
      <c r="O54" t="n">
        <v>19955.16</v>
      </c>
      <c r="P54" t="n">
        <v>237.84</v>
      </c>
      <c r="Q54" t="n">
        <v>608.85</v>
      </c>
      <c r="R54" t="n">
        <v>55.58</v>
      </c>
      <c r="S54" t="n">
        <v>46.36</v>
      </c>
      <c r="T54" t="n">
        <v>4266.82</v>
      </c>
      <c r="U54" t="n">
        <v>0.83</v>
      </c>
      <c r="V54" t="n">
        <v>0.9</v>
      </c>
      <c r="W54" t="n">
        <v>9.199999999999999</v>
      </c>
      <c r="X54" t="n">
        <v>0.26</v>
      </c>
      <c r="Y54" t="n">
        <v>1</v>
      </c>
      <c r="Z54" t="n">
        <v>10</v>
      </c>
      <c r="AA54" t="n">
        <v>836.2692387885875</v>
      </c>
      <c r="AB54" t="n">
        <v>1144.220466105542</v>
      </c>
      <c r="AC54" t="n">
        <v>1035.017670743939</v>
      </c>
      <c r="AD54" t="n">
        <v>836269.2387885875</v>
      </c>
      <c r="AE54" t="n">
        <v>1144220.466105542</v>
      </c>
      <c r="AF54" t="n">
        <v>1.64675686764173e-06</v>
      </c>
      <c r="AG54" t="n">
        <v>22.80381944444444</v>
      </c>
      <c r="AH54" t="n">
        <v>1035017.670743939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3.8139</v>
      </c>
      <c r="E55" t="n">
        <v>26.22</v>
      </c>
      <c r="F55" t="n">
        <v>23.62</v>
      </c>
      <c r="G55" t="n">
        <v>109</v>
      </c>
      <c r="H55" t="n">
        <v>1.58</v>
      </c>
      <c r="I55" t="n">
        <v>13</v>
      </c>
      <c r="J55" t="n">
        <v>160.26</v>
      </c>
      <c r="K55" t="n">
        <v>47.83</v>
      </c>
      <c r="L55" t="n">
        <v>14.25</v>
      </c>
      <c r="M55" t="n">
        <v>11</v>
      </c>
      <c r="N55" t="n">
        <v>28.18</v>
      </c>
      <c r="O55" t="n">
        <v>19998.99</v>
      </c>
      <c r="P55" t="n">
        <v>237.26</v>
      </c>
      <c r="Q55" t="n">
        <v>608.77</v>
      </c>
      <c r="R55" t="n">
        <v>54.92</v>
      </c>
      <c r="S55" t="n">
        <v>46.36</v>
      </c>
      <c r="T55" t="n">
        <v>3943.12</v>
      </c>
      <c r="U55" t="n">
        <v>0.84</v>
      </c>
      <c r="V55" t="n">
        <v>0.9</v>
      </c>
      <c r="W55" t="n">
        <v>9.199999999999999</v>
      </c>
      <c r="X55" t="n">
        <v>0.24</v>
      </c>
      <c r="Y55" t="n">
        <v>1</v>
      </c>
      <c r="Z55" t="n">
        <v>10</v>
      </c>
      <c r="AA55" t="n">
        <v>834.5132830414298</v>
      </c>
      <c r="AB55" t="n">
        <v>1141.81788998498</v>
      </c>
      <c r="AC55" t="n">
        <v>1032.844393116287</v>
      </c>
      <c r="AD55" t="n">
        <v>834513.2830414297</v>
      </c>
      <c r="AE55" t="n">
        <v>1141817.88998498</v>
      </c>
      <c r="AF55" t="n">
        <v>1.64969820007323e-06</v>
      </c>
      <c r="AG55" t="n">
        <v>22.76041666666667</v>
      </c>
      <c r="AH55" t="n">
        <v>1032844.393116287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3.8149</v>
      </c>
      <c r="E56" t="n">
        <v>26.21</v>
      </c>
      <c r="F56" t="n">
        <v>23.61</v>
      </c>
      <c r="G56" t="n">
        <v>108.96</v>
      </c>
      <c r="H56" t="n">
        <v>1.6</v>
      </c>
      <c r="I56" t="n">
        <v>13</v>
      </c>
      <c r="J56" t="n">
        <v>160.61</v>
      </c>
      <c r="K56" t="n">
        <v>47.83</v>
      </c>
      <c r="L56" t="n">
        <v>14.5</v>
      </c>
      <c r="M56" t="n">
        <v>11</v>
      </c>
      <c r="N56" t="n">
        <v>28.28</v>
      </c>
      <c r="O56" t="n">
        <v>20042.86</v>
      </c>
      <c r="P56" t="n">
        <v>236.72</v>
      </c>
      <c r="Q56" t="n">
        <v>608.8</v>
      </c>
      <c r="R56" t="n">
        <v>54.84</v>
      </c>
      <c r="S56" t="n">
        <v>46.36</v>
      </c>
      <c r="T56" t="n">
        <v>3903.93</v>
      </c>
      <c r="U56" t="n">
        <v>0.85</v>
      </c>
      <c r="V56" t="n">
        <v>0.9</v>
      </c>
      <c r="W56" t="n">
        <v>9.199999999999999</v>
      </c>
      <c r="X56" t="n">
        <v>0.24</v>
      </c>
      <c r="Y56" t="n">
        <v>1</v>
      </c>
      <c r="Z56" t="n">
        <v>10</v>
      </c>
      <c r="AA56" t="n">
        <v>833.554315284949</v>
      </c>
      <c r="AB56" t="n">
        <v>1140.505787993892</v>
      </c>
      <c r="AC56" t="n">
        <v>1031.657516297681</v>
      </c>
      <c r="AD56" t="n">
        <v>833554.315284949</v>
      </c>
      <c r="AE56" t="n">
        <v>1140505.787993892</v>
      </c>
      <c r="AF56" t="n">
        <v>1.650130748960215e-06</v>
      </c>
      <c r="AG56" t="n">
        <v>22.75173611111111</v>
      </c>
      <c r="AH56" t="n">
        <v>1031657.516297681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3.8157</v>
      </c>
      <c r="E57" t="n">
        <v>26.21</v>
      </c>
      <c r="F57" t="n">
        <v>23.6</v>
      </c>
      <c r="G57" t="n">
        <v>108.94</v>
      </c>
      <c r="H57" t="n">
        <v>1.62</v>
      </c>
      <c r="I57" t="n">
        <v>13</v>
      </c>
      <c r="J57" t="n">
        <v>160.97</v>
      </c>
      <c r="K57" t="n">
        <v>47.83</v>
      </c>
      <c r="L57" t="n">
        <v>14.75</v>
      </c>
      <c r="M57" t="n">
        <v>11</v>
      </c>
      <c r="N57" t="n">
        <v>28.39</v>
      </c>
      <c r="O57" t="n">
        <v>20086.77</v>
      </c>
      <c r="P57" t="n">
        <v>236.17</v>
      </c>
      <c r="Q57" t="n">
        <v>608.76</v>
      </c>
      <c r="R57" t="n">
        <v>54.63</v>
      </c>
      <c r="S57" t="n">
        <v>46.36</v>
      </c>
      <c r="T57" t="n">
        <v>3798.79</v>
      </c>
      <c r="U57" t="n">
        <v>0.85</v>
      </c>
      <c r="V57" t="n">
        <v>0.9</v>
      </c>
      <c r="W57" t="n">
        <v>9.199999999999999</v>
      </c>
      <c r="X57" t="n">
        <v>0.23</v>
      </c>
      <c r="Y57" t="n">
        <v>1</v>
      </c>
      <c r="Z57" t="n">
        <v>10</v>
      </c>
      <c r="AA57" t="n">
        <v>832.606873255728</v>
      </c>
      <c r="AB57" t="n">
        <v>1139.20945601132</v>
      </c>
      <c r="AC57" t="n">
        <v>1030.484904420112</v>
      </c>
      <c r="AD57" t="n">
        <v>832606.873255728</v>
      </c>
      <c r="AE57" t="n">
        <v>1139209.45601132</v>
      </c>
      <c r="AF57" t="n">
        <v>1.650476788069804e-06</v>
      </c>
      <c r="AG57" t="n">
        <v>22.75173611111111</v>
      </c>
      <c r="AH57" t="n">
        <v>1030484.904420112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3.8145</v>
      </c>
      <c r="E58" t="n">
        <v>26.22</v>
      </c>
      <c r="F58" t="n">
        <v>23.61</v>
      </c>
      <c r="G58" t="n">
        <v>108.98</v>
      </c>
      <c r="H58" t="n">
        <v>1.65</v>
      </c>
      <c r="I58" t="n">
        <v>13</v>
      </c>
      <c r="J58" t="n">
        <v>161.32</v>
      </c>
      <c r="K58" t="n">
        <v>47.83</v>
      </c>
      <c r="L58" t="n">
        <v>15</v>
      </c>
      <c r="M58" t="n">
        <v>11</v>
      </c>
      <c r="N58" t="n">
        <v>28.5</v>
      </c>
      <c r="O58" t="n">
        <v>20130.71</v>
      </c>
      <c r="P58" t="n">
        <v>234.47</v>
      </c>
      <c r="Q58" t="n">
        <v>608.8200000000001</v>
      </c>
      <c r="R58" t="n">
        <v>54.86</v>
      </c>
      <c r="S58" t="n">
        <v>46.36</v>
      </c>
      <c r="T58" t="n">
        <v>3913.37</v>
      </c>
      <c r="U58" t="n">
        <v>0.84</v>
      </c>
      <c r="V58" t="n">
        <v>0.9</v>
      </c>
      <c r="W58" t="n">
        <v>9.199999999999999</v>
      </c>
      <c r="X58" t="n">
        <v>0.24</v>
      </c>
      <c r="Y58" t="n">
        <v>1</v>
      </c>
      <c r="Z58" t="n">
        <v>10</v>
      </c>
      <c r="AA58" t="n">
        <v>830.3950381966721</v>
      </c>
      <c r="AB58" t="n">
        <v>1136.183125704243</v>
      </c>
      <c r="AC58" t="n">
        <v>1027.747402830062</v>
      </c>
      <c r="AD58" t="n">
        <v>830395.0381966721</v>
      </c>
      <c r="AE58" t="n">
        <v>1136183.125704243</v>
      </c>
      <c r="AF58" t="n">
        <v>1.649957729405421e-06</v>
      </c>
      <c r="AG58" t="n">
        <v>22.76041666666667</v>
      </c>
      <c r="AH58" t="n">
        <v>1027747.402830062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3.8219</v>
      </c>
      <c r="E59" t="n">
        <v>26.16</v>
      </c>
      <c r="F59" t="n">
        <v>23.59</v>
      </c>
      <c r="G59" t="n">
        <v>117.95</v>
      </c>
      <c r="H59" t="n">
        <v>1.67</v>
      </c>
      <c r="I59" t="n">
        <v>12</v>
      </c>
      <c r="J59" t="n">
        <v>161.68</v>
      </c>
      <c r="K59" t="n">
        <v>47.83</v>
      </c>
      <c r="L59" t="n">
        <v>15.25</v>
      </c>
      <c r="M59" t="n">
        <v>10</v>
      </c>
      <c r="N59" t="n">
        <v>28.6</v>
      </c>
      <c r="O59" t="n">
        <v>20174.69</v>
      </c>
      <c r="P59" t="n">
        <v>233.14</v>
      </c>
      <c r="Q59" t="n">
        <v>608.79</v>
      </c>
      <c r="R59" t="n">
        <v>53.94</v>
      </c>
      <c r="S59" t="n">
        <v>46.36</v>
      </c>
      <c r="T59" t="n">
        <v>3456.26</v>
      </c>
      <c r="U59" t="n">
        <v>0.86</v>
      </c>
      <c r="V59" t="n">
        <v>0.9</v>
      </c>
      <c r="W59" t="n">
        <v>9.199999999999999</v>
      </c>
      <c r="X59" t="n">
        <v>0.22</v>
      </c>
      <c r="Y59" t="n">
        <v>1</v>
      </c>
      <c r="Z59" t="n">
        <v>10</v>
      </c>
      <c r="AA59" t="n">
        <v>827.4483170378538</v>
      </c>
      <c r="AB59" t="n">
        <v>1132.151291814586</v>
      </c>
      <c r="AC59" t="n">
        <v>1024.100361508119</v>
      </c>
      <c r="AD59" t="n">
        <v>827448.3170378539</v>
      </c>
      <c r="AE59" t="n">
        <v>1132151.291814586</v>
      </c>
      <c r="AF59" t="n">
        <v>1.653158591169112e-06</v>
      </c>
      <c r="AG59" t="n">
        <v>22.70833333333333</v>
      </c>
      <c r="AH59" t="n">
        <v>1024100.361508119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3.8214</v>
      </c>
      <c r="E60" t="n">
        <v>26.17</v>
      </c>
      <c r="F60" t="n">
        <v>23.59</v>
      </c>
      <c r="G60" t="n">
        <v>117.97</v>
      </c>
      <c r="H60" t="n">
        <v>1.69</v>
      </c>
      <c r="I60" t="n">
        <v>12</v>
      </c>
      <c r="J60" t="n">
        <v>162.04</v>
      </c>
      <c r="K60" t="n">
        <v>47.83</v>
      </c>
      <c r="L60" t="n">
        <v>15.5</v>
      </c>
      <c r="M60" t="n">
        <v>10</v>
      </c>
      <c r="N60" t="n">
        <v>28.71</v>
      </c>
      <c r="O60" t="n">
        <v>20218.71</v>
      </c>
      <c r="P60" t="n">
        <v>232.81</v>
      </c>
      <c r="Q60" t="n">
        <v>608.76</v>
      </c>
      <c r="R60" t="n">
        <v>54.28</v>
      </c>
      <c r="S60" t="n">
        <v>46.36</v>
      </c>
      <c r="T60" t="n">
        <v>3626.01</v>
      </c>
      <c r="U60" t="n">
        <v>0.85</v>
      </c>
      <c r="V60" t="n">
        <v>0.9</v>
      </c>
      <c r="W60" t="n">
        <v>9.199999999999999</v>
      </c>
      <c r="X60" t="n">
        <v>0.22</v>
      </c>
      <c r="Y60" t="n">
        <v>1</v>
      </c>
      <c r="Z60" t="n">
        <v>10</v>
      </c>
      <c r="AA60" t="n">
        <v>827.0408174504799</v>
      </c>
      <c r="AB60" t="n">
        <v>1131.593732901528</v>
      </c>
      <c r="AC60" t="n">
        <v>1023.596015235184</v>
      </c>
      <c r="AD60" t="n">
        <v>827040.81745048</v>
      </c>
      <c r="AE60" t="n">
        <v>1131593.732901528</v>
      </c>
      <c r="AF60" t="n">
        <v>1.65294231672562e-06</v>
      </c>
      <c r="AG60" t="n">
        <v>22.71701388888889</v>
      </c>
      <c r="AH60" t="n">
        <v>1023596.015235184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3.8213</v>
      </c>
      <c r="E61" t="n">
        <v>26.17</v>
      </c>
      <c r="F61" t="n">
        <v>23.59</v>
      </c>
      <c r="G61" t="n">
        <v>117.97</v>
      </c>
      <c r="H61" t="n">
        <v>1.72</v>
      </c>
      <c r="I61" t="n">
        <v>12</v>
      </c>
      <c r="J61" t="n">
        <v>162.4</v>
      </c>
      <c r="K61" t="n">
        <v>47.83</v>
      </c>
      <c r="L61" t="n">
        <v>15.75</v>
      </c>
      <c r="M61" t="n">
        <v>10</v>
      </c>
      <c r="N61" t="n">
        <v>28.82</v>
      </c>
      <c r="O61" t="n">
        <v>20262.76</v>
      </c>
      <c r="P61" t="n">
        <v>232.45</v>
      </c>
      <c r="Q61" t="n">
        <v>608.79</v>
      </c>
      <c r="R61" t="n">
        <v>54.18</v>
      </c>
      <c r="S61" t="n">
        <v>46.36</v>
      </c>
      <c r="T61" t="n">
        <v>3579.7</v>
      </c>
      <c r="U61" t="n">
        <v>0.86</v>
      </c>
      <c r="V61" t="n">
        <v>0.9</v>
      </c>
      <c r="W61" t="n">
        <v>9.199999999999999</v>
      </c>
      <c r="X61" t="n">
        <v>0.22</v>
      </c>
      <c r="Y61" t="n">
        <v>1</v>
      </c>
      <c r="Z61" t="n">
        <v>10</v>
      </c>
      <c r="AA61" t="n">
        <v>826.5406158559226</v>
      </c>
      <c r="AB61" t="n">
        <v>1130.909335012517</v>
      </c>
      <c r="AC61" t="n">
        <v>1022.976935320142</v>
      </c>
      <c r="AD61" t="n">
        <v>826540.6158559226</v>
      </c>
      <c r="AE61" t="n">
        <v>1130909.335012517</v>
      </c>
      <c r="AF61" t="n">
        <v>1.652899061836921e-06</v>
      </c>
      <c r="AG61" t="n">
        <v>22.71701388888889</v>
      </c>
      <c r="AH61" t="n">
        <v>1022976.935320142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3.8207</v>
      </c>
      <c r="E62" t="n">
        <v>26.17</v>
      </c>
      <c r="F62" t="n">
        <v>23.6</v>
      </c>
      <c r="G62" t="n">
        <v>117.99</v>
      </c>
      <c r="H62" t="n">
        <v>1.74</v>
      </c>
      <c r="I62" t="n">
        <v>12</v>
      </c>
      <c r="J62" t="n">
        <v>162.75</v>
      </c>
      <c r="K62" t="n">
        <v>47.83</v>
      </c>
      <c r="L62" t="n">
        <v>16</v>
      </c>
      <c r="M62" t="n">
        <v>10</v>
      </c>
      <c r="N62" t="n">
        <v>28.92</v>
      </c>
      <c r="O62" t="n">
        <v>20306.85</v>
      </c>
      <c r="P62" t="n">
        <v>231.89</v>
      </c>
      <c r="Q62" t="n">
        <v>608.77</v>
      </c>
      <c r="R62" t="n">
        <v>54.51</v>
      </c>
      <c r="S62" t="n">
        <v>46.36</v>
      </c>
      <c r="T62" t="n">
        <v>3742.44</v>
      </c>
      <c r="U62" t="n">
        <v>0.85</v>
      </c>
      <c r="V62" t="n">
        <v>0.9</v>
      </c>
      <c r="W62" t="n">
        <v>9.199999999999999</v>
      </c>
      <c r="X62" t="n">
        <v>0.23</v>
      </c>
      <c r="Y62" t="n">
        <v>1</v>
      </c>
      <c r="Z62" t="n">
        <v>10</v>
      </c>
      <c r="AA62" t="n">
        <v>825.8794019843035</v>
      </c>
      <c r="AB62" t="n">
        <v>1130.004633022671</v>
      </c>
      <c r="AC62" t="n">
        <v>1022.15857681845</v>
      </c>
      <c r="AD62" t="n">
        <v>825879.4019843035</v>
      </c>
      <c r="AE62" t="n">
        <v>1130004.633022671</v>
      </c>
      <c r="AF62" t="n">
        <v>1.65263953250473e-06</v>
      </c>
      <c r="AG62" t="n">
        <v>22.71701388888889</v>
      </c>
      <c r="AH62" t="n">
        <v>1022158.57681845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3.8201</v>
      </c>
      <c r="E63" t="n">
        <v>26.18</v>
      </c>
      <c r="F63" t="n">
        <v>23.6</v>
      </c>
      <c r="G63" t="n">
        <v>118.01</v>
      </c>
      <c r="H63" t="n">
        <v>1.77</v>
      </c>
      <c r="I63" t="n">
        <v>12</v>
      </c>
      <c r="J63" t="n">
        <v>163.11</v>
      </c>
      <c r="K63" t="n">
        <v>47.83</v>
      </c>
      <c r="L63" t="n">
        <v>16.25</v>
      </c>
      <c r="M63" t="n">
        <v>10</v>
      </c>
      <c r="N63" t="n">
        <v>29.03</v>
      </c>
      <c r="O63" t="n">
        <v>20350.97</v>
      </c>
      <c r="P63" t="n">
        <v>230.43</v>
      </c>
      <c r="Q63" t="n">
        <v>608.77</v>
      </c>
      <c r="R63" t="n">
        <v>54.67</v>
      </c>
      <c r="S63" t="n">
        <v>46.36</v>
      </c>
      <c r="T63" t="n">
        <v>3823.48</v>
      </c>
      <c r="U63" t="n">
        <v>0.85</v>
      </c>
      <c r="V63" t="n">
        <v>0.9</v>
      </c>
      <c r="W63" t="n">
        <v>9.199999999999999</v>
      </c>
      <c r="X63" t="n">
        <v>0.23</v>
      </c>
      <c r="Y63" t="n">
        <v>1</v>
      </c>
      <c r="Z63" t="n">
        <v>10</v>
      </c>
      <c r="AA63" t="n">
        <v>823.8742586707506</v>
      </c>
      <c r="AB63" t="n">
        <v>1127.261107480388</v>
      </c>
      <c r="AC63" t="n">
        <v>1019.67688950336</v>
      </c>
      <c r="AD63" t="n">
        <v>823874.2586707505</v>
      </c>
      <c r="AE63" t="n">
        <v>1127261.107480388</v>
      </c>
      <c r="AF63" t="n">
        <v>1.652380003172539e-06</v>
      </c>
      <c r="AG63" t="n">
        <v>22.72569444444444</v>
      </c>
      <c r="AH63" t="n">
        <v>1019676.88950336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3.8295</v>
      </c>
      <c r="E64" t="n">
        <v>26.11</v>
      </c>
      <c r="F64" t="n">
        <v>23.57</v>
      </c>
      <c r="G64" t="n">
        <v>128.55</v>
      </c>
      <c r="H64" t="n">
        <v>1.79</v>
      </c>
      <c r="I64" t="n">
        <v>11</v>
      </c>
      <c r="J64" t="n">
        <v>163.47</v>
      </c>
      <c r="K64" t="n">
        <v>47.83</v>
      </c>
      <c r="L64" t="n">
        <v>16.5</v>
      </c>
      <c r="M64" t="n">
        <v>9</v>
      </c>
      <c r="N64" t="n">
        <v>29.14</v>
      </c>
      <c r="O64" t="n">
        <v>20395.14</v>
      </c>
      <c r="P64" t="n">
        <v>229.12</v>
      </c>
      <c r="Q64" t="n">
        <v>608.76</v>
      </c>
      <c r="R64" t="n">
        <v>53.43</v>
      </c>
      <c r="S64" t="n">
        <v>46.36</v>
      </c>
      <c r="T64" t="n">
        <v>3206.16</v>
      </c>
      <c r="U64" t="n">
        <v>0.87</v>
      </c>
      <c r="V64" t="n">
        <v>0.9</v>
      </c>
      <c r="W64" t="n">
        <v>9.199999999999999</v>
      </c>
      <c r="X64" t="n">
        <v>0.2</v>
      </c>
      <c r="Y64" t="n">
        <v>1</v>
      </c>
      <c r="Z64" t="n">
        <v>10</v>
      </c>
      <c r="AA64" t="n">
        <v>820.6655549626503</v>
      </c>
      <c r="AB64" t="n">
        <v>1122.870817508948</v>
      </c>
      <c r="AC64" t="n">
        <v>1015.705602644984</v>
      </c>
      <c r="AD64" t="n">
        <v>820665.5549626503</v>
      </c>
      <c r="AE64" t="n">
        <v>1122870.817508948</v>
      </c>
      <c r="AF64" t="n">
        <v>1.656445962710201e-06</v>
      </c>
      <c r="AG64" t="n">
        <v>22.66493055555556</v>
      </c>
      <c r="AH64" t="n">
        <v>1015705.602644984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3.8289</v>
      </c>
      <c r="E65" t="n">
        <v>26.12</v>
      </c>
      <c r="F65" t="n">
        <v>23.57</v>
      </c>
      <c r="G65" t="n">
        <v>128.57</v>
      </c>
      <c r="H65" t="n">
        <v>1.81</v>
      </c>
      <c r="I65" t="n">
        <v>11</v>
      </c>
      <c r="J65" t="n">
        <v>163.83</v>
      </c>
      <c r="K65" t="n">
        <v>47.83</v>
      </c>
      <c r="L65" t="n">
        <v>16.75</v>
      </c>
      <c r="M65" t="n">
        <v>9</v>
      </c>
      <c r="N65" t="n">
        <v>29.25</v>
      </c>
      <c r="O65" t="n">
        <v>20439.33</v>
      </c>
      <c r="P65" t="n">
        <v>229.27</v>
      </c>
      <c r="Q65" t="n">
        <v>608.84</v>
      </c>
      <c r="R65" t="n">
        <v>53.63</v>
      </c>
      <c r="S65" t="n">
        <v>46.36</v>
      </c>
      <c r="T65" t="n">
        <v>3307.7</v>
      </c>
      <c r="U65" t="n">
        <v>0.86</v>
      </c>
      <c r="V65" t="n">
        <v>0.9</v>
      </c>
      <c r="W65" t="n">
        <v>9.19</v>
      </c>
      <c r="X65" t="n">
        <v>0.2</v>
      </c>
      <c r="Y65" t="n">
        <v>1</v>
      </c>
      <c r="Z65" t="n">
        <v>10</v>
      </c>
      <c r="AA65" t="n">
        <v>820.9524720961575</v>
      </c>
      <c r="AB65" t="n">
        <v>1123.263390188903</v>
      </c>
      <c r="AC65" t="n">
        <v>1016.060708739343</v>
      </c>
      <c r="AD65" t="n">
        <v>820952.4720961575</v>
      </c>
      <c r="AE65" t="n">
        <v>1123263.390188903</v>
      </c>
      <c r="AF65" t="n">
        <v>1.65618643337801e-06</v>
      </c>
      <c r="AG65" t="n">
        <v>22.67361111111111</v>
      </c>
      <c r="AH65" t="n">
        <v>1016060.708739343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3.8284</v>
      </c>
      <c r="E66" t="n">
        <v>26.12</v>
      </c>
      <c r="F66" t="n">
        <v>23.57</v>
      </c>
      <c r="G66" t="n">
        <v>128.59</v>
      </c>
      <c r="H66" t="n">
        <v>1.83</v>
      </c>
      <c r="I66" t="n">
        <v>11</v>
      </c>
      <c r="J66" t="n">
        <v>164.19</v>
      </c>
      <c r="K66" t="n">
        <v>47.83</v>
      </c>
      <c r="L66" t="n">
        <v>17</v>
      </c>
      <c r="M66" t="n">
        <v>9</v>
      </c>
      <c r="N66" t="n">
        <v>29.36</v>
      </c>
      <c r="O66" t="n">
        <v>20483.57</v>
      </c>
      <c r="P66" t="n">
        <v>228.71</v>
      </c>
      <c r="Q66" t="n">
        <v>608.88</v>
      </c>
      <c r="R66" t="n">
        <v>53.54</v>
      </c>
      <c r="S66" t="n">
        <v>46.36</v>
      </c>
      <c r="T66" t="n">
        <v>3261.75</v>
      </c>
      <c r="U66" t="n">
        <v>0.87</v>
      </c>
      <c r="V66" t="n">
        <v>0.9</v>
      </c>
      <c r="W66" t="n">
        <v>9.199999999999999</v>
      </c>
      <c r="X66" t="n">
        <v>0.2</v>
      </c>
      <c r="Y66" t="n">
        <v>1</v>
      </c>
      <c r="Z66" t="n">
        <v>10</v>
      </c>
      <c r="AA66" t="n">
        <v>820.2179309520606</v>
      </c>
      <c r="AB66" t="n">
        <v>1122.258358589881</v>
      </c>
      <c r="AC66" t="n">
        <v>1015.151595945561</v>
      </c>
      <c r="AD66" t="n">
        <v>820217.9309520605</v>
      </c>
      <c r="AE66" t="n">
        <v>1122258.358589882</v>
      </c>
      <c r="AF66" t="n">
        <v>1.655970158934517e-06</v>
      </c>
      <c r="AG66" t="n">
        <v>22.67361111111111</v>
      </c>
      <c r="AH66" t="n">
        <v>1015151.595945561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3.8287</v>
      </c>
      <c r="E67" t="n">
        <v>26.12</v>
      </c>
      <c r="F67" t="n">
        <v>23.57</v>
      </c>
      <c r="G67" t="n">
        <v>128.58</v>
      </c>
      <c r="H67" t="n">
        <v>1.86</v>
      </c>
      <c r="I67" t="n">
        <v>11</v>
      </c>
      <c r="J67" t="n">
        <v>164.54</v>
      </c>
      <c r="K67" t="n">
        <v>47.83</v>
      </c>
      <c r="L67" t="n">
        <v>17.25</v>
      </c>
      <c r="M67" t="n">
        <v>8</v>
      </c>
      <c r="N67" t="n">
        <v>29.47</v>
      </c>
      <c r="O67" t="n">
        <v>20527.85</v>
      </c>
      <c r="P67" t="n">
        <v>227</v>
      </c>
      <c r="Q67" t="n">
        <v>608.78</v>
      </c>
      <c r="R67" t="n">
        <v>53.55</v>
      </c>
      <c r="S67" t="n">
        <v>46.36</v>
      </c>
      <c r="T67" t="n">
        <v>3268.82</v>
      </c>
      <c r="U67" t="n">
        <v>0.87</v>
      </c>
      <c r="V67" t="n">
        <v>0.9</v>
      </c>
      <c r="W67" t="n">
        <v>9.199999999999999</v>
      </c>
      <c r="X67" t="n">
        <v>0.2</v>
      </c>
      <c r="Y67" t="n">
        <v>1</v>
      </c>
      <c r="Z67" t="n">
        <v>10</v>
      </c>
      <c r="AA67" t="n">
        <v>817.7505774179581</v>
      </c>
      <c r="AB67" t="n">
        <v>1118.882416632567</v>
      </c>
      <c r="AC67" t="n">
        <v>1012.097849150489</v>
      </c>
      <c r="AD67" t="n">
        <v>817750.5774179581</v>
      </c>
      <c r="AE67" t="n">
        <v>1118882.416632567</v>
      </c>
      <c r="AF67" t="n">
        <v>1.656099923600612e-06</v>
      </c>
      <c r="AG67" t="n">
        <v>22.67361111111111</v>
      </c>
      <c r="AH67" t="n">
        <v>1012097.849150489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3.8297</v>
      </c>
      <c r="E68" t="n">
        <v>26.11</v>
      </c>
      <c r="F68" t="n">
        <v>23.57</v>
      </c>
      <c r="G68" t="n">
        <v>128.54</v>
      </c>
      <c r="H68" t="n">
        <v>1.88</v>
      </c>
      <c r="I68" t="n">
        <v>11</v>
      </c>
      <c r="J68" t="n">
        <v>164.9</v>
      </c>
      <c r="K68" t="n">
        <v>47.83</v>
      </c>
      <c r="L68" t="n">
        <v>17.5</v>
      </c>
      <c r="M68" t="n">
        <v>8</v>
      </c>
      <c r="N68" t="n">
        <v>29.58</v>
      </c>
      <c r="O68" t="n">
        <v>20572.16</v>
      </c>
      <c r="P68" t="n">
        <v>226.2</v>
      </c>
      <c r="Q68" t="n">
        <v>608.79</v>
      </c>
      <c r="R68" t="n">
        <v>53.35</v>
      </c>
      <c r="S68" t="n">
        <v>46.36</v>
      </c>
      <c r="T68" t="n">
        <v>3167.94</v>
      </c>
      <c r="U68" t="n">
        <v>0.87</v>
      </c>
      <c r="V68" t="n">
        <v>0.9</v>
      </c>
      <c r="W68" t="n">
        <v>9.199999999999999</v>
      </c>
      <c r="X68" t="n">
        <v>0.19</v>
      </c>
      <c r="Y68" t="n">
        <v>1</v>
      </c>
      <c r="Z68" t="n">
        <v>10</v>
      </c>
      <c r="AA68" t="n">
        <v>816.4916997195068</v>
      </c>
      <c r="AB68" t="n">
        <v>1117.159964627782</v>
      </c>
      <c r="AC68" t="n">
        <v>1010.539785547564</v>
      </c>
      <c r="AD68" t="n">
        <v>816491.6997195068</v>
      </c>
      <c r="AE68" t="n">
        <v>1117159.964627782</v>
      </c>
      <c r="AF68" t="n">
        <v>1.656532472487597e-06</v>
      </c>
      <c r="AG68" t="n">
        <v>22.66493055555556</v>
      </c>
      <c r="AH68" t="n">
        <v>1010539.785547564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3.8287</v>
      </c>
      <c r="E69" t="n">
        <v>26.12</v>
      </c>
      <c r="F69" t="n">
        <v>23.57</v>
      </c>
      <c r="G69" t="n">
        <v>128.58</v>
      </c>
      <c r="H69" t="n">
        <v>1.9</v>
      </c>
      <c r="I69" t="n">
        <v>11</v>
      </c>
      <c r="J69" t="n">
        <v>165.26</v>
      </c>
      <c r="K69" t="n">
        <v>47.83</v>
      </c>
      <c r="L69" t="n">
        <v>17.75</v>
      </c>
      <c r="M69" t="n">
        <v>8</v>
      </c>
      <c r="N69" t="n">
        <v>29.69</v>
      </c>
      <c r="O69" t="n">
        <v>20616.5</v>
      </c>
      <c r="P69" t="n">
        <v>224.58</v>
      </c>
      <c r="Q69" t="n">
        <v>608.76</v>
      </c>
      <c r="R69" t="n">
        <v>53.6</v>
      </c>
      <c r="S69" t="n">
        <v>46.36</v>
      </c>
      <c r="T69" t="n">
        <v>3293.08</v>
      </c>
      <c r="U69" t="n">
        <v>0.86</v>
      </c>
      <c r="V69" t="n">
        <v>0.9</v>
      </c>
      <c r="W69" t="n">
        <v>9.199999999999999</v>
      </c>
      <c r="X69" t="n">
        <v>0.2</v>
      </c>
      <c r="Y69" t="n">
        <v>1</v>
      </c>
      <c r="Z69" t="n">
        <v>10</v>
      </c>
      <c r="AA69" t="n">
        <v>814.3108877760327</v>
      </c>
      <c r="AB69" t="n">
        <v>1114.176081516088</v>
      </c>
      <c r="AC69" t="n">
        <v>1007.840680052143</v>
      </c>
      <c r="AD69" t="n">
        <v>814310.8877760327</v>
      </c>
      <c r="AE69" t="n">
        <v>1114176.081516088</v>
      </c>
      <c r="AF69" t="n">
        <v>1.656099923600612e-06</v>
      </c>
      <c r="AG69" t="n">
        <v>22.67361111111111</v>
      </c>
      <c r="AH69" t="n">
        <v>1007840.680052143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3.8358</v>
      </c>
      <c r="E70" t="n">
        <v>26.07</v>
      </c>
      <c r="F70" t="n">
        <v>23.55</v>
      </c>
      <c r="G70" t="n">
        <v>141.32</v>
      </c>
      <c r="H70" t="n">
        <v>1.93</v>
      </c>
      <c r="I70" t="n">
        <v>10</v>
      </c>
      <c r="J70" t="n">
        <v>165.62</v>
      </c>
      <c r="K70" t="n">
        <v>47.83</v>
      </c>
      <c r="L70" t="n">
        <v>18</v>
      </c>
      <c r="M70" t="n">
        <v>5</v>
      </c>
      <c r="N70" t="n">
        <v>29.8</v>
      </c>
      <c r="O70" t="n">
        <v>20660.89</v>
      </c>
      <c r="P70" t="n">
        <v>224.45</v>
      </c>
      <c r="Q70" t="n">
        <v>608.8</v>
      </c>
      <c r="R70" t="n">
        <v>53.02</v>
      </c>
      <c r="S70" t="n">
        <v>46.36</v>
      </c>
      <c r="T70" t="n">
        <v>3005.72</v>
      </c>
      <c r="U70" t="n">
        <v>0.87</v>
      </c>
      <c r="V70" t="n">
        <v>0.9</v>
      </c>
      <c r="W70" t="n">
        <v>9.199999999999999</v>
      </c>
      <c r="X70" t="n">
        <v>0.18</v>
      </c>
      <c r="Y70" t="n">
        <v>1</v>
      </c>
      <c r="Z70" t="n">
        <v>10</v>
      </c>
      <c r="AA70" t="n">
        <v>813.1446472551876</v>
      </c>
      <c r="AB70" t="n">
        <v>1112.580379784567</v>
      </c>
      <c r="AC70" t="n">
        <v>1006.397269854297</v>
      </c>
      <c r="AD70" t="n">
        <v>813144.6472551876</v>
      </c>
      <c r="AE70" t="n">
        <v>1112580.379784567</v>
      </c>
      <c r="AF70" t="n">
        <v>1.659171020698208e-06</v>
      </c>
      <c r="AG70" t="n">
        <v>22.63020833333333</v>
      </c>
      <c r="AH70" t="n">
        <v>1006397.269854297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3.8347</v>
      </c>
      <c r="E71" t="n">
        <v>26.08</v>
      </c>
      <c r="F71" t="n">
        <v>23.56</v>
      </c>
      <c r="G71" t="n">
        <v>141.36</v>
      </c>
      <c r="H71" t="n">
        <v>1.95</v>
      </c>
      <c r="I71" t="n">
        <v>10</v>
      </c>
      <c r="J71" t="n">
        <v>165.98</v>
      </c>
      <c r="K71" t="n">
        <v>47.83</v>
      </c>
      <c r="L71" t="n">
        <v>18.25</v>
      </c>
      <c r="M71" t="n">
        <v>3</v>
      </c>
      <c r="N71" t="n">
        <v>29.91</v>
      </c>
      <c r="O71" t="n">
        <v>20705.31</v>
      </c>
      <c r="P71" t="n">
        <v>225.1</v>
      </c>
      <c r="Q71" t="n">
        <v>608.8200000000001</v>
      </c>
      <c r="R71" t="n">
        <v>53.04</v>
      </c>
      <c r="S71" t="n">
        <v>46.36</v>
      </c>
      <c r="T71" t="n">
        <v>3015.72</v>
      </c>
      <c r="U71" t="n">
        <v>0.87</v>
      </c>
      <c r="V71" t="n">
        <v>0.9</v>
      </c>
      <c r="W71" t="n">
        <v>9.199999999999999</v>
      </c>
      <c r="X71" t="n">
        <v>0.19</v>
      </c>
      <c r="Y71" t="n">
        <v>1</v>
      </c>
      <c r="Z71" t="n">
        <v>10</v>
      </c>
      <c r="AA71" t="n">
        <v>814.2612686374544</v>
      </c>
      <c r="AB71" t="n">
        <v>1114.108190421643</v>
      </c>
      <c r="AC71" t="n">
        <v>1007.779268388467</v>
      </c>
      <c r="AD71" t="n">
        <v>814261.2686374544</v>
      </c>
      <c r="AE71" t="n">
        <v>1114108.190421643</v>
      </c>
      <c r="AF71" t="n">
        <v>1.658695216922524e-06</v>
      </c>
      <c r="AG71" t="n">
        <v>22.63888888888889</v>
      </c>
      <c r="AH71" t="n">
        <v>1007779.268388467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3.8351</v>
      </c>
      <c r="E72" t="n">
        <v>26.07</v>
      </c>
      <c r="F72" t="n">
        <v>23.56</v>
      </c>
      <c r="G72" t="n">
        <v>141.34</v>
      </c>
      <c r="H72" t="n">
        <v>1.97</v>
      </c>
      <c r="I72" t="n">
        <v>10</v>
      </c>
      <c r="J72" t="n">
        <v>166.34</v>
      </c>
      <c r="K72" t="n">
        <v>47.83</v>
      </c>
      <c r="L72" t="n">
        <v>18.5</v>
      </c>
      <c r="M72" t="n">
        <v>2</v>
      </c>
      <c r="N72" t="n">
        <v>30.02</v>
      </c>
      <c r="O72" t="n">
        <v>20749.77</v>
      </c>
      <c r="P72" t="n">
        <v>225.49</v>
      </c>
      <c r="Q72" t="n">
        <v>608.8099999999999</v>
      </c>
      <c r="R72" t="n">
        <v>52.92</v>
      </c>
      <c r="S72" t="n">
        <v>46.36</v>
      </c>
      <c r="T72" t="n">
        <v>2959.37</v>
      </c>
      <c r="U72" t="n">
        <v>0.88</v>
      </c>
      <c r="V72" t="n">
        <v>0.9</v>
      </c>
      <c r="W72" t="n">
        <v>9.199999999999999</v>
      </c>
      <c r="X72" t="n">
        <v>0.19</v>
      </c>
      <c r="Y72" t="n">
        <v>1</v>
      </c>
      <c r="Z72" t="n">
        <v>10</v>
      </c>
      <c r="AA72" t="n">
        <v>814.7662715675865</v>
      </c>
      <c r="AB72" t="n">
        <v>1114.799157709806</v>
      </c>
      <c r="AC72" t="n">
        <v>1008.404290728427</v>
      </c>
      <c r="AD72" t="n">
        <v>814766.2715675865</v>
      </c>
      <c r="AE72" t="n">
        <v>1114799.157709806</v>
      </c>
      <c r="AF72" t="n">
        <v>1.658868236477318e-06</v>
      </c>
      <c r="AG72" t="n">
        <v>22.63020833333333</v>
      </c>
      <c r="AH72" t="n">
        <v>1008404.290728427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3.8354</v>
      </c>
      <c r="E73" t="n">
        <v>26.07</v>
      </c>
      <c r="F73" t="n">
        <v>23.56</v>
      </c>
      <c r="G73" t="n">
        <v>141.33</v>
      </c>
      <c r="H73" t="n">
        <v>1.99</v>
      </c>
      <c r="I73" t="n">
        <v>10</v>
      </c>
      <c r="J73" t="n">
        <v>166.7</v>
      </c>
      <c r="K73" t="n">
        <v>47.83</v>
      </c>
      <c r="L73" t="n">
        <v>18.75</v>
      </c>
      <c r="M73" t="n">
        <v>2</v>
      </c>
      <c r="N73" t="n">
        <v>30.13</v>
      </c>
      <c r="O73" t="n">
        <v>20794.27</v>
      </c>
      <c r="P73" t="n">
        <v>225.74</v>
      </c>
      <c r="Q73" t="n">
        <v>608.83</v>
      </c>
      <c r="R73" t="n">
        <v>52.82</v>
      </c>
      <c r="S73" t="n">
        <v>46.36</v>
      </c>
      <c r="T73" t="n">
        <v>2909.74</v>
      </c>
      <c r="U73" t="n">
        <v>0.88</v>
      </c>
      <c r="V73" t="n">
        <v>0.9</v>
      </c>
      <c r="W73" t="n">
        <v>9.199999999999999</v>
      </c>
      <c r="X73" t="n">
        <v>0.18</v>
      </c>
      <c r="Y73" t="n">
        <v>1</v>
      </c>
      <c r="Z73" t="n">
        <v>10</v>
      </c>
      <c r="AA73" t="n">
        <v>815.0846523917604</v>
      </c>
      <c r="AB73" t="n">
        <v>1115.234780399412</v>
      </c>
      <c r="AC73" t="n">
        <v>1008.798338199937</v>
      </c>
      <c r="AD73" t="n">
        <v>815084.6523917604</v>
      </c>
      <c r="AE73" t="n">
        <v>1115234.780399412</v>
      </c>
      <c r="AF73" t="n">
        <v>1.658998001143414e-06</v>
      </c>
      <c r="AG73" t="n">
        <v>22.63020833333333</v>
      </c>
      <c r="AH73" t="n">
        <v>1008798.338199937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3.8357</v>
      </c>
      <c r="E74" t="n">
        <v>26.07</v>
      </c>
      <c r="F74" t="n">
        <v>23.55</v>
      </c>
      <c r="G74" t="n">
        <v>141.32</v>
      </c>
      <c r="H74" t="n">
        <v>2.02</v>
      </c>
      <c r="I74" t="n">
        <v>10</v>
      </c>
      <c r="J74" t="n">
        <v>167.07</v>
      </c>
      <c r="K74" t="n">
        <v>47.83</v>
      </c>
      <c r="L74" t="n">
        <v>19</v>
      </c>
      <c r="M74" t="n">
        <v>2</v>
      </c>
      <c r="N74" t="n">
        <v>30.24</v>
      </c>
      <c r="O74" t="n">
        <v>20838.81</v>
      </c>
      <c r="P74" t="n">
        <v>225.63</v>
      </c>
      <c r="Q74" t="n">
        <v>608.78</v>
      </c>
      <c r="R74" t="n">
        <v>52.75</v>
      </c>
      <c r="S74" t="n">
        <v>46.36</v>
      </c>
      <c r="T74" t="n">
        <v>2871.02</v>
      </c>
      <c r="U74" t="n">
        <v>0.88</v>
      </c>
      <c r="V74" t="n">
        <v>0.9</v>
      </c>
      <c r="W74" t="n">
        <v>9.199999999999999</v>
      </c>
      <c r="X74" t="n">
        <v>0.18</v>
      </c>
      <c r="Y74" t="n">
        <v>1</v>
      </c>
      <c r="Z74" t="n">
        <v>10</v>
      </c>
      <c r="AA74" t="n">
        <v>814.8308599993577</v>
      </c>
      <c r="AB74" t="n">
        <v>1114.887530451597</v>
      </c>
      <c r="AC74" t="n">
        <v>1008.484229299772</v>
      </c>
      <c r="AD74" t="n">
        <v>814830.8599993577</v>
      </c>
      <c r="AE74" t="n">
        <v>1114887.530451597</v>
      </c>
      <c r="AF74" t="n">
        <v>1.65912776580951e-06</v>
      </c>
      <c r="AG74" t="n">
        <v>22.63020833333333</v>
      </c>
      <c r="AH74" t="n">
        <v>1008484.229299772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3.8355</v>
      </c>
      <c r="E75" t="n">
        <v>26.07</v>
      </c>
      <c r="F75" t="n">
        <v>23.55</v>
      </c>
      <c r="G75" t="n">
        <v>141.33</v>
      </c>
      <c r="H75" t="n">
        <v>2.04</v>
      </c>
      <c r="I75" t="n">
        <v>10</v>
      </c>
      <c r="J75" t="n">
        <v>167.43</v>
      </c>
      <c r="K75" t="n">
        <v>47.83</v>
      </c>
      <c r="L75" t="n">
        <v>19.25</v>
      </c>
      <c r="M75" t="n">
        <v>0</v>
      </c>
      <c r="N75" t="n">
        <v>30.35</v>
      </c>
      <c r="O75" t="n">
        <v>20883.38</v>
      </c>
      <c r="P75" t="n">
        <v>226.07</v>
      </c>
      <c r="Q75" t="n">
        <v>608.77</v>
      </c>
      <c r="R75" t="n">
        <v>52.76</v>
      </c>
      <c r="S75" t="n">
        <v>46.36</v>
      </c>
      <c r="T75" t="n">
        <v>2878.93</v>
      </c>
      <c r="U75" t="n">
        <v>0.88</v>
      </c>
      <c r="V75" t="n">
        <v>0.9</v>
      </c>
      <c r="W75" t="n">
        <v>9.199999999999999</v>
      </c>
      <c r="X75" t="n">
        <v>0.18</v>
      </c>
      <c r="Y75" t="n">
        <v>1</v>
      </c>
      <c r="Z75" t="n">
        <v>10</v>
      </c>
      <c r="AA75" t="n">
        <v>815.479377595399</v>
      </c>
      <c r="AB75" t="n">
        <v>1115.774860837077</v>
      </c>
      <c r="AC75" t="n">
        <v>1009.286874118638</v>
      </c>
      <c r="AD75" t="n">
        <v>815479.377595399</v>
      </c>
      <c r="AE75" t="n">
        <v>1115774.860837077</v>
      </c>
      <c r="AF75" t="n">
        <v>1.659041256032112e-06</v>
      </c>
      <c r="AG75" t="n">
        <v>22.63020833333333</v>
      </c>
      <c r="AH75" t="n">
        <v>1009286.874118638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2.417</v>
      </c>
      <c r="E2" t="n">
        <v>41.37</v>
      </c>
      <c r="F2" t="n">
        <v>29.07</v>
      </c>
      <c r="G2" t="n">
        <v>6.27</v>
      </c>
      <c r="H2" t="n">
        <v>0.1</v>
      </c>
      <c r="I2" t="n">
        <v>278</v>
      </c>
      <c r="J2" t="n">
        <v>176.73</v>
      </c>
      <c r="K2" t="n">
        <v>52.44</v>
      </c>
      <c r="L2" t="n">
        <v>1</v>
      </c>
      <c r="M2" t="n">
        <v>276</v>
      </c>
      <c r="N2" t="n">
        <v>33.29</v>
      </c>
      <c r="O2" t="n">
        <v>22031.19</v>
      </c>
      <c r="P2" t="n">
        <v>386.7</v>
      </c>
      <c r="Q2" t="n">
        <v>609.9400000000001</v>
      </c>
      <c r="R2" t="n">
        <v>224.04</v>
      </c>
      <c r="S2" t="n">
        <v>46.36</v>
      </c>
      <c r="T2" t="n">
        <v>87179.67999999999</v>
      </c>
      <c r="U2" t="n">
        <v>0.21</v>
      </c>
      <c r="V2" t="n">
        <v>0.73</v>
      </c>
      <c r="W2" t="n">
        <v>9.630000000000001</v>
      </c>
      <c r="X2" t="n">
        <v>5.67</v>
      </c>
      <c r="Y2" t="n">
        <v>1</v>
      </c>
      <c r="Z2" t="n">
        <v>10</v>
      </c>
      <c r="AA2" t="n">
        <v>1752.524263742583</v>
      </c>
      <c r="AB2" t="n">
        <v>2397.881013566435</v>
      </c>
      <c r="AC2" t="n">
        <v>2169.030615078793</v>
      </c>
      <c r="AD2" t="n">
        <v>1752524.263742583</v>
      </c>
      <c r="AE2" t="n">
        <v>2397881.013566435</v>
      </c>
      <c r="AF2" t="n">
        <v>9.804575107028705e-07</v>
      </c>
      <c r="AG2" t="n">
        <v>35.91145833333334</v>
      </c>
      <c r="AH2" t="n">
        <v>2169030.615078793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2.6559</v>
      </c>
      <c r="E3" t="n">
        <v>37.65</v>
      </c>
      <c r="F3" t="n">
        <v>27.69</v>
      </c>
      <c r="G3" t="n">
        <v>7.84</v>
      </c>
      <c r="H3" t="n">
        <v>0.13</v>
      </c>
      <c r="I3" t="n">
        <v>212</v>
      </c>
      <c r="J3" t="n">
        <v>177.1</v>
      </c>
      <c r="K3" t="n">
        <v>52.44</v>
      </c>
      <c r="L3" t="n">
        <v>1.25</v>
      </c>
      <c r="M3" t="n">
        <v>210</v>
      </c>
      <c r="N3" t="n">
        <v>33.41</v>
      </c>
      <c r="O3" t="n">
        <v>22076.81</v>
      </c>
      <c r="P3" t="n">
        <v>368.08</v>
      </c>
      <c r="Q3" t="n">
        <v>609.72</v>
      </c>
      <c r="R3" t="n">
        <v>181.35</v>
      </c>
      <c r="S3" t="n">
        <v>46.36</v>
      </c>
      <c r="T3" t="n">
        <v>66164.03999999999</v>
      </c>
      <c r="U3" t="n">
        <v>0.26</v>
      </c>
      <c r="V3" t="n">
        <v>0.77</v>
      </c>
      <c r="W3" t="n">
        <v>9.529999999999999</v>
      </c>
      <c r="X3" t="n">
        <v>4.3</v>
      </c>
      <c r="Y3" t="n">
        <v>1</v>
      </c>
      <c r="Z3" t="n">
        <v>10</v>
      </c>
      <c r="AA3" t="n">
        <v>1542.876458858048</v>
      </c>
      <c r="AB3" t="n">
        <v>2111.031637915025</v>
      </c>
      <c r="AC3" t="n">
        <v>1909.557741243927</v>
      </c>
      <c r="AD3" t="n">
        <v>1542876.458858048</v>
      </c>
      <c r="AE3" t="n">
        <v>2111031.637915025</v>
      </c>
      <c r="AF3" t="n">
        <v>1.07736744008099e-06</v>
      </c>
      <c r="AG3" t="n">
        <v>32.68229166666666</v>
      </c>
      <c r="AH3" t="n">
        <v>1909557.741243927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2.83</v>
      </c>
      <c r="E4" t="n">
        <v>35.34</v>
      </c>
      <c r="F4" t="n">
        <v>26.84</v>
      </c>
      <c r="G4" t="n">
        <v>9.42</v>
      </c>
      <c r="H4" t="n">
        <v>0.15</v>
      </c>
      <c r="I4" t="n">
        <v>171</v>
      </c>
      <c r="J4" t="n">
        <v>177.47</v>
      </c>
      <c r="K4" t="n">
        <v>52.44</v>
      </c>
      <c r="L4" t="n">
        <v>1.5</v>
      </c>
      <c r="M4" t="n">
        <v>169</v>
      </c>
      <c r="N4" t="n">
        <v>33.53</v>
      </c>
      <c r="O4" t="n">
        <v>22122.46</v>
      </c>
      <c r="P4" t="n">
        <v>356.27</v>
      </c>
      <c r="Q4" t="n">
        <v>609.5</v>
      </c>
      <c r="R4" t="n">
        <v>155.17</v>
      </c>
      <c r="S4" t="n">
        <v>46.36</v>
      </c>
      <c r="T4" t="n">
        <v>53276.22</v>
      </c>
      <c r="U4" t="n">
        <v>0.3</v>
      </c>
      <c r="V4" t="n">
        <v>0.79</v>
      </c>
      <c r="W4" t="n">
        <v>9.44</v>
      </c>
      <c r="X4" t="n">
        <v>3.45</v>
      </c>
      <c r="Y4" t="n">
        <v>1</v>
      </c>
      <c r="Z4" t="n">
        <v>10</v>
      </c>
      <c r="AA4" t="n">
        <v>1418.291808811407</v>
      </c>
      <c r="AB4" t="n">
        <v>1940.569423434359</v>
      </c>
      <c r="AC4" t="n">
        <v>1755.364201268075</v>
      </c>
      <c r="AD4" t="n">
        <v>1418291.808811407</v>
      </c>
      <c r="AE4" t="n">
        <v>1940569.423434359</v>
      </c>
      <c r="AF4" t="n">
        <v>1.147991210297527e-06</v>
      </c>
      <c r="AG4" t="n">
        <v>30.67708333333333</v>
      </c>
      <c r="AH4" t="n">
        <v>1755364.201268075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2.9565</v>
      </c>
      <c r="E5" t="n">
        <v>33.82</v>
      </c>
      <c r="F5" t="n">
        <v>26.28</v>
      </c>
      <c r="G5" t="n">
        <v>10.95</v>
      </c>
      <c r="H5" t="n">
        <v>0.17</v>
      </c>
      <c r="I5" t="n">
        <v>144</v>
      </c>
      <c r="J5" t="n">
        <v>177.84</v>
      </c>
      <c r="K5" t="n">
        <v>52.44</v>
      </c>
      <c r="L5" t="n">
        <v>1.75</v>
      </c>
      <c r="M5" t="n">
        <v>142</v>
      </c>
      <c r="N5" t="n">
        <v>33.65</v>
      </c>
      <c r="O5" t="n">
        <v>22168.15</v>
      </c>
      <c r="P5" t="n">
        <v>348.58</v>
      </c>
      <c r="Q5" t="n">
        <v>609.42</v>
      </c>
      <c r="R5" t="n">
        <v>137.41</v>
      </c>
      <c r="S5" t="n">
        <v>46.36</v>
      </c>
      <c r="T5" t="n">
        <v>44530.51</v>
      </c>
      <c r="U5" t="n">
        <v>0.34</v>
      </c>
      <c r="V5" t="n">
        <v>0.8100000000000001</v>
      </c>
      <c r="W5" t="n">
        <v>9.42</v>
      </c>
      <c r="X5" t="n">
        <v>2.9</v>
      </c>
      <c r="Y5" t="n">
        <v>1</v>
      </c>
      <c r="Z5" t="n">
        <v>10</v>
      </c>
      <c r="AA5" t="n">
        <v>1338.632416936435</v>
      </c>
      <c r="AB5" t="n">
        <v>1831.575929146682</v>
      </c>
      <c r="AC5" t="n">
        <v>1656.772893101884</v>
      </c>
      <c r="AD5" t="n">
        <v>1338632.416936436</v>
      </c>
      <c r="AE5" t="n">
        <v>1831575.929146682</v>
      </c>
      <c r="AF5" t="n">
        <v>1.199306011747223e-06</v>
      </c>
      <c r="AG5" t="n">
        <v>29.35763888888889</v>
      </c>
      <c r="AH5" t="n">
        <v>1656772.893101884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3.0579</v>
      </c>
      <c r="E6" t="n">
        <v>32.7</v>
      </c>
      <c r="F6" t="n">
        <v>25.87</v>
      </c>
      <c r="G6" t="n">
        <v>12.52</v>
      </c>
      <c r="H6" t="n">
        <v>0.2</v>
      </c>
      <c r="I6" t="n">
        <v>124</v>
      </c>
      <c r="J6" t="n">
        <v>178.21</v>
      </c>
      <c r="K6" t="n">
        <v>52.44</v>
      </c>
      <c r="L6" t="n">
        <v>2</v>
      </c>
      <c r="M6" t="n">
        <v>122</v>
      </c>
      <c r="N6" t="n">
        <v>33.77</v>
      </c>
      <c r="O6" t="n">
        <v>22213.89</v>
      </c>
      <c r="P6" t="n">
        <v>342.67</v>
      </c>
      <c r="Q6" t="n">
        <v>609.16</v>
      </c>
      <c r="R6" t="n">
        <v>124.78</v>
      </c>
      <c r="S6" t="n">
        <v>46.36</v>
      </c>
      <c r="T6" t="n">
        <v>38315.41</v>
      </c>
      <c r="U6" t="n">
        <v>0.37</v>
      </c>
      <c r="V6" t="n">
        <v>0.82</v>
      </c>
      <c r="W6" t="n">
        <v>9.380000000000001</v>
      </c>
      <c r="X6" t="n">
        <v>2.49</v>
      </c>
      <c r="Y6" t="n">
        <v>1</v>
      </c>
      <c r="Z6" t="n">
        <v>10</v>
      </c>
      <c r="AA6" t="n">
        <v>1285.238893990446</v>
      </c>
      <c r="AB6" t="n">
        <v>1758.520555495995</v>
      </c>
      <c r="AC6" t="n">
        <v>1590.689821778557</v>
      </c>
      <c r="AD6" t="n">
        <v>1285238.893990446</v>
      </c>
      <c r="AE6" t="n">
        <v>1758520.555495995</v>
      </c>
      <c r="AF6" t="n">
        <v>1.240438983027848e-06</v>
      </c>
      <c r="AG6" t="n">
        <v>28.38541666666667</v>
      </c>
      <c r="AH6" t="n">
        <v>1590689.821778557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3.1375</v>
      </c>
      <c r="E7" t="n">
        <v>31.87</v>
      </c>
      <c r="F7" t="n">
        <v>25.58</v>
      </c>
      <c r="G7" t="n">
        <v>14.08</v>
      </c>
      <c r="H7" t="n">
        <v>0.22</v>
      </c>
      <c r="I7" t="n">
        <v>109</v>
      </c>
      <c r="J7" t="n">
        <v>178.59</v>
      </c>
      <c r="K7" t="n">
        <v>52.44</v>
      </c>
      <c r="L7" t="n">
        <v>2.25</v>
      </c>
      <c r="M7" t="n">
        <v>107</v>
      </c>
      <c r="N7" t="n">
        <v>33.89</v>
      </c>
      <c r="O7" t="n">
        <v>22259.66</v>
      </c>
      <c r="P7" t="n">
        <v>338.34</v>
      </c>
      <c r="Q7" t="n">
        <v>609.22</v>
      </c>
      <c r="R7" t="n">
        <v>115.43</v>
      </c>
      <c r="S7" t="n">
        <v>46.36</v>
      </c>
      <c r="T7" t="n">
        <v>33719.14</v>
      </c>
      <c r="U7" t="n">
        <v>0.4</v>
      </c>
      <c r="V7" t="n">
        <v>0.83</v>
      </c>
      <c r="W7" t="n">
        <v>9.369999999999999</v>
      </c>
      <c r="X7" t="n">
        <v>2.2</v>
      </c>
      <c r="Y7" t="n">
        <v>1</v>
      </c>
      <c r="Z7" t="n">
        <v>10</v>
      </c>
      <c r="AA7" t="n">
        <v>1233.912703411054</v>
      </c>
      <c r="AB7" t="n">
        <v>1688.293797193551</v>
      </c>
      <c r="AC7" t="n">
        <v>1527.165406724625</v>
      </c>
      <c r="AD7" t="n">
        <v>1233912.703411054</v>
      </c>
      <c r="AE7" t="n">
        <v>1688293.797193551</v>
      </c>
      <c r="AF7" t="n">
        <v>1.272728771133743e-06</v>
      </c>
      <c r="AG7" t="n">
        <v>27.66493055555556</v>
      </c>
      <c r="AH7" t="n">
        <v>1527165.406724625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3.208</v>
      </c>
      <c r="E8" t="n">
        <v>31.17</v>
      </c>
      <c r="F8" t="n">
        <v>25.3</v>
      </c>
      <c r="G8" t="n">
        <v>15.65</v>
      </c>
      <c r="H8" t="n">
        <v>0.25</v>
      </c>
      <c r="I8" t="n">
        <v>97</v>
      </c>
      <c r="J8" t="n">
        <v>178.96</v>
      </c>
      <c r="K8" t="n">
        <v>52.44</v>
      </c>
      <c r="L8" t="n">
        <v>2.5</v>
      </c>
      <c r="M8" t="n">
        <v>95</v>
      </c>
      <c r="N8" t="n">
        <v>34.02</v>
      </c>
      <c r="O8" t="n">
        <v>22305.48</v>
      </c>
      <c r="P8" t="n">
        <v>334.27</v>
      </c>
      <c r="Q8" t="n">
        <v>609.17</v>
      </c>
      <c r="R8" t="n">
        <v>107.35</v>
      </c>
      <c r="S8" t="n">
        <v>46.36</v>
      </c>
      <c r="T8" t="n">
        <v>29738.6</v>
      </c>
      <c r="U8" t="n">
        <v>0.43</v>
      </c>
      <c r="V8" t="n">
        <v>0.84</v>
      </c>
      <c r="W8" t="n">
        <v>9.33</v>
      </c>
      <c r="X8" t="n">
        <v>1.92</v>
      </c>
      <c r="Y8" t="n">
        <v>1</v>
      </c>
      <c r="Z8" t="n">
        <v>10</v>
      </c>
      <c r="AA8" t="n">
        <v>1196.91273719046</v>
      </c>
      <c r="AB8" t="n">
        <v>1637.668811087229</v>
      </c>
      <c r="AC8" t="n">
        <v>1481.371998239676</v>
      </c>
      <c r="AD8" t="n">
        <v>1196912.73719046</v>
      </c>
      <c r="AE8" t="n">
        <v>1637668.811087229</v>
      </c>
      <c r="AF8" t="n">
        <v>1.301327138740095e-06</v>
      </c>
      <c r="AG8" t="n">
        <v>27.05729166666667</v>
      </c>
      <c r="AH8" t="n">
        <v>1481371.998239676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3.2594</v>
      </c>
      <c r="E9" t="n">
        <v>30.68</v>
      </c>
      <c r="F9" t="n">
        <v>25.13</v>
      </c>
      <c r="G9" t="n">
        <v>17.13</v>
      </c>
      <c r="H9" t="n">
        <v>0.27</v>
      </c>
      <c r="I9" t="n">
        <v>88</v>
      </c>
      <c r="J9" t="n">
        <v>179.33</v>
      </c>
      <c r="K9" t="n">
        <v>52.44</v>
      </c>
      <c r="L9" t="n">
        <v>2.75</v>
      </c>
      <c r="M9" t="n">
        <v>86</v>
      </c>
      <c r="N9" t="n">
        <v>34.14</v>
      </c>
      <c r="O9" t="n">
        <v>22351.34</v>
      </c>
      <c r="P9" t="n">
        <v>331.57</v>
      </c>
      <c r="Q9" t="n">
        <v>609.21</v>
      </c>
      <c r="R9" t="n">
        <v>101.9</v>
      </c>
      <c r="S9" t="n">
        <v>46.36</v>
      </c>
      <c r="T9" t="n">
        <v>27055.12</v>
      </c>
      <c r="U9" t="n">
        <v>0.45</v>
      </c>
      <c r="V9" t="n">
        <v>0.85</v>
      </c>
      <c r="W9" t="n">
        <v>9.32</v>
      </c>
      <c r="X9" t="n">
        <v>1.75</v>
      </c>
      <c r="Y9" t="n">
        <v>1</v>
      </c>
      <c r="Z9" t="n">
        <v>10</v>
      </c>
      <c r="AA9" t="n">
        <v>1178.693456347284</v>
      </c>
      <c r="AB9" t="n">
        <v>1612.740387259653</v>
      </c>
      <c r="AC9" t="n">
        <v>1458.822708194941</v>
      </c>
      <c r="AD9" t="n">
        <v>1178693.456347284</v>
      </c>
      <c r="AE9" t="n">
        <v>1612740.387259653</v>
      </c>
      <c r="AF9" t="n">
        <v>1.322177579803449e-06</v>
      </c>
      <c r="AG9" t="n">
        <v>26.63194444444444</v>
      </c>
      <c r="AH9" t="n">
        <v>1458822.708194941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3.3078</v>
      </c>
      <c r="E10" t="n">
        <v>30.23</v>
      </c>
      <c r="F10" t="n">
        <v>24.97</v>
      </c>
      <c r="G10" t="n">
        <v>18.73</v>
      </c>
      <c r="H10" t="n">
        <v>0.3</v>
      </c>
      <c r="I10" t="n">
        <v>80</v>
      </c>
      <c r="J10" t="n">
        <v>179.7</v>
      </c>
      <c r="K10" t="n">
        <v>52.44</v>
      </c>
      <c r="L10" t="n">
        <v>3</v>
      </c>
      <c r="M10" t="n">
        <v>78</v>
      </c>
      <c r="N10" t="n">
        <v>34.26</v>
      </c>
      <c r="O10" t="n">
        <v>22397.24</v>
      </c>
      <c r="P10" t="n">
        <v>328.96</v>
      </c>
      <c r="Q10" t="n">
        <v>609.1900000000001</v>
      </c>
      <c r="R10" t="n">
        <v>97.19</v>
      </c>
      <c r="S10" t="n">
        <v>46.36</v>
      </c>
      <c r="T10" t="n">
        <v>24741.32</v>
      </c>
      <c r="U10" t="n">
        <v>0.48</v>
      </c>
      <c r="V10" t="n">
        <v>0.85</v>
      </c>
      <c r="W10" t="n">
        <v>9.300000000000001</v>
      </c>
      <c r="X10" t="n">
        <v>1.59</v>
      </c>
      <c r="Y10" t="n">
        <v>1</v>
      </c>
      <c r="Z10" t="n">
        <v>10</v>
      </c>
      <c r="AA10" t="n">
        <v>1151.842560346489</v>
      </c>
      <c r="AB10" t="n">
        <v>1576.001806773437</v>
      </c>
      <c r="AC10" t="n">
        <v>1425.590406267408</v>
      </c>
      <c r="AD10" t="n">
        <v>1151842.560346489</v>
      </c>
      <c r="AE10" t="n">
        <v>1576001.806773437</v>
      </c>
      <c r="AF10" t="n">
        <v>1.341811069053767e-06</v>
      </c>
      <c r="AG10" t="n">
        <v>26.24131944444444</v>
      </c>
      <c r="AH10" t="n">
        <v>1425590.406267408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3.3508</v>
      </c>
      <c r="E11" t="n">
        <v>29.84</v>
      </c>
      <c r="F11" t="n">
        <v>24.83</v>
      </c>
      <c r="G11" t="n">
        <v>20.41</v>
      </c>
      <c r="H11" t="n">
        <v>0.32</v>
      </c>
      <c r="I11" t="n">
        <v>73</v>
      </c>
      <c r="J11" t="n">
        <v>180.07</v>
      </c>
      <c r="K11" t="n">
        <v>52.44</v>
      </c>
      <c r="L11" t="n">
        <v>3.25</v>
      </c>
      <c r="M11" t="n">
        <v>71</v>
      </c>
      <c r="N11" t="n">
        <v>34.38</v>
      </c>
      <c r="O11" t="n">
        <v>22443.18</v>
      </c>
      <c r="P11" t="n">
        <v>326.59</v>
      </c>
      <c r="Q11" t="n">
        <v>609.0700000000001</v>
      </c>
      <c r="R11" t="n">
        <v>92.45999999999999</v>
      </c>
      <c r="S11" t="n">
        <v>46.36</v>
      </c>
      <c r="T11" t="n">
        <v>22410.91</v>
      </c>
      <c r="U11" t="n">
        <v>0.5</v>
      </c>
      <c r="V11" t="n">
        <v>0.86</v>
      </c>
      <c r="W11" t="n">
        <v>9.300000000000001</v>
      </c>
      <c r="X11" t="n">
        <v>1.45</v>
      </c>
      <c r="Y11" t="n">
        <v>1</v>
      </c>
      <c r="Z11" t="n">
        <v>10</v>
      </c>
      <c r="AA11" t="n">
        <v>1137.265851061569</v>
      </c>
      <c r="AB11" t="n">
        <v>1556.057310050781</v>
      </c>
      <c r="AC11" t="n">
        <v>1407.549384319685</v>
      </c>
      <c r="AD11" t="n">
        <v>1137265.851061569</v>
      </c>
      <c r="AE11" t="n">
        <v>1556057.310050781</v>
      </c>
      <c r="AF11" t="n">
        <v>1.35925404504062e-06</v>
      </c>
      <c r="AG11" t="n">
        <v>25.90277777777778</v>
      </c>
      <c r="AH11" t="n">
        <v>1407549.384319685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3.3834</v>
      </c>
      <c r="E12" t="n">
        <v>29.56</v>
      </c>
      <c r="F12" t="n">
        <v>24.72</v>
      </c>
      <c r="G12" t="n">
        <v>21.81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324.77</v>
      </c>
      <c r="Q12" t="n">
        <v>609</v>
      </c>
      <c r="R12" t="n">
        <v>88.87</v>
      </c>
      <c r="S12" t="n">
        <v>46.36</v>
      </c>
      <c r="T12" t="n">
        <v>20640.53</v>
      </c>
      <c r="U12" t="n">
        <v>0.52</v>
      </c>
      <c r="V12" t="n">
        <v>0.86</v>
      </c>
      <c r="W12" t="n">
        <v>9.289999999999999</v>
      </c>
      <c r="X12" t="n">
        <v>1.34</v>
      </c>
      <c r="Y12" t="n">
        <v>1</v>
      </c>
      <c r="Z12" t="n">
        <v>10</v>
      </c>
      <c r="AA12" t="n">
        <v>1116.433767238564</v>
      </c>
      <c r="AB12" t="n">
        <v>1527.553933917471</v>
      </c>
      <c r="AC12" t="n">
        <v>1381.766330399799</v>
      </c>
      <c r="AD12" t="n">
        <v>1116433.767238564</v>
      </c>
      <c r="AE12" t="n">
        <v>1527553.933917471</v>
      </c>
      <c r="AF12" t="n">
        <v>1.372478254742281e-06</v>
      </c>
      <c r="AG12" t="n">
        <v>25.65972222222222</v>
      </c>
      <c r="AH12" t="n">
        <v>1381766.330399798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3.4132</v>
      </c>
      <c r="E13" t="n">
        <v>29.3</v>
      </c>
      <c r="F13" t="n">
        <v>24.64</v>
      </c>
      <c r="G13" t="n">
        <v>23.46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323.17</v>
      </c>
      <c r="Q13" t="n">
        <v>609.03</v>
      </c>
      <c r="R13" t="n">
        <v>86.25</v>
      </c>
      <c r="S13" t="n">
        <v>46.36</v>
      </c>
      <c r="T13" t="n">
        <v>19356.94</v>
      </c>
      <c r="U13" t="n">
        <v>0.54</v>
      </c>
      <c r="V13" t="n">
        <v>0.87</v>
      </c>
      <c r="W13" t="n">
        <v>9.289999999999999</v>
      </c>
      <c r="X13" t="n">
        <v>1.26</v>
      </c>
      <c r="Y13" t="n">
        <v>1</v>
      </c>
      <c r="Z13" t="n">
        <v>10</v>
      </c>
      <c r="AA13" t="n">
        <v>1106.879142796182</v>
      </c>
      <c r="AB13" t="n">
        <v>1514.480875235123</v>
      </c>
      <c r="AC13" t="n">
        <v>1369.94094608994</v>
      </c>
      <c r="AD13" t="n">
        <v>1106879.142796182</v>
      </c>
      <c r="AE13" t="n">
        <v>1514480.875235123</v>
      </c>
      <c r="AF13" t="n">
        <v>1.384566642751774e-06</v>
      </c>
      <c r="AG13" t="n">
        <v>25.43402777777778</v>
      </c>
      <c r="AH13" t="n">
        <v>1369940.94608994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3.4426</v>
      </c>
      <c r="E14" t="n">
        <v>29.05</v>
      </c>
      <c r="F14" t="n">
        <v>24.53</v>
      </c>
      <c r="G14" t="n">
        <v>24.95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321.4</v>
      </c>
      <c r="Q14" t="n">
        <v>608.97</v>
      </c>
      <c r="R14" t="n">
        <v>83.13</v>
      </c>
      <c r="S14" t="n">
        <v>46.36</v>
      </c>
      <c r="T14" t="n">
        <v>17819.46</v>
      </c>
      <c r="U14" t="n">
        <v>0.5600000000000001</v>
      </c>
      <c r="V14" t="n">
        <v>0.87</v>
      </c>
      <c r="W14" t="n">
        <v>9.27</v>
      </c>
      <c r="X14" t="n">
        <v>1.15</v>
      </c>
      <c r="Y14" t="n">
        <v>1</v>
      </c>
      <c r="Z14" t="n">
        <v>10</v>
      </c>
      <c r="AA14" t="n">
        <v>1097.242459030677</v>
      </c>
      <c r="AB14" t="n">
        <v>1501.295539366676</v>
      </c>
      <c r="AC14" t="n">
        <v>1358.014000171043</v>
      </c>
      <c r="AD14" t="n">
        <v>1097242.459030677</v>
      </c>
      <c r="AE14" t="n">
        <v>1501295.539366676</v>
      </c>
      <c r="AF14" t="n">
        <v>1.396492770519529e-06</v>
      </c>
      <c r="AG14" t="n">
        <v>25.21701388888889</v>
      </c>
      <c r="AH14" t="n">
        <v>1358014.000171043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3.4684</v>
      </c>
      <c r="E15" t="n">
        <v>28.83</v>
      </c>
      <c r="F15" t="n">
        <v>24.46</v>
      </c>
      <c r="G15" t="n">
        <v>26.68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319.97</v>
      </c>
      <c r="Q15" t="n">
        <v>609</v>
      </c>
      <c r="R15" t="n">
        <v>80.94</v>
      </c>
      <c r="S15" t="n">
        <v>46.36</v>
      </c>
      <c r="T15" t="n">
        <v>16740.31</v>
      </c>
      <c r="U15" t="n">
        <v>0.57</v>
      </c>
      <c r="V15" t="n">
        <v>0.87</v>
      </c>
      <c r="W15" t="n">
        <v>9.27</v>
      </c>
      <c r="X15" t="n">
        <v>1.08</v>
      </c>
      <c r="Y15" t="n">
        <v>1</v>
      </c>
      <c r="Z15" t="n">
        <v>10</v>
      </c>
      <c r="AA15" t="n">
        <v>1079.225810153195</v>
      </c>
      <c r="AB15" t="n">
        <v>1476.644365534053</v>
      </c>
      <c r="AC15" t="n">
        <v>1335.715499770866</v>
      </c>
      <c r="AD15" t="n">
        <v>1079225.810153195</v>
      </c>
      <c r="AE15" t="n">
        <v>1476644.365534053</v>
      </c>
      <c r="AF15" t="n">
        <v>1.406958556111641e-06</v>
      </c>
      <c r="AG15" t="n">
        <v>25.02604166666667</v>
      </c>
      <c r="AH15" t="n">
        <v>1335715.499770866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3.4871</v>
      </c>
      <c r="E16" t="n">
        <v>28.68</v>
      </c>
      <c r="F16" t="n">
        <v>24.41</v>
      </c>
      <c r="G16" t="n">
        <v>28.16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318.84</v>
      </c>
      <c r="Q16" t="n">
        <v>609.05</v>
      </c>
      <c r="R16" t="n">
        <v>79.27</v>
      </c>
      <c r="S16" t="n">
        <v>46.36</v>
      </c>
      <c r="T16" t="n">
        <v>15923.45</v>
      </c>
      <c r="U16" t="n">
        <v>0.58</v>
      </c>
      <c r="V16" t="n">
        <v>0.87</v>
      </c>
      <c r="W16" t="n">
        <v>9.27</v>
      </c>
      <c r="X16" t="n">
        <v>1.03</v>
      </c>
      <c r="Y16" t="n">
        <v>1</v>
      </c>
      <c r="Z16" t="n">
        <v>10</v>
      </c>
      <c r="AA16" t="n">
        <v>1073.240808786798</v>
      </c>
      <c r="AB16" t="n">
        <v>1468.455422624923</v>
      </c>
      <c r="AC16" t="n">
        <v>1328.30809807973</v>
      </c>
      <c r="AD16" t="n">
        <v>1073240.808786798</v>
      </c>
      <c r="AE16" t="n">
        <v>1468455.422624923</v>
      </c>
      <c r="AF16" t="n">
        <v>1.4145442224129e-06</v>
      </c>
      <c r="AG16" t="n">
        <v>24.89583333333333</v>
      </c>
      <c r="AH16" t="n">
        <v>1328308.09807973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3.5072</v>
      </c>
      <c r="E17" t="n">
        <v>28.51</v>
      </c>
      <c r="F17" t="n">
        <v>24.35</v>
      </c>
      <c r="G17" t="n">
        <v>29.82</v>
      </c>
      <c r="H17" t="n">
        <v>0.46</v>
      </c>
      <c r="I17" t="n">
        <v>49</v>
      </c>
      <c r="J17" t="n">
        <v>182.32</v>
      </c>
      <c r="K17" t="n">
        <v>52.44</v>
      </c>
      <c r="L17" t="n">
        <v>4.75</v>
      </c>
      <c r="M17" t="n">
        <v>47</v>
      </c>
      <c r="N17" t="n">
        <v>35.12</v>
      </c>
      <c r="O17" t="n">
        <v>22719.83</v>
      </c>
      <c r="P17" t="n">
        <v>317.72</v>
      </c>
      <c r="Q17" t="n">
        <v>608.92</v>
      </c>
      <c r="R17" t="n">
        <v>77.52</v>
      </c>
      <c r="S17" t="n">
        <v>46.36</v>
      </c>
      <c r="T17" t="n">
        <v>15060.05</v>
      </c>
      <c r="U17" t="n">
        <v>0.6</v>
      </c>
      <c r="V17" t="n">
        <v>0.88</v>
      </c>
      <c r="W17" t="n">
        <v>9.27</v>
      </c>
      <c r="X17" t="n">
        <v>0.97</v>
      </c>
      <c r="Y17" t="n">
        <v>1</v>
      </c>
      <c r="Z17" t="n">
        <v>10</v>
      </c>
      <c r="AA17" t="n">
        <v>1067.160548944564</v>
      </c>
      <c r="AB17" t="n">
        <v>1460.136142866647</v>
      </c>
      <c r="AC17" t="n">
        <v>1320.782798705401</v>
      </c>
      <c r="AD17" t="n">
        <v>1067160.548944564</v>
      </c>
      <c r="AE17" t="n">
        <v>1460136.142866647</v>
      </c>
      <c r="AF17" t="n">
        <v>1.422697799560243e-06</v>
      </c>
      <c r="AG17" t="n">
        <v>24.74826388888889</v>
      </c>
      <c r="AH17" t="n">
        <v>1320782.798705401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3.522</v>
      </c>
      <c r="E18" t="n">
        <v>28.39</v>
      </c>
      <c r="F18" t="n">
        <v>24.3</v>
      </c>
      <c r="G18" t="n">
        <v>31.02</v>
      </c>
      <c r="H18" t="n">
        <v>0.49</v>
      </c>
      <c r="I18" t="n">
        <v>47</v>
      </c>
      <c r="J18" t="n">
        <v>182.69</v>
      </c>
      <c r="K18" t="n">
        <v>52.44</v>
      </c>
      <c r="L18" t="n">
        <v>5</v>
      </c>
      <c r="M18" t="n">
        <v>45</v>
      </c>
      <c r="N18" t="n">
        <v>35.25</v>
      </c>
      <c r="O18" t="n">
        <v>22766.06</v>
      </c>
      <c r="P18" t="n">
        <v>316.47</v>
      </c>
      <c r="Q18" t="n">
        <v>608.9400000000001</v>
      </c>
      <c r="R18" t="n">
        <v>76.23999999999999</v>
      </c>
      <c r="S18" t="n">
        <v>46.36</v>
      </c>
      <c r="T18" t="n">
        <v>14434.46</v>
      </c>
      <c r="U18" t="n">
        <v>0.61</v>
      </c>
      <c r="V18" t="n">
        <v>0.88</v>
      </c>
      <c r="W18" t="n">
        <v>9.25</v>
      </c>
      <c r="X18" t="n">
        <v>0.93</v>
      </c>
      <c r="Y18" t="n">
        <v>1</v>
      </c>
      <c r="Z18" t="n">
        <v>10</v>
      </c>
      <c r="AA18" t="n">
        <v>1062.027669993447</v>
      </c>
      <c r="AB18" t="n">
        <v>1453.113111439091</v>
      </c>
      <c r="AC18" t="n">
        <v>1314.430035540405</v>
      </c>
      <c r="AD18" t="n">
        <v>1062027.669993447</v>
      </c>
      <c r="AE18" t="n">
        <v>1453113.111439091</v>
      </c>
      <c r="AF18" t="n">
        <v>1.428701428504555e-06</v>
      </c>
      <c r="AG18" t="n">
        <v>24.64409722222222</v>
      </c>
      <c r="AH18" t="n">
        <v>1314430.035540404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3.5439</v>
      </c>
      <c r="E19" t="n">
        <v>28.22</v>
      </c>
      <c r="F19" t="n">
        <v>24.23</v>
      </c>
      <c r="G19" t="n">
        <v>33.04</v>
      </c>
      <c r="H19" t="n">
        <v>0.51</v>
      </c>
      <c r="I19" t="n">
        <v>44</v>
      </c>
      <c r="J19" t="n">
        <v>183.07</v>
      </c>
      <c r="K19" t="n">
        <v>52.44</v>
      </c>
      <c r="L19" t="n">
        <v>5.25</v>
      </c>
      <c r="M19" t="n">
        <v>42</v>
      </c>
      <c r="N19" t="n">
        <v>35.37</v>
      </c>
      <c r="O19" t="n">
        <v>22812.34</v>
      </c>
      <c r="P19" t="n">
        <v>315.23</v>
      </c>
      <c r="Q19" t="n">
        <v>608.87</v>
      </c>
      <c r="R19" t="n">
        <v>73.95999999999999</v>
      </c>
      <c r="S19" t="n">
        <v>46.36</v>
      </c>
      <c r="T19" t="n">
        <v>13308.11</v>
      </c>
      <c r="U19" t="n">
        <v>0.63</v>
      </c>
      <c r="V19" t="n">
        <v>0.88</v>
      </c>
      <c r="W19" t="n">
        <v>9.26</v>
      </c>
      <c r="X19" t="n">
        <v>0.86</v>
      </c>
      <c r="Y19" t="n">
        <v>1</v>
      </c>
      <c r="Z19" t="n">
        <v>10</v>
      </c>
      <c r="AA19" t="n">
        <v>1055.305950917996</v>
      </c>
      <c r="AB19" t="n">
        <v>1443.916158858742</v>
      </c>
      <c r="AC19" t="n">
        <v>1306.11082720632</v>
      </c>
      <c r="AD19" t="n">
        <v>1055305.950917996</v>
      </c>
      <c r="AE19" t="n">
        <v>1443916.158858742</v>
      </c>
      <c r="AF19" t="n">
        <v>1.43758517673972e-06</v>
      </c>
      <c r="AG19" t="n">
        <v>24.49652777777778</v>
      </c>
      <c r="AH19" t="n">
        <v>1306110.82720632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3.5571</v>
      </c>
      <c r="E20" t="n">
        <v>28.11</v>
      </c>
      <c r="F20" t="n">
        <v>24.2</v>
      </c>
      <c r="G20" t="n">
        <v>34.57</v>
      </c>
      <c r="H20" t="n">
        <v>0.53</v>
      </c>
      <c r="I20" t="n">
        <v>42</v>
      </c>
      <c r="J20" t="n">
        <v>183.44</v>
      </c>
      <c r="K20" t="n">
        <v>52.44</v>
      </c>
      <c r="L20" t="n">
        <v>5.5</v>
      </c>
      <c r="M20" t="n">
        <v>40</v>
      </c>
      <c r="N20" t="n">
        <v>35.5</v>
      </c>
      <c r="O20" t="n">
        <v>22858.66</v>
      </c>
      <c r="P20" t="n">
        <v>314.24</v>
      </c>
      <c r="Q20" t="n">
        <v>608.91</v>
      </c>
      <c r="R20" t="n">
        <v>72.88</v>
      </c>
      <c r="S20" t="n">
        <v>46.36</v>
      </c>
      <c r="T20" t="n">
        <v>12775.46</v>
      </c>
      <c r="U20" t="n">
        <v>0.64</v>
      </c>
      <c r="V20" t="n">
        <v>0.88</v>
      </c>
      <c r="W20" t="n">
        <v>9.25</v>
      </c>
      <c r="X20" t="n">
        <v>0.82</v>
      </c>
      <c r="Y20" t="n">
        <v>1</v>
      </c>
      <c r="Z20" t="n">
        <v>10</v>
      </c>
      <c r="AA20" t="n">
        <v>1041.027195961578</v>
      </c>
      <c r="AB20" t="n">
        <v>1424.379336393161</v>
      </c>
      <c r="AC20" t="n">
        <v>1288.438571656751</v>
      </c>
      <c r="AD20" t="n">
        <v>1041027.195961578</v>
      </c>
      <c r="AE20" t="n">
        <v>1424379.336393161</v>
      </c>
      <c r="AF20" t="n">
        <v>1.44293976471708e-06</v>
      </c>
      <c r="AG20" t="n">
        <v>24.40104166666667</v>
      </c>
      <c r="AH20" t="n">
        <v>1288438.571656751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3.5724</v>
      </c>
      <c r="E21" t="n">
        <v>27.99</v>
      </c>
      <c r="F21" t="n">
        <v>24.15</v>
      </c>
      <c r="G21" t="n">
        <v>36.22</v>
      </c>
      <c r="H21" t="n">
        <v>0.55</v>
      </c>
      <c r="I21" t="n">
        <v>40</v>
      </c>
      <c r="J21" t="n">
        <v>183.82</v>
      </c>
      <c r="K21" t="n">
        <v>52.44</v>
      </c>
      <c r="L21" t="n">
        <v>5.75</v>
      </c>
      <c r="M21" t="n">
        <v>38</v>
      </c>
      <c r="N21" t="n">
        <v>35.63</v>
      </c>
      <c r="O21" t="n">
        <v>22905.03</v>
      </c>
      <c r="P21" t="n">
        <v>313.19</v>
      </c>
      <c r="Q21" t="n">
        <v>608.9</v>
      </c>
      <c r="R21" t="n">
        <v>71.43000000000001</v>
      </c>
      <c r="S21" t="n">
        <v>46.36</v>
      </c>
      <c r="T21" t="n">
        <v>12064.99</v>
      </c>
      <c r="U21" t="n">
        <v>0.65</v>
      </c>
      <c r="V21" t="n">
        <v>0.88</v>
      </c>
      <c r="W21" t="n">
        <v>9.24</v>
      </c>
      <c r="X21" t="n">
        <v>0.78</v>
      </c>
      <c r="Y21" t="n">
        <v>1</v>
      </c>
      <c r="Z21" t="n">
        <v>10</v>
      </c>
      <c r="AA21" t="n">
        <v>1036.245077682616</v>
      </c>
      <c r="AB21" t="n">
        <v>1417.836231191716</v>
      </c>
      <c r="AC21" t="n">
        <v>1282.519931232427</v>
      </c>
      <c r="AD21" t="n">
        <v>1036245.077682616</v>
      </c>
      <c r="AE21" t="n">
        <v>1417836.231191716</v>
      </c>
      <c r="AF21" t="n">
        <v>1.449146218963564e-06</v>
      </c>
      <c r="AG21" t="n">
        <v>24.296875</v>
      </c>
      <c r="AH21" t="n">
        <v>1282519.931232427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3.5786</v>
      </c>
      <c r="E22" t="n">
        <v>27.94</v>
      </c>
      <c r="F22" t="n">
        <v>24.14</v>
      </c>
      <c r="G22" t="n">
        <v>37.13</v>
      </c>
      <c r="H22" t="n">
        <v>0.58</v>
      </c>
      <c r="I22" t="n">
        <v>39</v>
      </c>
      <c r="J22" t="n">
        <v>184.19</v>
      </c>
      <c r="K22" t="n">
        <v>52.44</v>
      </c>
      <c r="L22" t="n">
        <v>6</v>
      </c>
      <c r="M22" t="n">
        <v>37</v>
      </c>
      <c r="N22" t="n">
        <v>35.75</v>
      </c>
      <c r="O22" t="n">
        <v>22951.43</v>
      </c>
      <c r="P22" t="n">
        <v>312.53</v>
      </c>
      <c r="Q22" t="n">
        <v>608.88</v>
      </c>
      <c r="R22" t="n">
        <v>70.91</v>
      </c>
      <c r="S22" t="n">
        <v>46.36</v>
      </c>
      <c r="T22" t="n">
        <v>11805.64</v>
      </c>
      <c r="U22" t="n">
        <v>0.65</v>
      </c>
      <c r="V22" t="n">
        <v>0.88</v>
      </c>
      <c r="W22" t="n">
        <v>9.24</v>
      </c>
      <c r="X22" t="n">
        <v>0.76</v>
      </c>
      <c r="Y22" t="n">
        <v>1</v>
      </c>
      <c r="Z22" t="n">
        <v>10</v>
      </c>
      <c r="AA22" t="n">
        <v>1034.036947968758</v>
      </c>
      <c r="AB22" t="n">
        <v>1414.814970701408</v>
      </c>
      <c r="AC22" t="n">
        <v>1279.787015602948</v>
      </c>
      <c r="AD22" t="n">
        <v>1034036.947968758</v>
      </c>
      <c r="AE22" t="n">
        <v>1414814.970701408</v>
      </c>
      <c r="AF22" t="n">
        <v>1.451661252710506e-06</v>
      </c>
      <c r="AG22" t="n">
        <v>24.25347222222222</v>
      </c>
      <c r="AH22" t="n">
        <v>1279787.015602948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3.5942</v>
      </c>
      <c r="E23" t="n">
        <v>27.82</v>
      </c>
      <c r="F23" t="n">
        <v>24.09</v>
      </c>
      <c r="G23" t="n">
        <v>39.06</v>
      </c>
      <c r="H23" t="n">
        <v>0.6</v>
      </c>
      <c r="I23" t="n">
        <v>37</v>
      </c>
      <c r="J23" t="n">
        <v>184.57</v>
      </c>
      <c r="K23" t="n">
        <v>52.44</v>
      </c>
      <c r="L23" t="n">
        <v>6.25</v>
      </c>
      <c r="M23" t="n">
        <v>35</v>
      </c>
      <c r="N23" t="n">
        <v>35.88</v>
      </c>
      <c r="O23" t="n">
        <v>22997.88</v>
      </c>
      <c r="P23" t="n">
        <v>311.49</v>
      </c>
      <c r="Q23" t="n">
        <v>608.9299999999999</v>
      </c>
      <c r="R23" t="n">
        <v>69.55</v>
      </c>
      <c r="S23" t="n">
        <v>46.36</v>
      </c>
      <c r="T23" t="n">
        <v>11139.13</v>
      </c>
      <c r="U23" t="n">
        <v>0.67</v>
      </c>
      <c r="V23" t="n">
        <v>0.88</v>
      </c>
      <c r="W23" t="n">
        <v>9.24</v>
      </c>
      <c r="X23" t="n">
        <v>0.71</v>
      </c>
      <c r="Y23" t="n">
        <v>1</v>
      </c>
      <c r="Z23" t="n">
        <v>10</v>
      </c>
      <c r="AA23" t="n">
        <v>1029.274395669224</v>
      </c>
      <c r="AB23" t="n">
        <v>1408.298636536207</v>
      </c>
      <c r="AC23" t="n">
        <v>1273.892591224741</v>
      </c>
      <c r="AD23" t="n">
        <v>1029274.395669224</v>
      </c>
      <c r="AE23" t="n">
        <v>1408298.636536207</v>
      </c>
      <c r="AF23" t="n">
        <v>1.457989402138294e-06</v>
      </c>
      <c r="AG23" t="n">
        <v>24.14930555555556</v>
      </c>
      <c r="AH23" t="n">
        <v>1273892.591224741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3.6003</v>
      </c>
      <c r="E24" t="n">
        <v>27.78</v>
      </c>
      <c r="F24" t="n">
        <v>24.08</v>
      </c>
      <c r="G24" t="n">
        <v>40.13</v>
      </c>
      <c r="H24" t="n">
        <v>0.62</v>
      </c>
      <c r="I24" t="n">
        <v>36</v>
      </c>
      <c r="J24" t="n">
        <v>184.95</v>
      </c>
      <c r="K24" t="n">
        <v>52.44</v>
      </c>
      <c r="L24" t="n">
        <v>6.5</v>
      </c>
      <c r="M24" t="n">
        <v>34</v>
      </c>
      <c r="N24" t="n">
        <v>36.01</v>
      </c>
      <c r="O24" t="n">
        <v>23044.38</v>
      </c>
      <c r="P24" t="n">
        <v>310.82</v>
      </c>
      <c r="Q24" t="n">
        <v>608.83</v>
      </c>
      <c r="R24" t="n">
        <v>69.17</v>
      </c>
      <c r="S24" t="n">
        <v>46.36</v>
      </c>
      <c r="T24" t="n">
        <v>10950.35</v>
      </c>
      <c r="U24" t="n">
        <v>0.67</v>
      </c>
      <c r="V24" t="n">
        <v>0.89</v>
      </c>
      <c r="W24" t="n">
        <v>9.24</v>
      </c>
      <c r="X24" t="n">
        <v>0.7</v>
      </c>
      <c r="Y24" t="n">
        <v>1</v>
      </c>
      <c r="Z24" t="n">
        <v>10</v>
      </c>
      <c r="AA24" t="n">
        <v>1027.09441295444</v>
      </c>
      <c r="AB24" t="n">
        <v>1405.315888011791</v>
      </c>
      <c r="AC24" t="n">
        <v>1271.194512033181</v>
      </c>
      <c r="AD24" t="n">
        <v>1027094.412954441</v>
      </c>
      <c r="AE24" t="n">
        <v>1405315.888011791</v>
      </c>
      <c r="AF24" t="n">
        <v>1.460463870824801e-06</v>
      </c>
      <c r="AG24" t="n">
        <v>24.11458333333333</v>
      </c>
      <c r="AH24" t="n">
        <v>1271194.512033181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3.6178</v>
      </c>
      <c r="E25" t="n">
        <v>27.64</v>
      </c>
      <c r="F25" t="n">
        <v>24.01</v>
      </c>
      <c r="G25" t="n">
        <v>42.37</v>
      </c>
      <c r="H25" t="n">
        <v>0.65</v>
      </c>
      <c r="I25" t="n">
        <v>34</v>
      </c>
      <c r="J25" t="n">
        <v>185.33</v>
      </c>
      <c r="K25" t="n">
        <v>52.44</v>
      </c>
      <c r="L25" t="n">
        <v>6.75</v>
      </c>
      <c r="M25" t="n">
        <v>32</v>
      </c>
      <c r="N25" t="n">
        <v>36.13</v>
      </c>
      <c r="O25" t="n">
        <v>23090.91</v>
      </c>
      <c r="P25" t="n">
        <v>309.51</v>
      </c>
      <c r="Q25" t="n">
        <v>609</v>
      </c>
      <c r="R25" t="n">
        <v>67.22</v>
      </c>
      <c r="S25" t="n">
        <v>46.36</v>
      </c>
      <c r="T25" t="n">
        <v>9986.780000000001</v>
      </c>
      <c r="U25" t="n">
        <v>0.6899999999999999</v>
      </c>
      <c r="V25" t="n">
        <v>0.89</v>
      </c>
      <c r="W25" t="n">
        <v>9.23</v>
      </c>
      <c r="X25" t="n">
        <v>0.64</v>
      </c>
      <c r="Y25" t="n">
        <v>1</v>
      </c>
      <c r="Z25" t="n">
        <v>10</v>
      </c>
      <c r="AA25" t="n">
        <v>1021.333881629196</v>
      </c>
      <c r="AB25" t="n">
        <v>1397.434074915885</v>
      </c>
      <c r="AC25" t="n">
        <v>1264.064928116954</v>
      </c>
      <c r="AD25" t="n">
        <v>1021333.881629196</v>
      </c>
      <c r="AE25" t="n">
        <v>1397434.074915885</v>
      </c>
      <c r="AF25" t="n">
        <v>1.467562756400846e-06</v>
      </c>
      <c r="AG25" t="n">
        <v>23.99305555555556</v>
      </c>
      <c r="AH25" t="n">
        <v>1264064.928116954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3.6238</v>
      </c>
      <c r="E26" t="n">
        <v>27.6</v>
      </c>
      <c r="F26" t="n">
        <v>24</v>
      </c>
      <c r="G26" t="n">
        <v>43.64</v>
      </c>
      <c r="H26" t="n">
        <v>0.67</v>
      </c>
      <c r="I26" t="n">
        <v>33</v>
      </c>
      <c r="J26" t="n">
        <v>185.7</v>
      </c>
      <c r="K26" t="n">
        <v>52.44</v>
      </c>
      <c r="L26" t="n">
        <v>7</v>
      </c>
      <c r="M26" t="n">
        <v>31</v>
      </c>
      <c r="N26" t="n">
        <v>36.26</v>
      </c>
      <c r="O26" t="n">
        <v>23137.49</v>
      </c>
      <c r="P26" t="n">
        <v>308.88</v>
      </c>
      <c r="Q26" t="n">
        <v>608.96</v>
      </c>
      <c r="R26" t="n">
        <v>67</v>
      </c>
      <c r="S26" t="n">
        <v>46.36</v>
      </c>
      <c r="T26" t="n">
        <v>9883.84</v>
      </c>
      <c r="U26" t="n">
        <v>0.6899999999999999</v>
      </c>
      <c r="V26" t="n">
        <v>0.89</v>
      </c>
      <c r="W26" t="n">
        <v>9.23</v>
      </c>
      <c r="X26" t="n">
        <v>0.63</v>
      </c>
      <c r="Y26" t="n">
        <v>1</v>
      </c>
      <c r="Z26" t="n">
        <v>10</v>
      </c>
      <c r="AA26" t="n">
        <v>1019.258802620653</v>
      </c>
      <c r="AB26" t="n">
        <v>1394.594860270372</v>
      </c>
      <c r="AC26" t="n">
        <v>1261.496684132346</v>
      </c>
      <c r="AD26" t="n">
        <v>1019258.802620653</v>
      </c>
      <c r="AE26" t="n">
        <v>1394594.860270372</v>
      </c>
      <c r="AF26" t="n">
        <v>1.469996660026919e-06</v>
      </c>
      <c r="AG26" t="n">
        <v>23.95833333333333</v>
      </c>
      <c r="AH26" t="n">
        <v>1261496.684132346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3.6287</v>
      </c>
      <c r="E27" t="n">
        <v>27.56</v>
      </c>
      <c r="F27" t="n">
        <v>24</v>
      </c>
      <c r="G27" t="n">
        <v>45</v>
      </c>
      <c r="H27" t="n">
        <v>0.6899999999999999</v>
      </c>
      <c r="I27" t="n">
        <v>32</v>
      </c>
      <c r="J27" t="n">
        <v>186.08</v>
      </c>
      <c r="K27" t="n">
        <v>52.44</v>
      </c>
      <c r="L27" t="n">
        <v>7.25</v>
      </c>
      <c r="M27" t="n">
        <v>30</v>
      </c>
      <c r="N27" t="n">
        <v>36.39</v>
      </c>
      <c r="O27" t="n">
        <v>23184.11</v>
      </c>
      <c r="P27" t="n">
        <v>308.45</v>
      </c>
      <c r="Q27" t="n">
        <v>608.92</v>
      </c>
      <c r="R27" t="n">
        <v>66.95999999999999</v>
      </c>
      <c r="S27" t="n">
        <v>46.36</v>
      </c>
      <c r="T27" t="n">
        <v>9869.540000000001</v>
      </c>
      <c r="U27" t="n">
        <v>0.6899999999999999</v>
      </c>
      <c r="V27" t="n">
        <v>0.89</v>
      </c>
      <c r="W27" t="n">
        <v>9.23</v>
      </c>
      <c r="X27" t="n">
        <v>0.63</v>
      </c>
      <c r="Y27" t="n">
        <v>1</v>
      </c>
      <c r="Z27" t="n">
        <v>10</v>
      </c>
      <c r="AA27" t="n">
        <v>1017.754597738834</v>
      </c>
      <c r="AB27" t="n">
        <v>1392.536740790231</v>
      </c>
      <c r="AC27" t="n">
        <v>1259.634988686801</v>
      </c>
      <c r="AD27" t="n">
        <v>1017754.597738834</v>
      </c>
      <c r="AE27" t="n">
        <v>1392536.740790231</v>
      </c>
      <c r="AF27" t="n">
        <v>1.471984347988211e-06</v>
      </c>
      <c r="AG27" t="n">
        <v>23.92361111111111</v>
      </c>
      <c r="AH27" t="n">
        <v>1259634.988686801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3.636</v>
      </c>
      <c r="E28" t="n">
        <v>27.5</v>
      </c>
      <c r="F28" t="n">
        <v>23.98</v>
      </c>
      <c r="G28" t="n">
        <v>46.41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29</v>
      </c>
      <c r="N28" t="n">
        <v>36.52</v>
      </c>
      <c r="O28" t="n">
        <v>23230.78</v>
      </c>
      <c r="P28" t="n">
        <v>307.84</v>
      </c>
      <c r="Q28" t="n">
        <v>608.91</v>
      </c>
      <c r="R28" t="n">
        <v>66.09999999999999</v>
      </c>
      <c r="S28" t="n">
        <v>46.36</v>
      </c>
      <c r="T28" t="n">
        <v>9443.35</v>
      </c>
      <c r="U28" t="n">
        <v>0.7</v>
      </c>
      <c r="V28" t="n">
        <v>0.89</v>
      </c>
      <c r="W28" t="n">
        <v>9.23</v>
      </c>
      <c r="X28" t="n">
        <v>0.61</v>
      </c>
      <c r="Y28" t="n">
        <v>1</v>
      </c>
      <c r="Z28" t="n">
        <v>10</v>
      </c>
      <c r="AA28" t="n">
        <v>1015.42368519611</v>
      </c>
      <c r="AB28" t="n">
        <v>1389.347483416673</v>
      </c>
      <c r="AC28" t="n">
        <v>1256.750109560825</v>
      </c>
      <c r="AD28" t="n">
        <v>1015423.68519611</v>
      </c>
      <c r="AE28" t="n">
        <v>1389347.483416673</v>
      </c>
      <c r="AF28" t="n">
        <v>1.474945597399933e-06</v>
      </c>
      <c r="AG28" t="n">
        <v>23.87152777777778</v>
      </c>
      <c r="AH28" t="n">
        <v>1256750.109560825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3.643</v>
      </c>
      <c r="E29" t="n">
        <v>27.45</v>
      </c>
      <c r="F29" t="n">
        <v>23.96</v>
      </c>
      <c r="G29" t="n">
        <v>47.92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28</v>
      </c>
      <c r="N29" t="n">
        <v>36.65</v>
      </c>
      <c r="O29" t="n">
        <v>23277.49</v>
      </c>
      <c r="P29" t="n">
        <v>306.85</v>
      </c>
      <c r="Q29" t="n">
        <v>608.86</v>
      </c>
      <c r="R29" t="n">
        <v>65.63</v>
      </c>
      <c r="S29" t="n">
        <v>46.36</v>
      </c>
      <c r="T29" t="n">
        <v>9212.5</v>
      </c>
      <c r="U29" t="n">
        <v>0.71</v>
      </c>
      <c r="V29" t="n">
        <v>0.89</v>
      </c>
      <c r="W29" t="n">
        <v>9.23</v>
      </c>
      <c r="X29" t="n">
        <v>0.59</v>
      </c>
      <c r="Y29" t="n">
        <v>1</v>
      </c>
      <c r="Z29" t="n">
        <v>10</v>
      </c>
      <c r="AA29" t="n">
        <v>1012.586363514745</v>
      </c>
      <c r="AB29" t="n">
        <v>1385.46533471843</v>
      </c>
      <c r="AC29" t="n">
        <v>1253.238467685712</v>
      </c>
      <c r="AD29" t="n">
        <v>1012586.363514745</v>
      </c>
      <c r="AE29" t="n">
        <v>1385465.33471843</v>
      </c>
      <c r="AF29" t="n">
        <v>1.477785151630351e-06</v>
      </c>
      <c r="AG29" t="n">
        <v>23.828125</v>
      </c>
      <c r="AH29" t="n">
        <v>1253238.467685712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3.6549</v>
      </c>
      <c r="E30" t="n">
        <v>27.36</v>
      </c>
      <c r="F30" t="n">
        <v>23.91</v>
      </c>
      <c r="G30" t="n">
        <v>49.47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27</v>
      </c>
      <c r="N30" t="n">
        <v>36.78</v>
      </c>
      <c r="O30" t="n">
        <v>23324.24</v>
      </c>
      <c r="P30" t="n">
        <v>305.92</v>
      </c>
      <c r="Q30" t="n">
        <v>608.8200000000001</v>
      </c>
      <c r="R30" t="n">
        <v>64.09999999999999</v>
      </c>
      <c r="S30" t="n">
        <v>46.36</v>
      </c>
      <c r="T30" t="n">
        <v>8451.389999999999</v>
      </c>
      <c r="U30" t="n">
        <v>0.72</v>
      </c>
      <c r="V30" t="n">
        <v>0.89</v>
      </c>
      <c r="W30" t="n">
        <v>9.220000000000001</v>
      </c>
      <c r="X30" t="n">
        <v>0.54</v>
      </c>
      <c r="Y30" t="n">
        <v>1</v>
      </c>
      <c r="Z30" t="n">
        <v>10</v>
      </c>
      <c r="AA30" t="n">
        <v>998.7077731325203</v>
      </c>
      <c r="AB30" t="n">
        <v>1366.476035077275</v>
      </c>
      <c r="AC30" t="n">
        <v>1236.06148015066</v>
      </c>
      <c r="AD30" t="n">
        <v>998707.7731325203</v>
      </c>
      <c r="AE30" t="n">
        <v>1366476.035077275</v>
      </c>
      <c r="AF30" t="n">
        <v>1.482612393822061e-06</v>
      </c>
      <c r="AG30" t="n">
        <v>23.75</v>
      </c>
      <c r="AH30" t="n">
        <v>1236061.48015066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3.6581</v>
      </c>
      <c r="E31" t="n">
        <v>27.34</v>
      </c>
      <c r="F31" t="n">
        <v>23.92</v>
      </c>
      <c r="G31" t="n">
        <v>51.26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26</v>
      </c>
      <c r="N31" t="n">
        <v>36.9</v>
      </c>
      <c r="O31" t="n">
        <v>23371.04</v>
      </c>
      <c r="P31" t="n">
        <v>305.69</v>
      </c>
      <c r="Q31" t="n">
        <v>608.85</v>
      </c>
      <c r="R31" t="n">
        <v>64.45</v>
      </c>
      <c r="S31" t="n">
        <v>46.36</v>
      </c>
      <c r="T31" t="n">
        <v>8631.01</v>
      </c>
      <c r="U31" t="n">
        <v>0.72</v>
      </c>
      <c r="V31" t="n">
        <v>0.89</v>
      </c>
      <c r="W31" t="n">
        <v>9.23</v>
      </c>
      <c r="X31" t="n">
        <v>0.55</v>
      </c>
      <c r="Y31" t="n">
        <v>1</v>
      </c>
      <c r="Z31" t="n">
        <v>10</v>
      </c>
      <c r="AA31" t="n">
        <v>997.8892927739795</v>
      </c>
      <c r="AB31" t="n">
        <v>1365.356154141915</v>
      </c>
      <c r="AC31" t="n">
        <v>1235.048479080008</v>
      </c>
      <c r="AD31" t="n">
        <v>997889.2927739795</v>
      </c>
      <c r="AE31" t="n">
        <v>1365356.154141915</v>
      </c>
      <c r="AF31" t="n">
        <v>1.483910475755967e-06</v>
      </c>
      <c r="AG31" t="n">
        <v>23.73263888888889</v>
      </c>
      <c r="AH31" t="n">
        <v>1235048.479080008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3.6679</v>
      </c>
      <c r="E32" t="n">
        <v>27.26</v>
      </c>
      <c r="F32" t="n">
        <v>23.88</v>
      </c>
      <c r="G32" t="n">
        <v>53.07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25</v>
      </c>
      <c r="N32" t="n">
        <v>37.03</v>
      </c>
      <c r="O32" t="n">
        <v>23417.88</v>
      </c>
      <c r="P32" t="n">
        <v>304.79</v>
      </c>
      <c r="Q32" t="n">
        <v>608.86</v>
      </c>
      <c r="R32" t="n">
        <v>63.13</v>
      </c>
      <c r="S32" t="n">
        <v>46.36</v>
      </c>
      <c r="T32" t="n">
        <v>7976.34</v>
      </c>
      <c r="U32" t="n">
        <v>0.73</v>
      </c>
      <c r="V32" t="n">
        <v>0.89</v>
      </c>
      <c r="W32" t="n">
        <v>9.220000000000001</v>
      </c>
      <c r="X32" t="n">
        <v>0.51</v>
      </c>
      <c r="Y32" t="n">
        <v>1</v>
      </c>
      <c r="Z32" t="n">
        <v>10</v>
      </c>
      <c r="AA32" t="n">
        <v>994.5997439089972</v>
      </c>
      <c r="AB32" t="n">
        <v>1360.855248260193</v>
      </c>
      <c r="AC32" t="n">
        <v>1230.977133338576</v>
      </c>
      <c r="AD32" t="n">
        <v>994599.7439089972</v>
      </c>
      <c r="AE32" t="n">
        <v>1360855.248260193</v>
      </c>
      <c r="AF32" t="n">
        <v>1.487885851678552e-06</v>
      </c>
      <c r="AG32" t="n">
        <v>23.66319444444444</v>
      </c>
      <c r="AH32" t="n">
        <v>1230977.133338576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3.6756</v>
      </c>
      <c r="E33" t="n">
        <v>27.21</v>
      </c>
      <c r="F33" t="n">
        <v>23.86</v>
      </c>
      <c r="G33" t="n">
        <v>55.07</v>
      </c>
      <c r="H33" t="n">
        <v>0.82</v>
      </c>
      <c r="I33" t="n">
        <v>26</v>
      </c>
      <c r="J33" t="n">
        <v>188.36</v>
      </c>
      <c r="K33" t="n">
        <v>52.44</v>
      </c>
      <c r="L33" t="n">
        <v>8.75</v>
      </c>
      <c r="M33" t="n">
        <v>24</v>
      </c>
      <c r="N33" t="n">
        <v>37.16</v>
      </c>
      <c r="O33" t="n">
        <v>23464.76</v>
      </c>
      <c r="P33" t="n">
        <v>304.07</v>
      </c>
      <c r="Q33" t="n">
        <v>608.83</v>
      </c>
      <c r="R33" t="n">
        <v>62.48</v>
      </c>
      <c r="S33" t="n">
        <v>46.36</v>
      </c>
      <c r="T33" t="n">
        <v>7659.81</v>
      </c>
      <c r="U33" t="n">
        <v>0.74</v>
      </c>
      <c r="V33" t="n">
        <v>0.89</v>
      </c>
      <c r="W33" t="n">
        <v>9.220000000000001</v>
      </c>
      <c r="X33" t="n">
        <v>0.49</v>
      </c>
      <c r="Y33" t="n">
        <v>1</v>
      </c>
      <c r="Z33" t="n">
        <v>10</v>
      </c>
      <c r="AA33" t="n">
        <v>992.0893664586304</v>
      </c>
      <c r="AB33" t="n">
        <v>1357.420439082564</v>
      </c>
      <c r="AC33" t="n">
        <v>1227.870137528075</v>
      </c>
      <c r="AD33" t="n">
        <v>992089.3664586304</v>
      </c>
      <c r="AE33" t="n">
        <v>1357420.439082564</v>
      </c>
      <c r="AF33" t="n">
        <v>1.491009361332011e-06</v>
      </c>
      <c r="AG33" t="n">
        <v>23.61979166666667</v>
      </c>
      <c r="AH33" t="n">
        <v>1227870.137528075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3.6719</v>
      </c>
      <c r="E34" t="n">
        <v>27.23</v>
      </c>
      <c r="F34" t="n">
        <v>23.89</v>
      </c>
      <c r="G34" t="n">
        <v>55.13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24</v>
      </c>
      <c r="N34" t="n">
        <v>37.3</v>
      </c>
      <c r="O34" t="n">
        <v>23511.69</v>
      </c>
      <c r="P34" t="n">
        <v>303.57</v>
      </c>
      <c r="Q34" t="n">
        <v>608.87</v>
      </c>
      <c r="R34" t="n">
        <v>63.32</v>
      </c>
      <c r="S34" t="n">
        <v>46.36</v>
      </c>
      <c r="T34" t="n">
        <v>8079.41</v>
      </c>
      <c r="U34" t="n">
        <v>0.73</v>
      </c>
      <c r="V34" t="n">
        <v>0.89</v>
      </c>
      <c r="W34" t="n">
        <v>9.220000000000001</v>
      </c>
      <c r="X34" t="n">
        <v>0.52</v>
      </c>
      <c r="Y34" t="n">
        <v>1</v>
      </c>
      <c r="Z34" t="n">
        <v>10</v>
      </c>
      <c r="AA34" t="n">
        <v>992.1852109737147</v>
      </c>
      <c r="AB34" t="n">
        <v>1357.551577776464</v>
      </c>
      <c r="AC34" t="n">
        <v>1227.988760529083</v>
      </c>
      <c r="AD34" t="n">
        <v>992185.2109737147</v>
      </c>
      <c r="AE34" t="n">
        <v>1357551.577776464</v>
      </c>
      <c r="AF34" t="n">
        <v>1.489508454095933e-06</v>
      </c>
      <c r="AG34" t="n">
        <v>23.63715277777778</v>
      </c>
      <c r="AH34" t="n">
        <v>1227988.760529083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3.6816</v>
      </c>
      <c r="E35" t="n">
        <v>27.16</v>
      </c>
      <c r="F35" t="n">
        <v>23.85</v>
      </c>
      <c r="G35" t="n">
        <v>57.25</v>
      </c>
      <c r="H35" t="n">
        <v>0.87</v>
      </c>
      <c r="I35" t="n">
        <v>25</v>
      </c>
      <c r="J35" t="n">
        <v>189.12</v>
      </c>
      <c r="K35" t="n">
        <v>52.44</v>
      </c>
      <c r="L35" t="n">
        <v>9.25</v>
      </c>
      <c r="M35" t="n">
        <v>23</v>
      </c>
      <c r="N35" t="n">
        <v>37.43</v>
      </c>
      <c r="O35" t="n">
        <v>23558.67</v>
      </c>
      <c r="P35" t="n">
        <v>303.06</v>
      </c>
      <c r="Q35" t="n">
        <v>608.83</v>
      </c>
      <c r="R35" t="n">
        <v>62.16</v>
      </c>
      <c r="S35" t="n">
        <v>46.36</v>
      </c>
      <c r="T35" t="n">
        <v>7503.16</v>
      </c>
      <c r="U35" t="n">
        <v>0.75</v>
      </c>
      <c r="V35" t="n">
        <v>0.89</v>
      </c>
      <c r="W35" t="n">
        <v>9.220000000000001</v>
      </c>
      <c r="X35" t="n">
        <v>0.48</v>
      </c>
      <c r="Y35" t="n">
        <v>1</v>
      </c>
      <c r="Z35" t="n">
        <v>10</v>
      </c>
      <c r="AA35" t="n">
        <v>989.5163895393678</v>
      </c>
      <c r="AB35" t="n">
        <v>1353.899978549899</v>
      </c>
      <c r="AC35" t="n">
        <v>1224.68566480765</v>
      </c>
      <c r="AD35" t="n">
        <v>989516.3895393678</v>
      </c>
      <c r="AE35" t="n">
        <v>1353899.978549899</v>
      </c>
      <c r="AF35" t="n">
        <v>1.493443264958084e-06</v>
      </c>
      <c r="AG35" t="n">
        <v>23.57638888888889</v>
      </c>
      <c r="AH35" t="n">
        <v>1224685.66480765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3.6903</v>
      </c>
      <c r="E36" t="n">
        <v>27.1</v>
      </c>
      <c r="F36" t="n">
        <v>23.82</v>
      </c>
      <c r="G36" t="n">
        <v>59.56</v>
      </c>
      <c r="H36" t="n">
        <v>0.89</v>
      </c>
      <c r="I36" t="n">
        <v>24</v>
      </c>
      <c r="J36" t="n">
        <v>189.5</v>
      </c>
      <c r="K36" t="n">
        <v>52.44</v>
      </c>
      <c r="L36" t="n">
        <v>9.5</v>
      </c>
      <c r="M36" t="n">
        <v>22</v>
      </c>
      <c r="N36" t="n">
        <v>37.56</v>
      </c>
      <c r="O36" t="n">
        <v>23605.68</v>
      </c>
      <c r="P36" t="n">
        <v>302.12</v>
      </c>
      <c r="Q36" t="n">
        <v>608.9299999999999</v>
      </c>
      <c r="R36" t="n">
        <v>61.25</v>
      </c>
      <c r="S36" t="n">
        <v>46.36</v>
      </c>
      <c r="T36" t="n">
        <v>7052.49</v>
      </c>
      <c r="U36" t="n">
        <v>0.76</v>
      </c>
      <c r="V36" t="n">
        <v>0.89</v>
      </c>
      <c r="W36" t="n">
        <v>9.220000000000001</v>
      </c>
      <c r="X36" t="n">
        <v>0.45</v>
      </c>
      <c r="Y36" t="n">
        <v>1</v>
      </c>
      <c r="Z36" t="n">
        <v>10</v>
      </c>
      <c r="AA36" t="n">
        <v>986.4644804776083</v>
      </c>
      <c r="AB36" t="n">
        <v>1349.724221930874</v>
      </c>
      <c r="AC36" t="n">
        <v>1220.908436539633</v>
      </c>
      <c r="AD36" t="n">
        <v>986464.4804776083</v>
      </c>
      <c r="AE36" t="n">
        <v>1349724.221930874</v>
      </c>
      <c r="AF36" t="n">
        <v>1.496972425215889e-06</v>
      </c>
      <c r="AG36" t="n">
        <v>23.52430555555556</v>
      </c>
      <c r="AH36" t="n">
        <v>1220908.436539633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3.6883</v>
      </c>
      <c r="E37" t="n">
        <v>27.11</v>
      </c>
      <c r="F37" t="n">
        <v>23.84</v>
      </c>
      <c r="G37" t="n">
        <v>59.6</v>
      </c>
      <c r="H37" t="n">
        <v>0.91</v>
      </c>
      <c r="I37" t="n">
        <v>24</v>
      </c>
      <c r="J37" t="n">
        <v>189.88</v>
      </c>
      <c r="K37" t="n">
        <v>52.44</v>
      </c>
      <c r="L37" t="n">
        <v>9.75</v>
      </c>
      <c r="M37" t="n">
        <v>22</v>
      </c>
      <c r="N37" t="n">
        <v>37.69</v>
      </c>
      <c r="O37" t="n">
        <v>23652.75</v>
      </c>
      <c r="P37" t="n">
        <v>301.71</v>
      </c>
      <c r="Q37" t="n">
        <v>608.83</v>
      </c>
      <c r="R37" t="n">
        <v>61.94</v>
      </c>
      <c r="S37" t="n">
        <v>46.36</v>
      </c>
      <c r="T37" t="n">
        <v>7396.63</v>
      </c>
      <c r="U37" t="n">
        <v>0.75</v>
      </c>
      <c r="V37" t="n">
        <v>0.89</v>
      </c>
      <c r="W37" t="n">
        <v>9.220000000000001</v>
      </c>
      <c r="X37" t="n">
        <v>0.47</v>
      </c>
      <c r="Y37" t="n">
        <v>1</v>
      </c>
      <c r="Z37" t="n">
        <v>10</v>
      </c>
      <c r="AA37" t="n">
        <v>986.3335660632008</v>
      </c>
      <c r="AB37" t="n">
        <v>1349.545099053545</v>
      </c>
      <c r="AC37" t="n">
        <v>1220.746408898317</v>
      </c>
      <c r="AD37" t="n">
        <v>986333.5660632008</v>
      </c>
      <c r="AE37" t="n">
        <v>1349545.099053545</v>
      </c>
      <c r="AF37" t="n">
        <v>1.496161124007198e-06</v>
      </c>
      <c r="AG37" t="n">
        <v>23.53298611111111</v>
      </c>
      <c r="AH37" t="n">
        <v>1220746.408898317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3.6964</v>
      </c>
      <c r="E38" t="n">
        <v>27.05</v>
      </c>
      <c r="F38" t="n">
        <v>23.82</v>
      </c>
      <c r="G38" t="n">
        <v>62.13</v>
      </c>
      <c r="H38" t="n">
        <v>0.93</v>
      </c>
      <c r="I38" t="n">
        <v>23</v>
      </c>
      <c r="J38" t="n">
        <v>190.26</v>
      </c>
      <c r="K38" t="n">
        <v>52.44</v>
      </c>
      <c r="L38" t="n">
        <v>10</v>
      </c>
      <c r="M38" t="n">
        <v>21</v>
      </c>
      <c r="N38" t="n">
        <v>37.82</v>
      </c>
      <c r="O38" t="n">
        <v>23699.85</v>
      </c>
      <c r="P38" t="n">
        <v>301.13</v>
      </c>
      <c r="Q38" t="n">
        <v>608.86</v>
      </c>
      <c r="R38" t="n">
        <v>61.25</v>
      </c>
      <c r="S38" t="n">
        <v>46.36</v>
      </c>
      <c r="T38" t="n">
        <v>7055.75</v>
      </c>
      <c r="U38" t="n">
        <v>0.76</v>
      </c>
      <c r="V38" t="n">
        <v>0.89</v>
      </c>
      <c r="W38" t="n">
        <v>9.210000000000001</v>
      </c>
      <c r="X38" t="n">
        <v>0.44</v>
      </c>
      <c r="Y38" t="n">
        <v>1</v>
      </c>
      <c r="Z38" t="n">
        <v>10</v>
      </c>
      <c r="AA38" t="n">
        <v>983.8236608241119</v>
      </c>
      <c r="AB38" t="n">
        <v>1346.110935976219</v>
      </c>
      <c r="AC38" t="n">
        <v>1217.639997525212</v>
      </c>
      <c r="AD38" t="n">
        <v>983823.6608241119</v>
      </c>
      <c r="AE38" t="n">
        <v>1346110.935976219</v>
      </c>
      <c r="AF38" t="n">
        <v>1.499446893902396e-06</v>
      </c>
      <c r="AG38" t="n">
        <v>23.48090277777778</v>
      </c>
      <c r="AH38" t="n">
        <v>1217639.997525213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3.7044</v>
      </c>
      <c r="E39" t="n">
        <v>26.99</v>
      </c>
      <c r="F39" t="n">
        <v>23.79</v>
      </c>
      <c r="G39" t="n">
        <v>64.89</v>
      </c>
      <c r="H39" t="n">
        <v>0.95</v>
      </c>
      <c r="I39" t="n">
        <v>22</v>
      </c>
      <c r="J39" t="n">
        <v>190.65</v>
      </c>
      <c r="K39" t="n">
        <v>52.44</v>
      </c>
      <c r="L39" t="n">
        <v>10.25</v>
      </c>
      <c r="M39" t="n">
        <v>20</v>
      </c>
      <c r="N39" t="n">
        <v>37.95</v>
      </c>
      <c r="O39" t="n">
        <v>23747</v>
      </c>
      <c r="P39" t="n">
        <v>299.89</v>
      </c>
      <c r="Q39" t="n">
        <v>608.8200000000001</v>
      </c>
      <c r="R39" t="n">
        <v>60.5</v>
      </c>
      <c r="S39" t="n">
        <v>46.36</v>
      </c>
      <c r="T39" t="n">
        <v>6687.01</v>
      </c>
      <c r="U39" t="n">
        <v>0.77</v>
      </c>
      <c r="V39" t="n">
        <v>0.9</v>
      </c>
      <c r="W39" t="n">
        <v>9.210000000000001</v>
      </c>
      <c r="X39" t="n">
        <v>0.42</v>
      </c>
      <c r="Y39" t="n">
        <v>1</v>
      </c>
      <c r="Z39" t="n">
        <v>10</v>
      </c>
      <c r="AA39" t="n">
        <v>980.4711172168768</v>
      </c>
      <c r="AB39" t="n">
        <v>1341.523837909015</v>
      </c>
      <c r="AC39" t="n">
        <v>1213.49068565951</v>
      </c>
      <c r="AD39" t="n">
        <v>980471.1172168768</v>
      </c>
      <c r="AE39" t="n">
        <v>1341523.837909015</v>
      </c>
      <c r="AF39" t="n">
        <v>1.502692098737159e-06</v>
      </c>
      <c r="AG39" t="n">
        <v>23.42881944444444</v>
      </c>
      <c r="AH39" t="n">
        <v>1213490.68565951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3.7043</v>
      </c>
      <c r="E40" t="n">
        <v>27</v>
      </c>
      <c r="F40" t="n">
        <v>23.79</v>
      </c>
      <c r="G40" t="n">
        <v>64.89</v>
      </c>
      <c r="H40" t="n">
        <v>0.98</v>
      </c>
      <c r="I40" t="n">
        <v>22</v>
      </c>
      <c r="J40" t="n">
        <v>191.03</v>
      </c>
      <c r="K40" t="n">
        <v>52.44</v>
      </c>
      <c r="L40" t="n">
        <v>10.5</v>
      </c>
      <c r="M40" t="n">
        <v>20</v>
      </c>
      <c r="N40" t="n">
        <v>38.09</v>
      </c>
      <c r="O40" t="n">
        <v>23794.2</v>
      </c>
      <c r="P40" t="n">
        <v>299.85</v>
      </c>
      <c r="Q40" t="n">
        <v>608.83</v>
      </c>
      <c r="R40" t="n">
        <v>60.58</v>
      </c>
      <c r="S40" t="n">
        <v>46.36</v>
      </c>
      <c r="T40" t="n">
        <v>6726.76</v>
      </c>
      <c r="U40" t="n">
        <v>0.77</v>
      </c>
      <c r="V40" t="n">
        <v>0.9</v>
      </c>
      <c r="W40" t="n">
        <v>9.210000000000001</v>
      </c>
      <c r="X40" t="n">
        <v>0.42</v>
      </c>
      <c r="Y40" t="n">
        <v>1</v>
      </c>
      <c r="Z40" t="n">
        <v>10</v>
      </c>
      <c r="AA40" t="n">
        <v>980.4287628593969</v>
      </c>
      <c r="AB40" t="n">
        <v>1341.465886808568</v>
      </c>
      <c r="AC40" t="n">
        <v>1213.438265330755</v>
      </c>
      <c r="AD40" t="n">
        <v>980428.7628593969</v>
      </c>
      <c r="AE40" t="n">
        <v>1341465.886808568</v>
      </c>
      <c r="AF40" t="n">
        <v>1.502651533676725e-06</v>
      </c>
      <c r="AG40" t="n">
        <v>23.4375</v>
      </c>
      <c r="AH40" t="n">
        <v>1213438.265330755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3.7101</v>
      </c>
      <c r="E41" t="n">
        <v>26.95</v>
      </c>
      <c r="F41" t="n">
        <v>23.79</v>
      </c>
      <c r="G41" t="n">
        <v>67.95999999999999</v>
      </c>
      <c r="H41" t="n">
        <v>1</v>
      </c>
      <c r="I41" t="n">
        <v>21</v>
      </c>
      <c r="J41" t="n">
        <v>191.41</v>
      </c>
      <c r="K41" t="n">
        <v>52.44</v>
      </c>
      <c r="L41" t="n">
        <v>10.75</v>
      </c>
      <c r="M41" t="n">
        <v>19</v>
      </c>
      <c r="N41" t="n">
        <v>38.22</v>
      </c>
      <c r="O41" t="n">
        <v>23841.44</v>
      </c>
      <c r="P41" t="n">
        <v>299.08</v>
      </c>
      <c r="Q41" t="n">
        <v>608.85</v>
      </c>
      <c r="R41" t="n">
        <v>60.2</v>
      </c>
      <c r="S41" t="n">
        <v>46.36</v>
      </c>
      <c r="T41" t="n">
        <v>6540.9</v>
      </c>
      <c r="U41" t="n">
        <v>0.77</v>
      </c>
      <c r="V41" t="n">
        <v>0.9</v>
      </c>
      <c r="W41" t="n">
        <v>9.220000000000001</v>
      </c>
      <c r="X41" t="n">
        <v>0.41</v>
      </c>
      <c r="Y41" t="n">
        <v>1</v>
      </c>
      <c r="Z41" t="n">
        <v>10</v>
      </c>
      <c r="AA41" t="n">
        <v>978.3491428964176</v>
      </c>
      <c r="AB41" t="n">
        <v>1338.620459028862</v>
      </c>
      <c r="AC41" t="n">
        <v>1210.864401184761</v>
      </c>
      <c r="AD41" t="n">
        <v>978349.1428964175</v>
      </c>
      <c r="AE41" t="n">
        <v>1338620.459028862</v>
      </c>
      <c r="AF41" t="n">
        <v>1.505004307181928e-06</v>
      </c>
      <c r="AG41" t="n">
        <v>23.39409722222222</v>
      </c>
      <c r="AH41" t="n">
        <v>1210864.401184761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3.712</v>
      </c>
      <c r="E42" t="n">
        <v>26.94</v>
      </c>
      <c r="F42" t="n">
        <v>23.77</v>
      </c>
      <c r="G42" t="n">
        <v>67.92</v>
      </c>
      <c r="H42" t="n">
        <v>1.02</v>
      </c>
      <c r="I42" t="n">
        <v>21</v>
      </c>
      <c r="J42" t="n">
        <v>191.79</v>
      </c>
      <c r="K42" t="n">
        <v>52.44</v>
      </c>
      <c r="L42" t="n">
        <v>11</v>
      </c>
      <c r="M42" t="n">
        <v>19</v>
      </c>
      <c r="N42" t="n">
        <v>38.35</v>
      </c>
      <c r="O42" t="n">
        <v>23888.73</v>
      </c>
      <c r="P42" t="n">
        <v>298.66</v>
      </c>
      <c r="Q42" t="n">
        <v>608.87</v>
      </c>
      <c r="R42" t="n">
        <v>59.76</v>
      </c>
      <c r="S42" t="n">
        <v>46.36</v>
      </c>
      <c r="T42" t="n">
        <v>6322.44</v>
      </c>
      <c r="U42" t="n">
        <v>0.78</v>
      </c>
      <c r="V42" t="n">
        <v>0.9</v>
      </c>
      <c r="W42" t="n">
        <v>9.210000000000001</v>
      </c>
      <c r="X42" t="n">
        <v>0.4</v>
      </c>
      <c r="Y42" t="n">
        <v>1</v>
      </c>
      <c r="Z42" t="n">
        <v>10</v>
      </c>
      <c r="AA42" t="n">
        <v>977.2830029216541</v>
      </c>
      <c r="AB42" t="n">
        <v>1337.161719280615</v>
      </c>
      <c r="AC42" t="n">
        <v>1209.544881510732</v>
      </c>
      <c r="AD42" t="n">
        <v>977283.0029216541</v>
      </c>
      <c r="AE42" t="n">
        <v>1337161.719280615</v>
      </c>
      <c r="AF42" t="n">
        <v>1.505775043330184e-06</v>
      </c>
      <c r="AG42" t="n">
        <v>23.38541666666667</v>
      </c>
      <c r="AH42" t="n">
        <v>1209544.881510732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3.7204</v>
      </c>
      <c r="E43" t="n">
        <v>26.88</v>
      </c>
      <c r="F43" t="n">
        <v>23.75</v>
      </c>
      <c r="G43" t="n">
        <v>71.23999999999999</v>
      </c>
      <c r="H43" t="n">
        <v>1.04</v>
      </c>
      <c r="I43" t="n">
        <v>20</v>
      </c>
      <c r="J43" t="n">
        <v>192.18</v>
      </c>
      <c r="K43" t="n">
        <v>52.44</v>
      </c>
      <c r="L43" t="n">
        <v>11.25</v>
      </c>
      <c r="M43" t="n">
        <v>18</v>
      </c>
      <c r="N43" t="n">
        <v>38.49</v>
      </c>
      <c r="O43" t="n">
        <v>23936.06</v>
      </c>
      <c r="P43" t="n">
        <v>297.8</v>
      </c>
      <c r="Q43" t="n">
        <v>608.87</v>
      </c>
      <c r="R43" t="n">
        <v>58.87</v>
      </c>
      <c r="S43" t="n">
        <v>46.36</v>
      </c>
      <c r="T43" t="n">
        <v>5884.29</v>
      </c>
      <c r="U43" t="n">
        <v>0.79</v>
      </c>
      <c r="V43" t="n">
        <v>0.9</v>
      </c>
      <c r="W43" t="n">
        <v>9.210000000000001</v>
      </c>
      <c r="X43" t="n">
        <v>0.38</v>
      </c>
      <c r="Y43" t="n">
        <v>1</v>
      </c>
      <c r="Z43" t="n">
        <v>10</v>
      </c>
      <c r="AA43" t="n">
        <v>974.5197903089962</v>
      </c>
      <c r="AB43" t="n">
        <v>1333.38096987964</v>
      </c>
      <c r="AC43" t="n">
        <v>1206.124961526271</v>
      </c>
      <c r="AD43" t="n">
        <v>974519.7903089962</v>
      </c>
      <c r="AE43" t="n">
        <v>1333380.96987964</v>
      </c>
      <c r="AF43" t="n">
        <v>1.509182508406686e-06</v>
      </c>
      <c r="AG43" t="n">
        <v>23.33333333333333</v>
      </c>
      <c r="AH43" t="n">
        <v>1206124.961526271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3.7195</v>
      </c>
      <c r="E44" t="n">
        <v>26.88</v>
      </c>
      <c r="F44" t="n">
        <v>23.75</v>
      </c>
      <c r="G44" t="n">
        <v>71.26000000000001</v>
      </c>
      <c r="H44" t="n">
        <v>1.06</v>
      </c>
      <c r="I44" t="n">
        <v>20</v>
      </c>
      <c r="J44" t="n">
        <v>192.56</v>
      </c>
      <c r="K44" t="n">
        <v>52.44</v>
      </c>
      <c r="L44" t="n">
        <v>11.5</v>
      </c>
      <c r="M44" t="n">
        <v>18</v>
      </c>
      <c r="N44" t="n">
        <v>38.62</v>
      </c>
      <c r="O44" t="n">
        <v>23983.44</v>
      </c>
      <c r="P44" t="n">
        <v>297.52</v>
      </c>
      <c r="Q44" t="n">
        <v>608.86</v>
      </c>
      <c r="R44" t="n">
        <v>59.19</v>
      </c>
      <c r="S44" t="n">
        <v>46.36</v>
      </c>
      <c r="T44" t="n">
        <v>6041.09</v>
      </c>
      <c r="U44" t="n">
        <v>0.78</v>
      </c>
      <c r="V44" t="n">
        <v>0.9</v>
      </c>
      <c r="W44" t="n">
        <v>9.210000000000001</v>
      </c>
      <c r="X44" t="n">
        <v>0.38</v>
      </c>
      <c r="Y44" t="n">
        <v>1</v>
      </c>
      <c r="Z44" t="n">
        <v>10</v>
      </c>
      <c r="AA44" t="n">
        <v>974.2557659168518</v>
      </c>
      <c r="AB44" t="n">
        <v>1333.019720058373</v>
      </c>
      <c r="AC44" t="n">
        <v>1205.798188880929</v>
      </c>
      <c r="AD44" t="n">
        <v>974255.7659168518</v>
      </c>
      <c r="AE44" t="n">
        <v>1333019.720058373</v>
      </c>
      <c r="AF44" t="n">
        <v>1.508817422862775e-06</v>
      </c>
      <c r="AG44" t="n">
        <v>23.33333333333333</v>
      </c>
      <c r="AH44" t="n">
        <v>1205798.188880929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3.7191</v>
      </c>
      <c r="E45" t="n">
        <v>26.89</v>
      </c>
      <c r="F45" t="n">
        <v>23.76</v>
      </c>
      <c r="G45" t="n">
        <v>71.27</v>
      </c>
      <c r="H45" t="n">
        <v>1.08</v>
      </c>
      <c r="I45" t="n">
        <v>20</v>
      </c>
      <c r="J45" t="n">
        <v>192.95</v>
      </c>
      <c r="K45" t="n">
        <v>52.44</v>
      </c>
      <c r="L45" t="n">
        <v>11.75</v>
      </c>
      <c r="M45" t="n">
        <v>18</v>
      </c>
      <c r="N45" t="n">
        <v>38.75</v>
      </c>
      <c r="O45" t="n">
        <v>24030.86</v>
      </c>
      <c r="P45" t="n">
        <v>296.84</v>
      </c>
      <c r="Q45" t="n">
        <v>608.8200000000001</v>
      </c>
      <c r="R45" t="n">
        <v>59.2</v>
      </c>
      <c r="S45" t="n">
        <v>46.36</v>
      </c>
      <c r="T45" t="n">
        <v>6045.85</v>
      </c>
      <c r="U45" t="n">
        <v>0.78</v>
      </c>
      <c r="V45" t="n">
        <v>0.9</v>
      </c>
      <c r="W45" t="n">
        <v>9.210000000000001</v>
      </c>
      <c r="X45" t="n">
        <v>0.38</v>
      </c>
      <c r="Y45" t="n">
        <v>1</v>
      </c>
      <c r="Z45" t="n">
        <v>10</v>
      </c>
      <c r="AA45" t="n">
        <v>973.3955105793226</v>
      </c>
      <c r="AB45" t="n">
        <v>1331.842680753779</v>
      </c>
      <c r="AC45" t="n">
        <v>1204.73348455558</v>
      </c>
      <c r="AD45" t="n">
        <v>973395.5105793226</v>
      </c>
      <c r="AE45" t="n">
        <v>1331842.680753779</v>
      </c>
      <c r="AF45" t="n">
        <v>1.508655162621037e-06</v>
      </c>
      <c r="AG45" t="n">
        <v>23.34201388888889</v>
      </c>
      <c r="AH45" t="n">
        <v>1204733.48455558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3.7269</v>
      </c>
      <c r="E46" t="n">
        <v>26.83</v>
      </c>
      <c r="F46" t="n">
        <v>23.74</v>
      </c>
      <c r="G46" t="n">
        <v>74.95</v>
      </c>
      <c r="H46" t="n">
        <v>1.1</v>
      </c>
      <c r="I46" t="n">
        <v>19</v>
      </c>
      <c r="J46" t="n">
        <v>193.33</v>
      </c>
      <c r="K46" t="n">
        <v>52.44</v>
      </c>
      <c r="L46" t="n">
        <v>12</v>
      </c>
      <c r="M46" t="n">
        <v>17</v>
      </c>
      <c r="N46" t="n">
        <v>38.89</v>
      </c>
      <c r="O46" t="n">
        <v>24078.33</v>
      </c>
      <c r="P46" t="n">
        <v>296.79</v>
      </c>
      <c r="Q46" t="n">
        <v>608.88</v>
      </c>
      <c r="R46" t="n">
        <v>58.5</v>
      </c>
      <c r="S46" t="n">
        <v>46.36</v>
      </c>
      <c r="T46" t="n">
        <v>5704.5</v>
      </c>
      <c r="U46" t="n">
        <v>0.79</v>
      </c>
      <c r="V46" t="n">
        <v>0.9</v>
      </c>
      <c r="W46" t="n">
        <v>9.210000000000001</v>
      </c>
      <c r="X46" t="n">
        <v>0.36</v>
      </c>
      <c r="Y46" t="n">
        <v>1</v>
      </c>
      <c r="Z46" t="n">
        <v>10</v>
      </c>
      <c r="AA46" t="n">
        <v>971.9253478125156</v>
      </c>
      <c r="AB46" t="n">
        <v>1329.83113919723</v>
      </c>
      <c r="AC46" t="n">
        <v>1202.913921701972</v>
      </c>
      <c r="AD46" t="n">
        <v>971925.3478125156</v>
      </c>
      <c r="AE46" t="n">
        <v>1329831.13919723</v>
      </c>
      <c r="AF46" t="n">
        <v>1.511819237334931e-06</v>
      </c>
      <c r="AG46" t="n">
        <v>23.28993055555556</v>
      </c>
      <c r="AH46" t="n">
        <v>1202913.921701972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3.7272</v>
      </c>
      <c r="E47" t="n">
        <v>26.83</v>
      </c>
      <c r="F47" t="n">
        <v>23.73</v>
      </c>
      <c r="G47" t="n">
        <v>74.95</v>
      </c>
      <c r="H47" t="n">
        <v>1.12</v>
      </c>
      <c r="I47" t="n">
        <v>19</v>
      </c>
      <c r="J47" t="n">
        <v>193.72</v>
      </c>
      <c r="K47" t="n">
        <v>52.44</v>
      </c>
      <c r="L47" t="n">
        <v>12.25</v>
      </c>
      <c r="M47" t="n">
        <v>17</v>
      </c>
      <c r="N47" t="n">
        <v>39.02</v>
      </c>
      <c r="O47" t="n">
        <v>24125.85</v>
      </c>
      <c r="P47" t="n">
        <v>295.67</v>
      </c>
      <c r="Q47" t="n">
        <v>608.78</v>
      </c>
      <c r="R47" t="n">
        <v>58.57</v>
      </c>
      <c r="S47" t="n">
        <v>46.36</v>
      </c>
      <c r="T47" t="n">
        <v>5738.4</v>
      </c>
      <c r="U47" t="n">
        <v>0.79</v>
      </c>
      <c r="V47" t="n">
        <v>0.9</v>
      </c>
      <c r="W47" t="n">
        <v>9.210000000000001</v>
      </c>
      <c r="X47" t="n">
        <v>0.36</v>
      </c>
      <c r="Y47" t="n">
        <v>1</v>
      </c>
      <c r="Z47" t="n">
        <v>10</v>
      </c>
      <c r="AA47" t="n">
        <v>970.1719438878122</v>
      </c>
      <c r="AB47" t="n">
        <v>1327.432054592729</v>
      </c>
      <c r="AC47" t="n">
        <v>1200.743802364988</v>
      </c>
      <c r="AD47" t="n">
        <v>970171.9438878122</v>
      </c>
      <c r="AE47" t="n">
        <v>1327432.054592729</v>
      </c>
      <c r="AF47" t="n">
        <v>1.511940932516235e-06</v>
      </c>
      <c r="AG47" t="n">
        <v>23.28993055555556</v>
      </c>
      <c r="AH47" t="n">
        <v>1200743.802364988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3.7342</v>
      </c>
      <c r="E48" t="n">
        <v>26.78</v>
      </c>
      <c r="F48" t="n">
        <v>23.72</v>
      </c>
      <c r="G48" t="n">
        <v>79.06</v>
      </c>
      <c r="H48" t="n">
        <v>1.14</v>
      </c>
      <c r="I48" t="n">
        <v>18</v>
      </c>
      <c r="J48" t="n">
        <v>194.1</v>
      </c>
      <c r="K48" t="n">
        <v>52.44</v>
      </c>
      <c r="L48" t="n">
        <v>12.5</v>
      </c>
      <c r="M48" t="n">
        <v>16</v>
      </c>
      <c r="N48" t="n">
        <v>39.16</v>
      </c>
      <c r="O48" t="n">
        <v>24173.41</v>
      </c>
      <c r="P48" t="n">
        <v>294.95</v>
      </c>
      <c r="Q48" t="n">
        <v>608.84</v>
      </c>
      <c r="R48" t="n">
        <v>58.04</v>
      </c>
      <c r="S48" t="n">
        <v>46.36</v>
      </c>
      <c r="T48" t="n">
        <v>5478.51</v>
      </c>
      <c r="U48" t="n">
        <v>0.8</v>
      </c>
      <c r="V48" t="n">
        <v>0.9</v>
      </c>
      <c r="W48" t="n">
        <v>9.210000000000001</v>
      </c>
      <c r="X48" t="n">
        <v>0.35</v>
      </c>
      <c r="Y48" t="n">
        <v>1</v>
      </c>
      <c r="Z48" t="n">
        <v>10</v>
      </c>
      <c r="AA48" t="n">
        <v>967.932756204068</v>
      </c>
      <c r="AB48" t="n">
        <v>1324.368299217841</v>
      </c>
      <c r="AC48" t="n">
        <v>1197.972447503072</v>
      </c>
      <c r="AD48" t="n">
        <v>967932.7562040681</v>
      </c>
      <c r="AE48" t="n">
        <v>1324368.299217841</v>
      </c>
      <c r="AF48" t="n">
        <v>1.514780486746653e-06</v>
      </c>
      <c r="AG48" t="n">
        <v>23.24652777777778</v>
      </c>
      <c r="AH48" t="n">
        <v>1197972.447503072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3.7373</v>
      </c>
      <c r="E49" t="n">
        <v>26.76</v>
      </c>
      <c r="F49" t="n">
        <v>23.7</v>
      </c>
      <c r="G49" t="n">
        <v>78.98999999999999</v>
      </c>
      <c r="H49" t="n">
        <v>1.16</v>
      </c>
      <c r="I49" t="n">
        <v>18</v>
      </c>
      <c r="J49" t="n">
        <v>194.49</v>
      </c>
      <c r="K49" t="n">
        <v>52.44</v>
      </c>
      <c r="L49" t="n">
        <v>12.75</v>
      </c>
      <c r="M49" t="n">
        <v>16</v>
      </c>
      <c r="N49" t="n">
        <v>39.3</v>
      </c>
      <c r="O49" t="n">
        <v>24221.02</v>
      </c>
      <c r="P49" t="n">
        <v>294.81</v>
      </c>
      <c r="Q49" t="n">
        <v>608.77</v>
      </c>
      <c r="R49" t="n">
        <v>57.34</v>
      </c>
      <c r="S49" t="n">
        <v>46.36</v>
      </c>
      <c r="T49" t="n">
        <v>5129.45</v>
      </c>
      <c r="U49" t="n">
        <v>0.8100000000000001</v>
      </c>
      <c r="V49" t="n">
        <v>0.9</v>
      </c>
      <c r="W49" t="n">
        <v>9.210000000000001</v>
      </c>
      <c r="X49" t="n">
        <v>0.33</v>
      </c>
      <c r="Y49" t="n">
        <v>1</v>
      </c>
      <c r="Z49" t="n">
        <v>10</v>
      </c>
      <c r="AA49" t="n">
        <v>967.0956954450114</v>
      </c>
      <c r="AB49" t="n">
        <v>1323.222995758786</v>
      </c>
      <c r="AC49" t="n">
        <v>1196.936450198705</v>
      </c>
      <c r="AD49" t="n">
        <v>967095.6954450114</v>
      </c>
      <c r="AE49" t="n">
        <v>1323222.995758786</v>
      </c>
      <c r="AF49" t="n">
        <v>1.516038003620123e-06</v>
      </c>
      <c r="AG49" t="n">
        <v>23.22916666666667</v>
      </c>
      <c r="AH49" t="n">
        <v>1196936.450198705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3.736</v>
      </c>
      <c r="E50" t="n">
        <v>26.77</v>
      </c>
      <c r="F50" t="n">
        <v>23.71</v>
      </c>
      <c r="G50" t="n">
        <v>79.02</v>
      </c>
      <c r="H50" t="n">
        <v>1.18</v>
      </c>
      <c r="I50" t="n">
        <v>18</v>
      </c>
      <c r="J50" t="n">
        <v>194.88</v>
      </c>
      <c r="K50" t="n">
        <v>52.44</v>
      </c>
      <c r="L50" t="n">
        <v>13</v>
      </c>
      <c r="M50" t="n">
        <v>16</v>
      </c>
      <c r="N50" t="n">
        <v>39.43</v>
      </c>
      <c r="O50" t="n">
        <v>24268.67</v>
      </c>
      <c r="P50" t="n">
        <v>293.6</v>
      </c>
      <c r="Q50" t="n">
        <v>608.8099999999999</v>
      </c>
      <c r="R50" t="n">
        <v>57.81</v>
      </c>
      <c r="S50" t="n">
        <v>46.36</v>
      </c>
      <c r="T50" t="n">
        <v>5363.08</v>
      </c>
      <c r="U50" t="n">
        <v>0.8</v>
      </c>
      <c r="V50" t="n">
        <v>0.9</v>
      </c>
      <c r="W50" t="n">
        <v>9.210000000000001</v>
      </c>
      <c r="X50" t="n">
        <v>0.34</v>
      </c>
      <c r="Y50" t="n">
        <v>1</v>
      </c>
      <c r="Z50" t="n">
        <v>10</v>
      </c>
      <c r="AA50" t="n">
        <v>965.6097613690769</v>
      </c>
      <c r="AB50" t="n">
        <v>1321.189875201307</v>
      </c>
      <c r="AC50" t="n">
        <v>1195.09736781373</v>
      </c>
      <c r="AD50" t="n">
        <v>965609.7613690769</v>
      </c>
      <c r="AE50" t="n">
        <v>1321189.875201307</v>
      </c>
      <c r="AF50" t="n">
        <v>1.515510657834475e-06</v>
      </c>
      <c r="AG50" t="n">
        <v>23.23784722222222</v>
      </c>
      <c r="AH50" t="n">
        <v>1195097.36781373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3.744</v>
      </c>
      <c r="E51" t="n">
        <v>26.71</v>
      </c>
      <c r="F51" t="n">
        <v>23.68</v>
      </c>
      <c r="G51" t="n">
        <v>83.59</v>
      </c>
      <c r="H51" t="n">
        <v>1.2</v>
      </c>
      <c r="I51" t="n">
        <v>17</v>
      </c>
      <c r="J51" t="n">
        <v>195.26</v>
      </c>
      <c r="K51" t="n">
        <v>52.44</v>
      </c>
      <c r="L51" t="n">
        <v>13.25</v>
      </c>
      <c r="M51" t="n">
        <v>15</v>
      </c>
      <c r="N51" t="n">
        <v>39.57</v>
      </c>
      <c r="O51" t="n">
        <v>24316.37</v>
      </c>
      <c r="P51" t="n">
        <v>292.93</v>
      </c>
      <c r="Q51" t="n">
        <v>608.79</v>
      </c>
      <c r="R51" t="n">
        <v>57.03</v>
      </c>
      <c r="S51" t="n">
        <v>46.36</v>
      </c>
      <c r="T51" t="n">
        <v>4977.69</v>
      </c>
      <c r="U51" t="n">
        <v>0.8100000000000001</v>
      </c>
      <c r="V51" t="n">
        <v>0.9</v>
      </c>
      <c r="W51" t="n">
        <v>9.210000000000001</v>
      </c>
      <c r="X51" t="n">
        <v>0.31</v>
      </c>
      <c r="Y51" t="n">
        <v>1</v>
      </c>
      <c r="Z51" t="n">
        <v>10</v>
      </c>
      <c r="AA51" t="n">
        <v>963.1600992537361</v>
      </c>
      <c r="AB51" t="n">
        <v>1317.838139423633</v>
      </c>
      <c r="AC51" t="n">
        <v>1192.065516994486</v>
      </c>
      <c r="AD51" t="n">
        <v>963160.0992537361</v>
      </c>
      <c r="AE51" t="n">
        <v>1317838.139423633</v>
      </c>
      <c r="AF51" t="n">
        <v>1.518755862669238e-06</v>
      </c>
      <c r="AG51" t="n">
        <v>23.18576388888889</v>
      </c>
      <c r="AH51" t="n">
        <v>1192065.516994486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3.7418</v>
      </c>
      <c r="E52" t="n">
        <v>26.72</v>
      </c>
      <c r="F52" t="n">
        <v>23.7</v>
      </c>
      <c r="G52" t="n">
        <v>83.65000000000001</v>
      </c>
      <c r="H52" t="n">
        <v>1.22</v>
      </c>
      <c r="I52" t="n">
        <v>17</v>
      </c>
      <c r="J52" t="n">
        <v>195.65</v>
      </c>
      <c r="K52" t="n">
        <v>52.44</v>
      </c>
      <c r="L52" t="n">
        <v>13.5</v>
      </c>
      <c r="M52" t="n">
        <v>15</v>
      </c>
      <c r="N52" t="n">
        <v>39.71</v>
      </c>
      <c r="O52" t="n">
        <v>24364.12</v>
      </c>
      <c r="P52" t="n">
        <v>293.23</v>
      </c>
      <c r="Q52" t="n">
        <v>608.84</v>
      </c>
      <c r="R52" t="n">
        <v>57.47</v>
      </c>
      <c r="S52" t="n">
        <v>46.36</v>
      </c>
      <c r="T52" t="n">
        <v>5199.29</v>
      </c>
      <c r="U52" t="n">
        <v>0.8100000000000001</v>
      </c>
      <c r="V52" t="n">
        <v>0.9</v>
      </c>
      <c r="W52" t="n">
        <v>9.210000000000001</v>
      </c>
      <c r="X52" t="n">
        <v>0.33</v>
      </c>
      <c r="Y52" t="n">
        <v>1</v>
      </c>
      <c r="Z52" t="n">
        <v>10</v>
      </c>
      <c r="AA52" t="n">
        <v>964.0828581822658</v>
      </c>
      <c r="AB52" t="n">
        <v>1319.100698898898</v>
      </c>
      <c r="AC52" t="n">
        <v>1193.207579565445</v>
      </c>
      <c r="AD52" t="n">
        <v>964082.8581822658</v>
      </c>
      <c r="AE52" t="n">
        <v>1319100.698898898</v>
      </c>
      <c r="AF52" t="n">
        <v>1.517863431339678e-06</v>
      </c>
      <c r="AG52" t="n">
        <v>23.19444444444444</v>
      </c>
      <c r="AH52" t="n">
        <v>1193207.579565445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3.7429</v>
      </c>
      <c r="E53" t="n">
        <v>26.72</v>
      </c>
      <c r="F53" t="n">
        <v>23.69</v>
      </c>
      <c r="G53" t="n">
        <v>83.62</v>
      </c>
      <c r="H53" t="n">
        <v>1.25</v>
      </c>
      <c r="I53" t="n">
        <v>17</v>
      </c>
      <c r="J53" t="n">
        <v>196.04</v>
      </c>
      <c r="K53" t="n">
        <v>52.44</v>
      </c>
      <c r="L53" t="n">
        <v>13.75</v>
      </c>
      <c r="M53" t="n">
        <v>15</v>
      </c>
      <c r="N53" t="n">
        <v>39.84</v>
      </c>
      <c r="O53" t="n">
        <v>24411.91</v>
      </c>
      <c r="P53" t="n">
        <v>292.49</v>
      </c>
      <c r="Q53" t="n">
        <v>608.85</v>
      </c>
      <c r="R53" t="n">
        <v>57.37</v>
      </c>
      <c r="S53" t="n">
        <v>46.36</v>
      </c>
      <c r="T53" t="n">
        <v>5149.23</v>
      </c>
      <c r="U53" t="n">
        <v>0.8100000000000001</v>
      </c>
      <c r="V53" t="n">
        <v>0.9</v>
      </c>
      <c r="W53" t="n">
        <v>9.199999999999999</v>
      </c>
      <c r="X53" t="n">
        <v>0.32</v>
      </c>
      <c r="Y53" t="n">
        <v>1</v>
      </c>
      <c r="Z53" t="n">
        <v>10</v>
      </c>
      <c r="AA53" t="n">
        <v>962.7635174922358</v>
      </c>
      <c r="AB53" t="n">
        <v>1317.295518761596</v>
      </c>
      <c r="AC53" t="n">
        <v>1191.574683286861</v>
      </c>
      <c r="AD53" t="n">
        <v>962763.5174922358</v>
      </c>
      <c r="AE53" t="n">
        <v>1317295.518761596</v>
      </c>
      <c r="AF53" t="n">
        <v>1.518309647004458e-06</v>
      </c>
      <c r="AG53" t="n">
        <v>23.19444444444444</v>
      </c>
      <c r="AH53" t="n">
        <v>1191574.683286861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3.752</v>
      </c>
      <c r="E54" t="n">
        <v>26.65</v>
      </c>
      <c r="F54" t="n">
        <v>23.66</v>
      </c>
      <c r="G54" t="n">
        <v>88.73999999999999</v>
      </c>
      <c r="H54" t="n">
        <v>1.27</v>
      </c>
      <c r="I54" t="n">
        <v>16</v>
      </c>
      <c r="J54" t="n">
        <v>196.42</v>
      </c>
      <c r="K54" t="n">
        <v>52.44</v>
      </c>
      <c r="L54" t="n">
        <v>14</v>
      </c>
      <c r="M54" t="n">
        <v>14</v>
      </c>
      <c r="N54" t="n">
        <v>39.98</v>
      </c>
      <c r="O54" t="n">
        <v>24459.75</v>
      </c>
      <c r="P54" t="n">
        <v>291.56</v>
      </c>
      <c r="Q54" t="n">
        <v>608.8200000000001</v>
      </c>
      <c r="R54" t="n">
        <v>56.44</v>
      </c>
      <c r="S54" t="n">
        <v>46.36</v>
      </c>
      <c r="T54" t="n">
        <v>4685.16</v>
      </c>
      <c r="U54" t="n">
        <v>0.82</v>
      </c>
      <c r="V54" t="n">
        <v>0.9</v>
      </c>
      <c r="W54" t="n">
        <v>9.199999999999999</v>
      </c>
      <c r="X54" t="n">
        <v>0.29</v>
      </c>
      <c r="Y54" t="n">
        <v>1</v>
      </c>
      <c r="Z54" t="n">
        <v>10</v>
      </c>
      <c r="AA54" t="n">
        <v>959.7750228399314</v>
      </c>
      <c r="AB54" t="n">
        <v>1313.206528535233</v>
      </c>
      <c r="AC54" t="n">
        <v>1187.875940548769</v>
      </c>
      <c r="AD54" t="n">
        <v>959775.0228399313</v>
      </c>
      <c r="AE54" t="n">
        <v>1313206.528535234</v>
      </c>
      <c r="AF54" t="n">
        <v>1.522001067504001e-06</v>
      </c>
      <c r="AG54" t="n">
        <v>23.13368055555556</v>
      </c>
      <c r="AH54" t="n">
        <v>1187875.940548769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3.7495</v>
      </c>
      <c r="E55" t="n">
        <v>26.67</v>
      </c>
      <c r="F55" t="n">
        <v>23.68</v>
      </c>
      <c r="G55" t="n">
        <v>88.8</v>
      </c>
      <c r="H55" t="n">
        <v>1.29</v>
      </c>
      <c r="I55" t="n">
        <v>16</v>
      </c>
      <c r="J55" t="n">
        <v>196.81</v>
      </c>
      <c r="K55" t="n">
        <v>52.44</v>
      </c>
      <c r="L55" t="n">
        <v>14.25</v>
      </c>
      <c r="M55" t="n">
        <v>14</v>
      </c>
      <c r="N55" t="n">
        <v>40.12</v>
      </c>
      <c r="O55" t="n">
        <v>24507.64</v>
      </c>
      <c r="P55" t="n">
        <v>291.56</v>
      </c>
      <c r="Q55" t="n">
        <v>608.84</v>
      </c>
      <c r="R55" t="n">
        <v>57.04</v>
      </c>
      <c r="S55" t="n">
        <v>46.36</v>
      </c>
      <c r="T55" t="n">
        <v>4989.99</v>
      </c>
      <c r="U55" t="n">
        <v>0.8100000000000001</v>
      </c>
      <c r="V55" t="n">
        <v>0.9</v>
      </c>
      <c r="W55" t="n">
        <v>9.199999999999999</v>
      </c>
      <c r="X55" t="n">
        <v>0.31</v>
      </c>
      <c r="Y55" t="n">
        <v>1</v>
      </c>
      <c r="Z55" t="n">
        <v>10</v>
      </c>
      <c r="AA55" t="n">
        <v>960.3054645204368</v>
      </c>
      <c r="AB55" t="n">
        <v>1313.932302243937</v>
      </c>
      <c r="AC55" t="n">
        <v>1188.532447433343</v>
      </c>
      <c r="AD55" t="n">
        <v>960305.4645204368</v>
      </c>
      <c r="AE55" t="n">
        <v>1313932.302243937</v>
      </c>
      <c r="AF55" t="n">
        <v>1.520986940993138e-06</v>
      </c>
      <c r="AG55" t="n">
        <v>23.15104166666667</v>
      </c>
      <c r="AH55" t="n">
        <v>1188532.447433343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3.748</v>
      </c>
      <c r="E56" t="n">
        <v>26.68</v>
      </c>
      <c r="F56" t="n">
        <v>23.69</v>
      </c>
      <c r="G56" t="n">
        <v>88.84</v>
      </c>
      <c r="H56" t="n">
        <v>1.31</v>
      </c>
      <c r="I56" t="n">
        <v>16</v>
      </c>
      <c r="J56" t="n">
        <v>197.2</v>
      </c>
      <c r="K56" t="n">
        <v>52.44</v>
      </c>
      <c r="L56" t="n">
        <v>14.5</v>
      </c>
      <c r="M56" t="n">
        <v>14</v>
      </c>
      <c r="N56" t="n">
        <v>40.26</v>
      </c>
      <c r="O56" t="n">
        <v>24555.57</v>
      </c>
      <c r="P56" t="n">
        <v>290.8</v>
      </c>
      <c r="Q56" t="n">
        <v>608.87</v>
      </c>
      <c r="R56" t="n">
        <v>57.32</v>
      </c>
      <c r="S56" t="n">
        <v>46.36</v>
      </c>
      <c r="T56" t="n">
        <v>5125.1</v>
      </c>
      <c r="U56" t="n">
        <v>0.8100000000000001</v>
      </c>
      <c r="V56" t="n">
        <v>0.9</v>
      </c>
      <c r="W56" t="n">
        <v>9.210000000000001</v>
      </c>
      <c r="X56" t="n">
        <v>0.32</v>
      </c>
      <c r="Y56" t="n">
        <v>1</v>
      </c>
      <c r="Z56" t="n">
        <v>10</v>
      </c>
      <c r="AA56" t="n">
        <v>959.5066762091316</v>
      </c>
      <c r="AB56" t="n">
        <v>1312.839364836355</v>
      </c>
      <c r="AC56" t="n">
        <v>1187.543818437994</v>
      </c>
      <c r="AD56" t="n">
        <v>959506.6762091316</v>
      </c>
      <c r="AE56" t="n">
        <v>1312839.364836355</v>
      </c>
      <c r="AF56" t="n">
        <v>1.520378465086619e-06</v>
      </c>
      <c r="AG56" t="n">
        <v>23.15972222222222</v>
      </c>
      <c r="AH56" t="n">
        <v>1187543.818437994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3.7482</v>
      </c>
      <c r="E57" t="n">
        <v>26.68</v>
      </c>
      <c r="F57" t="n">
        <v>23.69</v>
      </c>
      <c r="G57" t="n">
        <v>88.84</v>
      </c>
      <c r="H57" t="n">
        <v>1.33</v>
      </c>
      <c r="I57" t="n">
        <v>16</v>
      </c>
      <c r="J57" t="n">
        <v>197.59</v>
      </c>
      <c r="K57" t="n">
        <v>52.44</v>
      </c>
      <c r="L57" t="n">
        <v>14.75</v>
      </c>
      <c r="M57" t="n">
        <v>14</v>
      </c>
      <c r="N57" t="n">
        <v>40.4</v>
      </c>
      <c r="O57" t="n">
        <v>24603.55</v>
      </c>
      <c r="P57" t="n">
        <v>289.61</v>
      </c>
      <c r="Q57" t="n">
        <v>608.83</v>
      </c>
      <c r="R57" t="n">
        <v>57.46</v>
      </c>
      <c r="S57" t="n">
        <v>46.36</v>
      </c>
      <c r="T57" t="n">
        <v>5196.17</v>
      </c>
      <c r="U57" t="n">
        <v>0.8100000000000001</v>
      </c>
      <c r="V57" t="n">
        <v>0.9</v>
      </c>
      <c r="W57" t="n">
        <v>9.199999999999999</v>
      </c>
      <c r="X57" t="n">
        <v>0.32</v>
      </c>
      <c r="Y57" t="n">
        <v>1</v>
      </c>
      <c r="Z57" t="n">
        <v>10</v>
      </c>
      <c r="AA57" t="n">
        <v>957.747616394018</v>
      </c>
      <c r="AB57" t="n">
        <v>1310.432541593075</v>
      </c>
      <c r="AC57" t="n">
        <v>1185.366699027055</v>
      </c>
      <c r="AD57" t="n">
        <v>957747.6163940179</v>
      </c>
      <c r="AE57" t="n">
        <v>1310432.541593075</v>
      </c>
      <c r="AF57" t="n">
        <v>1.520459595207489e-06</v>
      </c>
      <c r="AG57" t="n">
        <v>23.15972222222222</v>
      </c>
      <c r="AH57" t="n">
        <v>1185366.699027055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3.7601</v>
      </c>
      <c r="E58" t="n">
        <v>26.59</v>
      </c>
      <c r="F58" t="n">
        <v>23.64</v>
      </c>
      <c r="G58" t="n">
        <v>94.56</v>
      </c>
      <c r="H58" t="n">
        <v>1.35</v>
      </c>
      <c r="I58" t="n">
        <v>15</v>
      </c>
      <c r="J58" t="n">
        <v>197.98</v>
      </c>
      <c r="K58" t="n">
        <v>52.44</v>
      </c>
      <c r="L58" t="n">
        <v>15</v>
      </c>
      <c r="M58" t="n">
        <v>13</v>
      </c>
      <c r="N58" t="n">
        <v>40.54</v>
      </c>
      <c r="O58" t="n">
        <v>24651.58</v>
      </c>
      <c r="P58" t="n">
        <v>289.29</v>
      </c>
      <c r="Q58" t="n">
        <v>608.88</v>
      </c>
      <c r="R58" t="n">
        <v>55.74</v>
      </c>
      <c r="S58" t="n">
        <v>46.36</v>
      </c>
      <c r="T58" t="n">
        <v>4343</v>
      </c>
      <c r="U58" t="n">
        <v>0.83</v>
      </c>
      <c r="V58" t="n">
        <v>0.9</v>
      </c>
      <c r="W58" t="n">
        <v>9.199999999999999</v>
      </c>
      <c r="X58" t="n">
        <v>0.27</v>
      </c>
      <c r="Y58" t="n">
        <v>1</v>
      </c>
      <c r="Z58" t="n">
        <v>10</v>
      </c>
      <c r="AA58" t="n">
        <v>944.9990383579265</v>
      </c>
      <c r="AB58" t="n">
        <v>1292.989374696526</v>
      </c>
      <c r="AC58" t="n">
        <v>1169.588283497474</v>
      </c>
      <c r="AD58" t="n">
        <v>944999.0383579264</v>
      </c>
      <c r="AE58" t="n">
        <v>1292989.374696526</v>
      </c>
      <c r="AF58" t="n">
        <v>1.525286837399199e-06</v>
      </c>
      <c r="AG58" t="n">
        <v>23.08159722222222</v>
      </c>
      <c r="AH58" t="n">
        <v>1169588.283497474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3.7583</v>
      </c>
      <c r="E59" t="n">
        <v>26.61</v>
      </c>
      <c r="F59" t="n">
        <v>23.65</v>
      </c>
      <c r="G59" t="n">
        <v>94.61</v>
      </c>
      <c r="H59" t="n">
        <v>1.36</v>
      </c>
      <c r="I59" t="n">
        <v>15</v>
      </c>
      <c r="J59" t="n">
        <v>198.37</v>
      </c>
      <c r="K59" t="n">
        <v>52.44</v>
      </c>
      <c r="L59" t="n">
        <v>15.25</v>
      </c>
      <c r="M59" t="n">
        <v>13</v>
      </c>
      <c r="N59" t="n">
        <v>40.68</v>
      </c>
      <c r="O59" t="n">
        <v>24699.65</v>
      </c>
      <c r="P59" t="n">
        <v>289.53</v>
      </c>
      <c r="Q59" t="n">
        <v>608.85</v>
      </c>
      <c r="R59" t="n">
        <v>55.94</v>
      </c>
      <c r="S59" t="n">
        <v>46.36</v>
      </c>
      <c r="T59" t="n">
        <v>4443.51</v>
      </c>
      <c r="U59" t="n">
        <v>0.83</v>
      </c>
      <c r="V59" t="n">
        <v>0.9</v>
      </c>
      <c r="W59" t="n">
        <v>9.210000000000001</v>
      </c>
      <c r="X59" t="n">
        <v>0.28</v>
      </c>
      <c r="Y59" t="n">
        <v>1</v>
      </c>
      <c r="Z59" t="n">
        <v>10</v>
      </c>
      <c r="AA59" t="n">
        <v>945.6948345975012</v>
      </c>
      <c r="AB59" t="n">
        <v>1293.941393807876</v>
      </c>
      <c r="AC59" t="n">
        <v>1170.449443241004</v>
      </c>
      <c r="AD59" t="n">
        <v>945694.8345975012</v>
      </c>
      <c r="AE59" t="n">
        <v>1293941.393807876</v>
      </c>
      <c r="AF59" t="n">
        <v>1.524556666311377e-06</v>
      </c>
      <c r="AG59" t="n">
        <v>23.09895833333333</v>
      </c>
      <c r="AH59" t="n">
        <v>1170449.443241004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3.7569</v>
      </c>
      <c r="E60" t="n">
        <v>26.62</v>
      </c>
      <c r="F60" t="n">
        <v>23.66</v>
      </c>
      <c r="G60" t="n">
        <v>94.65000000000001</v>
      </c>
      <c r="H60" t="n">
        <v>1.38</v>
      </c>
      <c r="I60" t="n">
        <v>15</v>
      </c>
      <c r="J60" t="n">
        <v>198.76</v>
      </c>
      <c r="K60" t="n">
        <v>52.44</v>
      </c>
      <c r="L60" t="n">
        <v>15.5</v>
      </c>
      <c r="M60" t="n">
        <v>13</v>
      </c>
      <c r="N60" t="n">
        <v>40.82</v>
      </c>
      <c r="O60" t="n">
        <v>24747.78</v>
      </c>
      <c r="P60" t="n">
        <v>288.72</v>
      </c>
      <c r="Q60" t="n">
        <v>608.76</v>
      </c>
      <c r="R60" t="n">
        <v>56.39</v>
      </c>
      <c r="S60" t="n">
        <v>46.36</v>
      </c>
      <c r="T60" t="n">
        <v>4665.47</v>
      </c>
      <c r="U60" t="n">
        <v>0.82</v>
      </c>
      <c r="V60" t="n">
        <v>0.9</v>
      </c>
      <c r="W60" t="n">
        <v>9.210000000000001</v>
      </c>
      <c r="X60" t="n">
        <v>0.29</v>
      </c>
      <c r="Y60" t="n">
        <v>1</v>
      </c>
      <c r="Z60" t="n">
        <v>10</v>
      </c>
      <c r="AA60" t="n">
        <v>954.8954090134532</v>
      </c>
      <c r="AB60" t="n">
        <v>1306.530025624478</v>
      </c>
      <c r="AC60" t="n">
        <v>1181.836633705284</v>
      </c>
      <c r="AD60" t="n">
        <v>954895.4090134532</v>
      </c>
      <c r="AE60" t="n">
        <v>1306530.025624478</v>
      </c>
      <c r="AF60" t="n">
        <v>1.523988755465294e-06</v>
      </c>
      <c r="AG60" t="n">
        <v>23.10763888888889</v>
      </c>
      <c r="AH60" t="n">
        <v>1181836.633705284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3.7596</v>
      </c>
      <c r="E61" t="n">
        <v>26.6</v>
      </c>
      <c r="F61" t="n">
        <v>23.64</v>
      </c>
      <c r="G61" t="n">
        <v>94.58</v>
      </c>
      <c r="H61" t="n">
        <v>1.4</v>
      </c>
      <c r="I61" t="n">
        <v>15</v>
      </c>
      <c r="J61" t="n">
        <v>199.15</v>
      </c>
      <c r="K61" t="n">
        <v>52.44</v>
      </c>
      <c r="L61" t="n">
        <v>15.75</v>
      </c>
      <c r="M61" t="n">
        <v>13</v>
      </c>
      <c r="N61" t="n">
        <v>40.96</v>
      </c>
      <c r="O61" t="n">
        <v>24795.95</v>
      </c>
      <c r="P61" t="n">
        <v>287.15</v>
      </c>
      <c r="Q61" t="n">
        <v>608.8099999999999</v>
      </c>
      <c r="R61" t="n">
        <v>56.12</v>
      </c>
      <c r="S61" t="n">
        <v>46.36</v>
      </c>
      <c r="T61" t="n">
        <v>4530.33</v>
      </c>
      <c r="U61" t="n">
        <v>0.83</v>
      </c>
      <c r="V61" t="n">
        <v>0.9</v>
      </c>
      <c r="W61" t="n">
        <v>9.199999999999999</v>
      </c>
      <c r="X61" t="n">
        <v>0.27</v>
      </c>
      <c r="Y61" t="n">
        <v>1</v>
      </c>
      <c r="Z61" t="n">
        <v>10</v>
      </c>
      <c r="AA61" t="n">
        <v>941.9788877358219</v>
      </c>
      <c r="AB61" t="n">
        <v>1288.85707137572</v>
      </c>
      <c r="AC61" t="n">
        <v>1165.850361405882</v>
      </c>
      <c r="AD61" t="n">
        <v>941978.8877358219</v>
      </c>
      <c r="AE61" t="n">
        <v>1288857.07137572</v>
      </c>
      <c r="AF61" t="n">
        <v>1.525084012097026e-06</v>
      </c>
      <c r="AG61" t="n">
        <v>23.09027777777778</v>
      </c>
      <c r="AH61" t="n">
        <v>1165850.361405882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3.7684</v>
      </c>
      <c r="E62" t="n">
        <v>26.54</v>
      </c>
      <c r="F62" t="n">
        <v>23.62</v>
      </c>
      <c r="G62" t="n">
        <v>101.22</v>
      </c>
      <c r="H62" t="n">
        <v>1.42</v>
      </c>
      <c r="I62" t="n">
        <v>14</v>
      </c>
      <c r="J62" t="n">
        <v>199.54</v>
      </c>
      <c r="K62" t="n">
        <v>52.44</v>
      </c>
      <c r="L62" t="n">
        <v>16</v>
      </c>
      <c r="M62" t="n">
        <v>12</v>
      </c>
      <c r="N62" t="n">
        <v>41.1</v>
      </c>
      <c r="O62" t="n">
        <v>24844.17</v>
      </c>
      <c r="P62" t="n">
        <v>286.99</v>
      </c>
      <c r="Q62" t="n">
        <v>608.8</v>
      </c>
      <c r="R62" t="n">
        <v>55.04</v>
      </c>
      <c r="S62" t="n">
        <v>46.36</v>
      </c>
      <c r="T62" t="n">
        <v>3999.41</v>
      </c>
      <c r="U62" t="n">
        <v>0.84</v>
      </c>
      <c r="V62" t="n">
        <v>0.9</v>
      </c>
      <c r="W62" t="n">
        <v>9.199999999999999</v>
      </c>
      <c r="X62" t="n">
        <v>0.25</v>
      </c>
      <c r="Y62" t="n">
        <v>1</v>
      </c>
      <c r="Z62" t="n">
        <v>10</v>
      </c>
      <c r="AA62" t="n">
        <v>940.2564480496092</v>
      </c>
      <c r="AB62" t="n">
        <v>1286.500353408368</v>
      </c>
      <c r="AC62" t="n">
        <v>1163.71856529366</v>
      </c>
      <c r="AD62" t="n">
        <v>940256.4480496092</v>
      </c>
      <c r="AE62" t="n">
        <v>1286500.353408369</v>
      </c>
      <c r="AF62" t="n">
        <v>1.528653737415266e-06</v>
      </c>
      <c r="AG62" t="n">
        <v>23.03819444444444</v>
      </c>
      <c r="AH62" t="n">
        <v>1163718.56529366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3.7694</v>
      </c>
      <c r="E63" t="n">
        <v>26.53</v>
      </c>
      <c r="F63" t="n">
        <v>23.61</v>
      </c>
      <c r="G63" t="n">
        <v>101.19</v>
      </c>
      <c r="H63" t="n">
        <v>1.44</v>
      </c>
      <c r="I63" t="n">
        <v>14</v>
      </c>
      <c r="J63" t="n">
        <v>199.93</v>
      </c>
      <c r="K63" t="n">
        <v>52.44</v>
      </c>
      <c r="L63" t="n">
        <v>16.25</v>
      </c>
      <c r="M63" t="n">
        <v>12</v>
      </c>
      <c r="N63" t="n">
        <v>41.24</v>
      </c>
      <c r="O63" t="n">
        <v>24892.44</v>
      </c>
      <c r="P63" t="n">
        <v>286.71</v>
      </c>
      <c r="Q63" t="n">
        <v>608.86</v>
      </c>
      <c r="R63" t="n">
        <v>54.77</v>
      </c>
      <c r="S63" t="n">
        <v>46.36</v>
      </c>
      <c r="T63" t="n">
        <v>3863.21</v>
      </c>
      <c r="U63" t="n">
        <v>0.85</v>
      </c>
      <c r="V63" t="n">
        <v>0.9</v>
      </c>
      <c r="W63" t="n">
        <v>9.199999999999999</v>
      </c>
      <c r="X63" t="n">
        <v>0.24</v>
      </c>
      <c r="Y63" t="n">
        <v>1</v>
      </c>
      <c r="Z63" t="n">
        <v>10</v>
      </c>
      <c r="AA63" t="n">
        <v>939.6298300540448</v>
      </c>
      <c r="AB63" t="n">
        <v>1285.642987022402</v>
      </c>
      <c r="AC63" t="n">
        <v>1162.943024752249</v>
      </c>
      <c r="AD63" t="n">
        <v>939629.8300540447</v>
      </c>
      <c r="AE63" t="n">
        <v>1285642.987022402</v>
      </c>
      <c r="AF63" t="n">
        <v>1.529059388019611e-06</v>
      </c>
      <c r="AG63" t="n">
        <v>23.02951388888889</v>
      </c>
      <c r="AH63" t="n">
        <v>1162943.024752249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3.7679</v>
      </c>
      <c r="E64" t="n">
        <v>26.54</v>
      </c>
      <c r="F64" t="n">
        <v>23.62</v>
      </c>
      <c r="G64" t="n">
        <v>101.24</v>
      </c>
      <c r="H64" t="n">
        <v>1.46</v>
      </c>
      <c r="I64" t="n">
        <v>14</v>
      </c>
      <c r="J64" t="n">
        <v>200.32</v>
      </c>
      <c r="K64" t="n">
        <v>52.44</v>
      </c>
      <c r="L64" t="n">
        <v>16.5</v>
      </c>
      <c r="M64" t="n">
        <v>12</v>
      </c>
      <c r="N64" t="n">
        <v>41.38</v>
      </c>
      <c r="O64" t="n">
        <v>24940.75</v>
      </c>
      <c r="P64" t="n">
        <v>286.47</v>
      </c>
      <c r="Q64" t="n">
        <v>608.75</v>
      </c>
      <c r="R64" t="n">
        <v>55.07</v>
      </c>
      <c r="S64" t="n">
        <v>46.36</v>
      </c>
      <c r="T64" t="n">
        <v>4010.46</v>
      </c>
      <c r="U64" t="n">
        <v>0.84</v>
      </c>
      <c r="V64" t="n">
        <v>0.9</v>
      </c>
      <c r="W64" t="n">
        <v>9.199999999999999</v>
      </c>
      <c r="X64" t="n">
        <v>0.25</v>
      </c>
      <c r="Y64" t="n">
        <v>1</v>
      </c>
      <c r="Z64" t="n">
        <v>10</v>
      </c>
      <c r="AA64" t="n">
        <v>939.5820785876953</v>
      </c>
      <c r="AB64" t="n">
        <v>1285.577651359497</v>
      </c>
      <c r="AC64" t="n">
        <v>1162.883924633312</v>
      </c>
      <c r="AD64" t="n">
        <v>939582.0785876953</v>
      </c>
      <c r="AE64" t="n">
        <v>1285577.651359497</v>
      </c>
      <c r="AF64" t="n">
        <v>1.528450912113093e-06</v>
      </c>
      <c r="AG64" t="n">
        <v>23.03819444444444</v>
      </c>
      <c r="AH64" t="n">
        <v>1162883.924633312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23.63</v>
      </c>
      <c r="G65" t="n">
        <v>101.29</v>
      </c>
      <c r="H65" t="n">
        <v>1.48</v>
      </c>
      <c r="I65" t="n">
        <v>14</v>
      </c>
      <c r="J65" t="n">
        <v>200.72</v>
      </c>
      <c r="K65" t="n">
        <v>52.44</v>
      </c>
      <c r="L65" t="n">
        <v>16.75</v>
      </c>
      <c r="M65" t="n">
        <v>12</v>
      </c>
      <c r="N65" t="n">
        <v>41.52</v>
      </c>
      <c r="O65" t="n">
        <v>24989.11</v>
      </c>
      <c r="P65" t="n">
        <v>285.57</v>
      </c>
      <c r="Q65" t="n">
        <v>608.77</v>
      </c>
      <c r="R65" t="n">
        <v>55.6</v>
      </c>
      <c r="S65" t="n">
        <v>46.36</v>
      </c>
      <c r="T65" t="n">
        <v>4277.07</v>
      </c>
      <c r="U65" t="n">
        <v>0.83</v>
      </c>
      <c r="V65" t="n">
        <v>0.9</v>
      </c>
      <c r="W65" t="n">
        <v>9.199999999999999</v>
      </c>
      <c r="X65" t="n">
        <v>0.26</v>
      </c>
      <c r="Y65" t="n">
        <v>1</v>
      </c>
      <c r="Z65" t="n">
        <v>10</v>
      </c>
      <c r="AA65" t="n">
        <v>938.6112652475558</v>
      </c>
      <c r="AB65" t="n">
        <v>1284.249341718256</v>
      </c>
      <c r="AC65" t="n">
        <v>1161.682386999937</v>
      </c>
      <c r="AD65" t="n">
        <v>938611.2652475558</v>
      </c>
      <c r="AE65" t="n">
        <v>1284249.341718256</v>
      </c>
      <c r="AF65" t="n">
        <v>1.527761306085706e-06</v>
      </c>
      <c r="AG65" t="n">
        <v>23.046875</v>
      </c>
      <c r="AH65" t="n">
        <v>1161682.386999937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3.7744</v>
      </c>
      <c r="E66" t="n">
        <v>26.49</v>
      </c>
      <c r="F66" t="n">
        <v>23.61</v>
      </c>
      <c r="G66" t="n">
        <v>108.98</v>
      </c>
      <c r="H66" t="n">
        <v>1.5</v>
      </c>
      <c r="I66" t="n">
        <v>13</v>
      </c>
      <c r="J66" t="n">
        <v>201.11</v>
      </c>
      <c r="K66" t="n">
        <v>52.44</v>
      </c>
      <c r="L66" t="n">
        <v>17</v>
      </c>
      <c r="M66" t="n">
        <v>11</v>
      </c>
      <c r="N66" t="n">
        <v>41.67</v>
      </c>
      <c r="O66" t="n">
        <v>25037.53</v>
      </c>
      <c r="P66" t="n">
        <v>284.57</v>
      </c>
      <c r="Q66" t="n">
        <v>608.76</v>
      </c>
      <c r="R66" t="n">
        <v>54.77</v>
      </c>
      <c r="S66" t="n">
        <v>46.36</v>
      </c>
      <c r="T66" t="n">
        <v>3868.15</v>
      </c>
      <c r="U66" t="n">
        <v>0.85</v>
      </c>
      <c r="V66" t="n">
        <v>0.9</v>
      </c>
      <c r="W66" t="n">
        <v>9.199999999999999</v>
      </c>
      <c r="X66" t="n">
        <v>0.24</v>
      </c>
      <c r="Y66" t="n">
        <v>1</v>
      </c>
      <c r="Z66" t="n">
        <v>10</v>
      </c>
      <c r="AA66" t="n">
        <v>935.6092813475074</v>
      </c>
      <c r="AB66" t="n">
        <v>1280.141894908028</v>
      </c>
      <c r="AC66" t="n">
        <v>1157.966949148439</v>
      </c>
      <c r="AD66" t="n">
        <v>935609.2813475074</v>
      </c>
      <c r="AE66" t="n">
        <v>1280141.894908027</v>
      </c>
      <c r="AF66" t="n">
        <v>1.531087641041338e-06</v>
      </c>
      <c r="AG66" t="n">
        <v>22.99479166666667</v>
      </c>
      <c r="AH66" t="n">
        <v>1157966.949148438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3.7745</v>
      </c>
      <c r="E67" t="n">
        <v>26.49</v>
      </c>
      <c r="F67" t="n">
        <v>23.61</v>
      </c>
      <c r="G67" t="n">
        <v>108.97</v>
      </c>
      <c r="H67" t="n">
        <v>1.52</v>
      </c>
      <c r="I67" t="n">
        <v>13</v>
      </c>
      <c r="J67" t="n">
        <v>201.5</v>
      </c>
      <c r="K67" t="n">
        <v>52.44</v>
      </c>
      <c r="L67" t="n">
        <v>17.25</v>
      </c>
      <c r="M67" t="n">
        <v>11</v>
      </c>
      <c r="N67" t="n">
        <v>41.81</v>
      </c>
      <c r="O67" t="n">
        <v>25085.99</v>
      </c>
      <c r="P67" t="n">
        <v>285.05</v>
      </c>
      <c r="Q67" t="n">
        <v>608.8099999999999</v>
      </c>
      <c r="R67" t="n">
        <v>54.88</v>
      </c>
      <c r="S67" t="n">
        <v>46.36</v>
      </c>
      <c r="T67" t="n">
        <v>3922.22</v>
      </c>
      <c r="U67" t="n">
        <v>0.84</v>
      </c>
      <c r="V67" t="n">
        <v>0.9</v>
      </c>
      <c r="W67" t="n">
        <v>9.199999999999999</v>
      </c>
      <c r="X67" t="n">
        <v>0.24</v>
      </c>
      <c r="Y67" t="n">
        <v>1</v>
      </c>
      <c r="Z67" t="n">
        <v>10</v>
      </c>
      <c r="AA67" t="n">
        <v>936.2861432941853</v>
      </c>
      <c r="AB67" t="n">
        <v>1281.068007284514</v>
      </c>
      <c r="AC67" t="n">
        <v>1158.80467465952</v>
      </c>
      <c r="AD67" t="n">
        <v>936286.1432941853</v>
      </c>
      <c r="AE67" t="n">
        <v>1281068.007284514</v>
      </c>
      <c r="AF67" t="n">
        <v>1.531128206101773e-06</v>
      </c>
      <c r="AG67" t="n">
        <v>22.99479166666667</v>
      </c>
      <c r="AH67" t="n">
        <v>1158804.67465952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3.7729</v>
      </c>
      <c r="E68" t="n">
        <v>26.5</v>
      </c>
      <c r="F68" t="n">
        <v>23.62</v>
      </c>
      <c r="G68" t="n">
        <v>109.03</v>
      </c>
      <c r="H68" t="n">
        <v>1.54</v>
      </c>
      <c r="I68" t="n">
        <v>13</v>
      </c>
      <c r="J68" t="n">
        <v>201.9</v>
      </c>
      <c r="K68" t="n">
        <v>52.44</v>
      </c>
      <c r="L68" t="n">
        <v>17.5</v>
      </c>
      <c r="M68" t="n">
        <v>11</v>
      </c>
      <c r="N68" t="n">
        <v>41.95</v>
      </c>
      <c r="O68" t="n">
        <v>25134.5</v>
      </c>
      <c r="P68" t="n">
        <v>284.54</v>
      </c>
      <c r="Q68" t="n">
        <v>608.8200000000001</v>
      </c>
      <c r="R68" t="n">
        <v>55.01</v>
      </c>
      <c r="S68" t="n">
        <v>46.36</v>
      </c>
      <c r="T68" t="n">
        <v>3986.61</v>
      </c>
      <c r="U68" t="n">
        <v>0.84</v>
      </c>
      <c r="V68" t="n">
        <v>0.9</v>
      </c>
      <c r="W68" t="n">
        <v>9.199999999999999</v>
      </c>
      <c r="X68" t="n">
        <v>0.25</v>
      </c>
      <c r="Y68" t="n">
        <v>1</v>
      </c>
      <c r="Z68" t="n">
        <v>10</v>
      </c>
      <c r="AA68" t="n">
        <v>936.0335546990035</v>
      </c>
      <c r="AB68" t="n">
        <v>1280.722404425164</v>
      </c>
      <c r="AC68" t="n">
        <v>1158.492055652009</v>
      </c>
      <c r="AD68" t="n">
        <v>936033.5546990035</v>
      </c>
      <c r="AE68" t="n">
        <v>1280722.404425164</v>
      </c>
      <c r="AF68" t="n">
        <v>1.53047916513482e-06</v>
      </c>
      <c r="AG68" t="n">
        <v>23.00347222222222</v>
      </c>
      <c r="AH68" t="n">
        <v>1158492.055652009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3.7751</v>
      </c>
      <c r="E69" t="n">
        <v>26.49</v>
      </c>
      <c r="F69" t="n">
        <v>23.61</v>
      </c>
      <c r="G69" t="n">
        <v>108.95</v>
      </c>
      <c r="H69" t="n">
        <v>1.56</v>
      </c>
      <c r="I69" t="n">
        <v>13</v>
      </c>
      <c r="J69" t="n">
        <v>202.29</v>
      </c>
      <c r="K69" t="n">
        <v>52.44</v>
      </c>
      <c r="L69" t="n">
        <v>17.75</v>
      </c>
      <c r="M69" t="n">
        <v>11</v>
      </c>
      <c r="N69" t="n">
        <v>42.1</v>
      </c>
      <c r="O69" t="n">
        <v>25183.06</v>
      </c>
      <c r="P69" t="n">
        <v>284.03</v>
      </c>
      <c r="Q69" t="n">
        <v>608.8</v>
      </c>
      <c r="R69" t="n">
        <v>54.63</v>
      </c>
      <c r="S69" t="n">
        <v>46.36</v>
      </c>
      <c r="T69" t="n">
        <v>3799.78</v>
      </c>
      <c r="U69" t="n">
        <v>0.85</v>
      </c>
      <c r="V69" t="n">
        <v>0.9</v>
      </c>
      <c r="W69" t="n">
        <v>9.199999999999999</v>
      </c>
      <c r="X69" t="n">
        <v>0.23</v>
      </c>
      <c r="Y69" t="n">
        <v>1</v>
      </c>
      <c r="Z69" t="n">
        <v>10</v>
      </c>
      <c r="AA69" t="n">
        <v>934.7245549860896</v>
      </c>
      <c r="AB69" t="n">
        <v>1278.931373268963</v>
      </c>
      <c r="AC69" t="n">
        <v>1156.871957995629</v>
      </c>
      <c r="AD69" t="n">
        <v>934724.5549860896</v>
      </c>
      <c r="AE69" t="n">
        <v>1278931.373268963</v>
      </c>
      <c r="AF69" t="n">
        <v>1.53137159646438e-06</v>
      </c>
      <c r="AG69" t="n">
        <v>22.99479166666667</v>
      </c>
      <c r="AH69" t="n">
        <v>1156871.957995629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3.7731</v>
      </c>
      <c r="E70" t="n">
        <v>26.5</v>
      </c>
      <c r="F70" t="n">
        <v>23.62</v>
      </c>
      <c r="G70" t="n">
        <v>109.02</v>
      </c>
      <c r="H70" t="n">
        <v>1.58</v>
      </c>
      <c r="I70" t="n">
        <v>13</v>
      </c>
      <c r="J70" t="n">
        <v>202.68</v>
      </c>
      <c r="K70" t="n">
        <v>52.44</v>
      </c>
      <c r="L70" t="n">
        <v>18</v>
      </c>
      <c r="M70" t="n">
        <v>11</v>
      </c>
      <c r="N70" t="n">
        <v>42.24</v>
      </c>
      <c r="O70" t="n">
        <v>25231.66</v>
      </c>
      <c r="P70" t="n">
        <v>282.96</v>
      </c>
      <c r="Q70" t="n">
        <v>608.78</v>
      </c>
      <c r="R70" t="n">
        <v>54.99</v>
      </c>
      <c r="S70" t="n">
        <v>46.36</v>
      </c>
      <c r="T70" t="n">
        <v>3976.75</v>
      </c>
      <c r="U70" t="n">
        <v>0.84</v>
      </c>
      <c r="V70" t="n">
        <v>0.9</v>
      </c>
      <c r="W70" t="n">
        <v>9.199999999999999</v>
      </c>
      <c r="X70" t="n">
        <v>0.25</v>
      </c>
      <c r="Y70" t="n">
        <v>1</v>
      </c>
      <c r="Z70" t="n">
        <v>10</v>
      </c>
      <c r="AA70" t="n">
        <v>933.7243143765011</v>
      </c>
      <c r="AB70" t="n">
        <v>1277.562799939423</v>
      </c>
      <c r="AC70" t="n">
        <v>1155.633999383855</v>
      </c>
      <c r="AD70" t="n">
        <v>933724.314376501</v>
      </c>
      <c r="AE70" t="n">
        <v>1277562.799939423</v>
      </c>
      <c r="AF70" t="n">
        <v>1.530560295255689e-06</v>
      </c>
      <c r="AG70" t="n">
        <v>23.00347222222222</v>
      </c>
      <c r="AH70" t="n">
        <v>1155633.999383855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3.7745</v>
      </c>
      <c r="E71" t="n">
        <v>26.49</v>
      </c>
      <c r="F71" t="n">
        <v>23.61</v>
      </c>
      <c r="G71" t="n">
        <v>108.97</v>
      </c>
      <c r="H71" t="n">
        <v>1.6</v>
      </c>
      <c r="I71" t="n">
        <v>13</v>
      </c>
      <c r="J71" t="n">
        <v>203.08</v>
      </c>
      <c r="K71" t="n">
        <v>52.44</v>
      </c>
      <c r="L71" t="n">
        <v>18.25</v>
      </c>
      <c r="M71" t="n">
        <v>11</v>
      </c>
      <c r="N71" t="n">
        <v>42.39</v>
      </c>
      <c r="O71" t="n">
        <v>25280.45</v>
      </c>
      <c r="P71" t="n">
        <v>281.84</v>
      </c>
      <c r="Q71" t="n">
        <v>608.79</v>
      </c>
      <c r="R71" t="n">
        <v>54.63</v>
      </c>
      <c r="S71" t="n">
        <v>46.36</v>
      </c>
      <c r="T71" t="n">
        <v>3798.71</v>
      </c>
      <c r="U71" t="n">
        <v>0.85</v>
      </c>
      <c r="V71" t="n">
        <v>0.9</v>
      </c>
      <c r="W71" t="n">
        <v>9.199999999999999</v>
      </c>
      <c r="X71" t="n">
        <v>0.24</v>
      </c>
      <c r="Y71" t="n">
        <v>1</v>
      </c>
      <c r="Z71" t="n">
        <v>10</v>
      </c>
      <c r="AA71" t="n">
        <v>931.6580635485401</v>
      </c>
      <c r="AB71" t="n">
        <v>1274.735664400054</v>
      </c>
      <c r="AC71" t="n">
        <v>1153.076681692454</v>
      </c>
      <c r="AD71" t="n">
        <v>931658.0635485401</v>
      </c>
      <c r="AE71" t="n">
        <v>1274735.664400054</v>
      </c>
      <c r="AF71" t="n">
        <v>1.531128206101773e-06</v>
      </c>
      <c r="AG71" t="n">
        <v>22.99479166666667</v>
      </c>
      <c r="AH71" t="n">
        <v>1153076.681692454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3.7833</v>
      </c>
      <c r="E72" t="n">
        <v>26.43</v>
      </c>
      <c r="F72" t="n">
        <v>23.59</v>
      </c>
      <c r="G72" t="n">
        <v>117.92</v>
      </c>
      <c r="H72" t="n">
        <v>1.61</v>
      </c>
      <c r="I72" t="n">
        <v>12</v>
      </c>
      <c r="J72" t="n">
        <v>203.47</v>
      </c>
      <c r="K72" t="n">
        <v>52.44</v>
      </c>
      <c r="L72" t="n">
        <v>18.5</v>
      </c>
      <c r="M72" t="n">
        <v>10</v>
      </c>
      <c r="N72" t="n">
        <v>42.53</v>
      </c>
      <c r="O72" t="n">
        <v>25329.15</v>
      </c>
      <c r="P72" t="n">
        <v>281.31</v>
      </c>
      <c r="Q72" t="n">
        <v>608.84</v>
      </c>
      <c r="R72" t="n">
        <v>54.04</v>
      </c>
      <c r="S72" t="n">
        <v>46.36</v>
      </c>
      <c r="T72" t="n">
        <v>3509.55</v>
      </c>
      <c r="U72" t="n">
        <v>0.86</v>
      </c>
      <c r="V72" t="n">
        <v>0.9</v>
      </c>
      <c r="W72" t="n">
        <v>9.199999999999999</v>
      </c>
      <c r="X72" t="n">
        <v>0.21</v>
      </c>
      <c r="Y72" t="n">
        <v>1</v>
      </c>
      <c r="Z72" t="n">
        <v>10</v>
      </c>
      <c r="AA72" t="n">
        <v>929.433803156339</v>
      </c>
      <c r="AB72" t="n">
        <v>1271.692333204001</v>
      </c>
      <c r="AC72" t="n">
        <v>1150.32380175441</v>
      </c>
      <c r="AD72" t="n">
        <v>929433.803156339</v>
      </c>
      <c r="AE72" t="n">
        <v>1271692.333204001</v>
      </c>
      <c r="AF72" t="n">
        <v>1.534697931420012e-06</v>
      </c>
      <c r="AG72" t="n">
        <v>22.94270833333333</v>
      </c>
      <c r="AH72" t="n">
        <v>1150323.80175441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3.7813</v>
      </c>
      <c r="E73" t="n">
        <v>26.45</v>
      </c>
      <c r="F73" t="n">
        <v>23.6</v>
      </c>
      <c r="G73" t="n">
        <v>117.99</v>
      </c>
      <c r="H73" t="n">
        <v>1.63</v>
      </c>
      <c r="I73" t="n">
        <v>12</v>
      </c>
      <c r="J73" t="n">
        <v>203.87</v>
      </c>
      <c r="K73" t="n">
        <v>52.44</v>
      </c>
      <c r="L73" t="n">
        <v>18.75</v>
      </c>
      <c r="M73" t="n">
        <v>10</v>
      </c>
      <c r="N73" t="n">
        <v>42.68</v>
      </c>
      <c r="O73" t="n">
        <v>25377.91</v>
      </c>
      <c r="P73" t="n">
        <v>281.29</v>
      </c>
      <c r="Q73" t="n">
        <v>608.75</v>
      </c>
      <c r="R73" t="n">
        <v>54.34</v>
      </c>
      <c r="S73" t="n">
        <v>46.36</v>
      </c>
      <c r="T73" t="n">
        <v>3655.76</v>
      </c>
      <c r="U73" t="n">
        <v>0.85</v>
      </c>
      <c r="V73" t="n">
        <v>0.9</v>
      </c>
      <c r="W73" t="n">
        <v>9.199999999999999</v>
      </c>
      <c r="X73" t="n">
        <v>0.23</v>
      </c>
      <c r="Y73" t="n">
        <v>1</v>
      </c>
      <c r="Z73" t="n">
        <v>10</v>
      </c>
      <c r="AA73" t="n">
        <v>929.7738464524417</v>
      </c>
      <c r="AB73" t="n">
        <v>1272.15759544338</v>
      </c>
      <c r="AC73" t="n">
        <v>1150.744660018663</v>
      </c>
      <c r="AD73" t="n">
        <v>929773.8464524418</v>
      </c>
      <c r="AE73" t="n">
        <v>1272157.59544338</v>
      </c>
      <c r="AF73" t="n">
        <v>1.533886630211322e-06</v>
      </c>
      <c r="AG73" t="n">
        <v>22.96006944444444</v>
      </c>
      <c r="AH73" t="n">
        <v>1150744.660018663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3.7822</v>
      </c>
      <c r="E74" t="n">
        <v>26.44</v>
      </c>
      <c r="F74" t="n">
        <v>23.59</v>
      </c>
      <c r="G74" t="n">
        <v>117.96</v>
      </c>
      <c r="H74" t="n">
        <v>1.65</v>
      </c>
      <c r="I74" t="n">
        <v>12</v>
      </c>
      <c r="J74" t="n">
        <v>204.26</v>
      </c>
      <c r="K74" t="n">
        <v>52.44</v>
      </c>
      <c r="L74" t="n">
        <v>19</v>
      </c>
      <c r="M74" t="n">
        <v>10</v>
      </c>
      <c r="N74" t="n">
        <v>42.82</v>
      </c>
      <c r="O74" t="n">
        <v>25426.72</v>
      </c>
      <c r="P74" t="n">
        <v>280.95</v>
      </c>
      <c r="Q74" t="n">
        <v>608.88</v>
      </c>
      <c r="R74" t="n">
        <v>54.23</v>
      </c>
      <c r="S74" t="n">
        <v>46.36</v>
      </c>
      <c r="T74" t="n">
        <v>3600.12</v>
      </c>
      <c r="U74" t="n">
        <v>0.85</v>
      </c>
      <c r="V74" t="n">
        <v>0.9</v>
      </c>
      <c r="W74" t="n">
        <v>9.199999999999999</v>
      </c>
      <c r="X74" t="n">
        <v>0.22</v>
      </c>
      <c r="Y74" t="n">
        <v>1</v>
      </c>
      <c r="Z74" t="n">
        <v>10</v>
      </c>
      <c r="AA74" t="n">
        <v>929.0807476670291</v>
      </c>
      <c r="AB74" t="n">
        <v>1271.209267107818</v>
      </c>
      <c r="AC74" t="n">
        <v>1149.88683880846</v>
      </c>
      <c r="AD74" t="n">
        <v>929080.747667029</v>
      </c>
      <c r="AE74" t="n">
        <v>1271209.267107818</v>
      </c>
      <c r="AF74" t="n">
        <v>1.534251715755233e-06</v>
      </c>
      <c r="AG74" t="n">
        <v>22.95138888888889</v>
      </c>
      <c r="AH74" t="n">
        <v>1149886.838808459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3.7811</v>
      </c>
      <c r="E75" t="n">
        <v>26.45</v>
      </c>
      <c r="F75" t="n">
        <v>23.6</v>
      </c>
      <c r="G75" t="n">
        <v>118</v>
      </c>
      <c r="H75" t="n">
        <v>1.67</v>
      </c>
      <c r="I75" t="n">
        <v>12</v>
      </c>
      <c r="J75" t="n">
        <v>204.66</v>
      </c>
      <c r="K75" t="n">
        <v>52.44</v>
      </c>
      <c r="L75" t="n">
        <v>19.25</v>
      </c>
      <c r="M75" t="n">
        <v>10</v>
      </c>
      <c r="N75" t="n">
        <v>42.97</v>
      </c>
      <c r="O75" t="n">
        <v>25475.58</v>
      </c>
      <c r="P75" t="n">
        <v>280.92</v>
      </c>
      <c r="Q75" t="n">
        <v>608.77</v>
      </c>
      <c r="R75" t="n">
        <v>54.62</v>
      </c>
      <c r="S75" t="n">
        <v>46.36</v>
      </c>
      <c r="T75" t="n">
        <v>3797.79</v>
      </c>
      <c r="U75" t="n">
        <v>0.85</v>
      </c>
      <c r="V75" t="n">
        <v>0.9</v>
      </c>
      <c r="W75" t="n">
        <v>9.199999999999999</v>
      </c>
      <c r="X75" t="n">
        <v>0.23</v>
      </c>
      <c r="Y75" t="n">
        <v>1</v>
      </c>
      <c r="Z75" t="n">
        <v>10</v>
      </c>
      <c r="AA75" t="n">
        <v>929.2713359745532</v>
      </c>
      <c r="AB75" t="n">
        <v>1271.470038438335</v>
      </c>
      <c r="AC75" t="n">
        <v>1150.122722489187</v>
      </c>
      <c r="AD75" t="n">
        <v>929271.3359745531</v>
      </c>
      <c r="AE75" t="n">
        <v>1271470.038438335</v>
      </c>
      <c r="AF75" t="n">
        <v>1.533805500090453e-06</v>
      </c>
      <c r="AG75" t="n">
        <v>22.96006944444444</v>
      </c>
      <c r="AH75" t="n">
        <v>1150122.722489187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3.7815</v>
      </c>
      <c r="E76" t="n">
        <v>26.44</v>
      </c>
      <c r="F76" t="n">
        <v>23.6</v>
      </c>
      <c r="G76" t="n">
        <v>117.99</v>
      </c>
      <c r="H76" t="n">
        <v>1.69</v>
      </c>
      <c r="I76" t="n">
        <v>12</v>
      </c>
      <c r="J76" t="n">
        <v>205.06</v>
      </c>
      <c r="K76" t="n">
        <v>52.44</v>
      </c>
      <c r="L76" t="n">
        <v>19.5</v>
      </c>
      <c r="M76" t="n">
        <v>10</v>
      </c>
      <c r="N76" t="n">
        <v>43.11</v>
      </c>
      <c r="O76" t="n">
        <v>25524.49</v>
      </c>
      <c r="P76" t="n">
        <v>279.94</v>
      </c>
      <c r="Q76" t="n">
        <v>608.83</v>
      </c>
      <c r="R76" t="n">
        <v>54.5</v>
      </c>
      <c r="S76" t="n">
        <v>46.36</v>
      </c>
      <c r="T76" t="n">
        <v>3736.9</v>
      </c>
      <c r="U76" t="n">
        <v>0.85</v>
      </c>
      <c r="V76" t="n">
        <v>0.9</v>
      </c>
      <c r="W76" t="n">
        <v>9.199999999999999</v>
      </c>
      <c r="X76" t="n">
        <v>0.23</v>
      </c>
      <c r="Y76" t="n">
        <v>1</v>
      </c>
      <c r="Z76" t="n">
        <v>10</v>
      </c>
      <c r="AA76" t="n">
        <v>927.8010509037905</v>
      </c>
      <c r="AB76" t="n">
        <v>1269.458329540119</v>
      </c>
      <c r="AC76" t="n">
        <v>1148.303008264765</v>
      </c>
      <c r="AD76" t="n">
        <v>927801.0509037905</v>
      </c>
      <c r="AE76" t="n">
        <v>1269458.329540119</v>
      </c>
      <c r="AF76" t="n">
        <v>1.533967760332191e-06</v>
      </c>
      <c r="AG76" t="n">
        <v>22.95138888888889</v>
      </c>
      <c r="AH76" t="n">
        <v>1148303.008264765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3.7813</v>
      </c>
      <c r="E77" t="n">
        <v>26.45</v>
      </c>
      <c r="F77" t="n">
        <v>23.6</v>
      </c>
      <c r="G77" t="n">
        <v>117.99</v>
      </c>
      <c r="H77" t="n">
        <v>1.71</v>
      </c>
      <c r="I77" t="n">
        <v>12</v>
      </c>
      <c r="J77" t="n">
        <v>205.45</v>
      </c>
      <c r="K77" t="n">
        <v>52.44</v>
      </c>
      <c r="L77" t="n">
        <v>19.75</v>
      </c>
      <c r="M77" t="n">
        <v>10</v>
      </c>
      <c r="N77" t="n">
        <v>43.26</v>
      </c>
      <c r="O77" t="n">
        <v>25573.44</v>
      </c>
      <c r="P77" t="n">
        <v>278.83</v>
      </c>
      <c r="Q77" t="n">
        <v>608.76</v>
      </c>
      <c r="R77" t="n">
        <v>54.5</v>
      </c>
      <c r="S77" t="n">
        <v>46.36</v>
      </c>
      <c r="T77" t="n">
        <v>3735.81</v>
      </c>
      <c r="U77" t="n">
        <v>0.85</v>
      </c>
      <c r="V77" t="n">
        <v>0.9</v>
      </c>
      <c r="W77" t="n">
        <v>9.199999999999999</v>
      </c>
      <c r="X77" t="n">
        <v>0.23</v>
      </c>
      <c r="Y77" t="n">
        <v>1</v>
      </c>
      <c r="Z77" t="n">
        <v>10</v>
      </c>
      <c r="AA77" t="n">
        <v>926.2334719582948</v>
      </c>
      <c r="AB77" t="n">
        <v>1267.313498870189</v>
      </c>
      <c r="AC77" t="n">
        <v>1146.362877223685</v>
      </c>
      <c r="AD77" t="n">
        <v>926233.4719582947</v>
      </c>
      <c r="AE77" t="n">
        <v>1267313.498870189</v>
      </c>
      <c r="AF77" t="n">
        <v>1.533886630211322e-06</v>
      </c>
      <c r="AG77" t="n">
        <v>22.96006944444444</v>
      </c>
      <c r="AH77" t="n">
        <v>1146362.877223684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3.7916</v>
      </c>
      <c r="E78" t="n">
        <v>26.37</v>
      </c>
      <c r="F78" t="n">
        <v>23.56</v>
      </c>
      <c r="G78" t="n">
        <v>128.52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278.01</v>
      </c>
      <c r="Q78" t="n">
        <v>608.8</v>
      </c>
      <c r="R78" t="n">
        <v>53.41</v>
      </c>
      <c r="S78" t="n">
        <v>46.36</v>
      </c>
      <c r="T78" t="n">
        <v>3198.94</v>
      </c>
      <c r="U78" t="n">
        <v>0.87</v>
      </c>
      <c r="V78" t="n">
        <v>0.9</v>
      </c>
      <c r="W78" t="n">
        <v>9.19</v>
      </c>
      <c r="X78" t="n">
        <v>0.19</v>
      </c>
      <c r="Y78" t="n">
        <v>1</v>
      </c>
      <c r="Z78" t="n">
        <v>10</v>
      </c>
      <c r="AA78" t="n">
        <v>923.2499593165086</v>
      </c>
      <c r="AB78" t="n">
        <v>1263.231325250409</v>
      </c>
      <c r="AC78" t="n">
        <v>1142.670300524809</v>
      </c>
      <c r="AD78" t="n">
        <v>923249.9593165086</v>
      </c>
      <c r="AE78" t="n">
        <v>1263231.325250409</v>
      </c>
      <c r="AF78" t="n">
        <v>1.538064831436079e-06</v>
      </c>
      <c r="AG78" t="n">
        <v>22.890625</v>
      </c>
      <c r="AH78" t="n">
        <v>1142670.300524809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3.7904</v>
      </c>
      <c r="E79" t="n">
        <v>26.38</v>
      </c>
      <c r="F79" t="n">
        <v>23.57</v>
      </c>
      <c r="G79" t="n">
        <v>128.57</v>
      </c>
      <c r="H79" t="n">
        <v>1.74</v>
      </c>
      <c r="I79" t="n">
        <v>11</v>
      </c>
      <c r="J79" t="n">
        <v>206.25</v>
      </c>
      <c r="K79" t="n">
        <v>52.44</v>
      </c>
      <c r="L79" t="n">
        <v>20.25</v>
      </c>
      <c r="M79" t="n">
        <v>9</v>
      </c>
      <c r="N79" t="n">
        <v>43.56</v>
      </c>
      <c r="O79" t="n">
        <v>25671.51</v>
      </c>
      <c r="P79" t="n">
        <v>278.07</v>
      </c>
      <c r="Q79" t="n">
        <v>608.77</v>
      </c>
      <c r="R79" t="n">
        <v>53.7</v>
      </c>
      <c r="S79" t="n">
        <v>46.36</v>
      </c>
      <c r="T79" t="n">
        <v>3341.09</v>
      </c>
      <c r="U79" t="n">
        <v>0.86</v>
      </c>
      <c r="V79" t="n">
        <v>0.9</v>
      </c>
      <c r="W79" t="n">
        <v>9.19</v>
      </c>
      <c r="X79" t="n">
        <v>0.2</v>
      </c>
      <c r="Y79" t="n">
        <v>1</v>
      </c>
      <c r="Z79" t="n">
        <v>10</v>
      </c>
      <c r="AA79" t="n">
        <v>923.582400382259</v>
      </c>
      <c r="AB79" t="n">
        <v>1263.686185782833</v>
      </c>
      <c r="AC79" t="n">
        <v>1143.08174980642</v>
      </c>
      <c r="AD79" t="n">
        <v>923582.400382259</v>
      </c>
      <c r="AE79" t="n">
        <v>1263686.185782833</v>
      </c>
      <c r="AF79" t="n">
        <v>1.537578050710865e-06</v>
      </c>
      <c r="AG79" t="n">
        <v>22.89930555555556</v>
      </c>
      <c r="AH79" t="n">
        <v>1143081.74980642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3.7899</v>
      </c>
      <c r="E80" t="n">
        <v>26.39</v>
      </c>
      <c r="F80" t="n">
        <v>23.57</v>
      </c>
      <c r="G80" t="n">
        <v>128.59</v>
      </c>
      <c r="H80" t="n">
        <v>1.76</v>
      </c>
      <c r="I80" t="n">
        <v>11</v>
      </c>
      <c r="J80" t="n">
        <v>206.65</v>
      </c>
      <c r="K80" t="n">
        <v>52.44</v>
      </c>
      <c r="L80" t="n">
        <v>20.5</v>
      </c>
      <c r="M80" t="n">
        <v>9</v>
      </c>
      <c r="N80" t="n">
        <v>43.71</v>
      </c>
      <c r="O80" t="n">
        <v>25720.62</v>
      </c>
      <c r="P80" t="n">
        <v>278.05</v>
      </c>
      <c r="Q80" t="n">
        <v>608.76</v>
      </c>
      <c r="R80" t="n">
        <v>53.72</v>
      </c>
      <c r="S80" t="n">
        <v>46.36</v>
      </c>
      <c r="T80" t="n">
        <v>3353.79</v>
      </c>
      <c r="U80" t="n">
        <v>0.86</v>
      </c>
      <c r="V80" t="n">
        <v>0.9</v>
      </c>
      <c r="W80" t="n">
        <v>9.199999999999999</v>
      </c>
      <c r="X80" t="n">
        <v>0.2</v>
      </c>
      <c r="Y80" t="n">
        <v>1</v>
      </c>
      <c r="Z80" t="n">
        <v>10</v>
      </c>
      <c r="AA80" t="n">
        <v>923.6277237048267</v>
      </c>
      <c r="AB80" t="n">
        <v>1263.748199152295</v>
      </c>
      <c r="AC80" t="n">
        <v>1143.137844706936</v>
      </c>
      <c r="AD80" t="n">
        <v>923627.7237048268</v>
      </c>
      <c r="AE80" t="n">
        <v>1263748.199152295</v>
      </c>
      <c r="AF80" t="n">
        <v>1.537375225408692e-06</v>
      </c>
      <c r="AG80" t="n">
        <v>22.90798611111111</v>
      </c>
      <c r="AH80" t="n">
        <v>1143137.844706936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3.7906</v>
      </c>
      <c r="E81" t="n">
        <v>26.38</v>
      </c>
      <c r="F81" t="n">
        <v>23.57</v>
      </c>
      <c r="G81" t="n">
        <v>128.56</v>
      </c>
      <c r="H81" t="n">
        <v>1.78</v>
      </c>
      <c r="I81" t="n">
        <v>11</v>
      </c>
      <c r="J81" t="n">
        <v>207.05</v>
      </c>
      <c r="K81" t="n">
        <v>52.44</v>
      </c>
      <c r="L81" t="n">
        <v>20.75</v>
      </c>
      <c r="M81" t="n">
        <v>9</v>
      </c>
      <c r="N81" t="n">
        <v>43.85</v>
      </c>
      <c r="O81" t="n">
        <v>25769.78</v>
      </c>
      <c r="P81" t="n">
        <v>277.51</v>
      </c>
      <c r="Q81" t="n">
        <v>608.86</v>
      </c>
      <c r="R81" t="n">
        <v>53.5</v>
      </c>
      <c r="S81" t="n">
        <v>46.36</v>
      </c>
      <c r="T81" t="n">
        <v>3244.27</v>
      </c>
      <c r="U81" t="n">
        <v>0.87</v>
      </c>
      <c r="V81" t="n">
        <v>0.9</v>
      </c>
      <c r="W81" t="n">
        <v>9.199999999999999</v>
      </c>
      <c r="X81" t="n">
        <v>0.2</v>
      </c>
      <c r="Y81" t="n">
        <v>1</v>
      </c>
      <c r="Z81" t="n">
        <v>10</v>
      </c>
      <c r="AA81" t="n">
        <v>922.748827647042</v>
      </c>
      <c r="AB81" t="n">
        <v>1262.545654791876</v>
      </c>
      <c r="AC81" t="n">
        <v>1142.050069492494</v>
      </c>
      <c r="AD81" t="n">
        <v>922748.827647042</v>
      </c>
      <c r="AE81" t="n">
        <v>1262545.654791876</v>
      </c>
      <c r="AF81" t="n">
        <v>1.537659180831734e-06</v>
      </c>
      <c r="AG81" t="n">
        <v>22.89930555555556</v>
      </c>
      <c r="AH81" t="n">
        <v>1142050.069492494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3.791</v>
      </c>
      <c r="E82" t="n">
        <v>26.38</v>
      </c>
      <c r="F82" t="n">
        <v>23.57</v>
      </c>
      <c r="G82" t="n">
        <v>128.55</v>
      </c>
      <c r="H82" t="n">
        <v>1.8</v>
      </c>
      <c r="I82" t="n">
        <v>11</v>
      </c>
      <c r="J82" t="n">
        <v>207.45</v>
      </c>
      <c r="K82" t="n">
        <v>52.44</v>
      </c>
      <c r="L82" t="n">
        <v>21</v>
      </c>
      <c r="M82" t="n">
        <v>9</v>
      </c>
      <c r="N82" t="n">
        <v>44</v>
      </c>
      <c r="O82" t="n">
        <v>25818.99</v>
      </c>
      <c r="P82" t="n">
        <v>276.44</v>
      </c>
      <c r="Q82" t="n">
        <v>608.78</v>
      </c>
      <c r="R82" t="n">
        <v>53.5</v>
      </c>
      <c r="S82" t="n">
        <v>46.36</v>
      </c>
      <c r="T82" t="n">
        <v>3242.98</v>
      </c>
      <c r="U82" t="n">
        <v>0.87</v>
      </c>
      <c r="V82" t="n">
        <v>0.9</v>
      </c>
      <c r="W82" t="n">
        <v>9.19</v>
      </c>
      <c r="X82" t="n">
        <v>0.2</v>
      </c>
      <c r="Y82" t="n">
        <v>1</v>
      </c>
      <c r="Z82" t="n">
        <v>10</v>
      </c>
      <c r="AA82" t="n">
        <v>921.1537207457542</v>
      </c>
      <c r="AB82" t="n">
        <v>1260.363159158384</v>
      </c>
      <c r="AC82" t="n">
        <v>1140.075868179111</v>
      </c>
      <c r="AD82" t="n">
        <v>921153.7207457542</v>
      </c>
      <c r="AE82" t="n">
        <v>1260363.159158384</v>
      </c>
      <c r="AF82" t="n">
        <v>1.537821441073472e-06</v>
      </c>
      <c r="AG82" t="n">
        <v>22.89930555555556</v>
      </c>
      <c r="AH82" t="n">
        <v>1140075.868179111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3.7908</v>
      </c>
      <c r="E83" t="n">
        <v>26.38</v>
      </c>
      <c r="F83" t="n">
        <v>23.57</v>
      </c>
      <c r="G83" t="n">
        <v>128.55</v>
      </c>
      <c r="H83" t="n">
        <v>1.82</v>
      </c>
      <c r="I83" t="n">
        <v>11</v>
      </c>
      <c r="J83" t="n">
        <v>207.84</v>
      </c>
      <c r="K83" t="n">
        <v>52.44</v>
      </c>
      <c r="L83" t="n">
        <v>21.25</v>
      </c>
      <c r="M83" t="n">
        <v>9</v>
      </c>
      <c r="N83" t="n">
        <v>44.15</v>
      </c>
      <c r="O83" t="n">
        <v>25868.26</v>
      </c>
      <c r="P83" t="n">
        <v>275.51</v>
      </c>
      <c r="Q83" t="n">
        <v>608.79</v>
      </c>
      <c r="R83" t="n">
        <v>53.5</v>
      </c>
      <c r="S83" t="n">
        <v>46.36</v>
      </c>
      <c r="T83" t="n">
        <v>3240.6</v>
      </c>
      <c r="U83" t="n">
        <v>0.87</v>
      </c>
      <c r="V83" t="n">
        <v>0.9</v>
      </c>
      <c r="W83" t="n">
        <v>9.199999999999999</v>
      </c>
      <c r="X83" t="n">
        <v>0.2</v>
      </c>
      <c r="Y83" t="n">
        <v>1</v>
      </c>
      <c r="Z83" t="n">
        <v>10</v>
      </c>
      <c r="AA83" t="n">
        <v>919.8481221410842</v>
      </c>
      <c r="AB83" t="n">
        <v>1258.576781548529</v>
      </c>
      <c r="AC83" t="n">
        <v>1138.459979941144</v>
      </c>
      <c r="AD83" t="n">
        <v>919848.1221410842</v>
      </c>
      <c r="AE83" t="n">
        <v>1258576.781548529</v>
      </c>
      <c r="AF83" t="n">
        <v>1.537740310952603e-06</v>
      </c>
      <c r="AG83" t="n">
        <v>22.89930555555556</v>
      </c>
      <c r="AH83" t="n">
        <v>1138459.979941144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3.7914</v>
      </c>
      <c r="E84" t="n">
        <v>26.38</v>
      </c>
      <c r="F84" t="n">
        <v>23.56</v>
      </c>
      <c r="G84" t="n">
        <v>128.53</v>
      </c>
      <c r="H84" t="n">
        <v>1.83</v>
      </c>
      <c r="I84" t="n">
        <v>11</v>
      </c>
      <c r="J84" t="n">
        <v>208.24</v>
      </c>
      <c r="K84" t="n">
        <v>52.44</v>
      </c>
      <c r="L84" t="n">
        <v>21.5</v>
      </c>
      <c r="M84" t="n">
        <v>9</v>
      </c>
      <c r="N84" t="n">
        <v>44.3</v>
      </c>
      <c r="O84" t="n">
        <v>25917.57</v>
      </c>
      <c r="P84" t="n">
        <v>274.38</v>
      </c>
      <c r="Q84" t="n">
        <v>608.8099999999999</v>
      </c>
      <c r="R84" t="n">
        <v>53.33</v>
      </c>
      <c r="S84" t="n">
        <v>46.36</v>
      </c>
      <c r="T84" t="n">
        <v>3157.89</v>
      </c>
      <c r="U84" t="n">
        <v>0.87</v>
      </c>
      <c r="V84" t="n">
        <v>0.9</v>
      </c>
      <c r="W84" t="n">
        <v>9.199999999999999</v>
      </c>
      <c r="X84" t="n">
        <v>0.19</v>
      </c>
      <c r="Y84" t="n">
        <v>1</v>
      </c>
      <c r="Z84" t="n">
        <v>10</v>
      </c>
      <c r="AA84" t="n">
        <v>918.0692524341811</v>
      </c>
      <c r="AB84" t="n">
        <v>1256.142853537351</v>
      </c>
      <c r="AC84" t="n">
        <v>1136.258342603314</v>
      </c>
      <c r="AD84" t="n">
        <v>918069.252434181</v>
      </c>
      <c r="AE84" t="n">
        <v>1256142.853537351</v>
      </c>
      <c r="AF84" t="n">
        <v>1.53798370131521e-06</v>
      </c>
      <c r="AG84" t="n">
        <v>22.89930555555556</v>
      </c>
      <c r="AH84" t="n">
        <v>1136258.342603314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3.7991</v>
      </c>
      <c r="E85" t="n">
        <v>26.32</v>
      </c>
      <c r="F85" t="n">
        <v>23.55</v>
      </c>
      <c r="G85" t="n">
        <v>141.28</v>
      </c>
      <c r="H85" t="n">
        <v>1.85</v>
      </c>
      <c r="I85" t="n">
        <v>10</v>
      </c>
      <c r="J85" t="n">
        <v>208.64</v>
      </c>
      <c r="K85" t="n">
        <v>52.44</v>
      </c>
      <c r="L85" t="n">
        <v>21.75</v>
      </c>
      <c r="M85" t="n">
        <v>8</v>
      </c>
      <c r="N85" t="n">
        <v>44.45</v>
      </c>
      <c r="O85" t="n">
        <v>25966.93</v>
      </c>
      <c r="P85" t="n">
        <v>273.43</v>
      </c>
      <c r="Q85" t="n">
        <v>608.77</v>
      </c>
      <c r="R85" t="n">
        <v>52.94</v>
      </c>
      <c r="S85" t="n">
        <v>46.36</v>
      </c>
      <c r="T85" t="n">
        <v>2969.61</v>
      </c>
      <c r="U85" t="n">
        <v>0.88</v>
      </c>
      <c r="V85" t="n">
        <v>0.9</v>
      </c>
      <c r="W85" t="n">
        <v>9.19</v>
      </c>
      <c r="X85" t="n">
        <v>0.17</v>
      </c>
      <c r="Y85" t="n">
        <v>1</v>
      </c>
      <c r="Z85" t="n">
        <v>10</v>
      </c>
      <c r="AA85" t="n">
        <v>915.5135666558909</v>
      </c>
      <c r="AB85" t="n">
        <v>1252.646051506596</v>
      </c>
      <c r="AC85" t="n">
        <v>1133.095270450581</v>
      </c>
      <c r="AD85" t="n">
        <v>915513.5666558909</v>
      </c>
      <c r="AE85" t="n">
        <v>1252646.051506596</v>
      </c>
      <c r="AF85" t="n">
        <v>1.54110721096867e-06</v>
      </c>
      <c r="AG85" t="n">
        <v>22.84722222222222</v>
      </c>
      <c r="AH85" t="n">
        <v>1133095.270450581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3.7983</v>
      </c>
      <c r="E86" t="n">
        <v>26.33</v>
      </c>
      <c r="F86" t="n">
        <v>23.55</v>
      </c>
      <c r="G86" t="n">
        <v>141.31</v>
      </c>
      <c r="H86" t="n">
        <v>1.87</v>
      </c>
      <c r="I86" t="n">
        <v>10</v>
      </c>
      <c r="J86" t="n">
        <v>209.05</v>
      </c>
      <c r="K86" t="n">
        <v>52.44</v>
      </c>
      <c r="L86" t="n">
        <v>22</v>
      </c>
      <c r="M86" t="n">
        <v>8</v>
      </c>
      <c r="N86" t="n">
        <v>44.6</v>
      </c>
      <c r="O86" t="n">
        <v>26016.35</v>
      </c>
      <c r="P86" t="n">
        <v>274.05</v>
      </c>
      <c r="Q86" t="n">
        <v>608.78</v>
      </c>
      <c r="R86" t="n">
        <v>52.98</v>
      </c>
      <c r="S86" t="n">
        <v>46.36</v>
      </c>
      <c r="T86" t="n">
        <v>2986.15</v>
      </c>
      <c r="U86" t="n">
        <v>0.88</v>
      </c>
      <c r="V86" t="n">
        <v>0.9</v>
      </c>
      <c r="W86" t="n">
        <v>9.199999999999999</v>
      </c>
      <c r="X86" t="n">
        <v>0.18</v>
      </c>
      <c r="Y86" t="n">
        <v>1</v>
      </c>
      <c r="Z86" t="n">
        <v>10</v>
      </c>
      <c r="AA86" t="n">
        <v>916.5183675655073</v>
      </c>
      <c r="AB86" t="n">
        <v>1254.02086443982</v>
      </c>
      <c r="AC86" t="n">
        <v>1134.338873167021</v>
      </c>
      <c r="AD86" t="n">
        <v>916518.3675655073</v>
      </c>
      <c r="AE86" t="n">
        <v>1254020.86443982</v>
      </c>
      <c r="AF86" t="n">
        <v>1.540782690485194e-06</v>
      </c>
      <c r="AG86" t="n">
        <v>22.85590277777778</v>
      </c>
      <c r="AH86" t="n">
        <v>1134338.873167021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3.7982</v>
      </c>
      <c r="E87" t="n">
        <v>26.33</v>
      </c>
      <c r="F87" t="n">
        <v>23.55</v>
      </c>
      <c r="G87" t="n">
        <v>141.31</v>
      </c>
      <c r="H87" t="n">
        <v>1.89</v>
      </c>
      <c r="I87" t="n">
        <v>10</v>
      </c>
      <c r="J87" t="n">
        <v>209.45</v>
      </c>
      <c r="K87" t="n">
        <v>52.44</v>
      </c>
      <c r="L87" t="n">
        <v>22.25</v>
      </c>
      <c r="M87" t="n">
        <v>8</v>
      </c>
      <c r="N87" t="n">
        <v>44.75</v>
      </c>
      <c r="O87" t="n">
        <v>26065.82</v>
      </c>
      <c r="P87" t="n">
        <v>274.18</v>
      </c>
      <c r="Q87" t="n">
        <v>608.78</v>
      </c>
      <c r="R87" t="n">
        <v>52.87</v>
      </c>
      <c r="S87" t="n">
        <v>46.36</v>
      </c>
      <c r="T87" t="n">
        <v>2933.08</v>
      </c>
      <c r="U87" t="n">
        <v>0.88</v>
      </c>
      <c r="V87" t="n">
        <v>0.9</v>
      </c>
      <c r="W87" t="n">
        <v>9.199999999999999</v>
      </c>
      <c r="X87" t="n">
        <v>0.18</v>
      </c>
      <c r="Y87" t="n">
        <v>1</v>
      </c>
      <c r="Z87" t="n">
        <v>10</v>
      </c>
      <c r="AA87" t="n">
        <v>916.7192180253912</v>
      </c>
      <c r="AB87" t="n">
        <v>1254.29567689993</v>
      </c>
      <c r="AC87" t="n">
        <v>1134.587457911639</v>
      </c>
      <c r="AD87" t="n">
        <v>916719.2180253912</v>
      </c>
      <c r="AE87" t="n">
        <v>1254295.67689993</v>
      </c>
      <c r="AF87" t="n">
        <v>1.540742125424759e-06</v>
      </c>
      <c r="AG87" t="n">
        <v>22.85590277777778</v>
      </c>
      <c r="AH87" t="n">
        <v>1134587.457911639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3.7982</v>
      </c>
      <c r="E88" t="n">
        <v>26.33</v>
      </c>
      <c r="F88" t="n">
        <v>23.55</v>
      </c>
      <c r="G88" t="n">
        <v>141.31</v>
      </c>
      <c r="H88" t="n">
        <v>1.9</v>
      </c>
      <c r="I88" t="n">
        <v>10</v>
      </c>
      <c r="J88" t="n">
        <v>209.85</v>
      </c>
      <c r="K88" t="n">
        <v>52.44</v>
      </c>
      <c r="L88" t="n">
        <v>22.5</v>
      </c>
      <c r="M88" t="n">
        <v>8</v>
      </c>
      <c r="N88" t="n">
        <v>44.91</v>
      </c>
      <c r="O88" t="n">
        <v>26115.34</v>
      </c>
      <c r="P88" t="n">
        <v>274.06</v>
      </c>
      <c r="Q88" t="n">
        <v>608.87</v>
      </c>
      <c r="R88" t="n">
        <v>52.98</v>
      </c>
      <c r="S88" t="n">
        <v>46.36</v>
      </c>
      <c r="T88" t="n">
        <v>2989.44</v>
      </c>
      <c r="U88" t="n">
        <v>0.87</v>
      </c>
      <c r="V88" t="n">
        <v>0.9</v>
      </c>
      <c r="W88" t="n">
        <v>9.19</v>
      </c>
      <c r="X88" t="n">
        <v>0.18</v>
      </c>
      <c r="Y88" t="n">
        <v>1</v>
      </c>
      <c r="Z88" t="n">
        <v>10</v>
      </c>
      <c r="AA88" t="n">
        <v>916.5472852603881</v>
      </c>
      <c r="AB88" t="n">
        <v>1254.060430905715</v>
      </c>
      <c r="AC88" t="n">
        <v>1134.374663464942</v>
      </c>
      <c r="AD88" t="n">
        <v>916547.285260388</v>
      </c>
      <c r="AE88" t="n">
        <v>1254060.430905715</v>
      </c>
      <c r="AF88" t="n">
        <v>1.540742125424759e-06</v>
      </c>
      <c r="AG88" t="n">
        <v>22.85590277777778</v>
      </c>
      <c r="AH88" t="n">
        <v>1134374.663464942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3.7996</v>
      </c>
      <c r="E89" t="n">
        <v>26.32</v>
      </c>
      <c r="F89" t="n">
        <v>23.54</v>
      </c>
      <c r="G89" t="n">
        <v>141.25</v>
      </c>
      <c r="H89" t="n">
        <v>1.92</v>
      </c>
      <c r="I89" t="n">
        <v>10</v>
      </c>
      <c r="J89" t="n">
        <v>210.25</v>
      </c>
      <c r="K89" t="n">
        <v>52.44</v>
      </c>
      <c r="L89" t="n">
        <v>22.75</v>
      </c>
      <c r="M89" t="n">
        <v>8</v>
      </c>
      <c r="N89" t="n">
        <v>45.06</v>
      </c>
      <c r="O89" t="n">
        <v>26164.91</v>
      </c>
      <c r="P89" t="n">
        <v>273.96</v>
      </c>
      <c r="Q89" t="n">
        <v>608.8</v>
      </c>
      <c r="R89" t="n">
        <v>52.68</v>
      </c>
      <c r="S89" t="n">
        <v>46.36</v>
      </c>
      <c r="T89" t="n">
        <v>2837.09</v>
      </c>
      <c r="U89" t="n">
        <v>0.88</v>
      </c>
      <c r="V89" t="n">
        <v>0.91</v>
      </c>
      <c r="W89" t="n">
        <v>9.19</v>
      </c>
      <c r="X89" t="n">
        <v>0.17</v>
      </c>
      <c r="Y89" t="n">
        <v>1</v>
      </c>
      <c r="Z89" t="n">
        <v>10</v>
      </c>
      <c r="AA89" t="n">
        <v>916.1313054890903</v>
      </c>
      <c r="AB89" t="n">
        <v>1253.491269030893</v>
      </c>
      <c r="AC89" t="n">
        <v>1133.859821600629</v>
      </c>
      <c r="AD89" t="n">
        <v>916131.3054890903</v>
      </c>
      <c r="AE89" t="n">
        <v>1253491.269030893</v>
      </c>
      <c r="AF89" t="n">
        <v>1.541310036270843e-06</v>
      </c>
      <c r="AG89" t="n">
        <v>22.84722222222222</v>
      </c>
      <c r="AH89" t="n">
        <v>1133859.821600629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3.7993</v>
      </c>
      <c r="E90" t="n">
        <v>26.32</v>
      </c>
      <c r="F90" t="n">
        <v>23.54</v>
      </c>
      <c r="G90" t="n">
        <v>141.27</v>
      </c>
      <c r="H90" t="n">
        <v>1.94</v>
      </c>
      <c r="I90" t="n">
        <v>10</v>
      </c>
      <c r="J90" t="n">
        <v>210.65</v>
      </c>
      <c r="K90" t="n">
        <v>52.44</v>
      </c>
      <c r="L90" t="n">
        <v>23</v>
      </c>
      <c r="M90" t="n">
        <v>8</v>
      </c>
      <c r="N90" t="n">
        <v>45.21</v>
      </c>
      <c r="O90" t="n">
        <v>26214.54</v>
      </c>
      <c r="P90" t="n">
        <v>273.97</v>
      </c>
      <c r="Q90" t="n">
        <v>608.79</v>
      </c>
      <c r="R90" t="n">
        <v>52.74</v>
      </c>
      <c r="S90" t="n">
        <v>46.36</v>
      </c>
      <c r="T90" t="n">
        <v>2869.74</v>
      </c>
      <c r="U90" t="n">
        <v>0.88</v>
      </c>
      <c r="V90" t="n">
        <v>0.91</v>
      </c>
      <c r="W90" t="n">
        <v>9.19</v>
      </c>
      <c r="X90" t="n">
        <v>0.17</v>
      </c>
      <c r="Y90" t="n">
        <v>1</v>
      </c>
      <c r="Z90" t="n">
        <v>10</v>
      </c>
      <c r="AA90" t="n">
        <v>916.1893557289044</v>
      </c>
      <c r="AB90" t="n">
        <v>1253.570695930003</v>
      </c>
      <c r="AC90" t="n">
        <v>1133.931668107964</v>
      </c>
      <c r="AD90" t="n">
        <v>916189.3557289044</v>
      </c>
      <c r="AE90" t="n">
        <v>1253570.695930002</v>
      </c>
      <c r="AF90" t="n">
        <v>1.541188341089539e-06</v>
      </c>
      <c r="AG90" t="n">
        <v>22.84722222222222</v>
      </c>
      <c r="AH90" t="n">
        <v>1133931.668107965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3.7993</v>
      </c>
      <c r="E91" t="n">
        <v>26.32</v>
      </c>
      <c r="F91" t="n">
        <v>23.54</v>
      </c>
      <c r="G91" t="n">
        <v>141.27</v>
      </c>
      <c r="H91" t="n">
        <v>1.96</v>
      </c>
      <c r="I91" t="n">
        <v>10</v>
      </c>
      <c r="J91" t="n">
        <v>211.05</v>
      </c>
      <c r="K91" t="n">
        <v>52.44</v>
      </c>
      <c r="L91" t="n">
        <v>23.25</v>
      </c>
      <c r="M91" t="n">
        <v>8</v>
      </c>
      <c r="N91" t="n">
        <v>45.36</v>
      </c>
      <c r="O91" t="n">
        <v>26264.21</v>
      </c>
      <c r="P91" t="n">
        <v>273.75</v>
      </c>
      <c r="Q91" t="n">
        <v>608.78</v>
      </c>
      <c r="R91" t="n">
        <v>52.66</v>
      </c>
      <c r="S91" t="n">
        <v>46.36</v>
      </c>
      <c r="T91" t="n">
        <v>2825.89</v>
      </c>
      <c r="U91" t="n">
        <v>0.88</v>
      </c>
      <c r="V91" t="n">
        <v>0.9</v>
      </c>
      <c r="W91" t="n">
        <v>9.199999999999999</v>
      </c>
      <c r="X91" t="n">
        <v>0.17</v>
      </c>
      <c r="Y91" t="n">
        <v>1</v>
      </c>
      <c r="Z91" t="n">
        <v>10</v>
      </c>
      <c r="AA91" t="n">
        <v>915.8742369215631</v>
      </c>
      <c r="AB91" t="n">
        <v>1253.139536475737</v>
      </c>
      <c r="AC91" t="n">
        <v>1133.541657906879</v>
      </c>
      <c r="AD91" t="n">
        <v>915874.2369215632</v>
      </c>
      <c r="AE91" t="n">
        <v>1253139.536475738</v>
      </c>
      <c r="AF91" t="n">
        <v>1.541188341089539e-06</v>
      </c>
      <c r="AG91" t="n">
        <v>22.84722222222222</v>
      </c>
      <c r="AH91" t="n">
        <v>1133541.657906879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3.799</v>
      </c>
      <c r="E92" t="n">
        <v>26.32</v>
      </c>
      <c r="F92" t="n">
        <v>23.55</v>
      </c>
      <c r="G92" t="n">
        <v>141.28</v>
      </c>
      <c r="H92" t="n">
        <v>1.97</v>
      </c>
      <c r="I92" t="n">
        <v>10</v>
      </c>
      <c r="J92" t="n">
        <v>211.46</v>
      </c>
      <c r="K92" t="n">
        <v>52.44</v>
      </c>
      <c r="L92" t="n">
        <v>23.5</v>
      </c>
      <c r="M92" t="n">
        <v>8</v>
      </c>
      <c r="N92" t="n">
        <v>45.52</v>
      </c>
      <c r="O92" t="n">
        <v>26313.94</v>
      </c>
      <c r="P92" t="n">
        <v>272.43</v>
      </c>
      <c r="Q92" t="n">
        <v>608.75</v>
      </c>
      <c r="R92" t="n">
        <v>52.68</v>
      </c>
      <c r="S92" t="n">
        <v>46.36</v>
      </c>
      <c r="T92" t="n">
        <v>2840.05</v>
      </c>
      <c r="U92" t="n">
        <v>0.88</v>
      </c>
      <c r="V92" t="n">
        <v>0.9</v>
      </c>
      <c r="W92" t="n">
        <v>9.199999999999999</v>
      </c>
      <c r="X92" t="n">
        <v>0.18</v>
      </c>
      <c r="Y92" t="n">
        <v>1</v>
      </c>
      <c r="Z92" t="n">
        <v>10</v>
      </c>
      <c r="AA92" t="n">
        <v>914.0956557730208</v>
      </c>
      <c r="AB92" t="n">
        <v>1250.70600328284</v>
      </c>
      <c r="AC92" t="n">
        <v>1131.340377706425</v>
      </c>
      <c r="AD92" t="n">
        <v>914095.6557730208</v>
      </c>
      <c r="AE92" t="n">
        <v>1250706.00328284</v>
      </c>
      <c r="AF92" t="n">
        <v>1.541066645908236e-06</v>
      </c>
      <c r="AG92" t="n">
        <v>22.84722222222222</v>
      </c>
      <c r="AH92" t="n">
        <v>1131340.377706425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3.7978</v>
      </c>
      <c r="E93" t="n">
        <v>26.33</v>
      </c>
      <c r="F93" t="n">
        <v>23.55</v>
      </c>
      <c r="G93" t="n">
        <v>141.33</v>
      </c>
      <c r="H93" t="n">
        <v>1.99</v>
      </c>
      <c r="I93" t="n">
        <v>10</v>
      </c>
      <c r="J93" t="n">
        <v>211.86</v>
      </c>
      <c r="K93" t="n">
        <v>52.44</v>
      </c>
      <c r="L93" t="n">
        <v>23.75</v>
      </c>
      <c r="M93" t="n">
        <v>8</v>
      </c>
      <c r="N93" t="n">
        <v>45.67</v>
      </c>
      <c r="O93" t="n">
        <v>26363.73</v>
      </c>
      <c r="P93" t="n">
        <v>270.75</v>
      </c>
      <c r="Q93" t="n">
        <v>608.79</v>
      </c>
      <c r="R93" t="n">
        <v>53.05</v>
      </c>
      <c r="S93" t="n">
        <v>46.36</v>
      </c>
      <c r="T93" t="n">
        <v>3021.35</v>
      </c>
      <c r="U93" t="n">
        <v>0.87</v>
      </c>
      <c r="V93" t="n">
        <v>0.9</v>
      </c>
      <c r="W93" t="n">
        <v>9.199999999999999</v>
      </c>
      <c r="X93" t="n">
        <v>0.18</v>
      </c>
      <c r="Y93" t="n">
        <v>1</v>
      </c>
      <c r="Z93" t="n">
        <v>10</v>
      </c>
      <c r="AA93" t="n">
        <v>911.8626760451975</v>
      </c>
      <c r="AB93" t="n">
        <v>1247.650741907119</v>
      </c>
      <c r="AC93" t="n">
        <v>1128.576706188317</v>
      </c>
      <c r="AD93" t="n">
        <v>911862.6760451975</v>
      </c>
      <c r="AE93" t="n">
        <v>1247650.741907119</v>
      </c>
      <c r="AF93" t="n">
        <v>1.540579865183021e-06</v>
      </c>
      <c r="AG93" t="n">
        <v>22.85590277777778</v>
      </c>
      <c r="AH93" t="n">
        <v>1128576.706188317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3.8061</v>
      </c>
      <c r="E94" t="n">
        <v>26.27</v>
      </c>
      <c r="F94" t="n">
        <v>23.53</v>
      </c>
      <c r="G94" t="n">
        <v>156.89</v>
      </c>
      <c r="H94" t="n">
        <v>2.01</v>
      </c>
      <c r="I94" t="n">
        <v>9</v>
      </c>
      <c r="J94" t="n">
        <v>212.27</v>
      </c>
      <c r="K94" t="n">
        <v>52.44</v>
      </c>
      <c r="L94" t="n">
        <v>24</v>
      </c>
      <c r="M94" t="n">
        <v>7</v>
      </c>
      <c r="N94" t="n">
        <v>45.82</v>
      </c>
      <c r="O94" t="n">
        <v>26413.56</v>
      </c>
      <c r="P94" t="n">
        <v>268.02</v>
      </c>
      <c r="Q94" t="n">
        <v>608.78</v>
      </c>
      <c r="R94" t="n">
        <v>52.37</v>
      </c>
      <c r="S94" t="n">
        <v>46.36</v>
      </c>
      <c r="T94" t="n">
        <v>2689.7</v>
      </c>
      <c r="U94" t="n">
        <v>0.89</v>
      </c>
      <c r="V94" t="n">
        <v>0.91</v>
      </c>
      <c r="W94" t="n">
        <v>9.19</v>
      </c>
      <c r="X94" t="n">
        <v>0.16</v>
      </c>
      <c r="Y94" t="n">
        <v>1</v>
      </c>
      <c r="Z94" t="n">
        <v>10</v>
      </c>
      <c r="AA94" t="n">
        <v>906.6241369606427</v>
      </c>
      <c r="AB94" t="n">
        <v>1240.483141623597</v>
      </c>
      <c r="AC94" t="n">
        <v>1122.093171616064</v>
      </c>
      <c r="AD94" t="n">
        <v>906624.1369606426</v>
      </c>
      <c r="AE94" t="n">
        <v>1240483.141623597</v>
      </c>
      <c r="AF94" t="n">
        <v>1.543946765199088e-06</v>
      </c>
      <c r="AG94" t="n">
        <v>22.80381944444444</v>
      </c>
      <c r="AH94" t="n">
        <v>1122093.171616064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3.8067</v>
      </c>
      <c r="E95" t="n">
        <v>26.27</v>
      </c>
      <c r="F95" t="n">
        <v>23.53</v>
      </c>
      <c r="G95" t="n">
        <v>156.86</v>
      </c>
      <c r="H95" t="n">
        <v>2.03</v>
      </c>
      <c r="I95" t="n">
        <v>9</v>
      </c>
      <c r="J95" t="n">
        <v>212.67</v>
      </c>
      <c r="K95" t="n">
        <v>52.44</v>
      </c>
      <c r="L95" t="n">
        <v>24.25</v>
      </c>
      <c r="M95" t="n">
        <v>7</v>
      </c>
      <c r="N95" t="n">
        <v>45.98</v>
      </c>
      <c r="O95" t="n">
        <v>26463.45</v>
      </c>
      <c r="P95" t="n">
        <v>268.38</v>
      </c>
      <c r="Q95" t="n">
        <v>608.75</v>
      </c>
      <c r="R95" t="n">
        <v>52.27</v>
      </c>
      <c r="S95" t="n">
        <v>46.36</v>
      </c>
      <c r="T95" t="n">
        <v>2639</v>
      </c>
      <c r="U95" t="n">
        <v>0.89</v>
      </c>
      <c r="V95" t="n">
        <v>0.91</v>
      </c>
      <c r="W95" t="n">
        <v>9.19</v>
      </c>
      <c r="X95" t="n">
        <v>0.16</v>
      </c>
      <c r="Y95" t="n">
        <v>1</v>
      </c>
      <c r="Z95" t="n">
        <v>10</v>
      </c>
      <c r="AA95" t="n">
        <v>907.0529987055427</v>
      </c>
      <c r="AB95" t="n">
        <v>1241.069929183014</v>
      </c>
      <c r="AC95" t="n">
        <v>1122.623956994372</v>
      </c>
      <c r="AD95" t="n">
        <v>907052.9987055426</v>
      </c>
      <c r="AE95" t="n">
        <v>1241069.929183014</v>
      </c>
      <c r="AF95" t="n">
        <v>1.544190155561695e-06</v>
      </c>
      <c r="AG95" t="n">
        <v>22.80381944444444</v>
      </c>
      <c r="AH95" t="n">
        <v>1122623.956994372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3.8059</v>
      </c>
      <c r="E96" t="n">
        <v>26.27</v>
      </c>
      <c r="F96" t="n">
        <v>23.53</v>
      </c>
      <c r="G96" t="n">
        <v>156.89</v>
      </c>
      <c r="H96" t="n">
        <v>2.04</v>
      </c>
      <c r="I96" t="n">
        <v>9</v>
      </c>
      <c r="J96" t="n">
        <v>213.08</v>
      </c>
      <c r="K96" t="n">
        <v>52.44</v>
      </c>
      <c r="L96" t="n">
        <v>24.5</v>
      </c>
      <c r="M96" t="n">
        <v>7</v>
      </c>
      <c r="N96" t="n">
        <v>46.13</v>
      </c>
      <c r="O96" t="n">
        <v>26513.39</v>
      </c>
      <c r="P96" t="n">
        <v>268.56</v>
      </c>
      <c r="Q96" t="n">
        <v>608.8</v>
      </c>
      <c r="R96" t="n">
        <v>52.46</v>
      </c>
      <c r="S96" t="n">
        <v>46.36</v>
      </c>
      <c r="T96" t="n">
        <v>2731.94</v>
      </c>
      <c r="U96" t="n">
        <v>0.88</v>
      </c>
      <c r="V96" t="n">
        <v>0.91</v>
      </c>
      <c r="W96" t="n">
        <v>9.19</v>
      </c>
      <c r="X96" t="n">
        <v>0.16</v>
      </c>
      <c r="Y96" t="n">
        <v>1</v>
      </c>
      <c r="Z96" t="n">
        <v>10</v>
      </c>
      <c r="AA96" t="n">
        <v>907.4248700293226</v>
      </c>
      <c r="AB96" t="n">
        <v>1241.578739934015</v>
      </c>
      <c r="AC96" t="n">
        <v>1123.084207561418</v>
      </c>
      <c r="AD96" t="n">
        <v>907424.8700293226</v>
      </c>
      <c r="AE96" t="n">
        <v>1241578.739934015</v>
      </c>
      <c r="AF96" t="n">
        <v>1.543865635078219e-06</v>
      </c>
      <c r="AG96" t="n">
        <v>22.80381944444444</v>
      </c>
      <c r="AH96" t="n">
        <v>1123084.207561418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3.8057</v>
      </c>
      <c r="E97" t="n">
        <v>26.28</v>
      </c>
      <c r="F97" t="n">
        <v>23.54</v>
      </c>
      <c r="G97" t="n">
        <v>156.91</v>
      </c>
      <c r="H97" t="n">
        <v>2.06</v>
      </c>
      <c r="I97" t="n">
        <v>9</v>
      </c>
      <c r="J97" t="n">
        <v>213.48</v>
      </c>
      <c r="K97" t="n">
        <v>52.44</v>
      </c>
      <c r="L97" t="n">
        <v>24.75</v>
      </c>
      <c r="M97" t="n">
        <v>7</v>
      </c>
      <c r="N97" t="n">
        <v>46.29</v>
      </c>
      <c r="O97" t="n">
        <v>26563.39</v>
      </c>
      <c r="P97" t="n">
        <v>268.64</v>
      </c>
      <c r="Q97" t="n">
        <v>608.79</v>
      </c>
      <c r="R97" t="n">
        <v>52.51</v>
      </c>
      <c r="S97" t="n">
        <v>46.36</v>
      </c>
      <c r="T97" t="n">
        <v>2758.65</v>
      </c>
      <c r="U97" t="n">
        <v>0.88</v>
      </c>
      <c r="V97" t="n">
        <v>0.91</v>
      </c>
      <c r="W97" t="n">
        <v>9.19</v>
      </c>
      <c r="X97" t="n">
        <v>0.17</v>
      </c>
      <c r="Y97" t="n">
        <v>1</v>
      </c>
      <c r="Z97" t="n">
        <v>10</v>
      </c>
      <c r="AA97" t="n">
        <v>907.6363609894848</v>
      </c>
      <c r="AB97" t="n">
        <v>1241.868111196032</v>
      </c>
      <c r="AC97" t="n">
        <v>1123.345961636322</v>
      </c>
      <c r="AD97" t="n">
        <v>907636.3609894848</v>
      </c>
      <c r="AE97" t="n">
        <v>1241868.111196032</v>
      </c>
      <c r="AF97" t="n">
        <v>1.54378450495735e-06</v>
      </c>
      <c r="AG97" t="n">
        <v>22.8125</v>
      </c>
      <c r="AH97" t="n">
        <v>1123345.961636323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3.806</v>
      </c>
      <c r="E98" t="n">
        <v>26.27</v>
      </c>
      <c r="F98" t="n">
        <v>23.53</v>
      </c>
      <c r="G98" t="n">
        <v>156.89</v>
      </c>
      <c r="H98" t="n">
        <v>2.08</v>
      </c>
      <c r="I98" t="n">
        <v>9</v>
      </c>
      <c r="J98" t="n">
        <v>213.89</v>
      </c>
      <c r="K98" t="n">
        <v>52.44</v>
      </c>
      <c r="L98" t="n">
        <v>25</v>
      </c>
      <c r="M98" t="n">
        <v>7</v>
      </c>
      <c r="N98" t="n">
        <v>46.44</v>
      </c>
      <c r="O98" t="n">
        <v>26613.43</v>
      </c>
      <c r="P98" t="n">
        <v>268.3</v>
      </c>
      <c r="Q98" t="n">
        <v>608.79</v>
      </c>
      <c r="R98" t="n">
        <v>52.47</v>
      </c>
      <c r="S98" t="n">
        <v>46.36</v>
      </c>
      <c r="T98" t="n">
        <v>2739.56</v>
      </c>
      <c r="U98" t="n">
        <v>0.88</v>
      </c>
      <c r="V98" t="n">
        <v>0.91</v>
      </c>
      <c r="W98" t="n">
        <v>9.19</v>
      </c>
      <c r="X98" t="n">
        <v>0.16</v>
      </c>
      <c r="Y98" t="n">
        <v>1</v>
      </c>
      <c r="Z98" t="n">
        <v>10</v>
      </c>
      <c r="AA98" t="n">
        <v>907.0387913428586</v>
      </c>
      <c r="AB98" t="n">
        <v>1241.050490042606</v>
      </c>
      <c r="AC98" t="n">
        <v>1122.606373098241</v>
      </c>
      <c r="AD98" t="n">
        <v>907038.7913428587</v>
      </c>
      <c r="AE98" t="n">
        <v>1241050.490042606</v>
      </c>
      <c r="AF98" t="n">
        <v>1.543906200138654e-06</v>
      </c>
      <c r="AG98" t="n">
        <v>22.80381944444444</v>
      </c>
      <c r="AH98" t="n">
        <v>1122606.373098241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3.8063</v>
      </c>
      <c r="E99" t="n">
        <v>26.27</v>
      </c>
      <c r="F99" t="n">
        <v>23.53</v>
      </c>
      <c r="G99" t="n">
        <v>156.88</v>
      </c>
      <c r="H99" t="n">
        <v>2.09</v>
      </c>
      <c r="I99" t="n">
        <v>9</v>
      </c>
      <c r="J99" t="n">
        <v>214.29</v>
      </c>
      <c r="K99" t="n">
        <v>52.44</v>
      </c>
      <c r="L99" t="n">
        <v>25.25</v>
      </c>
      <c r="M99" t="n">
        <v>7</v>
      </c>
      <c r="N99" t="n">
        <v>46.6</v>
      </c>
      <c r="O99" t="n">
        <v>26663.54</v>
      </c>
      <c r="P99" t="n">
        <v>267.95</v>
      </c>
      <c r="Q99" t="n">
        <v>608.8099999999999</v>
      </c>
      <c r="R99" t="n">
        <v>52.37</v>
      </c>
      <c r="S99" t="n">
        <v>46.36</v>
      </c>
      <c r="T99" t="n">
        <v>2688.59</v>
      </c>
      <c r="U99" t="n">
        <v>0.89</v>
      </c>
      <c r="V99" t="n">
        <v>0.91</v>
      </c>
      <c r="W99" t="n">
        <v>9.19</v>
      </c>
      <c r="X99" t="n">
        <v>0.16</v>
      </c>
      <c r="Y99" t="n">
        <v>1</v>
      </c>
      <c r="Z99" t="n">
        <v>10</v>
      </c>
      <c r="AA99" t="n">
        <v>906.4954583332043</v>
      </c>
      <c r="AB99" t="n">
        <v>1240.307077848636</v>
      </c>
      <c r="AC99" t="n">
        <v>1121.933911120678</v>
      </c>
      <c r="AD99" t="n">
        <v>906495.4583332043</v>
      </c>
      <c r="AE99" t="n">
        <v>1240307.077848636</v>
      </c>
      <c r="AF99" t="n">
        <v>1.544027895319957e-06</v>
      </c>
      <c r="AG99" t="n">
        <v>22.80381944444444</v>
      </c>
      <c r="AH99" t="n">
        <v>1121933.911120678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3.8069</v>
      </c>
      <c r="E100" t="n">
        <v>26.27</v>
      </c>
      <c r="F100" t="n">
        <v>23.53</v>
      </c>
      <c r="G100" t="n">
        <v>156.85</v>
      </c>
      <c r="H100" t="n">
        <v>2.11</v>
      </c>
      <c r="I100" t="n">
        <v>9</v>
      </c>
      <c r="J100" t="n">
        <v>214.7</v>
      </c>
      <c r="K100" t="n">
        <v>52.44</v>
      </c>
      <c r="L100" t="n">
        <v>25.5</v>
      </c>
      <c r="M100" t="n">
        <v>7</v>
      </c>
      <c r="N100" t="n">
        <v>46.76</v>
      </c>
      <c r="O100" t="n">
        <v>26713.69</v>
      </c>
      <c r="P100" t="n">
        <v>267.63</v>
      </c>
      <c r="Q100" t="n">
        <v>608.75</v>
      </c>
      <c r="R100" t="n">
        <v>52.34</v>
      </c>
      <c r="S100" t="n">
        <v>46.36</v>
      </c>
      <c r="T100" t="n">
        <v>2673.31</v>
      </c>
      <c r="U100" t="n">
        <v>0.89</v>
      </c>
      <c r="V100" t="n">
        <v>0.91</v>
      </c>
      <c r="W100" t="n">
        <v>9.19</v>
      </c>
      <c r="X100" t="n">
        <v>0.16</v>
      </c>
      <c r="Y100" t="n">
        <v>1</v>
      </c>
      <c r="Z100" t="n">
        <v>10</v>
      </c>
      <c r="AA100" t="n">
        <v>905.9522587182828</v>
      </c>
      <c r="AB100" t="n">
        <v>1239.563848171224</v>
      </c>
      <c r="AC100" t="n">
        <v>1121.26161424055</v>
      </c>
      <c r="AD100" t="n">
        <v>905952.2587182828</v>
      </c>
      <c r="AE100" t="n">
        <v>1239563.848171224</v>
      </c>
      <c r="AF100" t="n">
        <v>1.544271285682565e-06</v>
      </c>
      <c r="AG100" t="n">
        <v>22.80381944444444</v>
      </c>
      <c r="AH100" t="n">
        <v>1121261.61424055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3.807</v>
      </c>
      <c r="E101" t="n">
        <v>26.27</v>
      </c>
      <c r="F101" t="n">
        <v>23.53</v>
      </c>
      <c r="G101" t="n">
        <v>156.85</v>
      </c>
      <c r="H101" t="n">
        <v>2.13</v>
      </c>
      <c r="I101" t="n">
        <v>9</v>
      </c>
      <c r="J101" t="n">
        <v>215.11</v>
      </c>
      <c r="K101" t="n">
        <v>52.44</v>
      </c>
      <c r="L101" t="n">
        <v>25.75</v>
      </c>
      <c r="M101" t="n">
        <v>7</v>
      </c>
      <c r="N101" t="n">
        <v>46.91</v>
      </c>
      <c r="O101" t="n">
        <v>26763.9</v>
      </c>
      <c r="P101" t="n">
        <v>267.47</v>
      </c>
      <c r="Q101" t="n">
        <v>608.78</v>
      </c>
      <c r="R101" t="n">
        <v>52.23</v>
      </c>
      <c r="S101" t="n">
        <v>46.36</v>
      </c>
      <c r="T101" t="n">
        <v>2617.23</v>
      </c>
      <c r="U101" t="n">
        <v>0.89</v>
      </c>
      <c r="V101" t="n">
        <v>0.91</v>
      </c>
      <c r="W101" t="n">
        <v>9.19</v>
      </c>
      <c r="X101" t="n">
        <v>0.16</v>
      </c>
      <c r="Y101" t="n">
        <v>1</v>
      </c>
      <c r="Z101" t="n">
        <v>10</v>
      </c>
      <c r="AA101" t="n">
        <v>905.7092662405171</v>
      </c>
      <c r="AB101" t="n">
        <v>1239.231375143074</v>
      </c>
      <c r="AC101" t="n">
        <v>1120.960871971577</v>
      </c>
      <c r="AD101" t="n">
        <v>905709.266240517</v>
      </c>
      <c r="AE101" t="n">
        <v>1239231.375143074</v>
      </c>
      <c r="AF101" t="n">
        <v>1.544311850742999e-06</v>
      </c>
      <c r="AG101" t="n">
        <v>22.80381944444444</v>
      </c>
      <c r="AH101" t="n">
        <v>1120960.871971577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3.8061</v>
      </c>
      <c r="E102" t="n">
        <v>26.27</v>
      </c>
      <c r="F102" t="n">
        <v>23.53</v>
      </c>
      <c r="G102" t="n">
        <v>156.89</v>
      </c>
      <c r="H102" t="n">
        <v>2.14</v>
      </c>
      <c r="I102" t="n">
        <v>9</v>
      </c>
      <c r="J102" t="n">
        <v>215.51</v>
      </c>
      <c r="K102" t="n">
        <v>52.44</v>
      </c>
      <c r="L102" t="n">
        <v>26</v>
      </c>
      <c r="M102" t="n">
        <v>7</v>
      </c>
      <c r="N102" t="n">
        <v>47.07</v>
      </c>
      <c r="O102" t="n">
        <v>26814.17</v>
      </c>
      <c r="P102" t="n">
        <v>266.54</v>
      </c>
      <c r="Q102" t="n">
        <v>608.8200000000001</v>
      </c>
      <c r="R102" t="n">
        <v>52.53</v>
      </c>
      <c r="S102" t="n">
        <v>46.36</v>
      </c>
      <c r="T102" t="n">
        <v>2766.85</v>
      </c>
      <c r="U102" t="n">
        <v>0.88</v>
      </c>
      <c r="V102" t="n">
        <v>0.91</v>
      </c>
      <c r="W102" t="n">
        <v>9.19</v>
      </c>
      <c r="X102" t="n">
        <v>0.16</v>
      </c>
      <c r="Y102" t="n">
        <v>1</v>
      </c>
      <c r="Z102" t="n">
        <v>10</v>
      </c>
      <c r="AA102" t="n">
        <v>904.5080342100322</v>
      </c>
      <c r="AB102" t="n">
        <v>1237.587796484347</v>
      </c>
      <c r="AC102" t="n">
        <v>1119.474154153262</v>
      </c>
      <c r="AD102" t="n">
        <v>904508.0342100322</v>
      </c>
      <c r="AE102" t="n">
        <v>1237587.796484347</v>
      </c>
      <c r="AF102" t="n">
        <v>1.543946765199088e-06</v>
      </c>
      <c r="AG102" t="n">
        <v>22.80381944444444</v>
      </c>
      <c r="AH102" t="n">
        <v>1119474.154153262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3.806</v>
      </c>
      <c r="E103" t="n">
        <v>26.27</v>
      </c>
      <c r="F103" t="n">
        <v>23.53</v>
      </c>
      <c r="G103" t="n">
        <v>156.89</v>
      </c>
      <c r="H103" t="n">
        <v>2.16</v>
      </c>
      <c r="I103" t="n">
        <v>9</v>
      </c>
      <c r="J103" t="n">
        <v>215.92</v>
      </c>
      <c r="K103" t="n">
        <v>52.44</v>
      </c>
      <c r="L103" t="n">
        <v>26.25</v>
      </c>
      <c r="M103" t="n">
        <v>7</v>
      </c>
      <c r="N103" t="n">
        <v>47.23</v>
      </c>
      <c r="O103" t="n">
        <v>26864.49</v>
      </c>
      <c r="P103" t="n">
        <v>265.5</v>
      </c>
      <c r="Q103" t="n">
        <v>608.76</v>
      </c>
      <c r="R103" t="n">
        <v>52.52</v>
      </c>
      <c r="S103" t="n">
        <v>46.36</v>
      </c>
      <c r="T103" t="n">
        <v>2764.45</v>
      </c>
      <c r="U103" t="n">
        <v>0.88</v>
      </c>
      <c r="V103" t="n">
        <v>0.91</v>
      </c>
      <c r="W103" t="n">
        <v>9.19</v>
      </c>
      <c r="X103" t="n">
        <v>0.16</v>
      </c>
      <c r="Y103" t="n">
        <v>1</v>
      </c>
      <c r="Z103" t="n">
        <v>10</v>
      </c>
      <c r="AA103" t="n">
        <v>903.0352485190321</v>
      </c>
      <c r="AB103" t="n">
        <v>1235.572666127202</v>
      </c>
      <c r="AC103" t="n">
        <v>1117.65134500915</v>
      </c>
      <c r="AD103" t="n">
        <v>903035.248519032</v>
      </c>
      <c r="AE103" t="n">
        <v>1235572.666127202</v>
      </c>
      <c r="AF103" t="n">
        <v>1.543906200138654e-06</v>
      </c>
      <c r="AG103" t="n">
        <v>22.80381944444444</v>
      </c>
      <c r="AH103" t="n">
        <v>1117651.34500915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3.8057</v>
      </c>
      <c r="E104" t="n">
        <v>26.28</v>
      </c>
      <c r="F104" t="n">
        <v>23.54</v>
      </c>
      <c r="G104" t="n">
        <v>156.91</v>
      </c>
      <c r="H104" t="n">
        <v>2.18</v>
      </c>
      <c r="I104" t="n">
        <v>9</v>
      </c>
      <c r="J104" t="n">
        <v>216.33</v>
      </c>
      <c r="K104" t="n">
        <v>52.44</v>
      </c>
      <c r="L104" t="n">
        <v>26.5</v>
      </c>
      <c r="M104" t="n">
        <v>7</v>
      </c>
      <c r="N104" t="n">
        <v>47.39</v>
      </c>
      <c r="O104" t="n">
        <v>26914.86</v>
      </c>
      <c r="P104" t="n">
        <v>264.73</v>
      </c>
      <c r="Q104" t="n">
        <v>608.75</v>
      </c>
      <c r="R104" t="n">
        <v>52.62</v>
      </c>
      <c r="S104" t="n">
        <v>46.36</v>
      </c>
      <c r="T104" t="n">
        <v>2811.79</v>
      </c>
      <c r="U104" t="n">
        <v>0.88</v>
      </c>
      <c r="V104" t="n">
        <v>0.91</v>
      </c>
      <c r="W104" t="n">
        <v>9.19</v>
      </c>
      <c r="X104" t="n">
        <v>0.17</v>
      </c>
      <c r="Y104" t="n">
        <v>1</v>
      </c>
      <c r="Z104" t="n">
        <v>10</v>
      </c>
      <c r="AA104" t="n">
        <v>902.0452586963961</v>
      </c>
      <c r="AB104" t="n">
        <v>1234.218118376603</v>
      </c>
      <c r="AC104" t="n">
        <v>1116.426073394748</v>
      </c>
      <c r="AD104" t="n">
        <v>902045.2586963961</v>
      </c>
      <c r="AE104" t="n">
        <v>1234218.118376603</v>
      </c>
      <c r="AF104" t="n">
        <v>1.54378450495735e-06</v>
      </c>
      <c r="AG104" t="n">
        <v>22.8125</v>
      </c>
      <c r="AH104" t="n">
        <v>1116426.073394748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3.8058</v>
      </c>
      <c r="E105" t="n">
        <v>26.28</v>
      </c>
      <c r="F105" t="n">
        <v>23.54</v>
      </c>
      <c r="G105" t="n">
        <v>156.9</v>
      </c>
      <c r="H105" t="n">
        <v>2.19</v>
      </c>
      <c r="I105" t="n">
        <v>9</v>
      </c>
      <c r="J105" t="n">
        <v>216.74</v>
      </c>
      <c r="K105" t="n">
        <v>52.44</v>
      </c>
      <c r="L105" t="n">
        <v>26.75</v>
      </c>
      <c r="M105" t="n">
        <v>7</v>
      </c>
      <c r="N105" t="n">
        <v>47.55</v>
      </c>
      <c r="O105" t="n">
        <v>26965.29</v>
      </c>
      <c r="P105" t="n">
        <v>262.78</v>
      </c>
      <c r="Q105" t="n">
        <v>608.75</v>
      </c>
      <c r="R105" t="n">
        <v>52.64</v>
      </c>
      <c r="S105" t="n">
        <v>46.36</v>
      </c>
      <c r="T105" t="n">
        <v>2823.54</v>
      </c>
      <c r="U105" t="n">
        <v>0.88</v>
      </c>
      <c r="V105" t="n">
        <v>0.91</v>
      </c>
      <c r="W105" t="n">
        <v>9.19</v>
      </c>
      <c r="X105" t="n">
        <v>0.16</v>
      </c>
      <c r="Y105" t="n">
        <v>1</v>
      </c>
      <c r="Z105" t="n">
        <v>10</v>
      </c>
      <c r="AA105" t="n">
        <v>899.2427500260223</v>
      </c>
      <c r="AB105" t="n">
        <v>1230.383602375841</v>
      </c>
      <c r="AC105" t="n">
        <v>1112.957518219322</v>
      </c>
      <c r="AD105" t="n">
        <v>899242.7500260223</v>
      </c>
      <c r="AE105" t="n">
        <v>1230383.602375841</v>
      </c>
      <c r="AF105" t="n">
        <v>1.543825070017784e-06</v>
      </c>
      <c r="AG105" t="n">
        <v>22.8125</v>
      </c>
      <c r="AH105" t="n">
        <v>1112957.518219322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3.8137</v>
      </c>
      <c r="E106" t="n">
        <v>26.22</v>
      </c>
      <c r="F106" t="n">
        <v>23.52</v>
      </c>
      <c r="G106" t="n">
        <v>176.37</v>
      </c>
      <c r="H106" t="n">
        <v>2.21</v>
      </c>
      <c r="I106" t="n">
        <v>8</v>
      </c>
      <c r="J106" t="n">
        <v>217.15</v>
      </c>
      <c r="K106" t="n">
        <v>52.44</v>
      </c>
      <c r="L106" t="n">
        <v>27</v>
      </c>
      <c r="M106" t="n">
        <v>4</v>
      </c>
      <c r="N106" t="n">
        <v>47.71</v>
      </c>
      <c r="O106" t="n">
        <v>27015.77</v>
      </c>
      <c r="P106" t="n">
        <v>262.79</v>
      </c>
      <c r="Q106" t="n">
        <v>608.8</v>
      </c>
      <c r="R106" t="n">
        <v>51.76</v>
      </c>
      <c r="S106" t="n">
        <v>46.36</v>
      </c>
      <c r="T106" t="n">
        <v>2385.32</v>
      </c>
      <c r="U106" t="n">
        <v>0.9</v>
      </c>
      <c r="V106" t="n">
        <v>0.91</v>
      </c>
      <c r="W106" t="n">
        <v>9.199999999999999</v>
      </c>
      <c r="X106" t="n">
        <v>0.14</v>
      </c>
      <c r="Y106" t="n">
        <v>1</v>
      </c>
      <c r="Z106" t="n">
        <v>10</v>
      </c>
      <c r="AA106" t="n">
        <v>898.0082691845272</v>
      </c>
      <c r="AB106" t="n">
        <v>1228.694531227056</v>
      </c>
      <c r="AC106" t="n">
        <v>1111.429649650351</v>
      </c>
      <c r="AD106" t="n">
        <v>898008.2691845272</v>
      </c>
      <c r="AE106" t="n">
        <v>1228694.531227056</v>
      </c>
      <c r="AF106" t="n">
        <v>1.547029709792113e-06</v>
      </c>
      <c r="AG106" t="n">
        <v>22.76041666666667</v>
      </c>
      <c r="AH106" t="n">
        <v>1111429.649650351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3.8142</v>
      </c>
      <c r="E107" t="n">
        <v>26.22</v>
      </c>
      <c r="F107" t="n">
        <v>23.51</v>
      </c>
      <c r="G107" t="n">
        <v>176.34</v>
      </c>
      <c r="H107" t="n">
        <v>2.23</v>
      </c>
      <c r="I107" t="n">
        <v>8</v>
      </c>
      <c r="J107" t="n">
        <v>217.56</v>
      </c>
      <c r="K107" t="n">
        <v>52.44</v>
      </c>
      <c r="L107" t="n">
        <v>27.25</v>
      </c>
      <c r="M107" t="n">
        <v>4</v>
      </c>
      <c r="N107" t="n">
        <v>47.87</v>
      </c>
      <c r="O107" t="n">
        <v>27066.31</v>
      </c>
      <c r="P107" t="n">
        <v>263.17</v>
      </c>
      <c r="Q107" t="n">
        <v>608.85</v>
      </c>
      <c r="R107" t="n">
        <v>51.64</v>
      </c>
      <c r="S107" t="n">
        <v>46.36</v>
      </c>
      <c r="T107" t="n">
        <v>2325.97</v>
      </c>
      <c r="U107" t="n">
        <v>0.9</v>
      </c>
      <c r="V107" t="n">
        <v>0.91</v>
      </c>
      <c r="W107" t="n">
        <v>9.19</v>
      </c>
      <c r="X107" t="n">
        <v>0.14</v>
      </c>
      <c r="Y107" t="n">
        <v>1</v>
      </c>
      <c r="Z107" t="n">
        <v>10</v>
      </c>
      <c r="AA107" t="n">
        <v>898.4119237737769</v>
      </c>
      <c r="AB107" t="n">
        <v>1229.246829244052</v>
      </c>
      <c r="AC107" t="n">
        <v>1111.929237119759</v>
      </c>
      <c r="AD107" t="n">
        <v>898411.923773777</v>
      </c>
      <c r="AE107" t="n">
        <v>1229246.829244052</v>
      </c>
      <c r="AF107" t="n">
        <v>1.547232535094286e-06</v>
      </c>
      <c r="AG107" t="n">
        <v>22.76041666666667</v>
      </c>
      <c r="AH107" t="n">
        <v>1111929.237119759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3.8141</v>
      </c>
      <c r="E108" t="n">
        <v>26.22</v>
      </c>
      <c r="F108" t="n">
        <v>23.51</v>
      </c>
      <c r="G108" t="n">
        <v>176.35</v>
      </c>
      <c r="H108" t="n">
        <v>2.24</v>
      </c>
      <c r="I108" t="n">
        <v>8</v>
      </c>
      <c r="J108" t="n">
        <v>217.97</v>
      </c>
      <c r="K108" t="n">
        <v>52.44</v>
      </c>
      <c r="L108" t="n">
        <v>27.5</v>
      </c>
      <c r="M108" t="n">
        <v>2</v>
      </c>
      <c r="N108" t="n">
        <v>48.03</v>
      </c>
      <c r="O108" t="n">
        <v>27116.91</v>
      </c>
      <c r="P108" t="n">
        <v>263.54</v>
      </c>
      <c r="Q108" t="n">
        <v>608.79</v>
      </c>
      <c r="R108" t="n">
        <v>51.49</v>
      </c>
      <c r="S108" t="n">
        <v>46.36</v>
      </c>
      <c r="T108" t="n">
        <v>2252.71</v>
      </c>
      <c r="U108" t="n">
        <v>0.9</v>
      </c>
      <c r="V108" t="n">
        <v>0.91</v>
      </c>
      <c r="W108" t="n">
        <v>9.199999999999999</v>
      </c>
      <c r="X108" t="n">
        <v>0.14</v>
      </c>
      <c r="Y108" t="n">
        <v>1</v>
      </c>
      <c r="Z108" t="n">
        <v>10</v>
      </c>
      <c r="AA108" t="n">
        <v>898.9538942591919</v>
      </c>
      <c r="AB108" t="n">
        <v>1229.988377172247</v>
      </c>
      <c r="AC108" t="n">
        <v>1112.600012754456</v>
      </c>
      <c r="AD108" t="n">
        <v>898953.8942591919</v>
      </c>
      <c r="AE108" t="n">
        <v>1229988.377172247</v>
      </c>
      <c r="AF108" t="n">
        <v>1.547191970033851e-06</v>
      </c>
      <c r="AG108" t="n">
        <v>22.76041666666667</v>
      </c>
      <c r="AH108" t="n">
        <v>1112600.012754456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3.8147</v>
      </c>
      <c r="E109" t="n">
        <v>26.21</v>
      </c>
      <c r="F109" t="n">
        <v>23.51</v>
      </c>
      <c r="G109" t="n">
        <v>176.32</v>
      </c>
      <c r="H109" t="n">
        <v>2.26</v>
      </c>
      <c r="I109" t="n">
        <v>8</v>
      </c>
      <c r="J109" t="n">
        <v>218.38</v>
      </c>
      <c r="K109" t="n">
        <v>52.44</v>
      </c>
      <c r="L109" t="n">
        <v>27.75</v>
      </c>
      <c r="M109" t="n">
        <v>2</v>
      </c>
      <c r="N109" t="n">
        <v>48.19</v>
      </c>
      <c r="O109" t="n">
        <v>27167.55</v>
      </c>
      <c r="P109" t="n">
        <v>263.89</v>
      </c>
      <c r="Q109" t="n">
        <v>608.77</v>
      </c>
      <c r="R109" t="n">
        <v>51.49</v>
      </c>
      <c r="S109" t="n">
        <v>46.36</v>
      </c>
      <c r="T109" t="n">
        <v>2250.37</v>
      </c>
      <c r="U109" t="n">
        <v>0.9</v>
      </c>
      <c r="V109" t="n">
        <v>0.91</v>
      </c>
      <c r="W109" t="n">
        <v>9.199999999999999</v>
      </c>
      <c r="X109" t="n">
        <v>0.14</v>
      </c>
      <c r="Y109" t="n">
        <v>1</v>
      </c>
      <c r="Z109" t="n">
        <v>10</v>
      </c>
      <c r="AA109" t="n">
        <v>899.3687972828276</v>
      </c>
      <c r="AB109" t="n">
        <v>1230.556065793414</v>
      </c>
      <c r="AC109" t="n">
        <v>1113.113521970376</v>
      </c>
      <c r="AD109" t="n">
        <v>899368.7972828276</v>
      </c>
      <c r="AE109" t="n">
        <v>1230556.065793414</v>
      </c>
      <c r="AF109" t="n">
        <v>1.547435360396459e-06</v>
      </c>
      <c r="AG109" t="n">
        <v>22.75173611111111</v>
      </c>
      <c r="AH109" t="n">
        <v>1113113.521970376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3.8144</v>
      </c>
      <c r="E110" t="n">
        <v>26.22</v>
      </c>
      <c r="F110" t="n">
        <v>23.51</v>
      </c>
      <c r="G110" t="n">
        <v>176.34</v>
      </c>
      <c r="H110" t="n">
        <v>2.27</v>
      </c>
      <c r="I110" t="n">
        <v>8</v>
      </c>
      <c r="J110" t="n">
        <v>218.79</v>
      </c>
      <c r="K110" t="n">
        <v>52.44</v>
      </c>
      <c r="L110" t="n">
        <v>28</v>
      </c>
      <c r="M110" t="n">
        <v>1</v>
      </c>
      <c r="N110" t="n">
        <v>48.35</v>
      </c>
      <c r="O110" t="n">
        <v>27218.26</v>
      </c>
      <c r="P110" t="n">
        <v>264.35</v>
      </c>
      <c r="Q110" t="n">
        <v>608.76</v>
      </c>
      <c r="R110" t="n">
        <v>51.51</v>
      </c>
      <c r="S110" t="n">
        <v>46.36</v>
      </c>
      <c r="T110" t="n">
        <v>2260.06</v>
      </c>
      <c r="U110" t="n">
        <v>0.9</v>
      </c>
      <c r="V110" t="n">
        <v>0.91</v>
      </c>
      <c r="W110" t="n">
        <v>9.199999999999999</v>
      </c>
      <c r="X110" t="n">
        <v>0.14</v>
      </c>
      <c r="Y110" t="n">
        <v>1</v>
      </c>
      <c r="Z110" t="n">
        <v>10</v>
      </c>
      <c r="AA110" t="n">
        <v>900.0673089435852</v>
      </c>
      <c r="AB110" t="n">
        <v>1231.511800263823</v>
      </c>
      <c r="AC110" t="n">
        <v>1113.97804248431</v>
      </c>
      <c r="AD110" t="n">
        <v>900067.3089435853</v>
      </c>
      <c r="AE110" t="n">
        <v>1231511.800263823</v>
      </c>
      <c r="AF110" t="n">
        <v>1.547313665215155e-06</v>
      </c>
      <c r="AG110" t="n">
        <v>22.76041666666667</v>
      </c>
      <c r="AH110" t="n">
        <v>1113978.04248431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3.8142</v>
      </c>
      <c r="E111" t="n">
        <v>26.22</v>
      </c>
      <c r="F111" t="n">
        <v>23.51</v>
      </c>
      <c r="G111" t="n">
        <v>176.35</v>
      </c>
      <c r="H111" t="n">
        <v>2.29</v>
      </c>
      <c r="I111" t="n">
        <v>8</v>
      </c>
      <c r="J111" t="n">
        <v>219.2</v>
      </c>
      <c r="K111" t="n">
        <v>52.44</v>
      </c>
      <c r="L111" t="n">
        <v>28.25</v>
      </c>
      <c r="M111" t="n">
        <v>1</v>
      </c>
      <c r="N111" t="n">
        <v>48.51</v>
      </c>
      <c r="O111" t="n">
        <v>27269.02</v>
      </c>
      <c r="P111" t="n">
        <v>264.75</v>
      </c>
      <c r="Q111" t="n">
        <v>608.78</v>
      </c>
      <c r="R111" t="n">
        <v>51.54</v>
      </c>
      <c r="S111" t="n">
        <v>46.36</v>
      </c>
      <c r="T111" t="n">
        <v>2277.46</v>
      </c>
      <c r="U111" t="n">
        <v>0.9</v>
      </c>
      <c r="V111" t="n">
        <v>0.91</v>
      </c>
      <c r="W111" t="n">
        <v>9.199999999999999</v>
      </c>
      <c r="X111" t="n">
        <v>0.14</v>
      </c>
      <c r="Y111" t="n">
        <v>1</v>
      </c>
      <c r="Z111" t="n">
        <v>10</v>
      </c>
      <c r="AA111" t="n">
        <v>900.6662089543638</v>
      </c>
      <c r="AB111" t="n">
        <v>1232.331241680174</v>
      </c>
      <c r="AC111" t="n">
        <v>1114.719277561978</v>
      </c>
      <c r="AD111" t="n">
        <v>900666.2089543638</v>
      </c>
      <c r="AE111" t="n">
        <v>1232331.241680174</v>
      </c>
      <c r="AF111" t="n">
        <v>1.547232535094286e-06</v>
      </c>
      <c r="AG111" t="n">
        <v>22.76041666666667</v>
      </c>
      <c r="AH111" t="n">
        <v>1114719.277561978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3.8141</v>
      </c>
      <c r="E112" t="n">
        <v>26.22</v>
      </c>
      <c r="F112" t="n">
        <v>23.51</v>
      </c>
      <c r="G112" t="n">
        <v>176.35</v>
      </c>
      <c r="H112" t="n">
        <v>2.31</v>
      </c>
      <c r="I112" t="n">
        <v>8</v>
      </c>
      <c r="J112" t="n">
        <v>219.61</v>
      </c>
      <c r="K112" t="n">
        <v>52.44</v>
      </c>
      <c r="L112" t="n">
        <v>28.5</v>
      </c>
      <c r="M112" t="n">
        <v>1</v>
      </c>
      <c r="N112" t="n">
        <v>48.67</v>
      </c>
      <c r="O112" t="n">
        <v>27319.84</v>
      </c>
      <c r="P112" t="n">
        <v>265.15</v>
      </c>
      <c r="Q112" t="n">
        <v>608.76</v>
      </c>
      <c r="R112" t="n">
        <v>51.51</v>
      </c>
      <c r="S112" t="n">
        <v>46.36</v>
      </c>
      <c r="T112" t="n">
        <v>2261.87</v>
      </c>
      <c r="U112" t="n">
        <v>0.9</v>
      </c>
      <c r="V112" t="n">
        <v>0.91</v>
      </c>
      <c r="W112" t="n">
        <v>9.199999999999999</v>
      </c>
      <c r="X112" t="n">
        <v>0.14</v>
      </c>
      <c r="Y112" t="n">
        <v>1</v>
      </c>
      <c r="Z112" t="n">
        <v>10</v>
      </c>
      <c r="AA112" t="n">
        <v>901.2510425491694</v>
      </c>
      <c r="AB112" t="n">
        <v>1233.131436805624</v>
      </c>
      <c r="AC112" t="n">
        <v>1115.443103187736</v>
      </c>
      <c r="AD112" t="n">
        <v>901251.0425491694</v>
      </c>
      <c r="AE112" t="n">
        <v>1233131.436805624</v>
      </c>
      <c r="AF112" t="n">
        <v>1.547191970033851e-06</v>
      </c>
      <c r="AG112" t="n">
        <v>22.76041666666667</v>
      </c>
      <c r="AH112" t="n">
        <v>1115443.103187736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3.8142</v>
      </c>
      <c r="E113" t="n">
        <v>26.22</v>
      </c>
      <c r="F113" t="n">
        <v>23.51</v>
      </c>
      <c r="G113" t="n">
        <v>176.35</v>
      </c>
      <c r="H113" t="n">
        <v>2.32</v>
      </c>
      <c r="I113" t="n">
        <v>8</v>
      </c>
      <c r="J113" t="n">
        <v>220.03</v>
      </c>
      <c r="K113" t="n">
        <v>52.44</v>
      </c>
      <c r="L113" t="n">
        <v>28.75</v>
      </c>
      <c r="M113" t="n">
        <v>0</v>
      </c>
      <c r="N113" t="n">
        <v>48.83</v>
      </c>
      <c r="O113" t="n">
        <v>27370.71</v>
      </c>
      <c r="P113" t="n">
        <v>265.6</v>
      </c>
      <c r="Q113" t="n">
        <v>608.76</v>
      </c>
      <c r="R113" t="n">
        <v>51.5</v>
      </c>
      <c r="S113" t="n">
        <v>46.36</v>
      </c>
      <c r="T113" t="n">
        <v>2257.42</v>
      </c>
      <c r="U113" t="n">
        <v>0.9</v>
      </c>
      <c r="V113" t="n">
        <v>0.91</v>
      </c>
      <c r="W113" t="n">
        <v>9.199999999999999</v>
      </c>
      <c r="X113" t="n">
        <v>0.14</v>
      </c>
      <c r="Y113" t="n">
        <v>1</v>
      </c>
      <c r="Z113" t="n">
        <v>10</v>
      </c>
      <c r="AA113" t="n">
        <v>901.8789573110087</v>
      </c>
      <c r="AB113" t="n">
        <v>1233.990577484416</v>
      </c>
      <c r="AC113" t="n">
        <v>1116.220248685956</v>
      </c>
      <c r="AD113" t="n">
        <v>901878.9573110087</v>
      </c>
      <c r="AE113" t="n">
        <v>1233990.577484417</v>
      </c>
      <c r="AF113" t="n">
        <v>1.547232535094286e-06</v>
      </c>
      <c r="AG113" t="n">
        <v>22.76041666666667</v>
      </c>
      <c r="AH113" t="n">
        <v>1116220.248685956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2.1601</v>
      </c>
      <c r="E2" t="n">
        <v>46.29</v>
      </c>
      <c r="F2" t="n">
        <v>30.04</v>
      </c>
      <c r="G2" t="n">
        <v>5.58</v>
      </c>
      <c r="H2" t="n">
        <v>0.08</v>
      </c>
      <c r="I2" t="n">
        <v>323</v>
      </c>
      <c r="J2" t="n">
        <v>213.37</v>
      </c>
      <c r="K2" t="n">
        <v>56.13</v>
      </c>
      <c r="L2" t="n">
        <v>1</v>
      </c>
      <c r="M2" t="n">
        <v>321</v>
      </c>
      <c r="N2" t="n">
        <v>46.25</v>
      </c>
      <c r="O2" t="n">
        <v>26550.29</v>
      </c>
      <c r="P2" t="n">
        <v>450.36</v>
      </c>
      <c r="Q2" t="n">
        <v>610.3099999999999</v>
      </c>
      <c r="R2" t="n">
        <v>253.85</v>
      </c>
      <c r="S2" t="n">
        <v>46.36</v>
      </c>
      <c r="T2" t="n">
        <v>101857.34</v>
      </c>
      <c r="U2" t="n">
        <v>0.18</v>
      </c>
      <c r="V2" t="n">
        <v>0.71</v>
      </c>
      <c r="W2" t="n">
        <v>9.73</v>
      </c>
      <c r="X2" t="n">
        <v>6.64</v>
      </c>
      <c r="Y2" t="n">
        <v>1</v>
      </c>
      <c r="Z2" t="n">
        <v>10</v>
      </c>
      <c r="AA2" t="n">
        <v>2176.562180232665</v>
      </c>
      <c r="AB2" t="n">
        <v>2978.06839814075</v>
      </c>
      <c r="AC2" t="n">
        <v>2693.845729967444</v>
      </c>
      <c r="AD2" t="n">
        <v>2176562.180232665</v>
      </c>
      <c r="AE2" t="n">
        <v>2978068.398140749</v>
      </c>
      <c r="AF2" t="n">
        <v>8.310493692348985e-07</v>
      </c>
      <c r="AG2" t="n">
        <v>40.18229166666666</v>
      </c>
      <c r="AH2" t="n">
        <v>2693845.729967444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2.4189</v>
      </c>
      <c r="E3" t="n">
        <v>41.34</v>
      </c>
      <c r="F3" t="n">
        <v>28.38</v>
      </c>
      <c r="G3" t="n">
        <v>6.95</v>
      </c>
      <c r="H3" t="n">
        <v>0.1</v>
      </c>
      <c r="I3" t="n">
        <v>245</v>
      </c>
      <c r="J3" t="n">
        <v>213.78</v>
      </c>
      <c r="K3" t="n">
        <v>56.13</v>
      </c>
      <c r="L3" t="n">
        <v>1.25</v>
      </c>
      <c r="M3" t="n">
        <v>243</v>
      </c>
      <c r="N3" t="n">
        <v>46.4</v>
      </c>
      <c r="O3" t="n">
        <v>26600.32</v>
      </c>
      <c r="P3" t="n">
        <v>425.34</v>
      </c>
      <c r="Q3" t="n">
        <v>609.9</v>
      </c>
      <c r="R3" t="n">
        <v>202.43</v>
      </c>
      <c r="S3" t="n">
        <v>46.36</v>
      </c>
      <c r="T3" t="n">
        <v>76539.14</v>
      </c>
      <c r="U3" t="n">
        <v>0.23</v>
      </c>
      <c r="V3" t="n">
        <v>0.75</v>
      </c>
      <c r="W3" t="n">
        <v>9.59</v>
      </c>
      <c r="X3" t="n">
        <v>4.99</v>
      </c>
      <c r="Y3" t="n">
        <v>1</v>
      </c>
      <c r="Z3" t="n">
        <v>10</v>
      </c>
      <c r="AA3" t="n">
        <v>1873.586321640332</v>
      </c>
      <c r="AB3" t="n">
        <v>2563.523462063188</v>
      </c>
      <c r="AC3" t="n">
        <v>2318.864380771653</v>
      </c>
      <c r="AD3" t="n">
        <v>1873586.321640332</v>
      </c>
      <c r="AE3" t="n">
        <v>2563523.462063188</v>
      </c>
      <c r="AF3" t="n">
        <v>9.306167859091226e-07</v>
      </c>
      <c r="AG3" t="n">
        <v>35.88541666666666</v>
      </c>
      <c r="AH3" t="n">
        <v>2318864.380771653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2.6103</v>
      </c>
      <c r="E4" t="n">
        <v>38.31</v>
      </c>
      <c r="F4" t="n">
        <v>27.38</v>
      </c>
      <c r="G4" t="n">
        <v>8.34</v>
      </c>
      <c r="H4" t="n">
        <v>0.12</v>
      </c>
      <c r="I4" t="n">
        <v>197</v>
      </c>
      <c r="J4" t="n">
        <v>214.19</v>
      </c>
      <c r="K4" t="n">
        <v>56.13</v>
      </c>
      <c r="L4" t="n">
        <v>1.5</v>
      </c>
      <c r="M4" t="n">
        <v>195</v>
      </c>
      <c r="N4" t="n">
        <v>46.56</v>
      </c>
      <c r="O4" t="n">
        <v>26650.41</v>
      </c>
      <c r="P4" t="n">
        <v>410.08</v>
      </c>
      <c r="Q4" t="n">
        <v>609.65</v>
      </c>
      <c r="R4" t="n">
        <v>171.7</v>
      </c>
      <c r="S4" t="n">
        <v>46.36</v>
      </c>
      <c r="T4" t="n">
        <v>61411.83</v>
      </c>
      <c r="U4" t="n">
        <v>0.27</v>
      </c>
      <c r="V4" t="n">
        <v>0.78</v>
      </c>
      <c r="W4" t="n">
        <v>9.5</v>
      </c>
      <c r="X4" t="n">
        <v>3.99</v>
      </c>
      <c r="Y4" t="n">
        <v>1</v>
      </c>
      <c r="Z4" t="n">
        <v>10</v>
      </c>
      <c r="AA4" t="n">
        <v>1694.066974744056</v>
      </c>
      <c r="AB4" t="n">
        <v>2317.897171805073</v>
      </c>
      <c r="AC4" t="n">
        <v>2096.680318917109</v>
      </c>
      <c r="AD4" t="n">
        <v>1694066.974744056</v>
      </c>
      <c r="AE4" t="n">
        <v>2317897.171805073</v>
      </c>
      <c r="AF4" t="n">
        <v>1.004253584794156e-06</v>
      </c>
      <c r="AG4" t="n">
        <v>33.25520833333334</v>
      </c>
      <c r="AH4" t="n">
        <v>2096680.318917109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2.7553</v>
      </c>
      <c r="E5" t="n">
        <v>36.29</v>
      </c>
      <c r="F5" t="n">
        <v>26.71</v>
      </c>
      <c r="G5" t="n">
        <v>9.710000000000001</v>
      </c>
      <c r="H5" t="n">
        <v>0.14</v>
      </c>
      <c r="I5" t="n">
        <v>165</v>
      </c>
      <c r="J5" t="n">
        <v>214.59</v>
      </c>
      <c r="K5" t="n">
        <v>56.13</v>
      </c>
      <c r="L5" t="n">
        <v>1.75</v>
      </c>
      <c r="M5" t="n">
        <v>163</v>
      </c>
      <c r="N5" t="n">
        <v>46.72</v>
      </c>
      <c r="O5" t="n">
        <v>26700.55</v>
      </c>
      <c r="P5" t="n">
        <v>399.82</v>
      </c>
      <c r="Q5" t="n">
        <v>609.5599999999999</v>
      </c>
      <c r="R5" t="n">
        <v>150.98</v>
      </c>
      <c r="S5" t="n">
        <v>46.36</v>
      </c>
      <c r="T5" t="n">
        <v>51213.61</v>
      </c>
      <c r="U5" t="n">
        <v>0.31</v>
      </c>
      <c r="V5" t="n">
        <v>0.8</v>
      </c>
      <c r="W5" t="n">
        <v>9.449999999999999</v>
      </c>
      <c r="X5" t="n">
        <v>3.33</v>
      </c>
      <c r="Y5" t="n">
        <v>1</v>
      </c>
      <c r="Z5" t="n">
        <v>10</v>
      </c>
      <c r="AA5" t="n">
        <v>1574.664402274346</v>
      </c>
      <c r="AB5" t="n">
        <v>2154.525304482292</v>
      </c>
      <c r="AC5" t="n">
        <v>1948.900433317758</v>
      </c>
      <c r="AD5" t="n">
        <v>1574664.402274346</v>
      </c>
      <c r="AE5" t="n">
        <v>2154525.304482291</v>
      </c>
      <c r="AF5" t="n">
        <v>1.060039038494938e-06</v>
      </c>
      <c r="AG5" t="n">
        <v>31.50173611111111</v>
      </c>
      <c r="AH5" t="n">
        <v>1948900.433317758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2.8712</v>
      </c>
      <c r="E6" t="n">
        <v>34.83</v>
      </c>
      <c r="F6" t="n">
        <v>26.22</v>
      </c>
      <c r="G6" t="n">
        <v>11.08</v>
      </c>
      <c r="H6" t="n">
        <v>0.17</v>
      </c>
      <c r="I6" t="n">
        <v>142</v>
      </c>
      <c r="J6" t="n">
        <v>215</v>
      </c>
      <c r="K6" t="n">
        <v>56.13</v>
      </c>
      <c r="L6" t="n">
        <v>2</v>
      </c>
      <c r="M6" t="n">
        <v>140</v>
      </c>
      <c r="N6" t="n">
        <v>46.87</v>
      </c>
      <c r="O6" t="n">
        <v>26750.75</v>
      </c>
      <c r="P6" t="n">
        <v>392.17</v>
      </c>
      <c r="Q6" t="n">
        <v>609.45</v>
      </c>
      <c r="R6" t="n">
        <v>136.07</v>
      </c>
      <c r="S6" t="n">
        <v>46.36</v>
      </c>
      <c r="T6" t="n">
        <v>43872.47</v>
      </c>
      <c r="U6" t="n">
        <v>0.34</v>
      </c>
      <c r="V6" t="n">
        <v>0.8100000000000001</v>
      </c>
      <c r="W6" t="n">
        <v>9.4</v>
      </c>
      <c r="X6" t="n">
        <v>2.84</v>
      </c>
      <c r="Y6" t="n">
        <v>1</v>
      </c>
      <c r="Z6" t="n">
        <v>10</v>
      </c>
      <c r="AA6" t="n">
        <v>1491.120223210023</v>
      </c>
      <c r="AB6" t="n">
        <v>2040.216472977429</v>
      </c>
      <c r="AC6" t="n">
        <v>1845.501076258267</v>
      </c>
      <c r="AD6" t="n">
        <v>1491120.223210023</v>
      </c>
      <c r="AE6" t="n">
        <v>2040216.472977429</v>
      </c>
      <c r="AF6" t="n">
        <v>1.104628928728874e-06</v>
      </c>
      <c r="AG6" t="n">
        <v>30.234375</v>
      </c>
      <c r="AH6" t="n">
        <v>1845501.076258267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2.9661</v>
      </c>
      <c r="E7" t="n">
        <v>33.71</v>
      </c>
      <c r="F7" t="n">
        <v>25.87</v>
      </c>
      <c r="G7" t="n">
        <v>12.52</v>
      </c>
      <c r="H7" t="n">
        <v>0.19</v>
      </c>
      <c r="I7" t="n">
        <v>124</v>
      </c>
      <c r="J7" t="n">
        <v>215.41</v>
      </c>
      <c r="K7" t="n">
        <v>56.13</v>
      </c>
      <c r="L7" t="n">
        <v>2.25</v>
      </c>
      <c r="M7" t="n">
        <v>122</v>
      </c>
      <c r="N7" t="n">
        <v>47.03</v>
      </c>
      <c r="O7" t="n">
        <v>26801</v>
      </c>
      <c r="P7" t="n">
        <v>386.63</v>
      </c>
      <c r="Q7" t="n">
        <v>609.24</v>
      </c>
      <c r="R7" t="n">
        <v>124.37</v>
      </c>
      <c r="S7" t="n">
        <v>46.36</v>
      </c>
      <c r="T7" t="n">
        <v>38110.12</v>
      </c>
      <c r="U7" t="n">
        <v>0.37</v>
      </c>
      <c r="V7" t="n">
        <v>0.82</v>
      </c>
      <c r="W7" t="n">
        <v>9.390000000000001</v>
      </c>
      <c r="X7" t="n">
        <v>2.48</v>
      </c>
      <c r="Y7" t="n">
        <v>1</v>
      </c>
      <c r="Z7" t="n">
        <v>10</v>
      </c>
      <c r="AA7" t="n">
        <v>1434.85537054924</v>
      </c>
      <c r="AB7" t="n">
        <v>1963.232419336833</v>
      </c>
      <c r="AC7" t="n">
        <v>1775.864272649331</v>
      </c>
      <c r="AD7" t="n">
        <v>1434855.37054924</v>
      </c>
      <c r="AE7" t="n">
        <v>1963232.419336833</v>
      </c>
      <c r="AF7" t="n">
        <v>1.141139546357869e-06</v>
      </c>
      <c r="AG7" t="n">
        <v>29.26215277777778</v>
      </c>
      <c r="AH7" t="n">
        <v>1775864.272649331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3.0382</v>
      </c>
      <c r="E8" t="n">
        <v>32.91</v>
      </c>
      <c r="F8" t="n">
        <v>25.62</v>
      </c>
      <c r="G8" t="n">
        <v>13.85</v>
      </c>
      <c r="H8" t="n">
        <v>0.21</v>
      </c>
      <c r="I8" t="n">
        <v>111</v>
      </c>
      <c r="J8" t="n">
        <v>215.82</v>
      </c>
      <c r="K8" t="n">
        <v>56.13</v>
      </c>
      <c r="L8" t="n">
        <v>2.5</v>
      </c>
      <c r="M8" t="n">
        <v>109</v>
      </c>
      <c r="N8" t="n">
        <v>47.19</v>
      </c>
      <c r="O8" t="n">
        <v>26851.31</v>
      </c>
      <c r="P8" t="n">
        <v>382.63</v>
      </c>
      <c r="Q8" t="n">
        <v>609.2</v>
      </c>
      <c r="R8" t="n">
        <v>116.44</v>
      </c>
      <c r="S8" t="n">
        <v>46.36</v>
      </c>
      <c r="T8" t="n">
        <v>34213.76</v>
      </c>
      <c r="U8" t="n">
        <v>0.4</v>
      </c>
      <c r="V8" t="n">
        <v>0.83</v>
      </c>
      <c r="W8" t="n">
        <v>9.369999999999999</v>
      </c>
      <c r="X8" t="n">
        <v>2.23</v>
      </c>
      <c r="Y8" t="n">
        <v>1</v>
      </c>
      <c r="Z8" t="n">
        <v>10</v>
      </c>
      <c r="AA8" t="n">
        <v>1392.124150750182</v>
      </c>
      <c r="AB8" t="n">
        <v>1904.765679239393</v>
      </c>
      <c r="AC8" t="n">
        <v>1722.977516168206</v>
      </c>
      <c r="AD8" t="n">
        <v>1392124.150750182</v>
      </c>
      <c r="AE8" t="n">
        <v>1904765.679239393</v>
      </c>
      <c r="AF8" t="n">
        <v>1.168878382301499e-06</v>
      </c>
      <c r="AG8" t="n">
        <v>28.56770833333333</v>
      </c>
      <c r="AH8" t="n">
        <v>1722977.516168206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3.1055</v>
      </c>
      <c r="E9" t="n">
        <v>32.2</v>
      </c>
      <c r="F9" t="n">
        <v>25.37</v>
      </c>
      <c r="G9" t="n">
        <v>15.22</v>
      </c>
      <c r="H9" t="n">
        <v>0.23</v>
      </c>
      <c r="I9" t="n">
        <v>100</v>
      </c>
      <c r="J9" t="n">
        <v>216.22</v>
      </c>
      <c r="K9" t="n">
        <v>56.13</v>
      </c>
      <c r="L9" t="n">
        <v>2.75</v>
      </c>
      <c r="M9" t="n">
        <v>98</v>
      </c>
      <c r="N9" t="n">
        <v>47.35</v>
      </c>
      <c r="O9" t="n">
        <v>26901.66</v>
      </c>
      <c r="P9" t="n">
        <v>378.55</v>
      </c>
      <c r="Q9" t="n">
        <v>609.16</v>
      </c>
      <c r="R9" t="n">
        <v>109.17</v>
      </c>
      <c r="S9" t="n">
        <v>46.36</v>
      </c>
      <c r="T9" t="n">
        <v>30633.79</v>
      </c>
      <c r="U9" t="n">
        <v>0.42</v>
      </c>
      <c r="V9" t="n">
        <v>0.84</v>
      </c>
      <c r="W9" t="n">
        <v>9.34</v>
      </c>
      <c r="X9" t="n">
        <v>1.99</v>
      </c>
      <c r="Y9" t="n">
        <v>1</v>
      </c>
      <c r="Z9" t="n">
        <v>10</v>
      </c>
      <c r="AA9" t="n">
        <v>1351.953651645142</v>
      </c>
      <c r="AB9" t="n">
        <v>1849.802630166533</v>
      </c>
      <c r="AC9" t="n">
        <v>1673.260063357736</v>
      </c>
      <c r="AD9" t="n">
        <v>1351953.651645142</v>
      </c>
      <c r="AE9" t="n">
        <v>1849802.630166533</v>
      </c>
      <c r="AF9" t="n">
        <v>1.194770527364001e-06</v>
      </c>
      <c r="AG9" t="n">
        <v>27.95138888888889</v>
      </c>
      <c r="AH9" t="n">
        <v>1673260.063357736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3.1595</v>
      </c>
      <c r="E10" t="n">
        <v>31.65</v>
      </c>
      <c r="F10" t="n">
        <v>25.2</v>
      </c>
      <c r="G10" t="n">
        <v>16.61</v>
      </c>
      <c r="H10" t="n">
        <v>0.25</v>
      </c>
      <c r="I10" t="n">
        <v>91</v>
      </c>
      <c r="J10" t="n">
        <v>216.63</v>
      </c>
      <c r="K10" t="n">
        <v>56.13</v>
      </c>
      <c r="L10" t="n">
        <v>3</v>
      </c>
      <c r="M10" t="n">
        <v>89</v>
      </c>
      <c r="N10" t="n">
        <v>47.51</v>
      </c>
      <c r="O10" t="n">
        <v>26952.08</v>
      </c>
      <c r="P10" t="n">
        <v>375.67</v>
      </c>
      <c r="Q10" t="n">
        <v>609.09</v>
      </c>
      <c r="R10" t="n">
        <v>103.77</v>
      </c>
      <c r="S10" t="n">
        <v>46.36</v>
      </c>
      <c r="T10" t="n">
        <v>27978.76</v>
      </c>
      <c r="U10" t="n">
        <v>0.45</v>
      </c>
      <c r="V10" t="n">
        <v>0.85</v>
      </c>
      <c r="W10" t="n">
        <v>9.33</v>
      </c>
      <c r="X10" t="n">
        <v>1.82</v>
      </c>
      <c r="Y10" t="n">
        <v>1</v>
      </c>
      <c r="Z10" t="n">
        <v>10</v>
      </c>
      <c r="AA10" t="n">
        <v>1319.629833086312</v>
      </c>
      <c r="AB10" t="n">
        <v>1805.575755588111</v>
      </c>
      <c r="AC10" t="n">
        <v>1633.25413961627</v>
      </c>
      <c r="AD10" t="n">
        <v>1319629.833086312</v>
      </c>
      <c r="AE10" t="n">
        <v>1805575.755588111</v>
      </c>
      <c r="AF10" t="n">
        <v>1.215545799776706e-06</v>
      </c>
      <c r="AG10" t="n">
        <v>27.47395833333333</v>
      </c>
      <c r="AH10" t="n">
        <v>1633254.13961627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3.2025</v>
      </c>
      <c r="E11" t="n">
        <v>31.23</v>
      </c>
      <c r="F11" t="n">
        <v>25.07</v>
      </c>
      <c r="G11" t="n">
        <v>17.9</v>
      </c>
      <c r="H11" t="n">
        <v>0.27</v>
      </c>
      <c r="I11" t="n">
        <v>84</v>
      </c>
      <c r="J11" t="n">
        <v>217.04</v>
      </c>
      <c r="K11" t="n">
        <v>56.13</v>
      </c>
      <c r="L11" t="n">
        <v>3.25</v>
      </c>
      <c r="M11" t="n">
        <v>82</v>
      </c>
      <c r="N11" t="n">
        <v>47.66</v>
      </c>
      <c r="O11" t="n">
        <v>27002.55</v>
      </c>
      <c r="P11" t="n">
        <v>373.37</v>
      </c>
      <c r="Q11" t="n">
        <v>609.3099999999999</v>
      </c>
      <c r="R11" t="n">
        <v>99.62</v>
      </c>
      <c r="S11" t="n">
        <v>46.36</v>
      </c>
      <c r="T11" t="n">
        <v>25939.29</v>
      </c>
      <c r="U11" t="n">
        <v>0.47</v>
      </c>
      <c r="V11" t="n">
        <v>0.85</v>
      </c>
      <c r="W11" t="n">
        <v>9.32</v>
      </c>
      <c r="X11" t="n">
        <v>1.69</v>
      </c>
      <c r="Y11" t="n">
        <v>1</v>
      </c>
      <c r="Z11" t="n">
        <v>10</v>
      </c>
      <c r="AA11" t="n">
        <v>1302.861797959581</v>
      </c>
      <c r="AB11" t="n">
        <v>1782.632990174217</v>
      </c>
      <c r="AC11" t="n">
        <v>1612.500999533104</v>
      </c>
      <c r="AD11" t="n">
        <v>1302861.797959581</v>
      </c>
      <c r="AE11" t="n">
        <v>1782632.990174217</v>
      </c>
      <c r="AF11" t="n">
        <v>1.23208907225349e-06</v>
      </c>
      <c r="AG11" t="n">
        <v>27.109375</v>
      </c>
      <c r="AH11" t="n">
        <v>1612500.999533104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3.2491</v>
      </c>
      <c r="E12" t="n">
        <v>30.78</v>
      </c>
      <c r="F12" t="n">
        <v>24.91</v>
      </c>
      <c r="G12" t="n">
        <v>19.41</v>
      </c>
      <c r="H12" t="n">
        <v>0.29</v>
      </c>
      <c r="I12" t="n">
        <v>77</v>
      </c>
      <c r="J12" t="n">
        <v>217.45</v>
      </c>
      <c r="K12" t="n">
        <v>56.13</v>
      </c>
      <c r="L12" t="n">
        <v>3.5</v>
      </c>
      <c r="M12" t="n">
        <v>75</v>
      </c>
      <c r="N12" t="n">
        <v>47.82</v>
      </c>
      <c r="O12" t="n">
        <v>27053.07</v>
      </c>
      <c r="P12" t="n">
        <v>370.83</v>
      </c>
      <c r="Q12" t="n">
        <v>608.9400000000001</v>
      </c>
      <c r="R12" t="n">
        <v>94.88</v>
      </c>
      <c r="S12" t="n">
        <v>46.36</v>
      </c>
      <c r="T12" t="n">
        <v>23602.48</v>
      </c>
      <c r="U12" t="n">
        <v>0.49</v>
      </c>
      <c r="V12" t="n">
        <v>0.86</v>
      </c>
      <c r="W12" t="n">
        <v>9.32</v>
      </c>
      <c r="X12" t="n">
        <v>1.54</v>
      </c>
      <c r="Y12" t="n">
        <v>1</v>
      </c>
      <c r="Z12" t="n">
        <v>10</v>
      </c>
      <c r="AA12" t="n">
        <v>1274.383515334174</v>
      </c>
      <c r="AB12" t="n">
        <v>1743.667747512976</v>
      </c>
      <c r="AC12" t="n">
        <v>1577.25454494339</v>
      </c>
      <c r="AD12" t="n">
        <v>1274383.515334174</v>
      </c>
      <c r="AE12" t="n">
        <v>1743667.747512976</v>
      </c>
      <c r="AF12" t="n">
        <v>1.25001736289112e-06</v>
      </c>
      <c r="AG12" t="n">
        <v>26.71875</v>
      </c>
      <c r="AH12" t="n">
        <v>1577254.54494339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3.2822</v>
      </c>
      <c r="E13" t="n">
        <v>30.47</v>
      </c>
      <c r="F13" t="n">
        <v>24.81</v>
      </c>
      <c r="G13" t="n">
        <v>20.68</v>
      </c>
      <c r="H13" t="n">
        <v>0.31</v>
      </c>
      <c r="I13" t="n">
        <v>72</v>
      </c>
      <c r="J13" t="n">
        <v>217.86</v>
      </c>
      <c r="K13" t="n">
        <v>56.13</v>
      </c>
      <c r="L13" t="n">
        <v>3.75</v>
      </c>
      <c r="M13" t="n">
        <v>70</v>
      </c>
      <c r="N13" t="n">
        <v>47.98</v>
      </c>
      <c r="O13" t="n">
        <v>27103.65</v>
      </c>
      <c r="P13" t="n">
        <v>369.06</v>
      </c>
      <c r="Q13" t="n">
        <v>608.99</v>
      </c>
      <c r="R13" t="n">
        <v>92.03</v>
      </c>
      <c r="S13" t="n">
        <v>46.36</v>
      </c>
      <c r="T13" t="n">
        <v>22204.67</v>
      </c>
      <c r="U13" t="n">
        <v>0.5</v>
      </c>
      <c r="V13" t="n">
        <v>0.86</v>
      </c>
      <c r="W13" t="n">
        <v>9.300000000000001</v>
      </c>
      <c r="X13" t="n">
        <v>1.44</v>
      </c>
      <c r="Y13" t="n">
        <v>1</v>
      </c>
      <c r="Z13" t="n">
        <v>10</v>
      </c>
      <c r="AA13" t="n">
        <v>1261.970015280038</v>
      </c>
      <c r="AB13" t="n">
        <v>1726.683049093936</v>
      </c>
      <c r="AC13" t="n">
        <v>1561.89084230329</v>
      </c>
      <c r="AD13" t="n">
        <v>1261970.015280038</v>
      </c>
      <c r="AE13" t="n">
        <v>1726683.049093936</v>
      </c>
      <c r="AF13" t="n">
        <v>1.262751835425575e-06</v>
      </c>
      <c r="AG13" t="n">
        <v>26.44965277777778</v>
      </c>
      <c r="AH13" t="n">
        <v>1561890.84230329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3.3175</v>
      </c>
      <c r="E14" t="n">
        <v>30.14</v>
      </c>
      <c r="F14" t="n">
        <v>24.7</v>
      </c>
      <c r="G14" t="n">
        <v>22.12</v>
      </c>
      <c r="H14" t="n">
        <v>0.33</v>
      </c>
      <c r="I14" t="n">
        <v>67</v>
      </c>
      <c r="J14" t="n">
        <v>218.27</v>
      </c>
      <c r="K14" t="n">
        <v>56.13</v>
      </c>
      <c r="L14" t="n">
        <v>4</v>
      </c>
      <c r="M14" t="n">
        <v>65</v>
      </c>
      <c r="N14" t="n">
        <v>48.15</v>
      </c>
      <c r="O14" t="n">
        <v>27154.29</v>
      </c>
      <c r="P14" t="n">
        <v>366.99</v>
      </c>
      <c r="Q14" t="n">
        <v>609.08</v>
      </c>
      <c r="R14" t="n">
        <v>88.45999999999999</v>
      </c>
      <c r="S14" t="n">
        <v>46.36</v>
      </c>
      <c r="T14" t="n">
        <v>20444.35</v>
      </c>
      <c r="U14" t="n">
        <v>0.52</v>
      </c>
      <c r="V14" t="n">
        <v>0.86</v>
      </c>
      <c r="W14" t="n">
        <v>9.289999999999999</v>
      </c>
      <c r="X14" t="n">
        <v>1.32</v>
      </c>
      <c r="Y14" t="n">
        <v>1</v>
      </c>
      <c r="Z14" t="n">
        <v>10</v>
      </c>
      <c r="AA14" t="n">
        <v>1238.463601550078</v>
      </c>
      <c r="AB14" t="n">
        <v>1694.520536798821</v>
      </c>
      <c r="AC14" t="n">
        <v>1532.797875041251</v>
      </c>
      <c r="AD14" t="n">
        <v>1238463.601550078</v>
      </c>
      <c r="AE14" t="n">
        <v>1694520.536798821</v>
      </c>
      <c r="AF14" t="n">
        <v>1.276332707947213e-06</v>
      </c>
      <c r="AG14" t="n">
        <v>26.16319444444444</v>
      </c>
      <c r="AH14" t="n">
        <v>1532797.875041251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3.3449</v>
      </c>
      <c r="E15" t="n">
        <v>29.9</v>
      </c>
      <c r="F15" t="n">
        <v>24.62</v>
      </c>
      <c r="G15" t="n">
        <v>23.45</v>
      </c>
      <c r="H15" t="n">
        <v>0.35</v>
      </c>
      <c r="I15" t="n">
        <v>63</v>
      </c>
      <c r="J15" t="n">
        <v>218.68</v>
      </c>
      <c r="K15" t="n">
        <v>56.13</v>
      </c>
      <c r="L15" t="n">
        <v>4.25</v>
      </c>
      <c r="M15" t="n">
        <v>61</v>
      </c>
      <c r="N15" t="n">
        <v>48.31</v>
      </c>
      <c r="O15" t="n">
        <v>27204.98</v>
      </c>
      <c r="P15" t="n">
        <v>365.57</v>
      </c>
      <c r="Q15" t="n">
        <v>609</v>
      </c>
      <c r="R15" t="n">
        <v>86.13</v>
      </c>
      <c r="S15" t="n">
        <v>46.36</v>
      </c>
      <c r="T15" t="n">
        <v>19297.59</v>
      </c>
      <c r="U15" t="n">
        <v>0.54</v>
      </c>
      <c r="V15" t="n">
        <v>0.87</v>
      </c>
      <c r="W15" t="n">
        <v>9.279999999999999</v>
      </c>
      <c r="X15" t="n">
        <v>1.25</v>
      </c>
      <c r="Y15" t="n">
        <v>1</v>
      </c>
      <c r="Z15" t="n">
        <v>10</v>
      </c>
      <c r="AA15" t="n">
        <v>1228.653095275492</v>
      </c>
      <c r="AB15" t="n">
        <v>1681.09736930494</v>
      </c>
      <c r="AC15" t="n">
        <v>1520.655795813453</v>
      </c>
      <c r="AD15" t="n">
        <v>1228653.095275492</v>
      </c>
      <c r="AE15" t="n">
        <v>1681097.369304941</v>
      </c>
      <c r="AF15" t="n">
        <v>1.286874235060327e-06</v>
      </c>
      <c r="AG15" t="n">
        <v>25.95486111111111</v>
      </c>
      <c r="AH15" t="n">
        <v>1520655.795813453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3.3767</v>
      </c>
      <c r="E16" t="n">
        <v>29.61</v>
      </c>
      <c r="F16" t="n">
        <v>24.51</v>
      </c>
      <c r="G16" t="n">
        <v>24.93</v>
      </c>
      <c r="H16" t="n">
        <v>0.36</v>
      </c>
      <c r="I16" t="n">
        <v>59</v>
      </c>
      <c r="J16" t="n">
        <v>219.09</v>
      </c>
      <c r="K16" t="n">
        <v>56.13</v>
      </c>
      <c r="L16" t="n">
        <v>4.5</v>
      </c>
      <c r="M16" t="n">
        <v>57</v>
      </c>
      <c r="N16" t="n">
        <v>48.47</v>
      </c>
      <c r="O16" t="n">
        <v>27255.72</v>
      </c>
      <c r="P16" t="n">
        <v>363.61</v>
      </c>
      <c r="Q16" t="n">
        <v>608.84</v>
      </c>
      <c r="R16" t="n">
        <v>83.14</v>
      </c>
      <c r="S16" t="n">
        <v>46.36</v>
      </c>
      <c r="T16" t="n">
        <v>17822.05</v>
      </c>
      <c r="U16" t="n">
        <v>0.5600000000000001</v>
      </c>
      <c r="V16" t="n">
        <v>0.87</v>
      </c>
      <c r="W16" t="n">
        <v>9.26</v>
      </c>
      <c r="X16" t="n">
        <v>1.14</v>
      </c>
      <c r="Y16" t="n">
        <v>1</v>
      </c>
      <c r="Z16" t="n">
        <v>10</v>
      </c>
      <c r="AA16" t="n">
        <v>1206.623751701285</v>
      </c>
      <c r="AB16" t="n">
        <v>1650.955849560663</v>
      </c>
      <c r="AC16" t="n">
        <v>1493.390940409681</v>
      </c>
      <c r="AD16" t="n">
        <v>1206623.751701285</v>
      </c>
      <c r="AE16" t="n">
        <v>1650955.849560663</v>
      </c>
      <c r="AF16" t="n">
        <v>1.299108562147809e-06</v>
      </c>
      <c r="AG16" t="n">
        <v>25.703125</v>
      </c>
      <c r="AH16" t="n">
        <v>1493390.940409681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3.3948</v>
      </c>
      <c r="E17" t="n">
        <v>29.46</v>
      </c>
      <c r="F17" t="n">
        <v>24.48</v>
      </c>
      <c r="G17" t="n">
        <v>26.23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362.86</v>
      </c>
      <c r="Q17" t="n">
        <v>608.97</v>
      </c>
      <c r="R17" t="n">
        <v>81.67</v>
      </c>
      <c r="S17" t="n">
        <v>46.36</v>
      </c>
      <c r="T17" t="n">
        <v>17100.53</v>
      </c>
      <c r="U17" t="n">
        <v>0.57</v>
      </c>
      <c r="V17" t="n">
        <v>0.87</v>
      </c>
      <c r="W17" t="n">
        <v>9.27</v>
      </c>
      <c r="X17" t="n">
        <v>1.1</v>
      </c>
      <c r="Y17" t="n">
        <v>1</v>
      </c>
      <c r="Z17" t="n">
        <v>10</v>
      </c>
      <c r="AA17" t="n">
        <v>1200.954341700108</v>
      </c>
      <c r="AB17" t="n">
        <v>1643.198712680336</v>
      </c>
      <c r="AC17" t="n">
        <v>1486.374133786002</v>
      </c>
      <c r="AD17" t="n">
        <v>1200954.341700108</v>
      </c>
      <c r="AE17" t="n">
        <v>1643198.712680336</v>
      </c>
      <c r="AF17" t="n">
        <v>1.306072125678734e-06</v>
      </c>
      <c r="AG17" t="n">
        <v>25.57291666666667</v>
      </c>
      <c r="AH17" t="n">
        <v>1486374.133786002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3.4173</v>
      </c>
      <c r="E18" t="n">
        <v>29.26</v>
      </c>
      <c r="F18" t="n">
        <v>24.41</v>
      </c>
      <c r="G18" t="n">
        <v>27.64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361.52</v>
      </c>
      <c r="Q18" t="n">
        <v>608.9400000000001</v>
      </c>
      <c r="R18" t="n">
        <v>79.17</v>
      </c>
      <c r="S18" t="n">
        <v>46.36</v>
      </c>
      <c r="T18" t="n">
        <v>15866.26</v>
      </c>
      <c r="U18" t="n">
        <v>0.59</v>
      </c>
      <c r="V18" t="n">
        <v>0.87</v>
      </c>
      <c r="W18" t="n">
        <v>9.279999999999999</v>
      </c>
      <c r="X18" t="n">
        <v>1.04</v>
      </c>
      <c r="Y18" t="n">
        <v>1</v>
      </c>
      <c r="Z18" t="n">
        <v>10</v>
      </c>
      <c r="AA18" t="n">
        <v>1192.900303427062</v>
      </c>
      <c r="AB18" t="n">
        <v>1632.178822196063</v>
      </c>
      <c r="AC18" t="n">
        <v>1476.405966183035</v>
      </c>
      <c r="AD18" t="n">
        <v>1192900.303427062</v>
      </c>
      <c r="AE18" t="n">
        <v>1632178.822196064</v>
      </c>
      <c r="AF18" t="n">
        <v>1.314728489184028e-06</v>
      </c>
      <c r="AG18" t="n">
        <v>25.39930555555556</v>
      </c>
      <c r="AH18" t="n">
        <v>1476405.966183035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3.4314</v>
      </c>
      <c r="E19" t="n">
        <v>29.14</v>
      </c>
      <c r="F19" t="n">
        <v>24.38</v>
      </c>
      <c r="G19" t="n">
        <v>28.68</v>
      </c>
      <c r="H19" t="n">
        <v>0.42</v>
      </c>
      <c r="I19" t="n">
        <v>51</v>
      </c>
      <c r="J19" t="n">
        <v>220.33</v>
      </c>
      <c r="K19" t="n">
        <v>56.13</v>
      </c>
      <c r="L19" t="n">
        <v>5.25</v>
      </c>
      <c r="M19" t="n">
        <v>49</v>
      </c>
      <c r="N19" t="n">
        <v>48.95</v>
      </c>
      <c r="O19" t="n">
        <v>27408.3</v>
      </c>
      <c r="P19" t="n">
        <v>360.55</v>
      </c>
      <c r="Q19" t="n">
        <v>609.03</v>
      </c>
      <c r="R19" t="n">
        <v>78.26000000000001</v>
      </c>
      <c r="S19" t="n">
        <v>46.36</v>
      </c>
      <c r="T19" t="n">
        <v>15420.64</v>
      </c>
      <c r="U19" t="n">
        <v>0.59</v>
      </c>
      <c r="V19" t="n">
        <v>0.87</v>
      </c>
      <c r="W19" t="n">
        <v>9.27</v>
      </c>
      <c r="X19" t="n">
        <v>1</v>
      </c>
      <c r="Y19" t="n">
        <v>1</v>
      </c>
      <c r="Z19" t="n">
        <v>10</v>
      </c>
      <c r="AA19" t="n">
        <v>1187.920258168316</v>
      </c>
      <c r="AB19" t="n">
        <v>1625.364904568956</v>
      </c>
      <c r="AC19" t="n">
        <v>1470.242359290865</v>
      </c>
      <c r="AD19" t="n">
        <v>1187920.258168316</v>
      </c>
      <c r="AE19" t="n">
        <v>1625364.904568956</v>
      </c>
      <c r="AF19" t="n">
        <v>1.320153143647345e-06</v>
      </c>
      <c r="AG19" t="n">
        <v>25.29513888888889</v>
      </c>
      <c r="AH19" t="n">
        <v>1470242.359290865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3.454</v>
      </c>
      <c r="E20" t="n">
        <v>28.95</v>
      </c>
      <c r="F20" t="n">
        <v>24.31</v>
      </c>
      <c r="G20" t="n">
        <v>30.39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359.37</v>
      </c>
      <c r="Q20" t="n">
        <v>608.99</v>
      </c>
      <c r="R20" t="n">
        <v>76.26000000000001</v>
      </c>
      <c r="S20" t="n">
        <v>46.36</v>
      </c>
      <c r="T20" t="n">
        <v>14435.6</v>
      </c>
      <c r="U20" t="n">
        <v>0.61</v>
      </c>
      <c r="V20" t="n">
        <v>0.88</v>
      </c>
      <c r="W20" t="n">
        <v>9.26</v>
      </c>
      <c r="X20" t="n">
        <v>0.9399999999999999</v>
      </c>
      <c r="Y20" t="n">
        <v>1</v>
      </c>
      <c r="Z20" t="n">
        <v>10</v>
      </c>
      <c r="AA20" t="n">
        <v>1180.434094855569</v>
      </c>
      <c r="AB20" t="n">
        <v>1615.122005658239</v>
      </c>
      <c r="AC20" t="n">
        <v>1460.977028276188</v>
      </c>
      <c r="AD20" t="n">
        <v>1180434.094855569</v>
      </c>
      <c r="AE20" t="n">
        <v>1615122.005658239</v>
      </c>
      <c r="AF20" t="n">
        <v>1.328847979879329e-06</v>
      </c>
      <c r="AG20" t="n">
        <v>25.13020833333333</v>
      </c>
      <c r="AH20" t="n">
        <v>1460977.028276188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3.4684</v>
      </c>
      <c r="E21" t="n">
        <v>28.83</v>
      </c>
      <c r="F21" t="n">
        <v>24.28</v>
      </c>
      <c r="G21" t="n">
        <v>31.67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358.5</v>
      </c>
      <c r="Q21" t="n">
        <v>608.9400000000001</v>
      </c>
      <c r="R21" t="n">
        <v>75.31</v>
      </c>
      <c r="S21" t="n">
        <v>46.36</v>
      </c>
      <c r="T21" t="n">
        <v>13971.72</v>
      </c>
      <c r="U21" t="n">
        <v>0.62</v>
      </c>
      <c r="V21" t="n">
        <v>0.88</v>
      </c>
      <c r="W21" t="n">
        <v>9.25</v>
      </c>
      <c r="X21" t="n">
        <v>0.9</v>
      </c>
      <c r="Y21" t="n">
        <v>1</v>
      </c>
      <c r="Z21" t="n">
        <v>10</v>
      </c>
      <c r="AA21" t="n">
        <v>1165.257293210603</v>
      </c>
      <c r="AB21" t="n">
        <v>1594.356436094363</v>
      </c>
      <c r="AC21" t="n">
        <v>1442.193295526828</v>
      </c>
      <c r="AD21" t="n">
        <v>1165257.293210603</v>
      </c>
      <c r="AE21" t="n">
        <v>1594356.436094363</v>
      </c>
      <c r="AF21" t="n">
        <v>1.334388052522718e-06</v>
      </c>
      <c r="AG21" t="n">
        <v>25.02604166666667</v>
      </c>
      <c r="AH21" t="n">
        <v>1442193.295526828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3.484</v>
      </c>
      <c r="E22" t="n">
        <v>28.7</v>
      </c>
      <c r="F22" t="n">
        <v>24.23</v>
      </c>
      <c r="G22" t="n">
        <v>33.04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357.61</v>
      </c>
      <c r="Q22" t="n">
        <v>608.9</v>
      </c>
      <c r="R22" t="n">
        <v>74.01000000000001</v>
      </c>
      <c r="S22" t="n">
        <v>46.36</v>
      </c>
      <c r="T22" t="n">
        <v>13331.78</v>
      </c>
      <c r="U22" t="n">
        <v>0.63</v>
      </c>
      <c r="V22" t="n">
        <v>0.88</v>
      </c>
      <c r="W22" t="n">
        <v>9.25</v>
      </c>
      <c r="X22" t="n">
        <v>0.86</v>
      </c>
      <c r="Y22" t="n">
        <v>1</v>
      </c>
      <c r="Z22" t="n">
        <v>10</v>
      </c>
      <c r="AA22" t="n">
        <v>1159.88716313188</v>
      </c>
      <c r="AB22" t="n">
        <v>1587.008787207236</v>
      </c>
      <c r="AC22" t="n">
        <v>1435.546895936999</v>
      </c>
      <c r="AD22" t="n">
        <v>1159887.163131881</v>
      </c>
      <c r="AE22" t="n">
        <v>1587008.787207236</v>
      </c>
      <c r="AF22" t="n">
        <v>1.340389797886388e-06</v>
      </c>
      <c r="AG22" t="n">
        <v>24.91319444444444</v>
      </c>
      <c r="AH22" t="n">
        <v>1435546.895936999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3.4989</v>
      </c>
      <c r="E23" t="n">
        <v>28.58</v>
      </c>
      <c r="F23" t="n">
        <v>24.19</v>
      </c>
      <c r="G23" t="n">
        <v>34.56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356.68</v>
      </c>
      <c r="Q23" t="n">
        <v>608.95</v>
      </c>
      <c r="R23" t="n">
        <v>72.81999999999999</v>
      </c>
      <c r="S23" t="n">
        <v>46.36</v>
      </c>
      <c r="T23" t="n">
        <v>12749.37</v>
      </c>
      <c r="U23" t="n">
        <v>0.64</v>
      </c>
      <c r="V23" t="n">
        <v>0.88</v>
      </c>
      <c r="W23" t="n">
        <v>9.25</v>
      </c>
      <c r="X23" t="n">
        <v>0.82</v>
      </c>
      <c r="Y23" t="n">
        <v>1</v>
      </c>
      <c r="Z23" t="n">
        <v>10</v>
      </c>
      <c r="AA23" t="n">
        <v>1154.902518759172</v>
      </c>
      <c r="AB23" t="n">
        <v>1580.188576869506</v>
      </c>
      <c r="AC23" t="n">
        <v>1429.377596901677</v>
      </c>
      <c r="AD23" t="n">
        <v>1154902.518759172</v>
      </c>
      <c r="AE23" t="n">
        <v>1580188.576869506</v>
      </c>
      <c r="AF23" t="n">
        <v>1.346122234163227e-06</v>
      </c>
      <c r="AG23" t="n">
        <v>24.80902777777778</v>
      </c>
      <c r="AH23" t="n">
        <v>1429377.596901677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3.5063</v>
      </c>
      <c r="E24" t="n">
        <v>28.52</v>
      </c>
      <c r="F24" t="n">
        <v>24.18</v>
      </c>
      <c r="G24" t="n">
        <v>35.38</v>
      </c>
      <c r="H24" t="n">
        <v>0.52</v>
      </c>
      <c r="I24" t="n">
        <v>41</v>
      </c>
      <c r="J24" t="n">
        <v>222.4</v>
      </c>
      <c r="K24" t="n">
        <v>56.13</v>
      </c>
      <c r="L24" t="n">
        <v>6.5</v>
      </c>
      <c r="M24" t="n">
        <v>39</v>
      </c>
      <c r="N24" t="n">
        <v>49.78</v>
      </c>
      <c r="O24" t="n">
        <v>27663.85</v>
      </c>
      <c r="P24" t="n">
        <v>356.04</v>
      </c>
      <c r="Q24" t="n">
        <v>608.95</v>
      </c>
      <c r="R24" t="n">
        <v>72.5</v>
      </c>
      <c r="S24" t="n">
        <v>46.36</v>
      </c>
      <c r="T24" t="n">
        <v>12593.88</v>
      </c>
      <c r="U24" t="n">
        <v>0.64</v>
      </c>
      <c r="V24" t="n">
        <v>0.88</v>
      </c>
      <c r="W24" t="n">
        <v>9.24</v>
      </c>
      <c r="X24" t="n">
        <v>0.8</v>
      </c>
      <c r="Y24" t="n">
        <v>1</v>
      </c>
      <c r="Z24" t="n">
        <v>10</v>
      </c>
      <c r="AA24" t="n">
        <v>1152.245693556696</v>
      </c>
      <c r="AB24" t="n">
        <v>1576.553391416624</v>
      </c>
      <c r="AC24" t="n">
        <v>1426.089348446402</v>
      </c>
      <c r="AD24" t="n">
        <v>1152245.693556696</v>
      </c>
      <c r="AE24" t="n">
        <v>1576553.391416624</v>
      </c>
      <c r="AF24" t="n">
        <v>1.348969215938301e-06</v>
      </c>
      <c r="AG24" t="n">
        <v>24.75694444444444</v>
      </c>
      <c r="AH24" t="n">
        <v>1426089.348446402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3.5207</v>
      </c>
      <c r="E25" t="n">
        <v>28.4</v>
      </c>
      <c r="F25" t="n">
        <v>24.14</v>
      </c>
      <c r="G25" t="n">
        <v>37.14</v>
      </c>
      <c r="H25" t="n">
        <v>0.54</v>
      </c>
      <c r="I25" t="n">
        <v>39</v>
      </c>
      <c r="J25" t="n">
        <v>222.82</v>
      </c>
      <c r="K25" t="n">
        <v>56.13</v>
      </c>
      <c r="L25" t="n">
        <v>6.75</v>
      </c>
      <c r="M25" t="n">
        <v>37</v>
      </c>
      <c r="N25" t="n">
        <v>49.94</v>
      </c>
      <c r="O25" t="n">
        <v>27715.11</v>
      </c>
      <c r="P25" t="n">
        <v>355.21</v>
      </c>
      <c r="Q25" t="n">
        <v>608.88</v>
      </c>
      <c r="R25" t="n">
        <v>71.15000000000001</v>
      </c>
      <c r="S25" t="n">
        <v>46.36</v>
      </c>
      <c r="T25" t="n">
        <v>11930.04</v>
      </c>
      <c r="U25" t="n">
        <v>0.65</v>
      </c>
      <c r="V25" t="n">
        <v>0.88</v>
      </c>
      <c r="W25" t="n">
        <v>9.25</v>
      </c>
      <c r="X25" t="n">
        <v>0.77</v>
      </c>
      <c r="Y25" t="n">
        <v>1</v>
      </c>
      <c r="Z25" t="n">
        <v>10</v>
      </c>
      <c r="AA25" t="n">
        <v>1147.584965275396</v>
      </c>
      <c r="AB25" t="n">
        <v>1570.17637736533</v>
      </c>
      <c r="AC25" t="n">
        <v>1420.320947665968</v>
      </c>
      <c r="AD25" t="n">
        <v>1147584.965275396</v>
      </c>
      <c r="AE25" t="n">
        <v>1570176.37736533</v>
      </c>
      <c r="AF25" t="n">
        <v>1.354509288581689e-06</v>
      </c>
      <c r="AG25" t="n">
        <v>24.65277777777778</v>
      </c>
      <c r="AH25" t="n">
        <v>1420320.947665968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3.5284</v>
      </c>
      <c r="E26" t="n">
        <v>28.34</v>
      </c>
      <c r="F26" t="n">
        <v>24.12</v>
      </c>
      <c r="G26" t="n">
        <v>38.09</v>
      </c>
      <c r="H26" t="n">
        <v>0.5600000000000001</v>
      </c>
      <c r="I26" t="n">
        <v>38</v>
      </c>
      <c r="J26" t="n">
        <v>223.23</v>
      </c>
      <c r="K26" t="n">
        <v>56.13</v>
      </c>
      <c r="L26" t="n">
        <v>7</v>
      </c>
      <c r="M26" t="n">
        <v>36</v>
      </c>
      <c r="N26" t="n">
        <v>50.11</v>
      </c>
      <c r="O26" t="n">
        <v>27766.43</v>
      </c>
      <c r="P26" t="n">
        <v>354.66</v>
      </c>
      <c r="Q26" t="n">
        <v>608.85</v>
      </c>
      <c r="R26" t="n">
        <v>70.63</v>
      </c>
      <c r="S26" t="n">
        <v>46.36</v>
      </c>
      <c r="T26" t="n">
        <v>11670.31</v>
      </c>
      <c r="U26" t="n">
        <v>0.66</v>
      </c>
      <c r="V26" t="n">
        <v>0.88</v>
      </c>
      <c r="W26" t="n">
        <v>9.24</v>
      </c>
      <c r="X26" t="n">
        <v>0.75</v>
      </c>
      <c r="Y26" t="n">
        <v>1</v>
      </c>
      <c r="Z26" t="n">
        <v>10</v>
      </c>
      <c r="AA26" t="n">
        <v>1144.955733269078</v>
      </c>
      <c r="AB26" t="n">
        <v>1566.578946140756</v>
      </c>
      <c r="AC26" t="n">
        <v>1417.066850228441</v>
      </c>
      <c r="AD26" t="n">
        <v>1144955.733269078</v>
      </c>
      <c r="AE26" t="n">
        <v>1566578.946140756</v>
      </c>
      <c r="AF26" t="n">
        <v>1.357471688536834e-06</v>
      </c>
      <c r="AG26" t="n">
        <v>24.60069444444444</v>
      </c>
      <c r="AH26" t="n">
        <v>1417066.850228441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3.5454</v>
      </c>
      <c r="E27" t="n">
        <v>28.21</v>
      </c>
      <c r="F27" t="n">
        <v>24.07</v>
      </c>
      <c r="G27" t="n">
        <v>40.12</v>
      </c>
      <c r="H27" t="n">
        <v>0.58</v>
      </c>
      <c r="I27" t="n">
        <v>36</v>
      </c>
      <c r="J27" t="n">
        <v>223.65</v>
      </c>
      <c r="K27" t="n">
        <v>56.13</v>
      </c>
      <c r="L27" t="n">
        <v>7.25</v>
      </c>
      <c r="M27" t="n">
        <v>34</v>
      </c>
      <c r="N27" t="n">
        <v>50.27</v>
      </c>
      <c r="O27" t="n">
        <v>27817.81</v>
      </c>
      <c r="P27" t="n">
        <v>353.47</v>
      </c>
      <c r="Q27" t="n">
        <v>608.89</v>
      </c>
      <c r="R27" t="n">
        <v>69.02</v>
      </c>
      <c r="S27" t="n">
        <v>46.36</v>
      </c>
      <c r="T27" t="n">
        <v>10879.59</v>
      </c>
      <c r="U27" t="n">
        <v>0.67</v>
      </c>
      <c r="V27" t="n">
        <v>0.89</v>
      </c>
      <c r="W27" t="n">
        <v>9.24</v>
      </c>
      <c r="X27" t="n">
        <v>0.7</v>
      </c>
      <c r="Y27" t="n">
        <v>1</v>
      </c>
      <c r="Z27" t="n">
        <v>10</v>
      </c>
      <c r="AA27" t="n">
        <v>1139.011499965404</v>
      </c>
      <c r="AB27" t="n">
        <v>1558.445783893603</v>
      </c>
      <c r="AC27" t="n">
        <v>1409.709905571192</v>
      </c>
      <c r="AD27" t="n">
        <v>1139011.499965404</v>
      </c>
      <c r="AE27" t="n">
        <v>1558445.783893603</v>
      </c>
      <c r="AF27" t="n">
        <v>1.364012052074168e-06</v>
      </c>
      <c r="AG27" t="n">
        <v>24.48784722222222</v>
      </c>
      <c r="AH27" t="n">
        <v>1409709.905571192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3.5513</v>
      </c>
      <c r="E28" t="n">
        <v>28.16</v>
      </c>
      <c r="F28" t="n">
        <v>24.07</v>
      </c>
      <c r="G28" t="n">
        <v>41.26</v>
      </c>
      <c r="H28" t="n">
        <v>0.59</v>
      </c>
      <c r="I28" t="n">
        <v>35</v>
      </c>
      <c r="J28" t="n">
        <v>224.07</v>
      </c>
      <c r="K28" t="n">
        <v>56.13</v>
      </c>
      <c r="L28" t="n">
        <v>7.5</v>
      </c>
      <c r="M28" t="n">
        <v>33</v>
      </c>
      <c r="N28" t="n">
        <v>50.44</v>
      </c>
      <c r="O28" t="n">
        <v>27869.24</v>
      </c>
      <c r="P28" t="n">
        <v>353.28</v>
      </c>
      <c r="Q28" t="n">
        <v>608.92</v>
      </c>
      <c r="R28" t="n">
        <v>68.86</v>
      </c>
      <c r="S28" t="n">
        <v>46.36</v>
      </c>
      <c r="T28" t="n">
        <v>10804.62</v>
      </c>
      <c r="U28" t="n">
        <v>0.67</v>
      </c>
      <c r="V28" t="n">
        <v>0.89</v>
      </c>
      <c r="W28" t="n">
        <v>9.24</v>
      </c>
      <c r="X28" t="n">
        <v>0.6899999999999999</v>
      </c>
      <c r="Y28" t="n">
        <v>1</v>
      </c>
      <c r="Z28" t="n">
        <v>10</v>
      </c>
      <c r="AA28" t="n">
        <v>1137.500372493476</v>
      </c>
      <c r="AB28" t="n">
        <v>1556.378192620271</v>
      </c>
      <c r="AC28" t="n">
        <v>1407.839642307104</v>
      </c>
      <c r="AD28" t="n">
        <v>1137500.372493476</v>
      </c>
      <c r="AE28" t="n">
        <v>1556378.192620271</v>
      </c>
      <c r="AF28" t="n">
        <v>1.366281942948889e-06</v>
      </c>
      <c r="AG28" t="n">
        <v>24.44444444444444</v>
      </c>
      <c r="AH28" t="n">
        <v>1407839.642307105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3.5615</v>
      </c>
      <c r="E29" t="n">
        <v>28.08</v>
      </c>
      <c r="F29" t="n">
        <v>24.03</v>
      </c>
      <c r="G29" t="n">
        <v>42.41</v>
      </c>
      <c r="H29" t="n">
        <v>0.61</v>
      </c>
      <c r="I29" t="n">
        <v>34</v>
      </c>
      <c r="J29" t="n">
        <v>224.49</v>
      </c>
      <c r="K29" t="n">
        <v>56.13</v>
      </c>
      <c r="L29" t="n">
        <v>7.75</v>
      </c>
      <c r="M29" t="n">
        <v>32</v>
      </c>
      <c r="N29" t="n">
        <v>50.61</v>
      </c>
      <c r="O29" t="n">
        <v>27920.73</v>
      </c>
      <c r="P29" t="n">
        <v>352.32</v>
      </c>
      <c r="Q29" t="n">
        <v>608.9</v>
      </c>
      <c r="R29" t="n">
        <v>67.81999999999999</v>
      </c>
      <c r="S29" t="n">
        <v>46.36</v>
      </c>
      <c r="T29" t="n">
        <v>10288.92</v>
      </c>
      <c r="U29" t="n">
        <v>0.68</v>
      </c>
      <c r="V29" t="n">
        <v>0.89</v>
      </c>
      <c r="W29" t="n">
        <v>9.23</v>
      </c>
      <c r="X29" t="n">
        <v>0.66</v>
      </c>
      <c r="Y29" t="n">
        <v>1</v>
      </c>
      <c r="Z29" t="n">
        <v>10</v>
      </c>
      <c r="AA29" t="n">
        <v>1123.226221360454</v>
      </c>
      <c r="AB29" t="n">
        <v>1536.847669308968</v>
      </c>
      <c r="AC29" t="n">
        <v>1390.17308472937</v>
      </c>
      <c r="AD29" t="n">
        <v>1123226.221360454</v>
      </c>
      <c r="AE29" t="n">
        <v>1536847.669308968</v>
      </c>
      <c r="AF29" t="n">
        <v>1.370206161071289e-06</v>
      </c>
      <c r="AG29" t="n">
        <v>24.375</v>
      </c>
      <c r="AH29" t="n">
        <v>1390173.08472937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3.5696</v>
      </c>
      <c r="E30" t="n">
        <v>28.01</v>
      </c>
      <c r="F30" t="n">
        <v>24.01</v>
      </c>
      <c r="G30" t="n">
        <v>43.65</v>
      </c>
      <c r="H30" t="n">
        <v>0.63</v>
      </c>
      <c r="I30" t="n">
        <v>33</v>
      </c>
      <c r="J30" t="n">
        <v>224.9</v>
      </c>
      <c r="K30" t="n">
        <v>56.13</v>
      </c>
      <c r="L30" t="n">
        <v>8</v>
      </c>
      <c r="M30" t="n">
        <v>31</v>
      </c>
      <c r="N30" t="n">
        <v>50.78</v>
      </c>
      <c r="O30" t="n">
        <v>27972.28</v>
      </c>
      <c r="P30" t="n">
        <v>351.72</v>
      </c>
      <c r="Q30" t="n">
        <v>608.8099999999999</v>
      </c>
      <c r="R30" t="n">
        <v>67.14</v>
      </c>
      <c r="S30" t="n">
        <v>46.36</v>
      </c>
      <c r="T30" t="n">
        <v>9951.559999999999</v>
      </c>
      <c r="U30" t="n">
        <v>0.6899999999999999</v>
      </c>
      <c r="V30" t="n">
        <v>0.89</v>
      </c>
      <c r="W30" t="n">
        <v>9.23</v>
      </c>
      <c r="X30" t="n">
        <v>0.64</v>
      </c>
      <c r="Y30" t="n">
        <v>1</v>
      </c>
      <c r="Z30" t="n">
        <v>10</v>
      </c>
      <c r="AA30" t="n">
        <v>1120.499188866292</v>
      </c>
      <c r="AB30" t="n">
        <v>1533.116423142272</v>
      </c>
      <c r="AC30" t="n">
        <v>1386.797943459988</v>
      </c>
      <c r="AD30" t="n">
        <v>1120499.188866292</v>
      </c>
      <c r="AE30" t="n">
        <v>1533116.423142273</v>
      </c>
      <c r="AF30" t="n">
        <v>1.373322451933194e-06</v>
      </c>
      <c r="AG30" t="n">
        <v>24.31423611111111</v>
      </c>
      <c r="AH30" t="n">
        <v>1386797.943459988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3.576</v>
      </c>
      <c r="E31" t="n">
        <v>27.96</v>
      </c>
      <c r="F31" t="n">
        <v>24</v>
      </c>
      <c r="G31" t="n">
        <v>45</v>
      </c>
      <c r="H31" t="n">
        <v>0.65</v>
      </c>
      <c r="I31" t="n">
        <v>32</v>
      </c>
      <c r="J31" t="n">
        <v>225.32</v>
      </c>
      <c r="K31" t="n">
        <v>56.13</v>
      </c>
      <c r="L31" t="n">
        <v>8.25</v>
      </c>
      <c r="M31" t="n">
        <v>30</v>
      </c>
      <c r="N31" t="n">
        <v>50.95</v>
      </c>
      <c r="O31" t="n">
        <v>28023.89</v>
      </c>
      <c r="P31" t="n">
        <v>351.24</v>
      </c>
      <c r="Q31" t="n">
        <v>608.91</v>
      </c>
      <c r="R31" t="n">
        <v>66.90000000000001</v>
      </c>
      <c r="S31" t="n">
        <v>46.36</v>
      </c>
      <c r="T31" t="n">
        <v>9837.51</v>
      </c>
      <c r="U31" t="n">
        <v>0.6899999999999999</v>
      </c>
      <c r="V31" t="n">
        <v>0.89</v>
      </c>
      <c r="W31" t="n">
        <v>9.23</v>
      </c>
      <c r="X31" t="n">
        <v>0.63</v>
      </c>
      <c r="Y31" t="n">
        <v>1</v>
      </c>
      <c r="Z31" t="n">
        <v>10</v>
      </c>
      <c r="AA31" t="n">
        <v>1118.39004848735</v>
      </c>
      <c r="AB31" t="n">
        <v>1530.230604227097</v>
      </c>
      <c r="AC31" t="n">
        <v>1384.187543051804</v>
      </c>
      <c r="AD31" t="n">
        <v>1118390.04848735</v>
      </c>
      <c r="AE31" t="n">
        <v>1530230.604227097</v>
      </c>
      <c r="AF31" t="n">
        <v>1.375784706441367e-06</v>
      </c>
      <c r="AG31" t="n">
        <v>24.27083333333333</v>
      </c>
      <c r="AH31" t="n">
        <v>1384187.543051804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3.5861</v>
      </c>
      <c r="E32" t="n">
        <v>27.89</v>
      </c>
      <c r="F32" t="n">
        <v>23.96</v>
      </c>
      <c r="G32" t="n">
        <v>46.38</v>
      </c>
      <c r="H32" t="n">
        <v>0.67</v>
      </c>
      <c r="I32" t="n">
        <v>31</v>
      </c>
      <c r="J32" t="n">
        <v>225.74</v>
      </c>
      <c r="K32" t="n">
        <v>56.13</v>
      </c>
      <c r="L32" t="n">
        <v>8.5</v>
      </c>
      <c r="M32" t="n">
        <v>29</v>
      </c>
      <c r="N32" t="n">
        <v>51.11</v>
      </c>
      <c r="O32" t="n">
        <v>28075.56</v>
      </c>
      <c r="P32" t="n">
        <v>350.63</v>
      </c>
      <c r="Q32" t="n">
        <v>608.84</v>
      </c>
      <c r="R32" t="n">
        <v>65.73</v>
      </c>
      <c r="S32" t="n">
        <v>46.36</v>
      </c>
      <c r="T32" t="n">
        <v>9256.700000000001</v>
      </c>
      <c r="U32" t="n">
        <v>0.71</v>
      </c>
      <c r="V32" t="n">
        <v>0.89</v>
      </c>
      <c r="W32" t="n">
        <v>9.23</v>
      </c>
      <c r="X32" t="n">
        <v>0.59</v>
      </c>
      <c r="Y32" t="n">
        <v>1</v>
      </c>
      <c r="Z32" t="n">
        <v>10</v>
      </c>
      <c r="AA32" t="n">
        <v>1115.109946509308</v>
      </c>
      <c r="AB32" t="n">
        <v>1525.742623992854</v>
      </c>
      <c r="AC32" t="n">
        <v>1380.127889352198</v>
      </c>
      <c r="AD32" t="n">
        <v>1115109.946509308</v>
      </c>
      <c r="AE32" t="n">
        <v>1525742.623992854</v>
      </c>
      <c r="AF32" t="n">
        <v>1.379670451837077e-06</v>
      </c>
      <c r="AG32" t="n">
        <v>24.21006944444444</v>
      </c>
      <c r="AH32" t="n">
        <v>1380127.889352198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3.5924</v>
      </c>
      <c r="E33" t="n">
        <v>27.84</v>
      </c>
      <c r="F33" t="n">
        <v>23.96</v>
      </c>
      <c r="G33" t="n">
        <v>47.91</v>
      </c>
      <c r="H33" t="n">
        <v>0.6899999999999999</v>
      </c>
      <c r="I33" t="n">
        <v>30</v>
      </c>
      <c r="J33" t="n">
        <v>226.16</v>
      </c>
      <c r="K33" t="n">
        <v>56.13</v>
      </c>
      <c r="L33" t="n">
        <v>8.75</v>
      </c>
      <c r="M33" t="n">
        <v>28</v>
      </c>
      <c r="N33" t="n">
        <v>51.28</v>
      </c>
      <c r="O33" t="n">
        <v>28127.29</v>
      </c>
      <c r="P33" t="n">
        <v>349.87</v>
      </c>
      <c r="Q33" t="n">
        <v>608.87</v>
      </c>
      <c r="R33" t="n">
        <v>65.70999999999999</v>
      </c>
      <c r="S33" t="n">
        <v>46.36</v>
      </c>
      <c r="T33" t="n">
        <v>9251.85</v>
      </c>
      <c r="U33" t="n">
        <v>0.71</v>
      </c>
      <c r="V33" t="n">
        <v>0.89</v>
      </c>
      <c r="W33" t="n">
        <v>9.220000000000001</v>
      </c>
      <c r="X33" t="n">
        <v>0.58</v>
      </c>
      <c r="Y33" t="n">
        <v>1</v>
      </c>
      <c r="Z33" t="n">
        <v>10</v>
      </c>
      <c r="AA33" t="n">
        <v>1112.694570383869</v>
      </c>
      <c r="AB33" t="n">
        <v>1522.437799819155</v>
      </c>
      <c r="AC33" t="n">
        <v>1377.138472959286</v>
      </c>
      <c r="AD33" t="n">
        <v>1112694.570383869</v>
      </c>
      <c r="AE33" t="n">
        <v>1522437.799819155</v>
      </c>
      <c r="AF33" t="n">
        <v>1.382094233618559e-06</v>
      </c>
      <c r="AG33" t="n">
        <v>24.16666666666667</v>
      </c>
      <c r="AH33" t="n">
        <v>1377138.472959286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3.6006</v>
      </c>
      <c r="E34" t="n">
        <v>27.77</v>
      </c>
      <c r="F34" t="n">
        <v>23.94</v>
      </c>
      <c r="G34" t="n">
        <v>49.52</v>
      </c>
      <c r="H34" t="n">
        <v>0.71</v>
      </c>
      <c r="I34" t="n">
        <v>29</v>
      </c>
      <c r="J34" t="n">
        <v>226.58</v>
      </c>
      <c r="K34" t="n">
        <v>56.13</v>
      </c>
      <c r="L34" t="n">
        <v>9</v>
      </c>
      <c r="M34" t="n">
        <v>27</v>
      </c>
      <c r="N34" t="n">
        <v>51.45</v>
      </c>
      <c r="O34" t="n">
        <v>28179.08</v>
      </c>
      <c r="P34" t="n">
        <v>349.49</v>
      </c>
      <c r="Q34" t="n">
        <v>608.91</v>
      </c>
      <c r="R34" t="n">
        <v>64.68000000000001</v>
      </c>
      <c r="S34" t="n">
        <v>46.36</v>
      </c>
      <c r="T34" t="n">
        <v>8741.68</v>
      </c>
      <c r="U34" t="n">
        <v>0.72</v>
      </c>
      <c r="V34" t="n">
        <v>0.89</v>
      </c>
      <c r="W34" t="n">
        <v>9.23</v>
      </c>
      <c r="X34" t="n">
        <v>0.5600000000000001</v>
      </c>
      <c r="Y34" t="n">
        <v>1</v>
      </c>
      <c r="Z34" t="n">
        <v>10</v>
      </c>
      <c r="AA34" t="n">
        <v>1110.327265632967</v>
      </c>
      <c r="AB34" t="n">
        <v>1519.198749020855</v>
      </c>
      <c r="AC34" t="n">
        <v>1374.20855262314</v>
      </c>
      <c r="AD34" t="n">
        <v>1110327.265632967</v>
      </c>
      <c r="AE34" t="n">
        <v>1519198.749020855</v>
      </c>
      <c r="AF34" t="n">
        <v>1.385248997207155e-06</v>
      </c>
      <c r="AG34" t="n">
        <v>24.10590277777778</v>
      </c>
      <c r="AH34" t="n">
        <v>1374208.55262314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3.6084</v>
      </c>
      <c r="E35" t="n">
        <v>27.71</v>
      </c>
      <c r="F35" t="n">
        <v>23.92</v>
      </c>
      <c r="G35" t="n">
        <v>51.25</v>
      </c>
      <c r="H35" t="n">
        <v>0.72</v>
      </c>
      <c r="I35" t="n">
        <v>28</v>
      </c>
      <c r="J35" t="n">
        <v>227</v>
      </c>
      <c r="K35" t="n">
        <v>56.13</v>
      </c>
      <c r="L35" t="n">
        <v>9.25</v>
      </c>
      <c r="M35" t="n">
        <v>26</v>
      </c>
      <c r="N35" t="n">
        <v>51.62</v>
      </c>
      <c r="O35" t="n">
        <v>28230.92</v>
      </c>
      <c r="P35" t="n">
        <v>348.88</v>
      </c>
      <c r="Q35" t="n">
        <v>608.85</v>
      </c>
      <c r="R35" t="n">
        <v>64.15000000000001</v>
      </c>
      <c r="S35" t="n">
        <v>46.36</v>
      </c>
      <c r="T35" t="n">
        <v>8483.35</v>
      </c>
      <c r="U35" t="n">
        <v>0.72</v>
      </c>
      <c r="V35" t="n">
        <v>0.89</v>
      </c>
      <c r="W35" t="n">
        <v>9.23</v>
      </c>
      <c r="X35" t="n">
        <v>0.55</v>
      </c>
      <c r="Y35" t="n">
        <v>1</v>
      </c>
      <c r="Z35" t="n">
        <v>10</v>
      </c>
      <c r="AA35" t="n">
        <v>1107.702959910452</v>
      </c>
      <c r="AB35" t="n">
        <v>1515.608058155113</v>
      </c>
      <c r="AC35" t="n">
        <v>1370.960552254058</v>
      </c>
      <c r="AD35" t="n">
        <v>1107702.959910452</v>
      </c>
      <c r="AE35" t="n">
        <v>1515608.058155113</v>
      </c>
      <c r="AF35" t="n">
        <v>1.38824986988899e-06</v>
      </c>
      <c r="AG35" t="n">
        <v>24.05381944444444</v>
      </c>
      <c r="AH35" t="n">
        <v>1370960.552254058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3.6096</v>
      </c>
      <c r="E36" t="n">
        <v>27.7</v>
      </c>
      <c r="F36" t="n">
        <v>23.91</v>
      </c>
      <c r="G36" t="n">
        <v>51.23</v>
      </c>
      <c r="H36" t="n">
        <v>0.74</v>
      </c>
      <c r="I36" t="n">
        <v>28</v>
      </c>
      <c r="J36" t="n">
        <v>227.42</v>
      </c>
      <c r="K36" t="n">
        <v>56.13</v>
      </c>
      <c r="L36" t="n">
        <v>9.5</v>
      </c>
      <c r="M36" t="n">
        <v>26</v>
      </c>
      <c r="N36" t="n">
        <v>51.8</v>
      </c>
      <c r="O36" t="n">
        <v>28282.83</v>
      </c>
      <c r="P36" t="n">
        <v>348.25</v>
      </c>
      <c r="Q36" t="n">
        <v>608.86</v>
      </c>
      <c r="R36" t="n">
        <v>64.14</v>
      </c>
      <c r="S36" t="n">
        <v>46.36</v>
      </c>
      <c r="T36" t="n">
        <v>8475.530000000001</v>
      </c>
      <c r="U36" t="n">
        <v>0.72</v>
      </c>
      <c r="V36" t="n">
        <v>0.89</v>
      </c>
      <c r="W36" t="n">
        <v>9.220000000000001</v>
      </c>
      <c r="X36" t="n">
        <v>0.54</v>
      </c>
      <c r="Y36" t="n">
        <v>1</v>
      </c>
      <c r="Z36" t="n">
        <v>10</v>
      </c>
      <c r="AA36" t="n">
        <v>1106.437727320935</v>
      </c>
      <c r="AB36" t="n">
        <v>1513.876911108013</v>
      </c>
      <c r="AC36" t="n">
        <v>1369.394623451453</v>
      </c>
      <c r="AD36" t="n">
        <v>1106437.727320935</v>
      </c>
      <c r="AE36" t="n">
        <v>1513876.911108013</v>
      </c>
      <c r="AF36" t="n">
        <v>1.388711542609273e-06</v>
      </c>
      <c r="AG36" t="n">
        <v>24.04513888888889</v>
      </c>
      <c r="AH36" t="n">
        <v>1369394.623451453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3.6178</v>
      </c>
      <c r="E37" t="n">
        <v>27.64</v>
      </c>
      <c r="F37" t="n">
        <v>23.89</v>
      </c>
      <c r="G37" t="n">
        <v>53.09</v>
      </c>
      <c r="H37" t="n">
        <v>0.76</v>
      </c>
      <c r="I37" t="n">
        <v>27</v>
      </c>
      <c r="J37" t="n">
        <v>227.84</v>
      </c>
      <c r="K37" t="n">
        <v>56.13</v>
      </c>
      <c r="L37" t="n">
        <v>9.75</v>
      </c>
      <c r="M37" t="n">
        <v>25</v>
      </c>
      <c r="N37" t="n">
        <v>51.97</v>
      </c>
      <c r="O37" t="n">
        <v>28334.8</v>
      </c>
      <c r="P37" t="n">
        <v>348.05</v>
      </c>
      <c r="Q37" t="n">
        <v>608.9</v>
      </c>
      <c r="R37" t="n">
        <v>63.33</v>
      </c>
      <c r="S37" t="n">
        <v>46.36</v>
      </c>
      <c r="T37" t="n">
        <v>8077.25</v>
      </c>
      <c r="U37" t="n">
        <v>0.73</v>
      </c>
      <c r="V37" t="n">
        <v>0.89</v>
      </c>
      <c r="W37" t="n">
        <v>9.220000000000001</v>
      </c>
      <c r="X37" t="n">
        <v>0.52</v>
      </c>
      <c r="Y37" t="n">
        <v>1</v>
      </c>
      <c r="Z37" t="n">
        <v>10</v>
      </c>
      <c r="AA37" t="n">
        <v>1104.196025929417</v>
      </c>
      <c r="AB37" t="n">
        <v>1510.809716367253</v>
      </c>
      <c r="AC37" t="n">
        <v>1366.620157471916</v>
      </c>
      <c r="AD37" t="n">
        <v>1104196.025929417</v>
      </c>
      <c r="AE37" t="n">
        <v>1510809.716367253</v>
      </c>
      <c r="AF37" t="n">
        <v>1.391866306197869e-06</v>
      </c>
      <c r="AG37" t="n">
        <v>23.99305555555556</v>
      </c>
      <c r="AH37" t="n">
        <v>1366620.157471916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3.6278</v>
      </c>
      <c r="E38" t="n">
        <v>27.56</v>
      </c>
      <c r="F38" t="n">
        <v>23.85</v>
      </c>
      <c r="G38" t="n">
        <v>55.05</v>
      </c>
      <c r="H38" t="n">
        <v>0.78</v>
      </c>
      <c r="I38" t="n">
        <v>26</v>
      </c>
      <c r="J38" t="n">
        <v>228.27</v>
      </c>
      <c r="K38" t="n">
        <v>56.13</v>
      </c>
      <c r="L38" t="n">
        <v>10</v>
      </c>
      <c r="M38" t="n">
        <v>24</v>
      </c>
      <c r="N38" t="n">
        <v>52.14</v>
      </c>
      <c r="O38" t="n">
        <v>28386.82</v>
      </c>
      <c r="P38" t="n">
        <v>347.08</v>
      </c>
      <c r="Q38" t="n">
        <v>608.87</v>
      </c>
      <c r="R38" t="n">
        <v>62.46</v>
      </c>
      <c r="S38" t="n">
        <v>46.36</v>
      </c>
      <c r="T38" t="n">
        <v>7646.25</v>
      </c>
      <c r="U38" t="n">
        <v>0.74</v>
      </c>
      <c r="V38" t="n">
        <v>0.89</v>
      </c>
      <c r="W38" t="n">
        <v>9.210000000000001</v>
      </c>
      <c r="X38" t="n">
        <v>0.48</v>
      </c>
      <c r="Y38" t="n">
        <v>1</v>
      </c>
      <c r="Z38" t="n">
        <v>10</v>
      </c>
      <c r="AA38" t="n">
        <v>1100.472216628023</v>
      </c>
      <c r="AB38" t="n">
        <v>1505.714636198214</v>
      </c>
      <c r="AC38" t="n">
        <v>1362.01134460322</v>
      </c>
      <c r="AD38" t="n">
        <v>1100472.216628023</v>
      </c>
      <c r="AE38" t="n">
        <v>1505714.636198214</v>
      </c>
      <c r="AF38" t="n">
        <v>1.395713578866888e-06</v>
      </c>
      <c r="AG38" t="n">
        <v>23.92361111111111</v>
      </c>
      <c r="AH38" t="n">
        <v>1362011.34460322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3.6241</v>
      </c>
      <c r="E39" t="n">
        <v>27.59</v>
      </c>
      <c r="F39" t="n">
        <v>23.88</v>
      </c>
      <c r="G39" t="n">
        <v>55.11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346.87</v>
      </c>
      <c r="Q39" t="n">
        <v>608.87</v>
      </c>
      <c r="R39" t="n">
        <v>63.23</v>
      </c>
      <c r="S39" t="n">
        <v>46.36</v>
      </c>
      <c r="T39" t="n">
        <v>8030.35</v>
      </c>
      <c r="U39" t="n">
        <v>0.73</v>
      </c>
      <c r="V39" t="n">
        <v>0.89</v>
      </c>
      <c r="W39" t="n">
        <v>9.220000000000001</v>
      </c>
      <c r="X39" t="n">
        <v>0.51</v>
      </c>
      <c r="Y39" t="n">
        <v>1</v>
      </c>
      <c r="Z39" t="n">
        <v>10</v>
      </c>
      <c r="AA39" t="n">
        <v>1101.111839019038</v>
      </c>
      <c r="AB39" t="n">
        <v>1506.589795771749</v>
      </c>
      <c r="AC39" t="n">
        <v>1362.802980175351</v>
      </c>
      <c r="AD39" t="n">
        <v>1101111.839019038</v>
      </c>
      <c r="AE39" t="n">
        <v>1506589.795771749</v>
      </c>
      <c r="AF39" t="n">
        <v>1.394290087979351e-06</v>
      </c>
      <c r="AG39" t="n">
        <v>23.94965277777778</v>
      </c>
      <c r="AH39" t="n">
        <v>1362802.980175351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3.6342</v>
      </c>
      <c r="E40" t="n">
        <v>27.52</v>
      </c>
      <c r="F40" t="n">
        <v>23.85</v>
      </c>
      <c r="G40" t="n">
        <v>57.24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346.6</v>
      </c>
      <c r="Q40" t="n">
        <v>608.87</v>
      </c>
      <c r="R40" t="n">
        <v>62.2</v>
      </c>
      <c r="S40" t="n">
        <v>46.36</v>
      </c>
      <c r="T40" t="n">
        <v>7523.48</v>
      </c>
      <c r="U40" t="n">
        <v>0.75</v>
      </c>
      <c r="V40" t="n">
        <v>0.89</v>
      </c>
      <c r="W40" t="n">
        <v>9.220000000000001</v>
      </c>
      <c r="X40" t="n">
        <v>0.48</v>
      </c>
      <c r="Y40" t="n">
        <v>1</v>
      </c>
      <c r="Z40" t="n">
        <v>10</v>
      </c>
      <c r="AA40" t="n">
        <v>1098.509545282661</v>
      </c>
      <c r="AB40" t="n">
        <v>1503.029222676541</v>
      </c>
      <c r="AC40" t="n">
        <v>1359.582223179054</v>
      </c>
      <c r="AD40" t="n">
        <v>1098509.545282661</v>
      </c>
      <c r="AE40" t="n">
        <v>1503029.222676541</v>
      </c>
      <c r="AF40" t="n">
        <v>1.39817583337506e-06</v>
      </c>
      <c r="AG40" t="n">
        <v>23.88888888888889</v>
      </c>
      <c r="AH40" t="n">
        <v>1359582.223179054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3.6434</v>
      </c>
      <c r="E41" t="n">
        <v>27.45</v>
      </c>
      <c r="F41" t="n">
        <v>23.82</v>
      </c>
      <c r="G41" t="n">
        <v>59.55</v>
      </c>
      <c r="H41" t="n">
        <v>0.83</v>
      </c>
      <c r="I41" t="n">
        <v>24</v>
      </c>
      <c r="J41" t="n">
        <v>229.53</v>
      </c>
      <c r="K41" t="n">
        <v>56.13</v>
      </c>
      <c r="L41" t="n">
        <v>10.75</v>
      </c>
      <c r="M41" t="n">
        <v>22</v>
      </c>
      <c r="N41" t="n">
        <v>52.66</v>
      </c>
      <c r="O41" t="n">
        <v>28543.27</v>
      </c>
      <c r="P41" t="n">
        <v>345.33</v>
      </c>
      <c r="Q41" t="n">
        <v>608.8200000000001</v>
      </c>
      <c r="R41" t="n">
        <v>61.4</v>
      </c>
      <c r="S41" t="n">
        <v>46.36</v>
      </c>
      <c r="T41" t="n">
        <v>7125.41</v>
      </c>
      <c r="U41" t="n">
        <v>0.76</v>
      </c>
      <c r="V41" t="n">
        <v>0.89</v>
      </c>
      <c r="W41" t="n">
        <v>9.210000000000001</v>
      </c>
      <c r="X41" t="n">
        <v>0.45</v>
      </c>
      <c r="Y41" t="n">
        <v>1</v>
      </c>
      <c r="Z41" t="n">
        <v>10</v>
      </c>
      <c r="AA41" t="n">
        <v>1094.601385785117</v>
      </c>
      <c r="AB41" t="n">
        <v>1497.681906436173</v>
      </c>
      <c r="AC41" t="n">
        <v>1354.745247295661</v>
      </c>
      <c r="AD41" t="n">
        <v>1094601.385785117</v>
      </c>
      <c r="AE41" t="n">
        <v>1497681.906436173</v>
      </c>
      <c r="AF41" t="n">
        <v>1.401715324230559e-06</v>
      </c>
      <c r="AG41" t="n">
        <v>23.828125</v>
      </c>
      <c r="AH41" t="n">
        <v>1354745.247295661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3.6414</v>
      </c>
      <c r="E42" t="n">
        <v>27.46</v>
      </c>
      <c r="F42" t="n">
        <v>23.84</v>
      </c>
      <c r="G42" t="n">
        <v>59.59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22</v>
      </c>
      <c r="N42" t="n">
        <v>52.83</v>
      </c>
      <c r="O42" t="n">
        <v>28595.54</v>
      </c>
      <c r="P42" t="n">
        <v>345.51</v>
      </c>
      <c r="Q42" t="n">
        <v>608.85</v>
      </c>
      <c r="R42" t="n">
        <v>61.86</v>
      </c>
      <c r="S42" t="n">
        <v>46.36</v>
      </c>
      <c r="T42" t="n">
        <v>7357.22</v>
      </c>
      <c r="U42" t="n">
        <v>0.75</v>
      </c>
      <c r="V42" t="n">
        <v>0.89</v>
      </c>
      <c r="W42" t="n">
        <v>9.220000000000001</v>
      </c>
      <c r="X42" t="n">
        <v>0.46</v>
      </c>
      <c r="Y42" t="n">
        <v>1</v>
      </c>
      <c r="Z42" t="n">
        <v>10</v>
      </c>
      <c r="AA42" t="n">
        <v>1095.410258286887</v>
      </c>
      <c r="AB42" t="n">
        <v>1498.788641478031</v>
      </c>
      <c r="AC42" t="n">
        <v>1355.746357098437</v>
      </c>
      <c r="AD42" t="n">
        <v>1095410.258286887</v>
      </c>
      <c r="AE42" t="n">
        <v>1498788.64147803</v>
      </c>
      <c r="AF42" t="n">
        <v>1.400945869696755e-06</v>
      </c>
      <c r="AG42" t="n">
        <v>23.83680555555556</v>
      </c>
      <c r="AH42" t="n">
        <v>1355746.357098437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3.6489</v>
      </c>
      <c r="E43" t="n">
        <v>27.41</v>
      </c>
      <c r="F43" t="n">
        <v>23.82</v>
      </c>
      <c r="G43" t="n">
        <v>62.14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21</v>
      </c>
      <c r="N43" t="n">
        <v>53</v>
      </c>
      <c r="O43" t="n">
        <v>28647.87</v>
      </c>
      <c r="P43" t="n">
        <v>344.63</v>
      </c>
      <c r="Q43" t="n">
        <v>608.79</v>
      </c>
      <c r="R43" t="n">
        <v>61.33</v>
      </c>
      <c r="S43" t="n">
        <v>46.36</v>
      </c>
      <c r="T43" t="n">
        <v>7099.26</v>
      </c>
      <c r="U43" t="n">
        <v>0.76</v>
      </c>
      <c r="V43" t="n">
        <v>0.89</v>
      </c>
      <c r="W43" t="n">
        <v>9.220000000000001</v>
      </c>
      <c r="X43" t="n">
        <v>0.45</v>
      </c>
      <c r="Y43" t="n">
        <v>1</v>
      </c>
      <c r="Z43" t="n">
        <v>10</v>
      </c>
      <c r="AA43" t="n">
        <v>1092.501582520959</v>
      </c>
      <c r="AB43" t="n">
        <v>1494.808862973369</v>
      </c>
      <c r="AC43" t="n">
        <v>1352.146403068606</v>
      </c>
      <c r="AD43" t="n">
        <v>1092501.582520959</v>
      </c>
      <c r="AE43" t="n">
        <v>1494808.862973369</v>
      </c>
      <c r="AF43" t="n">
        <v>1.403831324198519e-06</v>
      </c>
      <c r="AG43" t="n">
        <v>23.79340277777778</v>
      </c>
      <c r="AH43" t="n">
        <v>1352146.403068606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3.6495</v>
      </c>
      <c r="E44" t="n">
        <v>27.4</v>
      </c>
      <c r="F44" t="n">
        <v>23.82</v>
      </c>
      <c r="G44" t="n">
        <v>62.13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21</v>
      </c>
      <c r="N44" t="n">
        <v>53.18</v>
      </c>
      <c r="O44" t="n">
        <v>28700.26</v>
      </c>
      <c r="P44" t="n">
        <v>344.77</v>
      </c>
      <c r="Q44" t="n">
        <v>608.86</v>
      </c>
      <c r="R44" t="n">
        <v>61.26</v>
      </c>
      <c r="S44" t="n">
        <v>46.36</v>
      </c>
      <c r="T44" t="n">
        <v>7063.59</v>
      </c>
      <c r="U44" t="n">
        <v>0.76</v>
      </c>
      <c r="V44" t="n">
        <v>0.89</v>
      </c>
      <c r="W44" t="n">
        <v>9.210000000000001</v>
      </c>
      <c r="X44" t="n">
        <v>0.45</v>
      </c>
      <c r="Y44" t="n">
        <v>1</v>
      </c>
      <c r="Z44" t="n">
        <v>10</v>
      </c>
      <c r="AA44" t="n">
        <v>1092.595526984938</v>
      </c>
      <c r="AB44" t="n">
        <v>1494.937401933522</v>
      </c>
      <c r="AC44" t="n">
        <v>1352.262674450807</v>
      </c>
      <c r="AD44" t="n">
        <v>1092595.526984937</v>
      </c>
      <c r="AE44" t="n">
        <v>1494937.401933522</v>
      </c>
      <c r="AF44" t="n">
        <v>1.40406216055866e-06</v>
      </c>
      <c r="AG44" t="n">
        <v>23.78472222222222</v>
      </c>
      <c r="AH44" t="n">
        <v>1352262.674450808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3.6577</v>
      </c>
      <c r="E45" t="n">
        <v>27.34</v>
      </c>
      <c r="F45" t="n">
        <v>23.8</v>
      </c>
      <c r="G45" t="n">
        <v>64.90000000000001</v>
      </c>
      <c r="H45" t="n">
        <v>0.9</v>
      </c>
      <c r="I45" t="n">
        <v>22</v>
      </c>
      <c r="J45" t="n">
        <v>231.23</v>
      </c>
      <c r="K45" t="n">
        <v>56.13</v>
      </c>
      <c r="L45" t="n">
        <v>11.75</v>
      </c>
      <c r="M45" t="n">
        <v>20</v>
      </c>
      <c r="N45" t="n">
        <v>53.36</v>
      </c>
      <c r="O45" t="n">
        <v>28752.71</v>
      </c>
      <c r="P45" t="n">
        <v>343.66</v>
      </c>
      <c r="Q45" t="n">
        <v>608.9</v>
      </c>
      <c r="R45" t="n">
        <v>60.41</v>
      </c>
      <c r="S45" t="n">
        <v>46.36</v>
      </c>
      <c r="T45" t="n">
        <v>6644.12</v>
      </c>
      <c r="U45" t="n">
        <v>0.77</v>
      </c>
      <c r="V45" t="n">
        <v>0.9</v>
      </c>
      <c r="W45" t="n">
        <v>9.220000000000001</v>
      </c>
      <c r="X45" t="n">
        <v>0.42</v>
      </c>
      <c r="Y45" t="n">
        <v>1</v>
      </c>
      <c r="Z45" t="n">
        <v>10</v>
      </c>
      <c r="AA45" t="n">
        <v>1078.832461924037</v>
      </c>
      <c r="AB45" t="n">
        <v>1476.10616913362</v>
      </c>
      <c r="AC45" t="n">
        <v>1335.228668079527</v>
      </c>
      <c r="AD45" t="n">
        <v>1078832.461924037</v>
      </c>
      <c r="AE45" t="n">
        <v>1476106.16913362</v>
      </c>
      <c r="AF45" t="n">
        <v>1.407216924147257e-06</v>
      </c>
      <c r="AG45" t="n">
        <v>23.73263888888889</v>
      </c>
      <c r="AH45" t="n">
        <v>1335228.668079527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3.6585</v>
      </c>
      <c r="E46" t="n">
        <v>27.33</v>
      </c>
      <c r="F46" t="n">
        <v>23.79</v>
      </c>
      <c r="G46" t="n">
        <v>64.89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20</v>
      </c>
      <c r="N46" t="n">
        <v>53.53</v>
      </c>
      <c r="O46" t="n">
        <v>28805.23</v>
      </c>
      <c r="P46" t="n">
        <v>343.49</v>
      </c>
      <c r="Q46" t="n">
        <v>608.8099999999999</v>
      </c>
      <c r="R46" t="n">
        <v>60.49</v>
      </c>
      <c r="S46" t="n">
        <v>46.36</v>
      </c>
      <c r="T46" t="n">
        <v>6682.17</v>
      </c>
      <c r="U46" t="n">
        <v>0.77</v>
      </c>
      <c r="V46" t="n">
        <v>0.9</v>
      </c>
      <c r="W46" t="n">
        <v>9.210000000000001</v>
      </c>
      <c r="X46" t="n">
        <v>0.42</v>
      </c>
      <c r="Y46" t="n">
        <v>1</v>
      </c>
      <c r="Z46" t="n">
        <v>10</v>
      </c>
      <c r="AA46" t="n">
        <v>1078.350386166966</v>
      </c>
      <c r="AB46" t="n">
        <v>1475.446571815114</v>
      </c>
      <c r="AC46" t="n">
        <v>1334.632021803349</v>
      </c>
      <c r="AD46" t="n">
        <v>1078350.386166966</v>
      </c>
      <c r="AE46" t="n">
        <v>1475446.571815114</v>
      </c>
      <c r="AF46" t="n">
        <v>1.407524705960778e-06</v>
      </c>
      <c r="AG46" t="n">
        <v>23.72395833333333</v>
      </c>
      <c r="AH46" t="n">
        <v>1334632.021803349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3.6568</v>
      </c>
      <c r="E47" t="n">
        <v>27.35</v>
      </c>
      <c r="F47" t="n">
        <v>23.8</v>
      </c>
      <c r="G47" t="n">
        <v>64.92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20</v>
      </c>
      <c r="N47" t="n">
        <v>53.71</v>
      </c>
      <c r="O47" t="n">
        <v>28857.81</v>
      </c>
      <c r="P47" t="n">
        <v>343.09</v>
      </c>
      <c r="Q47" t="n">
        <v>608.8200000000001</v>
      </c>
      <c r="R47" t="n">
        <v>60.84</v>
      </c>
      <c r="S47" t="n">
        <v>46.36</v>
      </c>
      <c r="T47" t="n">
        <v>6859.47</v>
      </c>
      <c r="U47" t="n">
        <v>0.76</v>
      </c>
      <c r="V47" t="n">
        <v>0.9</v>
      </c>
      <c r="W47" t="n">
        <v>9.220000000000001</v>
      </c>
      <c r="X47" t="n">
        <v>0.43</v>
      </c>
      <c r="Y47" t="n">
        <v>1</v>
      </c>
      <c r="Z47" t="n">
        <v>10</v>
      </c>
      <c r="AA47" t="n">
        <v>1078.155276786297</v>
      </c>
      <c r="AB47" t="n">
        <v>1475.179614552866</v>
      </c>
      <c r="AC47" t="n">
        <v>1334.390542567533</v>
      </c>
      <c r="AD47" t="n">
        <v>1078155.276786298</v>
      </c>
      <c r="AE47" t="n">
        <v>1475179.614552866</v>
      </c>
      <c r="AF47" t="n">
        <v>1.406870669607045e-06</v>
      </c>
      <c r="AG47" t="n">
        <v>23.74131944444444</v>
      </c>
      <c r="AH47" t="n">
        <v>1334390.542567533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3.6661</v>
      </c>
      <c r="E48" t="n">
        <v>27.28</v>
      </c>
      <c r="F48" t="n">
        <v>23.78</v>
      </c>
      <c r="G48" t="n">
        <v>67.94</v>
      </c>
      <c r="H48" t="n">
        <v>0.96</v>
      </c>
      <c r="I48" t="n">
        <v>21</v>
      </c>
      <c r="J48" t="n">
        <v>232.51</v>
      </c>
      <c r="K48" t="n">
        <v>56.13</v>
      </c>
      <c r="L48" t="n">
        <v>12.5</v>
      </c>
      <c r="M48" t="n">
        <v>19</v>
      </c>
      <c r="N48" t="n">
        <v>53.88</v>
      </c>
      <c r="O48" t="n">
        <v>28910.45</v>
      </c>
      <c r="P48" t="n">
        <v>342.78</v>
      </c>
      <c r="Q48" t="n">
        <v>608.83</v>
      </c>
      <c r="R48" t="n">
        <v>60.21</v>
      </c>
      <c r="S48" t="n">
        <v>46.36</v>
      </c>
      <c r="T48" t="n">
        <v>6548.07</v>
      </c>
      <c r="U48" t="n">
        <v>0.77</v>
      </c>
      <c r="V48" t="n">
        <v>0.9</v>
      </c>
      <c r="W48" t="n">
        <v>9.210000000000001</v>
      </c>
      <c r="X48" t="n">
        <v>0.41</v>
      </c>
      <c r="Y48" t="n">
        <v>1</v>
      </c>
      <c r="Z48" t="n">
        <v>10</v>
      </c>
      <c r="AA48" t="n">
        <v>1075.779448096851</v>
      </c>
      <c r="AB48" t="n">
        <v>1471.928900925801</v>
      </c>
      <c r="AC48" t="n">
        <v>1331.450072486629</v>
      </c>
      <c r="AD48" t="n">
        <v>1075779.448096851</v>
      </c>
      <c r="AE48" t="n">
        <v>1471928.900925801</v>
      </c>
      <c r="AF48" t="n">
        <v>1.410448633189233e-06</v>
      </c>
      <c r="AG48" t="n">
        <v>23.68055555555556</v>
      </c>
      <c r="AH48" t="n">
        <v>1331450.072486629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3.6684</v>
      </c>
      <c r="E49" t="n">
        <v>27.26</v>
      </c>
      <c r="F49" t="n">
        <v>23.76</v>
      </c>
      <c r="G49" t="n">
        <v>67.89</v>
      </c>
      <c r="H49" t="n">
        <v>0.97</v>
      </c>
      <c r="I49" t="n">
        <v>21</v>
      </c>
      <c r="J49" t="n">
        <v>232.94</v>
      </c>
      <c r="K49" t="n">
        <v>56.13</v>
      </c>
      <c r="L49" t="n">
        <v>12.75</v>
      </c>
      <c r="M49" t="n">
        <v>19</v>
      </c>
      <c r="N49" t="n">
        <v>54.06</v>
      </c>
      <c r="O49" t="n">
        <v>28963.15</v>
      </c>
      <c r="P49" t="n">
        <v>342.14</v>
      </c>
      <c r="Q49" t="n">
        <v>608.8</v>
      </c>
      <c r="R49" t="n">
        <v>59.35</v>
      </c>
      <c r="S49" t="n">
        <v>46.36</v>
      </c>
      <c r="T49" t="n">
        <v>6119.26</v>
      </c>
      <c r="U49" t="n">
        <v>0.78</v>
      </c>
      <c r="V49" t="n">
        <v>0.9</v>
      </c>
      <c r="W49" t="n">
        <v>9.210000000000001</v>
      </c>
      <c r="X49" t="n">
        <v>0.39</v>
      </c>
      <c r="Y49" t="n">
        <v>1</v>
      </c>
      <c r="Z49" t="n">
        <v>10</v>
      </c>
      <c r="AA49" t="n">
        <v>1074.242134645775</v>
      </c>
      <c r="AB49" t="n">
        <v>1469.825480840556</v>
      </c>
      <c r="AC49" t="n">
        <v>1329.547399862151</v>
      </c>
      <c r="AD49" t="n">
        <v>1074242.134645775</v>
      </c>
      <c r="AE49" t="n">
        <v>1469825.480840556</v>
      </c>
      <c r="AF49" t="n">
        <v>1.411333505903107e-06</v>
      </c>
      <c r="AG49" t="n">
        <v>23.66319444444444</v>
      </c>
      <c r="AH49" t="n">
        <v>1329547.399862151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3.6755</v>
      </c>
      <c r="E50" t="n">
        <v>27.21</v>
      </c>
      <c r="F50" t="n">
        <v>23.75</v>
      </c>
      <c r="G50" t="n">
        <v>71.25</v>
      </c>
      <c r="H50" t="n">
        <v>0.99</v>
      </c>
      <c r="I50" t="n">
        <v>20</v>
      </c>
      <c r="J50" t="n">
        <v>233.37</v>
      </c>
      <c r="K50" t="n">
        <v>56.13</v>
      </c>
      <c r="L50" t="n">
        <v>13</v>
      </c>
      <c r="M50" t="n">
        <v>18</v>
      </c>
      <c r="N50" t="n">
        <v>54.24</v>
      </c>
      <c r="O50" t="n">
        <v>29015.91</v>
      </c>
      <c r="P50" t="n">
        <v>341.67</v>
      </c>
      <c r="Q50" t="n">
        <v>608.8</v>
      </c>
      <c r="R50" t="n">
        <v>59.18</v>
      </c>
      <c r="S50" t="n">
        <v>46.36</v>
      </c>
      <c r="T50" t="n">
        <v>6039.36</v>
      </c>
      <c r="U50" t="n">
        <v>0.78</v>
      </c>
      <c r="V50" t="n">
        <v>0.9</v>
      </c>
      <c r="W50" t="n">
        <v>9.210000000000001</v>
      </c>
      <c r="X50" t="n">
        <v>0.38</v>
      </c>
      <c r="Y50" t="n">
        <v>1</v>
      </c>
      <c r="Z50" t="n">
        <v>10</v>
      </c>
      <c r="AA50" t="n">
        <v>1072.135544847372</v>
      </c>
      <c r="AB50" t="n">
        <v>1466.943151742198</v>
      </c>
      <c r="AC50" t="n">
        <v>1326.940156207566</v>
      </c>
      <c r="AD50" t="n">
        <v>1072135.544847372</v>
      </c>
      <c r="AE50" t="n">
        <v>1466943.151742198</v>
      </c>
      <c r="AF50" t="n">
        <v>1.414065069498111e-06</v>
      </c>
      <c r="AG50" t="n">
        <v>23.61979166666667</v>
      </c>
      <c r="AH50" t="n">
        <v>1326940.156207566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3.6761</v>
      </c>
      <c r="E51" t="n">
        <v>27.2</v>
      </c>
      <c r="F51" t="n">
        <v>23.75</v>
      </c>
      <c r="G51" t="n">
        <v>71.23999999999999</v>
      </c>
      <c r="H51" t="n">
        <v>1.01</v>
      </c>
      <c r="I51" t="n">
        <v>20</v>
      </c>
      <c r="J51" t="n">
        <v>233.79</v>
      </c>
      <c r="K51" t="n">
        <v>56.13</v>
      </c>
      <c r="L51" t="n">
        <v>13.25</v>
      </c>
      <c r="M51" t="n">
        <v>18</v>
      </c>
      <c r="N51" t="n">
        <v>54.42</v>
      </c>
      <c r="O51" t="n">
        <v>29068.74</v>
      </c>
      <c r="P51" t="n">
        <v>341.41</v>
      </c>
      <c r="Q51" t="n">
        <v>608.87</v>
      </c>
      <c r="R51" t="n">
        <v>58.92</v>
      </c>
      <c r="S51" t="n">
        <v>46.36</v>
      </c>
      <c r="T51" t="n">
        <v>5906.87</v>
      </c>
      <c r="U51" t="n">
        <v>0.79</v>
      </c>
      <c r="V51" t="n">
        <v>0.9</v>
      </c>
      <c r="W51" t="n">
        <v>9.210000000000001</v>
      </c>
      <c r="X51" t="n">
        <v>0.37</v>
      </c>
      <c r="Y51" t="n">
        <v>1</v>
      </c>
      <c r="Z51" t="n">
        <v>10</v>
      </c>
      <c r="AA51" t="n">
        <v>1071.638292798148</v>
      </c>
      <c r="AB51" t="n">
        <v>1466.262789551237</v>
      </c>
      <c r="AC51" t="n">
        <v>1326.324726829216</v>
      </c>
      <c r="AD51" t="n">
        <v>1071638.292798148</v>
      </c>
      <c r="AE51" t="n">
        <v>1466262.789551237</v>
      </c>
      <c r="AF51" t="n">
        <v>1.414295905858252e-06</v>
      </c>
      <c r="AG51" t="n">
        <v>23.61111111111111</v>
      </c>
      <c r="AH51" t="n">
        <v>1326324.726829216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3.675</v>
      </c>
      <c r="E52" t="n">
        <v>27.21</v>
      </c>
      <c r="F52" t="n">
        <v>23.75</v>
      </c>
      <c r="G52" t="n">
        <v>71.26000000000001</v>
      </c>
      <c r="H52" t="n">
        <v>1.02</v>
      </c>
      <c r="I52" t="n">
        <v>20</v>
      </c>
      <c r="J52" t="n">
        <v>234.22</v>
      </c>
      <c r="K52" t="n">
        <v>56.13</v>
      </c>
      <c r="L52" t="n">
        <v>13.5</v>
      </c>
      <c r="M52" t="n">
        <v>18</v>
      </c>
      <c r="N52" t="n">
        <v>54.6</v>
      </c>
      <c r="O52" t="n">
        <v>29121.64</v>
      </c>
      <c r="P52" t="n">
        <v>341</v>
      </c>
      <c r="Q52" t="n">
        <v>608.79</v>
      </c>
      <c r="R52" t="n">
        <v>59.2</v>
      </c>
      <c r="S52" t="n">
        <v>46.36</v>
      </c>
      <c r="T52" t="n">
        <v>6045.63</v>
      </c>
      <c r="U52" t="n">
        <v>0.78</v>
      </c>
      <c r="V52" t="n">
        <v>0.9</v>
      </c>
      <c r="W52" t="n">
        <v>9.210000000000001</v>
      </c>
      <c r="X52" t="n">
        <v>0.38</v>
      </c>
      <c r="Y52" t="n">
        <v>1</v>
      </c>
      <c r="Z52" t="n">
        <v>10</v>
      </c>
      <c r="AA52" t="n">
        <v>1071.237065106535</v>
      </c>
      <c r="AB52" t="n">
        <v>1465.713812122655</v>
      </c>
      <c r="AC52" t="n">
        <v>1325.828143035924</v>
      </c>
      <c r="AD52" t="n">
        <v>1071237.065106535</v>
      </c>
      <c r="AE52" t="n">
        <v>1465713.812122655</v>
      </c>
      <c r="AF52" t="n">
        <v>1.41387270586466e-06</v>
      </c>
      <c r="AG52" t="n">
        <v>23.61979166666667</v>
      </c>
      <c r="AH52" t="n">
        <v>1325828.143035924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3.684</v>
      </c>
      <c r="E53" t="n">
        <v>27.14</v>
      </c>
      <c r="F53" t="n">
        <v>23.73</v>
      </c>
      <c r="G53" t="n">
        <v>74.93000000000001</v>
      </c>
      <c r="H53" t="n">
        <v>1.04</v>
      </c>
      <c r="I53" t="n">
        <v>19</v>
      </c>
      <c r="J53" t="n">
        <v>234.65</v>
      </c>
      <c r="K53" t="n">
        <v>56.13</v>
      </c>
      <c r="L53" t="n">
        <v>13.75</v>
      </c>
      <c r="M53" t="n">
        <v>17</v>
      </c>
      <c r="N53" t="n">
        <v>54.78</v>
      </c>
      <c r="O53" t="n">
        <v>29174.59</v>
      </c>
      <c r="P53" t="n">
        <v>340.94</v>
      </c>
      <c r="Q53" t="n">
        <v>608.84</v>
      </c>
      <c r="R53" t="n">
        <v>58.37</v>
      </c>
      <c r="S53" t="n">
        <v>46.36</v>
      </c>
      <c r="T53" t="n">
        <v>5637.99</v>
      </c>
      <c r="U53" t="n">
        <v>0.79</v>
      </c>
      <c r="V53" t="n">
        <v>0.9</v>
      </c>
      <c r="W53" t="n">
        <v>9.210000000000001</v>
      </c>
      <c r="X53" t="n">
        <v>0.36</v>
      </c>
      <c r="Y53" t="n">
        <v>1</v>
      </c>
      <c r="Z53" t="n">
        <v>10</v>
      </c>
      <c r="AA53" t="n">
        <v>1069.315526947856</v>
      </c>
      <c r="AB53" t="n">
        <v>1463.084678841671</v>
      </c>
      <c r="AC53" t="n">
        <v>1323.449930545265</v>
      </c>
      <c r="AD53" t="n">
        <v>1069315.526947856</v>
      </c>
      <c r="AE53" t="n">
        <v>1463084.678841671</v>
      </c>
      <c r="AF53" t="n">
        <v>1.417335251266778e-06</v>
      </c>
      <c r="AG53" t="n">
        <v>23.55902777777778</v>
      </c>
      <c r="AH53" t="n">
        <v>1323449.930545265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3.6832</v>
      </c>
      <c r="E54" t="n">
        <v>27.15</v>
      </c>
      <c r="F54" t="n">
        <v>23.74</v>
      </c>
      <c r="G54" t="n">
        <v>74.95</v>
      </c>
      <c r="H54" t="n">
        <v>1.06</v>
      </c>
      <c r="I54" t="n">
        <v>19</v>
      </c>
      <c r="J54" t="n">
        <v>235.08</v>
      </c>
      <c r="K54" t="n">
        <v>56.13</v>
      </c>
      <c r="L54" t="n">
        <v>14</v>
      </c>
      <c r="M54" t="n">
        <v>17</v>
      </c>
      <c r="N54" t="n">
        <v>54.96</v>
      </c>
      <c r="O54" t="n">
        <v>29227.61</v>
      </c>
      <c r="P54" t="n">
        <v>340.49</v>
      </c>
      <c r="Q54" t="n">
        <v>608.78</v>
      </c>
      <c r="R54" t="n">
        <v>58.66</v>
      </c>
      <c r="S54" t="n">
        <v>46.36</v>
      </c>
      <c r="T54" t="n">
        <v>5782.83</v>
      </c>
      <c r="U54" t="n">
        <v>0.79</v>
      </c>
      <c r="V54" t="n">
        <v>0.9</v>
      </c>
      <c r="W54" t="n">
        <v>9.210000000000001</v>
      </c>
      <c r="X54" t="n">
        <v>0.36</v>
      </c>
      <c r="Y54" t="n">
        <v>1</v>
      </c>
      <c r="Z54" t="n">
        <v>10</v>
      </c>
      <c r="AA54" t="n">
        <v>1068.876247597767</v>
      </c>
      <c r="AB54" t="n">
        <v>1462.483637455241</v>
      </c>
      <c r="AC54" t="n">
        <v>1322.906251705189</v>
      </c>
      <c r="AD54" t="n">
        <v>1068876.247597767</v>
      </c>
      <c r="AE54" t="n">
        <v>1462483.637455241</v>
      </c>
      <c r="AF54" t="n">
        <v>1.417027469453256e-06</v>
      </c>
      <c r="AG54" t="n">
        <v>23.56770833333333</v>
      </c>
      <c r="AH54" t="n">
        <v>1322906.251705189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3.6832</v>
      </c>
      <c r="E55" t="n">
        <v>27.15</v>
      </c>
      <c r="F55" t="n">
        <v>23.74</v>
      </c>
      <c r="G55" t="n">
        <v>74.95</v>
      </c>
      <c r="H55" t="n">
        <v>1.08</v>
      </c>
      <c r="I55" t="n">
        <v>19</v>
      </c>
      <c r="J55" t="n">
        <v>235.51</v>
      </c>
      <c r="K55" t="n">
        <v>56.13</v>
      </c>
      <c r="L55" t="n">
        <v>14.25</v>
      </c>
      <c r="M55" t="n">
        <v>17</v>
      </c>
      <c r="N55" t="n">
        <v>55.14</v>
      </c>
      <c r="O55" t="n">
        <v>29280.69</v>
      </c>
      <c r="P55" t="n">
        <v>339.48</v>
      </c>
      <c r="Q55" t="n">
        <v>608.85</v>
      </c>
      <c r="R55" t="n">
        <v>58.54</v>
      </c>
      <c r="S55" t="n">
        <v>46.36</v>
      </c>
      <c r="T55" t="n">
        <v>5720.47</v>
      </c>
      <c r="U55" t="n">
        <v>0.79</v>
      </c>
      <c r="V55" t="n">
        <v>0.9</v>
      </c>
      <c r="W55" t="n">
        <v>9.210000000000001</v>
      </c>
      <c r="X55" t="n">
        <v>0.36</v>
      </c>
      <c r="Y55" t="n">
        <v>1</v>
      </c>
      <c r="Z55" t="n">
        <v>10</v>
      </c>
      <c r="AA55" t="n">
        <v>1067.383964215754</v>
      </c>
      <c r="AB55" t="n">
        <v>1460.441829497075</v>
      </c>
      <c r="AC55" t="n">
        <v>1321.059311032855</v>
      </c>
      <c r="AD55" t="n">
        <v>1067383.964215754</v>
      </c>
      <c r="AE55" t="n">
        <v>1460441.829497075</v>
      </c>
      <c r="AF55" t="n">
        <v>1.417027469453256e-06</v>
      </c>
      <c r="AG55" t="n">
        <v>23.56770833333333</v>
      </c>
      <c r="AH55" t="n">
        <v>1321059.311032855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3.6924</v>
      </c>
      <c r="E56" t="n">
        <v>27.08</v>
      </c>
      <c r="F56" t="n">
        <v>23.71</v>
      </c>
      <c r="G56" t="n">
        <v>79.03</v>
      </c>
      <c r="H56" t="n">
        <v>1.09</v>
      </c>
      <c r="I56" t="n">
        <v>18</v>
      </c>
      <c r="J56" t="n">
        <v>235.94</v>
      </c>
      <c r="K56" t="n">
        <v>56.13</v>
      </c>
      <c r="L56" t="n">
        <v>14.5</v>
      </c>
      <c r="M56" t="n">
        <v>16</v>
      </c>
      <c r="N56" t="n">
        <v>55.32</v>
      </c>
      <c r="O56" t="n">
        <v>29333.84</v>
      </c>
      <c r="P56" t="n">
        <v>339.53</v>
      </c>
      <c r="Q56" t="n">
        <v>608.83</v>
      </c>
      <c r="R56" t="n">
        <v>57.78</v>
      </c>
      <c r="S56" t="n">
        <v>46.36</v>
      </c>
      <c r="T56" t="n">
        <v>5349.76</v>
      </c>
      <c r="U56" t="n">
        <v>0.8</v>
      </c>
      <c r="V56" t="n">
        <v>0.9</v>
      </c>
      <c r="W56" t="n">
        <v>9.210000000000001</v>
      </c>
      <c r="X56" t="n">
        <v>0.34</v>
      </c>
      <c r="Y56" t="n">
        <v>1</v>
      </c>
      <c r="Z56" t="n">
        <v>10</v>
      </c>
      <c r="AA56" t="n">
        <v>1065.524781151482</v>
      </c>
      <c r="AB56" t="n">
        <v>1457.898013207169</v>
      </c>
      <c r="AC56" t="n">
        <v>1318.758272999389</v>
      </c>
      <c r="AD56" t="n">
        <v>1065524.781151482</v>
      </c>
      <c r="AE56" t="n">
        <v>1457898.013207169</v>
      </c>
      <c r="AF56" t="n">
        <v>1.420566960308754e-06</v>
      </c>
      <c r="AG56" t="n">
        <v>23.50694444444444</v>
      </c>
      <c r="AH56" t="n">
        <v>1318758.272999389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3.6952</v>
      </c>
      <c r="E57" t="n">
        <v>27.06</v>
      </c>
      <c r="F57" t="n">
        <v>23.69</v>
      </c>
      <c r="G57" t="n">
        <v>78.95999999999999</v>
      </c>
      <c r="H57" t="n">
        <v>1.11</v>
      </c>
      <c r="I57" t="n">
        <v>18</v>
      </c>
      <c r="J57" t="n">
        <v>236.37</v>
      </c>
      <c r="K57" t="n">
        <v>56.13</v>
      </c>
      <c r="L57" t="n">
        <v>14.75</v>
      </c>
      <c r="M57" t="n">
        <v>16</v>
      </c>
      <c r="N57" t="n">
        <v>55.5</v>
      </c>
      <c r="O57" t="n">
        <v>29387.05</v>
      </c>
      <c r="P57" t="n">
        <v>339.03</v>
      </c>
      <c r="Q57" t="n">
        <v>608.83</v>
      </c>
      <c r="R57" t="n">
        <v>57.17</v>
      </c>
      <c r="S57" t="n">
        <v>46.36</v>
      </c>
      <c r="T57" t="n">
        <v>5040.4</v>
      </c>
      <c r="U57" t="n">
        <v>0.8100000000000001</v>
      </c>
      <c r="V57" t="n">
        <v>0.9</v>
      </c>
      <c r="W57" t="n">
        <v>9.210000000000001</v>
      </c>
      <c r="X57" t="n">
        <v>0.32</v>
      </c>
      <c r="Y57" t="n">
        <v>1</v>
      </c>
      <c r="Z57" t="n">
        <v>10</v>
      </c>
      <c r="AA57" t="n">
        <v>1063.948334182267</v>
      </c>
      <c r="AB57" t="n">
        <v>1455.741048915958</v>
      </c>
      <c r="AC57" t="n">
        <v>1316.807166352813</v>
      </c>
      <c r="AD57" t="n">
        <v>1063948.334182267</v>
      </c>
      <c r="AE57" t="n">
        <v>1455741.048915958</v>
      </c>
      <c r="AF57" t="n">
        <v>1.421644196656079e-06</v>
      </c>
      <c r="AG57" t="n">
        <v>23.48958333333333</v>
      </c>
      <c r="AH57" t="n">
        <v>1316807.166352813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3.6934</v>
      </c>
      <c r="E58" t="n">
        <v>27.08</v>
      </c>
      <c r="F58" t="n">
        <v>23.7</v>
      </c>
      <c r="G58" t="n">
        <v>79.01000000000001</v>
      </c>
      <c r="H58" t="n">
        <v>1.13</v>
      </c>
      <c r="I58" t="n">
        <v>18</v>
      </c>
      <c r="J58" t="n">
        <v>236.81</v>
      </c>
      <c r="K58" t="n">
        <v>56.13</v>
      </c>
      <c r="L58" t="n">
        <v>15</v>
      </c>
      <c r="M58" t="n">
        <v>16</v>
      </c>
      <c r="N58" t="n">
        <v>55.68</v>
      </c>
      <c r="O58" t="n">
        <v>29440.33</v>
      </c>
      <c r="P58" t="n">
        <v>338.13</v>
      </c>
      <c r="Q58" t="n">
        <v>608.8200000000001</v>
      </c>
      <c r="R58" t="n">
        <v>57.77</v>
      </c>
      <c r="S58" t="n">
        <v>46.36</v>
      </c>
      <c r="T58" t="n">
        <v>5340.49</v>
      </c>
      <c r="U58" t="n">
        <v>0.8</v>
      </c>
      <c r="V58" t="n">
        <v>0.9</v>
      </c>
      <c r="W58" t="n">
        <v>9.199999999999999</v>
      </c>
      <c r="X58" t="n">
        <v>0.33</v>
      </c>
      <c r="Y58" t="n">
        <v>1</v>
      </c>
      <c r="Z58" t="n">
        <v>10</v>
      </c>
      <c r="AA58" t="n">
        <v>1063.200907600239</v>
      </c>
      <c r="AB58" t="n">
        <v>1454.718386892294</v>
      </c>
      <c r="AC58" t="n">
        <v>1315.882105757372</v>
      </c>
      <c r="AD58" t="n">
        <v>1063200.907600239</v>
      </c>
      <c r="AE58" t="n">
        <v>1454718.386892294</v>
      </c>
      <c r="AF58" t="n">
        <v>1.420951687575656e-06</v>
      </c>
      <c r="AG58" t="n">
        <v>23.50694444444444</v>
      </c>
      <c r="AH58" t="n">
        <v>1315882.105757372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3.7021</v>
      </c>
      <c r="E59" t="n">
        <v>27.01</v>
      </c>
      <c r="F59" t="n">
        <v>23.68</v>
      </c>
      <c r="G59" t="n">
        <v>83.58</v>
      </c>
      <c r="H59" t="n">
        <v>1.14</v>
      </c>
      <c r="I59" t="n">
        <v>17</v>
      </c>
      <c r="J59" t="n">
        <v>237.24</v>
      </c>
      <c r="K59" t="n">
        <v>56.13</v>
      </c>
      <c r="L59" t="n">
        <v>15.25</v>
      </c>
      <c r="M59" t="n">
        <v>15</v>
      </c>
      <c r="N59" t="n">
        <v>55.86</v>
      </c>
      <c r="O59" t="n">
        <v>29493.67</v>
      </c>
      <c r="P59" t="n">
        <v>337.56</v>
      </c>
      <c r="Q59" t="n">
        <v>608.8</v>
      </c>
      <c r="R59" t="n">
        <v>57</v>
      </c>
      <c r="S59" t="n">
        <v>46.36</v>
      </c>
      <c r="T59" t="n">
        <v>4964.96</v>
      </c>
      <c r="U59" t="n">
        <v>0.8100000000000001</v>
      </c>
      <c r="V59" t="n">
        <v>0.9</v>
      </c>
      <c r="W59" t="n">
        <v>9.199999999999999</v>
      </c>
      <c r="X59" t="n">
        <v>0.31</v>
      </c>
      <c r="Y59" t="n">
        <v>1</v>
      </c>
      <c r="Z59" t="n">
        <v>10</v>
      </c>
      <c r="AA59" t="n">
        <v>1060.443086285369</v>
      </c>
      <c r="AB59" t="n">
        <v>1450.9450141028</v>
      </c>
      <c r="AC59" t="n">
        <v>1312.468858370945</v>
      </c>
      <c r="AD59" t="n">
        <v>1060443.086285369</v>
      </c>
      <c r="AE59" t="n">
        <v>1450945.0141028</v>
      </c>
      <c r="AF59" t="n">
        <v>1.424298814797703e-06</v>
      </c>
      <c r="AG59" t="n">
        <v>23.44618055555556</v>
      </c>
      <c r="AH59" t="n">
        <v>1312468.858370945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3.7012</v>
      </c>
      <c r="E60" t="n">
        <v>27.02</v>
      </c>
      <c r="F60" t="n">
        <v>23.69</v>
      </c>
      <c r="G60" t="n">
        <v>83.59999999999999</v>
      </c>
      <c r="H60" t="n">
        <v>1.16</v>
      </c>
      <c r="I60" t="n">
        <v>17</v>
      </c>
      <c r="J60" t="n">
        <v>237.67</v>
      </c>
      <c r="K60" t="n">
        <v>56.13</v>
      </c>
      <c r="L60" t="n">
        <v>15.5</v>
      </c>
      <c r="M60" t="n">
        <v>15</v>
      </c>
      <c r="N60" t="n">
        <v>56.05</v>
      </c>
      <c r="O60" t="n">
        <v>29547.07</v>
      </c>
      <c r="P60" t="n">
        <v>337.98</v>
      </c>
      <c r="Q60" t="n">
        <v>608.83</v>
      </c>
      <c r="R60" t="n">
        <v>57.26</v>
      </c>
      <c r="S60" t="n">
        <v>46.36</v>
      </c>
      <c r="T60" t="n">
        <v>5093.21</v>
      </c>
      <c r="U60" t="n">
        <v>0.8100000000000001</v>
      </c>
      <c r="V60" t="n">
        <v>0.9</v>
      </c>
      <c r="W60" t="n">
        <v>9.199999999999999</v>
      </c>
      <c r="X60" t="n">
        <v>0.32</v>
      </c>
      <c r="Y60" t="n">
        <v>1</v>
      </c>
      <c r="Z60" t="n">
        <v>10</v>
      </c>
      <c r="AA60" t="n">
        <v>1061.301531228646</v>
      </c>
      <c r="AB60" t="n">
        <v>1452.119576346109</v>
      </c>
      <c r="AC60" t="n">
        <v>1313.531322042261</v>
      </c>
      <c r="AD60" t="n">
        <v>1061301.531228646</v>
      </c>
      <c r="AE60" t="n">
        <v>1452119.576346109</v>
      </c>
      <c r="AF60" t="n">
        <v>1.423952560257491e-06</v>
      </c>
      <c r="AG60" t="n">
        <v>23.45486111111111</v>
      </c>
      <c r="AH60" t="n">
        <v>1313531.322042261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3.7</v>
      </c>
      <c r="E61" t="n">
        <v>27.03</v>
      </c>
      <c r="F61" t="n">
        <v>23.7</v>
      </c>
      <c r="G61" t="n">
        <v>83.64</v>
      </c>
      <c r="H61" t="n">
        <v>1.18</v>
      </c>
      <c r="I61" t="n">
        <v>17</v>
      </c>
      <c r="J61" t="n">
        <v>238.11</v>
      </c>
      <c r="K61" t="n">
        <v>56.13</v>
      </c>
      <c r="L61" t="n">
        <v>15.75</v>
      </c>
      <c r="M61" t="n">
        <v>15</v>
      </c>
      <c r="N61" t="n">
        <v>56.23</v>
      </c>
      <c r="O61" t="n">
        <v>29600.54</v>
      </c>
      <c r="P61" t="n">
        <v>337.65</v>
      </c>
      <c r="Q61" t="n">
        <v>608.78</v>
      </c>
      <c r="R61" t="n">
        <v>57.5</v>
      </c>
      <c r="S61" t="n">
        <v>46.36</v>
      </c>
      <c r="T61" t="n">
        <v>5214.06</v>
      </c>
      <c r="U61" t="n">
        <v>0.8100000000000001</v>
      </c>
      <c r="V61" t="n">
        <v>0.9</v>
      </c>
      <c r="W61" t="n">
        <v>9.210000000000001</v>
      </c>
      <c r="X61" t="n">
        <v>0.33</v>
      </c>
      <c r="Y61" t="n">
        <v>1</v>
      </c>
      <c r="Z61" t="n">
        <v>10</v>
      </c>
      <c r="AA61" t="n">
        <v>1061.112315171411</v>
      </c>
      <c r="AB61" t="n">
        <v>1451.860682588976</v>
      </c>
      <c r="AC61" t="n">
        <v>1313.29713674195</v>
      </c>
      <c r="AD61" t="n">
        <v>1061112.315171411</v>
      </c>
      <c r="AE61" t="n">
        <v>1451860.682588976</v>
      </c>
      <c r="AF61" t="n">
        <v>1.423490887537209e-06</v>
      </c>
      <c r="AG61" t="n">
        <v>23.46354166666667</v>
      </c>
      <c r="AH61" t="n">
        <v>1313297.136741949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3.6994</v>
      </c>
      <c r="E62" t="n">
        <v>27.03</v>
      </c>
      <c r="F62" t="n">
        <v>23.7</v>
      </c>
      <c r="G62" t="n">
        <v>83.65000000000001</v>
      </c>
      <c r="H62" t="n">
        <v>1.19</v>
      </c>
      <c r="I62" t="n">
        <v>17</v>
      </c>
      <c r="J62" t="n">
        <v>238.54</v>
      </c>
      <c r="K62" t="n">
        <v>56.13</v>
      </c>
      <c r="L62" t="n">
        <v>16</v>
      </c>
      <c r="M62" t="n">
        <v>15</v>
      </c>
      <c r="N62" t="n">
        <v>56.41</v>
      </c>
      <c r="O62" t="n">
        <v>29654.08</v>
      </c>
      <c r="P62" t="n">
        <v>336.91</v>
      </c>
      <c r="Q62" t="n">
        <v>608.77</v>
      </c>
      <c r="R62" t="n">
        <v>57.57</v>
      </c>
      <c r="S62" t="n">
        <v>46.36</v>
      </c>
      <c r="T62" t="n">
        <v>5248.39</v>
      </c>
      <c r="U62" t="n">
        <v>0.8100000000000001</v>
      </c>
      <c r="V62" t="n">
        <v>0.9</v>
      </c>
      <c r="W62" t="n">
        <v>9.210000000000001</v>
      </c>
      <c r="X62" t="n">
        <v>0.33</v>
      </c>
      <c r="Y62" t="n">
        <v>1</v>
      </c>
      <c r="Z62" t="n">
        <v>10</v>
      </c>
      <c r="AA62" t="n">
        <v>1060.133637036769</v>
      </c>
      <c r="AB62" t="n">
        <v>1450.521611988928</v>
      </c>
      <c r="AC62" t="n">
        <v>1312.085865160573</v>
      </c>
      <c r="AD62" t="n">
        <v>1060133.637036769</v>
      </c>
      <c r="AE62" t="n">
        <v>1450521.611988928</v>
      </c>
      <c r="AF62" t="n">
        <v>1.423260051177067e-06</v>
      </c>
      <c r="AG62" t="n">
        <v>23.46354166666667</v>
      </c>
      <c r="AH62" t="n">
        <v>1312085.865160573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3.7095</v>
      </c>
      <c r="E63" t="n">
        <v>26.96</v>
      </c>
      <c r="F63" t="n">
        <v>23.67</v>
      </c>
      <c r="G63" t="n">
        <v>88.76000000000001</v>
      </c>
      <c r="H63" t="n">
        <v>1.21</v>
      </c>
      <c r="I63" t="n">
        <v>16</v>
      </c>
      <c r="J63" t="n">
        <v>238.97</v>
      </c>
      <c r="K63" t="n">
        <v>56.13</v>
      </c>
      <c r="L63" t="n">
        <v>16.25</v>
      </c>
      <c r="M63" t="n">
        <v>14</v>
      </c>
      <c r="N63" t="n">
        <v>56.6</v>
      </c>
      <c r="O63" t="n">
        <v>29707.68</v>
      </c>
      <c r="P63" t="n">
        <v>336.61</v>
      </c>
      <c r="Q63" t="n">
        <v>608.79</v>
      </c>
      <c r="R63" t="n">
        <v>56.55</v>
      </c>
      <c r="S63" t="n">
        <v>46.36</v>
      </c>
      <c r="T63" t="n">
        <v>4744.58</v>
      </c>
      <c r="U63" t="n">
        <v>0.82</v>
      </c>
      <c r="V63" t="n">
        <v>0.9</v>
      </c>
      <c r="W63" t="n">
        <v>9.210000000000001</v>
      </c>
      <c r="X63" t="n">
        <v>0.3</v>
      </c>
      <c r="Y63" t="n">
        <v>1</v>
      </c>
      <c r="Z63" t="n">
        <v>10</v>
      </c>
      <c r="AA63" t="n">
        <v>1057.622972568453</v>
      </c>
      <c r="AB63" t="n">
        <v>1447.086410100679</v>
      </c>
      <c r="AC63" t="n">
        <v>1308.978514119202</v>
      </c>
      <c r="AD63" t="n">
        <v>1057622.972568453</v>
      </c>
      <c r="AE63" t="n">
        <v>1447086.410100679</v>
      </c>
      <c r="AF63" t="n">
        <v>1.427145796572777e-06</v>
      </c>
      <c r="AG63" t="n">
        <v>23.40277777777778</v>
      </c>
      <c r="AH63" t="n">
        <v>1308978.514119202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3.7078</v>
      </c>
      <c r="E64" t="n">
        <v>26.97</v>
      </c>
      <c r="F64" t="n">
        <v>23.68</v>
      </c>
      <c r="G64" t="n">
        <v>88.81</v>
      </c>
      <c r="H64" t="n">
        <v>1.23</v>
      </c>
      <c r="I64" t="n">
        <v>16</v>
      </c>
      <c r="J64" t="n">
        <v>239.41</v>
      </c>
      <c r="K64" t="n">
        <v>56.13</v>
      </c>
      <c r="L64" t="n">
        <v>16.5</v>
      </c>
      <c r="M64" t="n">
        <v>14</v>
      </c>
      <c r="N64" t="n">
        <v>56.78</v>
      </c>
      <c r="O64" t="n">
        <v>29761.35</v>
      </c>
      <c r="P64" t="n">
        <v>336.79</v>
      </c>
      <c r="Q64" t="n">
        <v>608.91</v>
      </c>
      <c r="R64" t="n">
        <v>56.97</v>
      </c>
      <c r="S64" t="n">
        <v>46.36</v>
      </c>
      <c r="T64" t="n">
        <v>4954.87</v>
      </c>
      <c r="U64" t="n">
        <v>0.8100000000000001</v>
      </c>
      <c r="V64" t="n">
        <v>0.9</v>
      </c>
      <c r="W64" t="n">
        <v>9.210000000000001</v>
      </c>
      <c r="X64" t="n">
        <v>0.31</v>
      </c>
      <c r="Y64" t="n">
        <v>1</v>
      </c>
      <c r="Z64" t="n">
        <v>10</v>
      </c>
      <c r="AA64" t="n">
        <v>1058.272390926842</v>
      </c>
      <c r="AB64" t="n">
        <v>1447.974972948942</v>
      </c>
      <c r="AC64" t="n">
        <v>1309.782273776332</v>
      </c>
      <c r="AD64" t="n">
        <v>1058272.390926842</v>
      </c>
      <c r="AE64" t="n">
        <v>1447974.972948942</v>
      </c>
      <c r="AF64" t="n">
        <v>1.426491760219044e-06</v>
      </c>
      <c r="AG64" t="n">
        <v>23.41145833333333</v>
      </c>
      <c r="AH64" t="n">
        <v>1309782.273776332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3.7072</v>
      </c>
      <c r="E65" t="n">
        <v>26.97</v>
      </c>
      <c r="F65" t="n">
        <v>23.69</v>
      </c>
      <c r="G65" t="n">
        <v>88.81999999999999</v>
      </c>
      <c r="H65" t="n">
        <v>1.24</v>
      </c>
      <c r="I65" t="n">
        <v>16</v>
      </c>
      <c r="J65" t="n">
        <v>239.85</v>
      </c>
      <c r="K65" t="n">
        <v>56.13</v>
      </c>
      <c r="L65" t="n">
        <v>16.75</v>
      </c>
      <c r="M65" t="n">
        <v>14</v>
      </c>
      <c r="N65" t="n">
        <v>56.97</v>
      </c>
      <c r="O65" t="n">
        <v>29815.09</v>
      </c>
      <c r="P65" t="n">
        <v>336.25</v>
      </c>
      <c r="Q65" t="n">
        <v>608.83</v>
      </c>
      <c r="R65" t="n">
        <v>57.19</v>
      </c>
      <c r="S65" t="n">
        <v>46.36</v>
      </c>
      <c r="T65" t="n">
        <v>5064.56</v>
      </c>
      <c r="U65" t="n">
        <v>0.8100000000000001</v>
      </c>
      <c r="V65" t="n">
        <v>0.9</v>
      </c>
      <c r="W65" t="n">
        <v>9.199999999999999</v>
      </c>
      <c r="X65" t="n">
        <v>0.31</v>
      </c>
      <c r="Y65" t="n">
        <v>1</v>
      </c>
      <c r="Z65" t="n">
        <v>10</v>
      </c>
      <c r="AA65" t="n">
        <v>1057.665094537949</v>
      </c>
      <c r="AB65" t="n">
        <v>1447.144043237633</v>
      </c>
      <c r="AC65" t="n">
        <v>1309.030646830453</v>
      </c>
      <c r="AD65" t="n">
        <v>1057665.094537949</v>
      </c>
      <c r="AE65" t="n">
        <v>1447144.043237633</v>
      </c>
      <c r="AF65" t="n">
        <v>1.426260923858903e-06</v>
      </c>
      <c r="AG65" t="n">
        <v>23.41145833333333</v>
      </c>
      <c r="AH65" t="n">
        <v>1309030.646830453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3.7064</v>
      </c>
      <c r="E66" t="n">
        <v>26.98</v>
      </c>
      <c r="F66" t="n">
        <v>23.69</v>
      </c>
      <c r="G66" t="n">
        <v>88.84</v>
      </c>
      <c r="H66" t="n">
        <v>1.26</v>
      </c>
      <c r="I66" t="n">
        <v>16</v>
      </c>
      <c r="J66" t="n">
        <v>240.28</v>
      </c>
      <c r="K66" t="n">
        <v>56.13</v>
      </c>
      <c r="L66" t="n">
        <v>17</v>
      </c>
      <c r="M66" t="n">
        <v>14</v>
      </c>
      <c r="N66" t="n">
        <v>57.16</v>
      </c>
      <c r="O66" t="n">
        <v>29869.01</v>
      </c>
      <c r="P66" t="n">
        <v>335.38</v>
      </c>
      <c r="Q66" t="n">
        <v>608.8</v>
      </c>
      <c r="R66" t="n">
        <v>57.42</v>
      </c>
      <c r="S66" t="n">
        <v>46.36</v>
      </c>
      <c r="T66" t="n">
        <v>5177.37</v>
      </c>
      <c r="U66" t="n">
        <v>0.8100000000000001</v>
      </c>
      <c r="V66" t="n">
        <v>0.9</v>
      </c>
      <c r="W66" t="n">
        <v>9.199999999999999</v>
      </c>
      <c r="X66" t="n">
        <v>0.32</v>
      </c>
      <c r="Y66" t="n">
        <v>1</v>
      </c>
      <c r="Z66" t="n">
        <v>10</v>
      </c>
      <c r="AA66" t="n">
        <v>1056.533207765856</v>
      </c>
      <c r="AB66" t="n">
        <v>1445.595345820735</v>
      </c>
      <c r="AC66" t="n">
        <v>1307.629754921414</v>
      </c>
      <c r="AD66" t="n">
        <v>1056533.207765856</v>
      </c>
      <c r="AE66" t="n">
        <v>1445595.345820735</v>
      </c>
      <c r="AF66" t="n">
        <v>1.425953142045381e-06</v>
      </c>
      <c r="AG66" t="n">
        <v>23.42013888888889</v>
      </c>
      <c r="AH66" t="n">
        <v>1307629.754921414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3.7172</v>
      </c>
      <c r="E67" t="n">
        <v>26.9</v>
      </c>
      <c r="F67" t="n">
        <v>23.66</v>
      </c>
      <c r="G67" t="n">
        <v>94.62</v>
      </c>
      <c r="H67" t="n">
        <v>1.27</v>
      </c>
      <c r="I67" t="n">
        <v>15</v>
      </c>
      <c r="J67" t="n">
        <v>240.72</v>
      </c>
      <c r="K67" t="n">
        <v>56.13</v>
      </c>
      <c r="L67" t="n">
        <v>17.25</v>
      </c>
      <c r="M67" t="n">
        <v>13</v>
      </c>
      <c r="N67" t="n">
        <v>57.34</v>
      </c>
      <c r="O67" t="n">
        <v>29922.88</v>
      </c>
      <c r="P67" t="n">
        <v>335.04</v>
      </c>
      <c r="Q67" t="n">
        <v>608.84</v>
      </c>
      <c r="R67" t="n">
        <v>56.22</v>
      </c>
      <c r="S67" t="n">
        <v>46.36</v>
      </c>
      <c r="T67" t="n">
        <v>4581.4</v>
      </c>
      <c r="U67" t="n">
        <v>0.82</v>
      </c>
      <c r="V67" t="n">
        <v>0.9</v>
      </c>
      <c r="W67" t="n">
        <v>9.199999999999999</v>
      </c>
      <c r="X67" t="n">
        <v>0.28</v>
      </c>
      <c r="Y67" t="n">
        <v>1</v>
      </c>
      <c r="Z67" t="n">
        <v>10</v>
      </c>
      <c r="AA67" t="n">
        <v>1053.852238084364</v>
      </c>
      <c r="AB67" t="n">
        <v>1441.927124826483</v>
      </c>
      <c r="AC67" t="n">
        <v>1304.311623790473</v>
      </c>
      <c r="AD67" t="n">
        <v>1053852.238084364</v>
      </c>
      <c r="AE67" t="n">
        <v>1441927.124826483</v>
      </c>
      <c r="AF67" t="n">
        <v>1.430108196527922e-06</v>
      </c>
      <c r="AG67" t="n">
        <v>23.35069444444444</v>
      </c>
      <c r="AH67" t="n">
        <v>1304311.623790473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3.7185</v>
      </c>
      <c r="E68" t="n">
        <v>26.89</v>
      </c>
      <c r="F68" t="n">
        <v>23.65</v>
      </c>
      <c r="G68" t="n">
        <v>94.58</v>
      </c>
      <c r="H68" t="n">
        <v>1.29</v>
      </c>
      <c r="I68" t="n">
        <v>15</v>
      </c>
      <c r="J68" t="n">
        <v>241.16</v>
      </c>
      <c r="K68" t="n">
        <v>56.13</v>
      </c>
      <c r="L68" t="n">
        <v>17.5</v>
      </c>
      <c r="M68" t="n">
        <v>13</v>
      </c>
      <c r="N68" t="n">
        <v>57.53</v>
      </c>
      <c r="O68" t="n">
        <v>29976.82</v>
      </c>
      <c r="P68" t="n">
        <v>335.03</v>
      </c>
      <c r="Q68" t="n">
        <v>608.83</v>
      </c>
      <c r="R68" t="n">
        <v>55.83</v>
      </c>
      <c r="S68" t="n">
        <v>46.36</v>
      </c>
      <c r="T68" t="n">
        <v>4389.44</v>
      </c>
      <c r="U68" t="n">
        <v>0.83</v>
      </c>
      <c r="V68" t="n">
        <v>0.9</v>
      </c>
      <c r="W68" t="n">
        <v>9.199999999999999</v>
      </c>
      <c r="X68" t="n">
        <v>0.27</v>
      </c>
      <c r="Y68" t="n">
        <v>1</v>
      </c>
      <c r="Z68" t="n">
        <v>10</v>
      </c>
      <c r="AA68" t="n">
        <v>1053.527307086321</v>
      </c>
      <c r="AB68" t="n">
        <v>1441.482539900016</v>
      </c>
      <c r="AC68" t="n">
        <v>1303.909469425409</v>
      </c>
      <c r="AD68" t="n">
        <v>1053527.307086321</v>
      </c>
      <c r="AE68" t="n">
        <v>1441482.539900016</v>
      </c>
      <c r="AF68" t="n">
        <v>1.430608341974895e-06</v>
      </c>
      <c r="AG68" t="n">
        <v>23.34201388888889</v>
      </c>
      <c r="AH68" t="n">
        <v>1303909.469425409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3.7174</v>
      </c>
      <c r="E69" t="n">
        <v>26.9</v>
      </c>
      <c r="F69" t="n">
        <v>23.65</v>
      </c>
      <c r="G69" t="n">
        <v>94.62</v>
      </c>
      <c r="H69" t="n">
        <v>1.31</v>
      </c>
      <c r="I69" t="n">
        <v>15</v>
      </c>
      <c r="J69" t="n">
        <v>241.59</v>
      </c>
      <c r="K69" t="n">
        <v>56.13</v>
      </c>
      <c r="L69" t="n">
        <v>17.75</v>
      </c>
      <c r="M69" t="n">
        <v>13</v>
      </c>
      <c r="N69" t="n">
        <v>57.72</v>
      </c>
      <c r="O69" t="n">
        <v>30030.83</v>
      </c>
      <c r="P69" t="n">
        <v>335.07</v>
      </c>
      <c r="Q69" t="n">
        <v>608.79</v>
      </c>
      <c r="R69" t="n">
        <v>56.17</v>
      </c>
      <c r="S69" t="n">
        <v>46.36</v>
      </c>
      <c r="T69" t="n">
        <v>4557.29</v>
      </c>
      <c r="U69" t="n">
        <v>0.83</v>
      </c>
      <c r="V69" t="n">
        <v>0.9</v>
      </c>
      <c r="W69" t="n">
        <v>9.199999999999999</v>
      </c>
      <c r="X69" t="n">
        <v>0.28</v>
      </c>
      <c r="Y69" t="n">
        <v>1</v>
      </c>
      <c r="Z69" t="n">
        <v>10</v>
      </c>
      <c r="AA69" t="n">
        <v>1053.78410892513</v>
      </c>
      <c r="AB69" t="n">
        <v>1441.833907505173</v>
      </c>
      <c r="AC69" t="n">
        <v>1304.227302999477</v>
      </c>
      <c r="AD69" t="n">
        <v>1053784.10892513</v>
      </c>
      <c r="AE69" t="n">
        <v>1441833.907505173</v>
      </c>
      <c r="AF69" t="n">
        <v>1.430185141981303e-06</v>
      </c>
      <c r="AG69" t="n">
        <v>23.35069444444444</v>
      </c>
      <c r="AH69" t="n">
        <v>1304227.302999477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3.7166</v>
      </c>
      <c r="E70" t="n">
        <v>26.91</v>
      </c>
      <c r="F70" t="n">
        <v>23.66</v>
      </c>
      <c r="G70" t="n">
        <v>94.64</v>
      </c>
      <c r="H70" t="n">
        <v>1.32</v>
      </c>
      <c r="I70" t="n">
        <v>15</v>
      </c>
      <c r="J70" t="n">
        <v>242.03</v>
      </c>
      <c r="K70" t="n">
        <v>56.13</v>
      </c>
      <c r="L70" t="n">
        <v>18</v>
      </c>
      <c r="M70" t="n">
        <v>13</v>
      </c>
      <c r="N70" t="n">
        <v>57.91</v>
      </c>
      <c r="O70" t="n">
        <v>30084.9</v>
      </c>
      <c r="P70" t="n">
        <v>334.31</v>
      </c>
      <c r="Q70" t="n">
        <v>608.8200000000001</v>
      </c>
      <c r="R70" t="n">
        <v>56.33</v>
      </c>
      <c r="S70" t="n">
        <v>46.36</v>
      </c>
      <c r="T70" t="n">
        <v>4635.88</v>
      </c>
      <c r="U70" t="n">
        <v>0.82</v>
      </c>
      <c r="V70" t="n">
        <v>0.9</v>
      </c>
      <c r="W70" t="n">
        <v>9.199999999999999</v>
      </c>
      <c r="X70" t="n">
        <v>0.29</v>
      </c>
      <c r="Y70" t="n">
        <v>1</v>
      </c>
      <c r="Z70" t="n">
        <v>10</v>
      </c>
      <c r="AA70" t="n">
        <v>1052.891559412493</v>
      </c>
      <c r="AB70" t="n">
        <v>1440.612681885477</v>
      </c>
      <c r="AC70" t="n">
        <v>1303.122629438925</v>
      </c>
      <c r="AD70" t="n">
        <v>1052891.559412493</v>
      </c>
      <c r="AE70" t="n">
        <v>1440612.681885477</v>
      </c>
      <c r="AF70" t="n">
        <v>1.429877360167781e-06</v>
      </c>
      <c r="AG70" t="n">
        <v>23.359375</v>
      </c>
      <c r="AH70" t="n">
        <v>1303122.629438925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3.7182</v>
      </c>
      <c r="E71" t="n">
        <v>26.9</v>
      </c>
      <c r="F71" t="n">
        <v>23.65</v>
      </c>
      <c r="G71" t="n">
        <v>94.59999999999999</v>
      </c>
      <c r="H71" t="n">
        <v>1.34</v>
      </c>
      <c r="I71" t="n">
        <v>15</v>
      </c>
      <c r="J71" t="n">
        <v>242.47</v>
      </c>
      <c r="K71" t="n">
        <v>56.13</v>
      </c>
      <c r="L71" t="n">
        <v>18.25</v>
      </c>
      <c r="M71" t="n">
        <v>13</v>
      </c>
      <c r="N71" t="n">
        <v>58.1</v>
      </c>
      <c r="O71" t="n">
        <v>30139.04</v>
      </c>
      <c r="P71" t="n">
        <v>333.15</v>
      </c>
      <c r="Q71" t="n">
        <v>608.8099999999999</v>
      </c>
      <c r="R71" t="n">
        <v>56.1</v>
      </c>
      <c r="S71" t="n">
        <v>46.36</v>
      </c>
      <c r="T71" t="n">
        <v>4521.31</v>
      </c>
      <c r="U71" t="n">
        <v>0.83</v>
      </c>
      <c r="V71" t="n">
        <v>0.9</v>
      </c>
      <c r="W71" t="n">
        <v>9.199999999999999</v>
      </c>
      <c r="X71" t="n">
        <v>0.28</v>
      </c>
      <c r="Y71" t="n">
        <v>1</v>
      </c>
      <c r="Z71" t="n">
        <v>10</v>
      </c>
      <c r="AA71" t="n">
        <v>1050.829793804577</v>
      </c>
      <c r="AB71" t="n">
        <v>1437.791683222048</v>
      </c>
      <c r="AC71" t="n">
        <v>1300.570862928636</v>
      </c>
      <c r="AD71" t="n">
        <v>1050829.793804577</v>
      </c>
      <c r="AE71" t="n">
        <v>1437791.683222048</v>
      </c>
      <c r="AF71" t="n">
        <v>1.430492923794824e-06</v>
      </c>
      <c r="AG71" t="n">
        <v>23.35069444444444</v>
      </c>
      <c r="AH71" t="n">
        <v>1300570.862928636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3.7267</v>
      </c>
      <c r="E72" t="n">
        <v>26.83</v>
      </c>
      <c r="F72" t="n">
        <v>23.63</v>
      </c>
      <c r="G72" t="n">
        <v>101.27</v>
      </c>
      <c r="H72" t="n">
        <v>1.35</v>
      </c>
      <c r="I72" t="n">
        <v>14</v>
      </c>
      <c r="J72" t="n">
        <v>242.91</v>
      </c>
      <c r="K72" t="n">
        <v>56.13</v>
      </c>
      <c r="L72" t="n">
        <v>18.5</v>
      </c>
      <c r="M72" t="n">
        <v>12</v>
      </c>
      <c r="N72" t="n">
        <v>58.28</v>
      </c>
      <c r="O72" t="n">
        <v>30193.25</v>
      </c>
      <c r="P72" t="n">
        <v>333</v>
      </c>
      <c r="Q72" t="n">
        <v>608.8</v>
      </c>
      <c r="R72" t="n">
        <v>55.28</v>
      </c>
      <c r="S72" t="n">
        <v>46.36</v>
      </c>
      <c r="T72" t="n">
        <v>4120.03</v>
      </c>
      <c r="U72" t="n">
        <v>0.84</v>
      </c>
      <c r="V72" t="n">
        <v>0.9</v>
      </c>
      <c r="W72" t="n">
        <v>9.199999999999999</v>
      </c>
      <c r="X72" t="n">
        <v>0.26</v>
      </c>
      <c r="Y72" t="n">
        <v>1</v>
      </c>
      <c r="Z72" t="n">
        <v>10</v>
      </c>
      <c r="AA72" t="n">
        <v>1048.937245136098</v>
      </c>
      <c r="AB72" t="n">
        <v>1435.20221464048</v>
      </c>
      <c r="AC72" t="n">
        <v>1298.228529594152</v>
      </c>
      <c r="AD72" t="n">
        <v>1048937.245136098</v>
      </c>
      <c r="AE72" t="n">
        <v>1435202.21464048</v>
      </c>
      <c r="AF72" t="n">
        <v>1.433763105563491e-06</v>
      </c>
      <c r="AG72" t="n">
        <v>23.28993055555556</v>
      </c>
      <c r="AH72" t="n">
        <v>1298228.529594152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3.7272</v>
      </c>
      <c r="E73" t="n">
        <v>26.83</v>
      </c>
      <c r="F73" t="n">
        <v>23.63</v>
      </c>
      <c r="G73" t="n">
        <v>101.25</v>
      </c>
      <c r="H73" t="n">
        <v>1.37</v>
      </c>
      <c r="I73" t="n">
        <v>14</v>
      </c>
      <c r="J73" t="n">
        <v>243.35</v>
      </c>
      <c r="K73" t="n">
        <v>56.13</v>
      </c>
      <c r="L73" t="n">
        <v>18.75</v>
      </c>
      <c r="M73" t="n">
        <v>12</v>
      </c>
      <c r="N73" t="n">
        <v>58.47</v>
      </c>
      <c r="O73" t="n">
        <v>30247.53</v>
      </c>
      <c r="P73" t="n">
        <v>333.28</v>
      </c>
      <c r="Q73" t="n">
        <v>608.8</v>
      </c>
      <c r="R73" t="n">
        <v>55.26</v>
      </c>
      <c r="S73" t="n">
        <v>46.36</v>
      </c>
      <c r="T73" t="n">
        <v>4109.04</v>
      </c>
      <c r="U73" t="n">
        <v>0.84</v>
      </c>
      <c r="V73" t="n">
        <v>0.9</v>
      </c>
      <c r="W73" t="n">
        <v>9.199999999999999</v>
      </c>
      <c r="X73" t="n">
        <v>0.25</v>
      </c>
      <c r="Y73" t="n">
        <v>1</v>
      </c>
      <c r="Z73" t="n">
        <v>10</v>
      </c>
      <c r="AA73" t="n">
        <v>1049.256804875371</v>
      </c>
      <c r="AB73" t="n">
        <v>1435.639450373735</v>
      </c>
      <c r="AC73" t="n">
        <v>1298.624036162688</v>
      </c>
      <c r="AD73" t="n">
        <v>1049256.804875372</v>
      </c>
      <c r="AE73" t="n">
        <v>1435639.450373735</v>
      </c>
      <c r="AF73" t="n">
        <v>1.433955469196942e-06</v>
      </c>
      <c r="AG73" t="n">
        <v>23.28993055555556</v>
      </c>
      <c r="AH73" t="n">
        <v>1298624.036162688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3.7288</v>
      </c>
      <c r="E74" t="n">
        <v>26.82</v>
      </c>
      <c r="F74" t="n">
        <v>23.61</v>
      </c>
      <c r="G74" t="n">
        <v>101.21</v>
      </c>
      <c r="H74" t="n">
        <v>1.39</v>
      </c>
      <c r="I74" t="n">
        <v>14</v>
      </c>
      <c r="J74" t="n">
        <v>243.79</v>
      </c>
      <c r="K74" t="n">
        <v>56.13</v>
      </c>
      <c r="L74" t="n">
        <v>19</v>
      </c>
      <c r="M74" t="n">
        <v>12</v>
      </c>
      <c r="N74" t="n">
        <v>58.67</v>
      </c>
      <c r="O74" t="n">
        <v>30301.87</v>
      </c>
      <c r="P74" t="n">
        <v>332.94</v>
      </c>
      <c r="Q74" t="n">
        <v>608.75</v>
      </c>
      <c r="R74" t="n">
        <v>54.88</v>
      </c>
      <c r="S74" t="n">
        <v>46.36</v>
      </c>
      <c r="T74" t="n">
        <v>3919.63</v>
      </c>
      <c r="U74" t="n">
        <v>0.84</v>
      </c>
      <c r="V74" t="n">
        <v>0.9</v>
      </c>
      <c r="W74" t="n">
        <v>9.199999999999999</v>
      </c>
      <c r="X74" t="n">
        <v>0.24</v>
      </c>
      <c r="Y74" t="n">
        <v>1</v>
      </c>
      <c r="Z74" t="n">
        <v>10</v>
      </c>
      <c r="AA74" t="n">
        <v>1048.323448243015</v>
      </c>
      <c r="AB74" t="n">
        <v>1434.362390652556</v>
      </c>
      <c r="AC74" t="n">
        <v>1297.468857228934</v>
      </c>
      <c r="AD74" t="n">
        <v>1048323.448243015</v>
      </c>
      <c r="AE74" t="n">
        <v>1434362.390652556</v>
      </c>
      <c r="AF74" t="n">
        <v>1.434571032823985e-06</v>
      </c>
      <c r="AG74" t="n">
        <v>23.28125</v>
      </c>
      <c r="AH74" t="n">
        <v>1297468.857228934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3.7281</v>
      </c>
      <c r="E75" t="n">
        <v>26.82</v>
      </c>
      <c r="F75" t="n">
        <v>23.62</v>
      </c>
      <c r="G75" t="n">
        <v>101.23</v>
      </c>
      <c r="H75" t="n">
        <v>1.4</v>
      </c>
      <c r="I75" t="n">
        <v>14</v>
      </c>
      <c r="J75" t="n">
        <v>244.23</v>
      </c>
      <c r="K75" t="n">
        <v>56.13</v>
      </c>
      <c r="L75" t="n">
        <v>19.25</v>
      </c>
      <c r="M75" t="n">
        <v>12</v>
      </c>
      <c r="N75" t="n">
        <v>58.86</v>
      </c>
      <c r="O75" t="n">
        <v>30356.29</v>
      </c>
      <c r="P75" t="n">
        <v>332.33</v>
      </c>
      <c r="Q75" t="n">
        <v>608.83</v>
      </c>
      <c r="R75" t="n">
        <v>55.01</v>
      </c>
      <c r="S75" t="n">
        <v>46.36</v>
      </c>
      <c r="T75" t="n">
        <v>3981.83</v>
      </c>
      <c r="U75" t="n">
        <v>0.84</v>
      </c>
      <c r="V75" t="n">
        <v>0.9</v>
      </c>
      <c r="W75" t="n">
        <v>9.199999999999999</v>
      </c>
      <c r="X75" t="n">
        <v>0.25</v>
      </c>
      <c r="Y75" t="n">
        <v>1</v>
      </c>
      <c r="Z75" t="n">
        <v>10</v>
      </c>
      <c r="AA75" t="n">
        <v>1047.633606245701</v>
      </c>
      <c r="AB75" t="n">
        <v>1433.418518398151</v>
      </c>
      <c r="AC75" t="n">
        <v>1296.615066817756</v>
      </c>
      <c r="AD75" t="n">
        <v>1047633.606245701</v>
      </c>
      <c r="AE75" t="n">
        <v>1433418.518398151</v>
      </c>
      <c r="AF75" t="n">
        <v>1.434301723737153e-06</v>
      </c>
      <c r="AG75" t="n">
        <v>23.28125</v>
      </c>
      <c r="AH75" t="n">
        <v>1296615.066817756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3.7255</v>
      </c>
      <c r="E76" t="n">
        <v>26.84</v>
      </c>
      <c r="F76" t="n">
        <v>23.64</v>
      </c>
      <c r="G76" t="n">
        <v>101.31</v>
      </c>
      <c r="H76" t="n">
        <v>1.42</v>
      </c>
      <c r="I76" t="n">
        <v>14</v>
      </c>
      <c r="J76" t="n">
        <v>244.68</v>
      </c>
      <c r="K76" t="n">
        <v>56.13</v>
      </c>
      <c r="L76" t="n">
        <v>19.5</v>
      </c>
      <c r="M76" t="n">
        <v>12</v>
      </c>
      <c r="N76" t="n">
        <v>59.05</v>
      </c>
      <c r="O76" t="n">
        <v>30410.77</v>
      </c>
      <c r="P76" t="n">
        <v>331.98</v>
      </c>
      <c r="Q76" t="n">
        <v>608.79</v>
      </c>
      <c r="R76" t="n">
        <v>55.59</v>
      </c>
      <c r="S76" t="n">
        <v>46.36</v>
      </c>
      <c r="T76" t="n">
        <v>4275.01</v>
      </c>
      <c r="U76" t="n">
        <v>0.83</v>
      </c>
      <c r="V76" t="n">
        <v>0.9</v>
      </c>
      <c r="W76" t="n">
        <v>9.199999999999999</v>
      </c>
      <c r="X76" t="n">
        <v>0.27</v>
      </c>
      <c r="Y76" t="n">
        <v>1</v>
      </c>
      <c r="Z76" t="n">
        <v>10</v>
      </c>
      <c r="AA76" t="n">
        <v>1047.737436260436</v>
      </c>
      <c r="AB76" t="n">
        <v>1433.560583204967</v>
      </c>
      <c r="AC76" t="n">
        <v>1296.743573158799</v>
      </c>
      <c r="AD76" t="n">
        <v>1047737.436260436</v>
      </c>
      <c r="AE76" t="n">
        <v>1433560.583204967</v>
      </c>
      <c r="AF76" t="n">
        <v>1.433301432843208e-06</v>
      </c>
      <c r="AG76" t="n">
        <v>23.29861111111111</v>
      </c>
      <c r="AH76" t="n">
        <v>1296743.573158799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3.7356</v>
      </c>
      <c r="E77" t="n">
        <v>26.77</v>
      </c>
      <c r="F77" t="n">
        <v>23.61</v>
      </c>
      <c r="G77" t="n">
        <v>108.96</v>
      </c>
      <c r="H77" t="n">
        <v>1.43</v>
      </c>
      <c r="I77" t="n">
        <v>13</v>
      </c>
      <c r="J77" t="n">
        <v>245.12</v>
      </c>
      <c r="K77" t="n">
        <v>56.13</v>
      </c>
      <c r="L77" t="n">
        <v>19.75</v>
      </c>
      <c r="M77" t="n">
        <v>11</v>
      </c>
      <c r="N77" t="n">
        <v>59.24</v>
      </c>
      <c r="O77" t="n">
        <v>30465.32</v>
      </c>
      <c r="P77" t="n">
        <v>330.89</v>
      </c>
      <c r="Q77" t="n">
        <v>608.8099999999999</v>
      </c>
      <c r="R77" t="n">
        <v>54.71</v>
      </c>
      <c r="S77" t="n">
        <v>46.36</v>
      </c>
      <c r="T77" t="n">
        <v>3836.22</v>
      </c>
      <c r="U77" t="n">
        <v>0.85</v>
      </c>
      <c r="V77" t="n">
        <v>0.9</v>
      </c>
      <c r="W77" t="n">
        <v>9.199999999999999</v>
      </c>
      <c r="X77" t="n">
        <v>0.24</v>
      </c>
      <c r="Y77" t="n">
        <v>1</v>
      </c>
      <c r="Z77" t="n">
        <v>10</v>
      </c>
      <c r="AA77" t="n">
        <v>1044.126970609596</v>
      </c>
      <c r="AB77" t="n">
        <v>1428.620584818985</v>
      </c>
      <c r="AC77" t="n">
        <v>1292.275041285445</v>
      </c>
      <c r="AD77" t="n">
        <v>1044126.970609596</v>
      </c>
      <c r="AE77" t="n">
        <v>1428620.584818986</v>
      </c>
      <c r="AF77" t="n">
        <v>1.437187178238918e-06</v>
      </c>
      <c r="AG77" t="n">
        <v>23.23784722222222</v>
      </c>
      <c r="AH77" t="n">
        <v>1292275.041285445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3.7351</v>
      </c>
      <c r="E78" t="n">
        <v>26.77</v>
      </c>
      <c r="F78" t="n">
        <v>23.61</v>
      </c>
      <c r="G78" t="n">
        <v>108.97</v>
      </c>
      <c r="H78" t="n">
        <v>1.45</v>
      </c>
      <c r="I78" t="n">
        <v>13</v>
      </c>
      <c r="J78" t="n">
        <v>245.56</v>
      </c>
      <c r="K78" t="n">
        <v>56.13</v>
      </c>
      <c r="L78" t="n">
        <v>20</v>
      </c>
      <c r="M78" t="n">
        <v>11</v>
      </c>
      <c r="N78" t="n">
        <v>59.43</v>
      </c>
      <c r="O78" t="n">
        <v>30519.94</v>
      </c>
      <c r="P78" t="n">
        <v>331.46</v>
      </c>
      <c r="Q78" t="n">
        <v>608.8200000000001</v>
      </c>
      <c r="R78" t="n">
        <v>54.86</v>
      </c>
      <c r="S78" t="n">
        <v>46.36</v>
      </c>
      <c r="T78" t="n">
        <v>3914.79</v>
      </c>
      <c r="U78" t="n">
        <v>0.84</v>
      </c>
      <c r="V78" t="n">
        <v>0.9</v>
      </c>
      <c r="W78" t="n">
        <v>9.199999999999999</v>
      </c>
      <c r="X78" t="n">
        <v>0.24</v>
      </c>
      <c r="Y78" t="n">
        <v>1</v>
      </c>
      <c r="Z78" t="n">
        <v>10</v>
      </c>
      <c r="AA78" t="n">
        <v>1045.045874142148</v>
      </c>
      <c r="AB78" t="n">
        <v>1429.877869171385</v>
      </c>
      <c r="AC78" t="n">
        <v>1293.412332183861</v>
      </c>
      <c r="AD78" t="n">
        <v>1045045.874142148</v>
      </c>
      <c r="AE78" t="n">
        <v>1429877.869171385</v>
      </c>
      <c r="AF78" t="n">
        <v>1.436994814605467e-06</v>
      </c>
      <c r="AG78" t="n">
        <v>23.23784722222222</v>
      </c>
      <c r="AH78" t="n">
        <v>1293412.332183861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3.7346</v>
      </c>
      <c r="E79" t="n">
        <v>26.78</v>
      </c>
      <c r="F79" t="n">
        <v>23.61</v>
      </c>
      <c r="G79" t="n">
        <v>108.99</v>
      </c>
      <c r="H79" t="n">
        <v>1.46</v>
      </c>
      <c r="I79" t="n">
        <v>13</v>
      </c>
      <c r="J79" t="n">
        <v>246</v>
      </c>
      <c r="K79" t="n">
        <v>56.13</v>
      </c>
      <c r="L79" t="n">
        <v>20.25</v>
      </c>
      <c r="M79" t="n">
        <v>11</v>
      </c>
      <c r="N79" t="n">
        <v>59.63</v>
      </c>
      <c r="O79" t="n">
        <v>30574.64</v>
      </c>
      <c r="P79" t="n">
        <v>331.25</v>
      </c>
      <c r="Q79" t="n">
        <v>608.8200000000001</v>
      </c>
      <c r="R79" t="n">
        <v>54.91</v>
      </c>
      <c r="S79" t="n">
        <v>46.36</v>
      </c>
      <c r="T79" t="n">
        <v>3937.48</v>
      </c>
      <c r="U79" t="n">
        <v>0.84</v>
      </c>
      <c r="V79" t="n">
        <v>0.9</v>
      </c>
      <c r="W79" t="n">
        <v>9.199999999999999</v>
      </c>
      <c r="X79" t="n">
        <v>0.24</v>
      </c>
      <c r="Y79" t="n">
        <v>1</v>
      </c>
      <c r="Z79" t="n">
        <v>10</v>
      </c>
      <c r="AA79" t="n">
        <v>1044.82842872737</v>
      </c>
      <c r="AB79" t="n">
        <v>1429.580350761872</v>
      </c>
      <c r="AC79" t="n">
        <v>1293.143208513782</v>
      </c>
      <c r="AD79" t="n">
        <v>1044828.42872737</v>
      </c>
      <c r="AE79" t="n">
        <v>1429580.350761872</v>
      </c>
      <c r="AF79" t="n">
        <v>1.436802450972016e-06</v>
      </c>
      <c r="AG79" t="n">
        <v>23.24652777777778</v>
      </c>
      <c r="AH79" t="n">
        <v>1293143.208513782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3.7351</v>
      </c>
      <c r="E80" t="n">
        <v>26.77</v>
      </c>
      <c r="F80" t="n">
        <v>23.61</v>
      </c>
      <c r="G80" t="n">
        <v>108.98</v>
      </c>
      <c r="H80" t="n">
        <v>1.48</v>
      </c>
      <c r="I80" t="n">
        <v>13</v>
      </c>
      <c r="J80" t="n">
        <v>246.45</v>
      </c>
      <c r="K80" t="n">
        <v>56.13</v>
      </c>
      <c r="L80" t="n">
        <v>20.5</v>
      </c>
      <c r="M80" t="n">
        <v>11</v>
      </c>
      <c r="N80" t="n">
        <v>59.82</v>
      </c>
      <c r="O80" t="n">
        <v>30629.4</v>
      </c>
      <c r="P80" t="n">
        <v>330.84</v>
      </c>
      <c r="Q80" t="n">
        <v>608.84</v>
      </c>
      <c r="R80" t="n">
        <v>54.75</v>
      </c>
      <c r="S80" t="n">
        <v>46.36</v>
      </c>
      <c r="T80" t="n">
        <v>3858.75</v>
      </c>
      <c r="U80" t="n">
        <v>0.85</v>
      </c>
      <c r="V80" t="n">
        <v>0.9</v>
      </c>
      <c r="W80" t="n">
        <v>9.199999999999999</v>
      </c>
      <c r="X80" t="n">
        <v>0.24</v>
      </c>
      <c r="Y80" t="n">
        <v>1</v>
      </c>
      <c r="Z80" t="n">
        <v>10</v>
      </c>
      <c r="AA80" t="n">
        <v>1044.142547775648</v>
      </c>
      <c r="AB80" t="n">
        <v>1428.641898184793</v>
      </c>
      <c r="AC80" t="n">
        <v>1292.294320533533</v>
      </c>
      <c r="AD80" t="n">
        <v>1044142.547775648</v>
      </c>
      <c r="AE80" t="n">
        <v>1428641.898184793</v>
      </c>
      <c r="AF80" t="n">
        <v>1.436994814605467e-06</v>
      </c>
      <c r="AG80" t="n">
        <v>23.23784722222222</v>
      </c>
      <c r="AH80" t="n">
        <v>1292294.320533533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3.7355</v>
      </c>
      <c r="E81" t="n">
        <v>26.77</v>
      </c>
      <c r="F81" t="n">
        <v>23.61</v>
      </c>
      <c r="G81" t="n">
        <v>108.96</v>
      </c>
      <c r="H81" t="n">
        <v>1.49</v>
      </c>
      <c r="I81" t="n">
        <v>13</v>
      </c>
      <c r="J81" t="n">
        <v>246.89</v>
      </c>
      <c r="K81" t="n">
        <v>56.13</v>
      </c>
      <c r="L81" t="n">
        <v>20.75</v>
      </c>
      <c r="M81" t="n">
        <v>11</v>
      </c>
      <c r="N81" t="n">
        <v>60.02</v>
      </c>
      <c r="O81" t="n">
        <v>30684.23</v>
      </c>
      <c r="P81" t="n">
        <v>330.67</v>
      </c>
      <c r="Q81" t="n">
        <v>608.75</v>
      </c>
      <c r="R81" t="n">
        <v>54.7</v>
      </c>
      <c r="S81" t="n">
        <v>46.36</v>
      </c>
      <c r="T81" t="n">
        <v>3832.12</v>
      </c>
      <c r="U81" t="n">
        <v>0.85</v>
      </c>
      <c r="V81" t="n">
        <v>0.9</v>
      </c>
      <c r="W81" t="n">
        <v>9.199999999999999</v>
      </c>
      <c r="X81" t="n">
        <v>0.24</v>
      </c>
      <c r="Y81" t="n">
        <v>1</v>
      </c>
      <c r="Z81" t="n">
        <v>10</v>
      </c>
      <c r="AA81" t="n">
        <v>1043.824153089993</v>
      </c>
      <c r="AB81" t="n">
        <v>1428.206256529298</v>
      </c>
      <c r="AC81" t="n">
        <v>1291.900255906212</v>
      </c>
      <c r="AD81" t="n">
        <v>1043824.153089993</v>
      </c>
      <c r="AE81" t="n">
        <v>1428206.256529298</v>
      </c>
      <c r="AF81" t="n">
        <v>1.437148705512228e-06</v>
      </c>
      <c r="AG81" t="n">
        <v>23.23784722222222</v>
      </c>
      <c r="AH81" t="n">
        <v>1291900.255906212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3.7349</v>
      </c>
      <c r="E82" t="n">
        <v>26.77</v>
      </c>
      <c r="F82" t="n">
        <v>23.61</v>
      </c>
      <c r="G82" t="n">
        <v>108.98</v>
      </c>
      <c r="H82" t="n">
        <v>1.51</v>
      </c>
      <c r="I82" t="n">
        <v>13</v>
      </c>
      <c r="J82" t="n">
        <v>247.34</v>
      </c>
      <c r="K82" t="n">
        <v>56.13</v>
      </c>
      <c r="L82" t="n">
        <v>21</v>
      </c>
      <c r="M82" t="n">
        <v>11</v>
      </c>
      <c r="N82" t="n">
        <v>60.21</v>
      </c>
      <c r="O82" t="n">
        <v>30739.14</v>
      </c>
      <c r="P82" t="n">
        <v>329.78</v>
      </c>
      <c r="Q82" t="n">
        <v>608.76</v>
      </c>
      <c r="R82" t="n">
        <v>54.96</v>
      </c>
      <c r="S82" t="n">
        <v>46.36</v>
      </c>
      <c r="T82" t="n">
        <v>3963.04</v>
      </c>
      <c r="U82" t="n">
        <v>0.84</v>
      </c>
      <c r="V82" t="n">
        <v>0.9</v>
      </c>
      <c r="W82" t="n">
        <v>9.199999999999999</v>
      </c>
      <c r="X82" t="n">
        <v>0.24</v>
      </c>
      <c r="Y82" t="n">
        <v>1</v>
      </c>
      <c r="Z82" t="n">
        <v>10</v>
      </c>
      <c r="AA82" t="n">
        <v>1042.633441538523</v>
      </c>
      <c r="AB82" t="n">
        <v>1426.577072454091</v>
      </c>
      <c r="AC82" t="n">
        <v>1290.426558872568</v>
      </c>
      <c r="AD82" t="n">
        <v>1042633.441538523</v>
      </c>
      <c r="AE82" t="n">
        <v>1426577.072454091</v>
      </c>
      <c r="AF82" t="n">
        <v>1.436917869152087e-06</v>
      </c>
      <c r="AG82" t="n">
        <v>23.23784722222222</v>
      </c>
      <c r="AH82" t="n">
        <v>1290426.558872568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3.7354</v>
      </c>
      <c r="E83" t="n">
        <v>26.77</v>
      </c>
      <c r="F83" t="n">
        <v>23.61</v>
      </c>
      <c r="G83" t="n">
        <v>108.97</v>
      </c>
      <c r="H83" t="n">
        <v>1.53</v>
      </c>
      <c r="I83" t="n">
        <v>13</v>
      </c>
      <c r="J83" t="n">
        <v>247.78</v>
      </c>
      <c r="K83" t="n">
        <v>56.13</v>
      </c>
      <c r="L83" t="n">
        <v>21.25</v>
      </c>
      <c r="M83" t="n">
        <v>11</v>
      </c>
      <c r="N83" t="n">
        <v>60.41</v>
      </c>
      <c r="O83" t="n">
        <v>30794.11</v>
      </c>
      <c r="P83" t="n">
        <v>329.03</v>
      </c>
      <c r="Q83" t="n">
        <v>608.84</v>
      </c>
      <c r="R83" t="n">
        <v>54.83</v>
      </c>
      <c r="S83" t="n">
        <v>46.36</v>
      </c>
      <c r="T83" t="n">
        <v>3897.99</v>
      </c>
      <c r="U83" t="n">
        <v>0.85</v>
      </c>
      <c r="V83" t="n">
        <v>0.9</v>
      </c>
      <c r="W83" t="n">
        <v>9.199999999999999</v>
      </c>
      <c r="X83" t="n">
        <v>0.24</v>
      </c>
      <c r="Y83" t="n">
        <v>1</v>
      </c>
      <c r="Z83" t="n">
        <v>10</v>
      </c>
      <c r="AA83" t="n">
        <v>1041.452576741728</v>
      </c>
      <c r="AB83" t="n">
        <v>1424.961361143037</v>
      </c>
      <c r="AC83" t="n">
        <v>1288.965048781376</v>
      </c>
      <c r="AD83" t="n">
        <v>1041452.576741728</v>
      </c>
      <c r="AE83" t="n">
        <v>1424961.361143037</v>
      </c>
      <c r="AF83" t="n">
        <v>1.437110232785538e-06</v>
      </c>
      <c r="AG83" t="n">
        <v>23.23784722222222</v>
      </c>
      <c r="AH83" t="n">
        <v>1288965.048781377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3.7448</v>
      </c>
      <c r="E84" t="n">
        <v>26.7</v>
      </c>
      <c r="F84" t="n">
        <v>23.58</v>
      </c>
      <c r="G84" t="n">
        <v>117.92</v>
      </c>
      <c r="H84" t="n">
        <v>1.54</v>
      </c>
      <c r="I84" t="n">
        <v>12</v>
      </c>
      <c r="J84" t="n">
        <v>248.23</v>
      </c>
      <c r="K84" t="n">
        <v>56.13</v>
      </c>
      <c r="L84" t="n">
        <v>21.5</v>
      </c>
      <c r="M84" t="n">
        <v>10</v>
      </c>
      <c r="N84" t="n">
        <v>60.6</v>
      </c>
      <c r="O84" t="n">
        <v>30849.16</v>
      </c>
      <c r="P84" t="n">
        <v>328.24</v>
      </c>
      <c r="Q84" t="n">
        <v>608.75</v>
      </c>
      <c r="R84" t="n">
        <v>53.89</v>
      </c>
      <c r="S84" t="n">
        <v>46.36</v>
      </c>
      <c r="T84" t="n">
        <v>3433.76</v>
      </c>
      <c r="U84" t="n">
        <v>0.86</v>
      </c>
      <c r="V84" t="n">
        <v>0.9</v>
      </c>
      <c r="W84" t="n">
        <v>9.199999999999999</v>
      </c>
      <c r="X84" t="n">
        <v>0.21</v>
      </c>
      <c r="Y84" t="n">
        <v>1</v>
      </c>
      <c r="Z84" t="n">
        <v>10</v>
      </c>
      <c r="AA84" t="n">
        <v>1038.426868926095</v>
      </c>
      <c r="AB84" t="n">
        <v>1420.821454224881</v>
      </c>
      <c r="AC84" t="n">
        <v>1285.220248769093</v>
      </c>
      <c r="AD84" t="n">
        <v>1038426.868926095</v>
      </c>
      <c r="AE84" t="n">
        <v>1420821.454224881</v>
      </c>
      <c r="AF84" t="n">
        <v>1.440726669094416e-06</v>
      </c>
      <c r="AG84" t="n">
        <v>23.17708333333333</v>
      </c>
      <c r="AH84" t="n">
        <v>1285220.248769093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3.7441</v>
      </c>
      <c r="E85" t="n">
        <v>26.71</v>
      </c>
      <c r="F85" t="n">
        <v>23.59</v>
      </c>
      <c r="G85" t="n">
        <v>117.95</v>
      </c>
      <c r="H85" t="n">
        <v>1.56</v>
      </c>
      <c r="I85" t="n">
        <v>12</v>
      </c>
      <c r="J85" t="n">
        <v>248.68</v>
      </c>
      <c r="K85" t="n">
        <v>56.13</v>
      </c>
      <c r="L85" t="n">
        <v>21.75</v>
      </c>
      <c r="M85" t="n">
        <v>10</v>
      </c>
      <c r="N85" t="n">
        <v>60.8</v>
      </c>
      <c r="O85" t="n">
        <v>30904.28</v>
      </c>
      <c r="P85" t="n">
        <v>328.68</v>
      </c>
      <c r="Q85" t="n">
        <v>608.84</v>
      </c>
      <c r="R85" t="n">
        <v>54.19</v>
      </c>
      <c r="S85" t="n">
        <v>46.36</v>
      </c>
      <c r="T85" t="n">
        <v>3583.68</v>
      </c>
      <c r="U85" t="n">
        <v>0.86</v>
      </c>
      <c r="V85" t="n">
        <v>0.9</v>
      </c>
      <c r="W85" t="n">
        <v>9.199999999999999</v>
      </c>
      <c r="X85" t="n">
        <v>0.22</v>
      </c>
      <c r="Y85" t="n">
        <v>1</v>
      </c>
      <c r="Z85" t="n">
        <v>10</v>
      </c>
      <c r="AA85" t="n">
        <v>1039.264274160891</v>
      </c>
      <c r="AB85" t="n">
        <v>1421.96722901084</v>
      </c>
      <c r="AC85" t="n">
        <v>1286.256672417585</v>
      </c>
      <c r="AD85" t="n">
        <v>1039264.274160891</v>
      </c>
      <c r="AE85" t="n">
        <v>1421967.22901084</v>
      </c>
      <c r="AF85" t="n">
        <v>1.440457360007585e-06</v>
      </c>
      <c r="AG85" t="n">
        <v>23.18576388888889</v>
      </c>
      <c r="AH85" t="n">
        <v>1286256.672417585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3.7436</v>
      </c>
      <c r="E86" t="n">
        <v>26.71</v>
      </c>
      <c r="F86" t="n">
        <v>23.59</v>
      </c>
      <c r="G86" t="n">
        <v>117.96</v>
      </c>
      <c r="H86" t="n">
        <v>1.57</v>
      </c>
      <c r="I86" t="n">
        <v>12</v>
      </c>
      <c r="J86" t="n">
        <v>249.12</v>
      </c>
      <c r="K86" t="n">
        <v>56.13</v>
      </c>
      <c r="L86" t="n">
        <v>22</v>
      </c>
      <c r="M86" t="n">
        <v>10</v>
      </c>
      <c r="N86" t="n">
        <v>61</v>
      </c>
      <c r="O86" t="n">
        <v>30959.46</v>
      </c>
      <c r="P86" t="n">
        <v>328.59</v>
      </c>
      <c r="Q86" t="n">
        <v>608.77</v>
      </c>
      <c r="R86" t="n">
        <v>54.32</v>
      </c>
      <c r="S86" t="n">
        <v>46.36</v>
      </c>
      <c r="T86" t="n">
        <v>3646.2</v>
      </c>
      <c r="U86" t="n">
        <v>0.85</v>
      </c>
      <c r="V86" t="n">
        <v>0.9</v>
      </c>
      <c r="W86" t="n">
        <v>9.199999999999999</v>
      </c>
      <c r="X86" t="n">
        <v>0.22</v>
      </c>
      <c r="Y86" t="n">
        <v>1</v>
      </c>
      <c r="Z86" t="n">
        <v>10</v>
      </c>
      <c r="AA86" t="n">
        <v>1039.221019695141</v>
      </c>
      <c r="AB86" t="n">
        <v>1421.908046342548</v>
      </c>
      <c r="AC86" t="n">
        <v>1286.203138060092</v>
      </c>
      <c r="AD86" t="n">
        <v>1039221.019695141</v>
      </c>
      <c r="AE86" t="n">
        <v>1421908.046342548</v>
      </c>
      <c r="AF86" t="n">
        <v>1.440264996374133e-06</v>
      </c>
      <c r="AG86" t="n">
        <v>23.18576388888889</v>
      </c>
      <c r="AH86" t="n">
        <v>1286203.138060092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3.7441</v>
      </c>
      <c r="E87" t="n">
        <v>26.71</v>
      </c>
      <c r="F87" t="n">
        <v>23.59</v>
      </c>
      <c r="G87" t="n">
        <v>117.95</v>
      </c>
      <c r="H87" t="n">
        <v>1.59</v>
      </c>
      <c r="I87" t="n">
        <v>12</v>
      </c>
      <c r="J87" t="n">
        <v>249.57</v>
      </c>
      <c r="K87" t="n">
        <v>56.13</v>
      </c>
      <c r="L87" t="n">
        <v>22.25</v>
      </c>
      <c r="M87" t="n">
        <v>10</v>
      </c>
      <c r="N87" t="n">
        <v>61.2</v>
      </c>
      <c r="O87" t="n">
        <v>31014.73</v>
      </c>
      <c r="P87" t="n">
        <v>328.37</v>
      </c>
      <c r="Q87" t="n">
        <v>608.8099999999999</v>
      </c>
      <c r="R87" t="n">
        <v>54.24</v>
      </c>
      <c r="S87" t="n">
        <v>46.36</v>
      </c>
      <c r="T87" t="n">
        <v>3608.48</v>
      </c>
      <c r="U87" t="n">
        <v>0.85</v>
      </c>
      <c r="V87" t="n">
        <v>0.9</v>
      </c>
      <c r="W87" t="n">
        <v>9.19</v>
      </c>
      <c r="X87" t="n">
        <v>0.22</v>
      </c>
      <c r="Y87" t="n">
        <v>1</v>
      </c>
      <c r="Z87" t="n">
        <v>10</v>
      </c>
      <c r="AA87" t="n">
        <v>1038.813696677448</v>
      </c>
      <c r="AB87" t="n">
        <v>1421.350729019918</v>
      </c>
      <c r="AC87" t="n">
        <v>1285.699010320534</v>
      </c>
      <c r="AD87" t="n">
        <v>1038813.696677448</v>
      </c>
      <c r="AE87" t="n">
        <v>1421350.729019918</v>
      </c>
      <c r="AF87" t="n">
        <v>1.440457360007585e-06</v>
      </c>
      <c r="AG87" t="n">
        <v>23.18576388888889</v>
      </c>
      <c r="AH87" t="n">
        <v>1285699.010320534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3.7425</v>
      </c>
      <c r="E88" t="n">
        <v>26.72</v>
      </c>
      <c r="F88" t="n">
        <v>23.6</v>
      </c>
      <c r="G88" t="n">
        <v>118</v>
      </c>
      <c r="H88" t="n">
        <v>1.6</v>
      </c>
      <c r="I88" t="n">
        <v>12</v>
      </c>
      <c r="J88" t="n">
        <v>250.02</v>
      </c>
      <c r="K88" t="n">
        <v>56.13</v>
      </c>
      <c r="L88" t="n">
        <v>22.5</v>
      </c>
      <c r="M88" t="n">
        <v>10</v>
      </c>
      <c r="N88" t="n">
        <v>61.39</v>
      </c>
      <c r="O88" t="n">
        <v>31070.06</v>
      </c>
      <c r="P88" t="n">
        <v>328.53</v>
      </c>
      <c r="Q88" t="n">
        <v>608.78</v>
      </c>
      <c r="R88" t="n">
        <v>54.51</v>
      </c>
      <c r="S88" t="n">
        <v>46.36</v>
      </c>
      <c r="T88" t="n">
        <v>3741.37</v>
      </c>
      <c r="U88" t="n">
        <v>0.85</v>
      </c>
      <c r="V88" t="n">
        <v>0.9</v>
      </c>
      <c r="W88" t="n">
        <v>9.199999999999999</v>
      </c>
      <c r="X88" t="n">
        <v>0.23</v>
      </c>
      <c r="Y88" t="n">
        <v>1</v>
      </c>
      <c r="Z88" t="n">
        <v>10</v>
      </c>
      <c r="AA88" t="n">
        <v>1039.401959532764</v>
      </c>
      <c r="AB88" t="n">
        <v>1422.155616210887</v>
      </c>
      <c r="AC88" t="n">
        <v>1286.427080207663</v>
      </c>
      <c r="AD88" t="n">
        <v>1039401.959532764</v>
      </c>
      <c r="AE88" t="n">
        <v>1422155.616210887</v>
      </c>
      <c r="AF88" t="n">
        <v>1.439841796380542e-06</v>
      </c>
      <c r="AG88" t="n">
        <v>23.19444444444444</v>
      </c>
      <c r="AH88" t="n">
        <v>1286427.080207663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3.7426</v>
      </c>
      <c r="E89" t="n">
        <v>26.72</v>
      </c>
      <c r="F89" t="n">
        <v>23.6</v>
      </c>
      <c r="G89" t="n">
        <v>118</v>
      </c>
      <c r="H89" t="n">
        <v>1.62</v>
      </c>
      <c r="I89" t="n">
        <v>12</v>
      </c>
      <c r="J89" t="n">
        <v>250.47</v>
      </c>
      <c r="K89" t="n">
        <v>56.13</v>
      </c>
      <c r="L89" t="n">
        <v>22.75</v>
      </c>
      <c r="M89" t="n">
        <v>10</v>
      </c>
      <c r="N89" t="n">
        <v>61.59</v>
      </c>
      <c r="O89" t="n">
        <v>31125.47</v>
      </c>
      <c r="P89" t="n">
        <v>327.94</v>
      </c>
      <c r="Q89" t="n">
        <v>608.8200000000001</v>
      </c>
      <c r="R89" t="n">
        <v>54.42</v>
      </c>
      <c r="S89" t="n">
        <v>46.36</v>
      </c>
      <c r="T89" t="n">
        <v>3695.57</v>
      </c>
      <c r="U89" t="n">
        <v>0.85</v>
      </c>
      <c r="V89" t="n">
        <v>0.9</v>
      </c>
      <c r="W89" t="n">
        <v>9.199999999999999</v>
      </c>
      <c r="X89" t="n">
        <v>0.23</v>
      </c>
      <c r="Y89" t="n">
        <v>1</v>
      </c>
      <c r="Z89" t="n">
        <v>10</v>
      </c>
      <c r="AA89" t="n">
        <v>1038.526541616435</v>
      </c>
      <c r="AB89" t="n">
        <v>1420.957830797053</v>
      </c>
      <c r="AC89" t="n">
        <v>1285.343609752623</v>
      </c>
      <c r="AD89" t="n">
        <v>1038526.541616435</v>
      </c>
      <c r="AE89" t="n">
        <v>1420957.830797053</v>
      </c>
      <c r="AF89" t="n">
        <v>1.439880269107232e-06</v>
      </c>
      <c r="AG89" t="n">
        <v>23.19444444444444</v>
      </c>
      <c r="AH89" t="n">
        <v>1285343.609752623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3.7425</v>
      </c>
      <c r="E90" t="n">
        <v>26.72</v>
      </c>
      <c r="F90" t="n">
        <v>23.6</v>
      </c>
      <c r="G90" t="n">
        <v>118</v>
      </c>
      <c r="H90" t="n">
        <v>1.63</v>
      </c>
      <c r="I90" t="n">
        <v>12</v>
      </c>
      <c r="J90" t="n">
        <v>250.92</v>
      </c>
      <c r="K90" t="n">
        <v>56.13</v>
      </c>
      <c r="L90" t="n">
        <v>23</v>
      </c>
      <c r="M90" t="n">
        <v>10</v>
      </c>
      <c r="N90" t="n">
        <v>61.79</v>
      </c>
      <c r="O90" t="n">
        <v>31180.95</v>
      </c>
      <c r="P90" t="n">
        <v>327.23</v>
      </c>
      <c r="Q90" t="n">
        <v>608.77</v>
      </c>
      <c r="R90" t="n">
        <v>54.63</v>
      </c>
      <c r="S90" t="n">
        <v>46.36</v>
      </c>
      <c r="T90" t="n">
        <v>3804.19</v>
      </c>
      <c r="U90" t="n">
        <v>0.85</v>
      </c>
      <c r="V90" t="n">
        <v>0.9</v>
      </c>
      <c r="W90" t="n">
        <v>9.199999999999999</v>
      </c>
      <c r="X90" t="n">
        <v>0.23</v>
      </c>
      <c r="Y90" t="n">
        <v>1</v>
      </c>
      <c r="Z90" t="n">
        <v>10</v>
      </c>
      <c r="AA90" t="n">
        <v>1037.511633243641</v>
      </c>
      <c r="AB90" t="n">
        <v>1419.569188386798</v>
      </c>
      <c r="AC90" t="n">
        <v>1284.08749742503</v>
      </c>
      <c r="AD90" t="n">
        <v>1037511.63324364</v>
      </c>
      <c r="AE90" t="n">
        <v>1419569.188386798</v>
      </c>
      <c r="AF90" t="n">
        <v>1.439841796380542e-06</v>
      </c>
      <c r="AG90" t="n">
        <v>23.19444444444444</v>
      </c>
      <c r="AH90" t="n">
        <v>1284087.49742503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3.7414</v>
      </c>
      <c r="E91" t="n">
        <v>26.73</v>
      </c>
      <c r="F91" t="n">
        <v>23.61</v>
      </c>
      <c r="G91" t="n">
        <v>118.04</v>
      </c>
      <c r="H91" t="n">
        <v>1.65</v>
      </c>
      <c r="I91" t="n">
        <v>12</v>
      </c>
      <c r="J91" t="n">
        <v>251.37</v>
      </c>
      <c r="K91" t="n">
        <v>56.13</v>
      </c>
      <c r="L91" t="n">
        <v>23.25</v>
      </c>
      <c r="M91" t="n">
        <v>10</v>
      </c>
      <c r="N91" t="n">
        <v>61.99</v>
      </c>
      <c r="O91" t="n">
        <v>31236.5</v>
      </c>
      <c r="P91" t="n">
        <v>326.35</v>
      </c>
      <c r="Q91" t="n">
        <v>608.8099999999999</v>
      </c>
      <c r="R91" t="n">
        <v>54.53</v>
      </c>
      <c r="S91" t="n">
        <v>46.36</v>
      </c>
      <c r="T91" t="n">
        <v>3752.57</v>
      </c>
      <c r="U91" t="n">
        <v>0.85</v>
      </c>
      <c r="V91" t="n">
        <v>0.9</v>
      </c>
      <c r="W91" t="n">
        <v>9.210000000000001</v>
      </c>
      <c r="X91" t="n">
        <v>0.24</v>
      </c>
      <c r="Y91" t="n">
        <v>1</v>
      </c>
      <c r="Z91" t="n">
        <v>10</v>
      </c>
      <c r="AA91" t="n">
        <v>1036.499413484273</v>
      </c>
      <c r="AB91" t="n">
        <v>1418.184224656047</v>
      </c>
      <c r="AC91" t="n">
        <v>1282.834712688934</v>
      </c>
      <c r="AD91" t="n">
        <v>1036499.413484273</v>
      </c>
      <c r="AE91" t="n">
        <v>1418184.224656047</v>
      </c>
      <c r="AF91" t="n">
        <v>1.439418596386949e-06</v>
      </c>
      <c r="AG91" t="n">
        <v>23.203125</v>
      </c>
      <c r="AH91" t="n">
        <v>1282834.712688934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3.7538</v>
      </c>
      <c r="E92" t="n">
        <v>26.64</v>
      </c>
      <c r="F92" t="n">
        <v>23.56</v>
      </c>
      <c r="G92" t="n">
        <v>128.52</v>
      </c>
      <c r="H92" t="n">
        <v>1.66</v>
      </c>
      <c r="I92" t="n">
        <v>11</v>
      </c>
      <c r="J92" t="n">
        <v>251.82</v>
      </c>
      <c r="K92" t="n">
        <v>56.13</v>
      </c>
      <c r="L92" t="n">
        <v>23.5</v>
      </c>
      <c r="M92" t="n">
        <v>9</v>
      </c>
      <c r="N92" t="n">
        <v>62.19</v>
      </c>
      <c r="O92" t="n">
        <v>31292.13</v>
      </c>
      <c r="P92" t="n">
        <v>325.81</v>
      </c>
      <c r="Q92" t="n">
        <v>608.77</v>
      </c>
      <c r="R92" t="n">
        <v>53.39</v>
      </c>
      <c r="S92" t="n">
        <v>46.36</v>
      </c>
      <c r="T92" t="n">
        <v>3185.67</v>
      </c>
      <c r="U92" t="n">
        <v>0.87</v>
      </c>
      <c r="V92" t="n">
        <v>0.9</v>
      </c>
      <c r="W92" t="n">
        <v>9.19</v>
      </c>
      <c r="X92" t="n">
        <v>0.19</v>
      </c>
      <c r="Y92" t="n">
        <v>1</v>
      </c>
      <c r="Z92" t="n">
        <v>10</v>
      </c>
      <c r="AA92" t="n">
        <v>1033.183480374642</v>
      </c>
      <c r="AB92" t="n">
        <v>1413.647218686806</v>
      </c>
      <c r="AC92" t="n">
        <v>1278.730712201669</v>
      </c>
      <c r="AD92" t="n">
        <v>1033183.480374642</v>
      </c>
      <c r="AE92" t="n">
        <v>1413647.218686806</v>
      </c>
      <c r="AF92" t="n">
        <v>1.444189214496534e-06</v>
      </c>
      <c r="AG92" t="n">
        <v>23.125</v>
      </c>
      <c r="AH92" t="n">
        <v>1278730.712201669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3.7518</v>
      </c>
      <c r="E93" t="n">
        <v>26.65</v>
      </c>
      <c r="F93" t="n">
        <v>23.58</v>
      </c>
      <c r="G93" t="n">
        <v>128.6</v>
      </c>
      <c r="H93" t="n">
        <v>1.67</v>
      </c>
      <c r="I93" t="n">
        <v>11</v>
      </c>
      <c r="J93" t="n">
        <v>252.27</v>
      </c>
      <c r="K93" t="n">
        <v>56.13</v>
      </c>
      <c r="L93" t="n">
        <v>23.75</v>
      </c>
      <c r="M93" t="n">
        <v>9</v>
      </c>
      <c r="N93" t="n">
        <v>62.4</v>
      </c>
      <c r="O93" t="n">
        <v>31347.83</v>
      </c>
      <c r="P93" t="n">
        <v>326.24</v>
      </c>
      <c r="Q93" t="n">
        <v>608.85</v>
      </c>
      <c r="R93" t="n">
        <v>53.64</v>
      </c>
      <c r="S93" t="n">
        <v>46.36</v>
      </c>
      <c r="T93" t="n">
        <v>3312.86</v>
      </c>
      <c r="U93" t="n">
        <v>0.86</v>
      </c>
      <c r="V93" t="n">
        <v>0.9</v>
      </c>
      <c r="W93" t="n">
        <v>9.199999999999999</v>
      </c>
      <c r="X93" t="n">
        <v>0.21</v>
      </c>
      <c r="Y93" t="n">
        <v>1</v>
      </c>
      <c r="Z93" t="n">
        <v>10</v>
      </c>
      <c r="AA93" t="n">
        <v>1034.304064075126</v>
      </c>
      <c r="AB93" t="n">
        <v>1415.180450742472</v>
      </c>
      <c r="AC93" t="n">
        <v>1280.117614741847</v>
      </c>
      <c r="AD93" t="n">
        <v>1034304.064075126</v>
      </c>
      <c r="AE93" t="n">
        <v>1415180.450742472</v>
      </c>
      <c r="AF93" t="n">
        <v>1.443419759962729e-06</v>
      </c>
      <c r="AG93" t="n">
        <v>23.13368055555556</v>
      </c>
      <c r="AH93" t="n">
        <v>1280117.614741847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3.7523</v>
      </c>
      <c r="E94" t="n">
        <v>26.65</v>
      </c>
      <c r="F94" t="n">
        <v>23.57</v>
      </c>
      <c r="G94" t="n">
        <v>128.58</v>
      </c>
      <c r="H94" t="n">
        <v>1.69</v>
      </c>
      <c r="I94" t="n">
        <v>11</v>
      </c>
      <c r="J94" t="n">
        <v>252.73</v>
      </c>
      <c r="K94" t="n">
        <v>56.13</v>
      </c>
      <c r="L94" t="n">
        <v>24</v>
      </c>
      <c r="M94" t="n">
        <v>9</v>
      </c>
      <c r="N94" t="n">
        <v>62.6</v>
      </c>
      <c r="O94" t="n">
        <v>31403.6</v>
      </c>
      <c r="P94" t="n">
        <v>326.29</v>
      </c>
      <c r="Q94" t="n">
        <v>608.79</v>
      </c>
      <c r="R94" t="n">
        <v>53.7</v>
      </c>
      <c r="S94" t="n">
        <v>46.36</v>
      </c>
      <c r="T94" t="n">
        <v>3340.12</v>
      </c>
      <c r="U94" t="n">
        <v>0.86</v>
      </c>
      <c r="V94" t="n">
        <v>0.9</v>
      </c>
      <c r="W94" t="n">
        <v>9.199999999999999</v>
      </c>
      <c r="X94" t="n">
        <v>0.2</v>
      </c>
      <c r="Y94" t="n">
        <v>1</v>
      </c>
      <c r="Z94" t="n">
        <v>10</v>
      </c>
      <c r="AA94" t="n">
        <v>1034.214589411801</v>
      </c>
      <c r="AB94" t="n">
        <v>1415.058027560767</v>
      </c>
      <c r="AC94" t="n">
        <v>1280.006875456782</v>
      </c>
      <c r="AD94" t="n">
        <v>1034214.589411801</v>
      </c>
      <c r="AE94" t="n">
        <v>1415058.027560767</v>
      </c>
      <c r="AF94" t="n">
        <v>1.443612123596181e-06</v>
      </c>
      <c r="AG94" t="n">
        <v>23.13368055555556</v>
      </c>
      <c r="AH94" t="n">
        <v>1280006.875456782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3.7533</v>
      </c>
      <c r="E95" t="n">
        <v>26.64</v>
      </c>
      <c r="F95" t="n">
        <v>23.57</v>
      </c>
      <c r="G95" t="n">
        <v>128.54</v>
      </c>
      <c r="H95" t="n">
        <v>1.7</v>
      </c>
      <c r="I95" t="n">
        <v>11</v>
      </c>
      <c r="J95" t="n">
        <v>253.18</v>
      </c>
      <c r="K95" t="n">
        <v>56.13</v>
      </c>
      <c r="L95" t="n">
        <v>24.25</v>
      </c>
      <c r="M95" t="n">
        <v>9</v>
      </c>
      <c r="N95" t="n">
        <v>62.8</v>
      </c>
      <c r="O95" t="n">
        <v>31459.45</v>
      </c>
      <c r="P95" t="n">
        <v>326</v>
      </c>
      <c r="Q95" t="n">
        <v>608.8200000000001</v>
      </c>
      <c r="R95" t="n">
        <v>53.42</v>
      </c>
      <c r="S95" t="n">
        <v>46.36</v>
      </c>
      <c r="T95" t="n">
        <v>3203.92</v>
      </c>
      <c r="U95" t="n">
        <v>0.87</v>
      </c>
      <c r="V95" t="n">
        <v>0.9</v>
      </c>
      <c r="W95" t="n">
        <v>9.199999999999999</v>
      </c>
      <c r="X95" t="n">
        <v>0.19</v>
      </c>
      <c r="Y95" t="n">
        <v>1</v>
      </c>
      <c r="Z95" t="n">
        <v>10</v>
      </c>
      <c r="AA95" t="n">
        <v>1033.620761045896</v>
      </c>
      <c r="AB95" t="n">
        <v>1414.245525392676</v>
      </c>
      <c r="AC95" t="n">
        <v>1279.27191735526</v>
      </c>
      <c r="AD95" t="n">
        <v>1033620.761045896</v>
      </c>
      <c r="AE95" t="n">
        <v>1414245.525392676</v>
      </c>
      <c r="AF95" t="n">
        <v>1.443996850863082e-06</v>
      </c>
      <c r="AG95" t="n">
        <v>23.125</v>
      </c>
      <c r="AH95" t="n">
        <v>1279271.91735526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3.7533</v>
      </c>
      <c r="E96" t="n">
        <v>26.64</v>
      </c>
      <c r="F96" t="n">
        <v>23.57</v>
      </c>
      <c r="G96" t="n">
        <v>128.54</v>
      </c>
      <c r="H96" t="n">
        <v>1.72</v>
      </c>
      <c r="I96" t="n">
        <v>11</v>
      </c>
      <c r="J96" t="n">
        <v>253.63</v>
      </c>
      <c r="K96" t="n">
        <v>56.13</v>
      </c>
      <c r="L96" t="n">
        <v>24.5</v>
      </c>
      <c r="M96" t="n">
        <v>9</v>
      </c>
      <c r="N96" t="n">
        <v>63</v>
      </c>
      <c r="O96" t="n">
        <v>31515.37</v>
      </c>
      <c r="P96" t="n">
        <v>325.64</v>
      </c>
      <c r="Q96" t="n">
        <v>608.76</v>
      </c>
      <c r="R96" t="n">
        <v>53.46</v>
      </c>
      <c r="S96" t="n">
        <v>46.36</v>
      </c>
      <c r="T96" t="n">
        <v>3224.16</v>
      </c>
      <c r="U96" t="n">
        <v>0.87</v>
      </c>
      <c r="V96" t="n">
        <v>0.9</v>
      </c>
      <c r="W96" t="n">
        <v>9.199999999999999</v>
      </c>
      <c r="X96" t="n">
        <v>0.2</v>
      </c>
      <c r="Y96" t="n">
        <v>1</v>
      </c>
      <c r="Z96" t="n">
        <v>10</v>
      </c>
      <c r="AA96" t="n">
        <v>1033.098792355915</v>
      </c>
      <c r="AB96" t="n">
        <v>1413.531344803411</v>
      </c>
      <c r="AC96" t="n">
        <v>1278.625897159076</v>
      </c>
      <c r="AD96" t="n">
        <v>1033098.792355915</v>
      </c>
      <c r="AE96" t="n">
        <v>1413531.344803411</v>
      </c>
      <c r="AF96" t="n">
        <v>1.443996850863082e-06</v>
      </c>
      <c r="AG96" t="n">
        <v>23.125</v>
      </c>
      <c r="AH96" t="n">
        <v>1278625.897159076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3.753</v>
      </c>
      <c r="E97" t="n">
        <v>26.65</v>
      </c>
      <c r="F97" t="n">
        <v>23.57</v>
      </c>
      <c r="G97" t="n">
        <v>128.55</v>
      </c>
      <c r="H97" t="n">
        <v>1.73</v>
      </c>
      <c r="I97" t="n">
        <v>11</v>
      </c>
      <c r="J97" t="n">
        <v>254.09</v>
      </c>
      <c r="K97" t="n">
        <v>56.13</v>
      </c>
      <c r="L97" t="n">
        <v>24.75</v>
      </c>
      <c r="M97" t="n">
        <v>9</v>
      </c>
      <c r="N97" t="n">
        <v>63.21</v>
      </c>
      <c r="O97" t="n">
        <v>31571.37</v>
      </c>
      <c r="P97" t="n">
        <v>324.82</v>
      </c>
      <c r="Q97" t="n">
        <v>608.78</v>
      </c>
      <c r="R97" t="n">
        <v>53.54</v>
      </c>
      <c r="S97" t="n">
        <v>46.36</v>
      </c>
      <c r="T97" t="n">
        <v>3260.38</v>
      </c>
      <c r="U97" t="n">
        <v>0.87</v>
      </c>
      <c r="V97" t="n">
        <v>0.9</v>
      </c>
      <c r="W97" t="n">
        <v>9.19</v>
      </c>
      <c r="X97" t="n">
        <v>0.2</v>
      </c>
      <c r="Y97" t="n">
        <v>1</v>
      </c>
      <c r="Z97" t="n">
        <v>10</v>
      </c>
      <c r="AA97" t="n">
        <v>1031.961689676026</v>
      </c>
      <c r="AB97" t="n">
        <v>1411.975510751357</v>
      </c>
      <c r="AC97" t="n">
        <v>1277.218549725323</v>
      </c>
      <c r="AD97" t="n">
        <v>1031961.689676026</v>
      </c>
      <c r="AE97" t="n">
        <v>1411975.510751358</v>
      </c>
      <c r="AF97" t="n">
        <v>1.443881432683012e-06</v>
      </c>
      <c r="AG97" t="n">
        <v>23.13368055555556</v>
      </c>
      <c r="AH97" t="n">
        <v>1277218.549725323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3.7524</v>
      </c>
      <c r="E98" t="n">
        <v>26.65</v>
      </c>
      <c r="F98" t="n">
        <v>23.57</v>
      </c>
      <c r="G98" t="n">
        <v>128.58</v>
      </c>
      <c r="H98" t="n">
        <v>1.75</v>
      </c>
      <c r="I98" t="n">
        <v>11</v>
      </c>
      <c r="J98" t="n">
        <v>254.54</v>
      </c>
      <c r="K98" t="n">
        <v>56.13</v>
      </c>
      <c r="L98" t="n">
        <v>25</v>
      </c>
      <c r="M98" t="n">
        <v>9</v>
      </c>
      <c r="N98" t="n">
        <v>63.41</v>
      </c>
      <c r="O98" t="n">
        <v>31627.44</v>
      </c>
      <c r="P98" t="n">
        <v>324.47</v>
      </c>
      <c r="Q98" t="n">
        <v>608.8200000000001</v>
      </c>
      <c r="R98" t="n">
        <v>53.64</v>
      </c>
      <c r="S98" t="n">
        <v>46.36</v>
      </c>
      <c r="T98" t="n">
        <v>3314</v>
      </c>
      <c r="U98" t="n">
        <v>0.86</v>
      </c>
      <c r="V98" t="n">
        <v>0.9</v>
      </c>
      <c r="W98" t="n">
        <v>9.199999999999999</v>
      </c>
      <c r="X98" t="n">
        <v>0.2</v>
      </c>
      <c r="Y98" t="n">
        <v>1</v>
      </c>
      <c r="Z98" t="n">
        <v>10</v>
      </c>
      <c r="AA98" t="n">
        <v>1031.557775267787</v>
      </c>
      <c r="AB98" t="n">
        <v>1411.422857238559</v>
      </c>
      <c r="AC98" t="n">
        <v>1276.718640688132</v>
      </c>
      <c r="AD98" t="n">
        <v>1031557.775267787</v>
      </c>
      <c r="AE98" t="n">
        <v>1411422.857238559</v>
      </c>
      <c r="AF98" t="n">
        <v>1.443650596322871e-06</v>
      </c>
      <c r="AG98" t="n">
        <v>23.13368055555556</v>
      </c>
      <c r="AH98" t="n">
        <v>1276718.640688132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3.7534</v>
      </c>
      <c r="E99" t="n">
        <v>26.64</v>
      </c>
      <c r="F99" t="n">
        <v>23.57</v>
      </c>
      <c r="G99" t="n">
        <v>128.54</v>
      </c>
      <c r="H99" t="n">
        <v>1.76</v>
      </c>
      <c r="I99" t="n">
        <v>11</v>
      </c>
      <c r="J99" t="n">
        <v>255</v>
      </c>
      <c r="K99" t="n">
        <v>56.13</v>
      </c>
      <c r="L99" t="n">
        <v>25.25</v>
      </c>
      <c r="M99" t="n">
        <v>9</v>
      </c>
      <c r="N99" t="n">
        <v>63.62</v>
      </c>
      <c r="O99" t="n">
        <v>31683.59</v>
      </c>
      <c r="P99" t="n">
        <v>323.41</v>
      </c>
      <c r="Q99" t="n">
        <v>608.8200000000001</v>
      </c>
      <c r="R99" t="n">
        <v>53.34</v>
      </c>
      <c r="S99" t="n">
        <v>46.36</v>
      </c>
      <c r="T99" t="n">
        <v>3160.83</v>
      </c>
      <c r="U99" t="n">
        <v>0.87</v>
      </c>
      <c r="V99" t="n">
        <v>0.9</v>
      </c>
      <c r="W99" t="n">
        <v>9.199999999999999</v>
      </c>
      <c r="X99" t="n">
        <v>0.19</v>
      </c>
      <c r="Y99" t="n">
        <v>1</v>
      </c>
      <c r="Z99" t="n">
        <v>10</v>
      </c>
      <c r="AA99" t="n">
        <v>1029.848267278186</v>
      </c>
      <c r="AB99" t="n">
        <v>1409.083832989018</v>
      </c>
      <c r="AC99" t="n">
        <v>1274.602849630126</v>
      </c>
      <c r="AD99" t="n">
        <v>1029848.267278186</v>
      </c>
      <c r="AE99" t="n">
        <v>1409083.832989017</v>
      </c>
      <c r="AF99" t="n">
        <v>1.444035323589773e-06</v>
      </c>
      <c r="AG99" t="n">
        <v>23.125</v>
      </c>
      <c r="AH99" t="n">
        <v>1274602.849630126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3.753</v>
      </c>
      <c r="E100" t="n">
        <v>26.64</v>
      </c>
      <c r="F100" t="n">
        <v>23.57</v>
      </c>
      <c r="G100" t="n">
        <v>128.55</v>
      </c>
      <c r="H100" t="n">
        <v>1.78</v>
      </c>
      <c r="I100" t="n">
        <v>11</v>
      </c>
      <c r="J100" t="n">
        <v>255.45</v>
      </c>
      <c r="K100" t="n">
        <v>56.13</v>
      </c>
      <c r="L100" t="n">
        <v>25.5</v>
      </c>
      <c r="M100" t="n">
        <v>9</v>
      </c>
      <c r="N100" t="n">
        <v>63.82</v>
      </c>
      <c r="O100" t="n">
        <v>31739.82</v>
      </c>
      <c r="P100" t="n">
        <v>322.76</v>
      </c>
      <c r="Q100" t="n">
        <v>608.8</v>
      </c>
      <c r="R100" t="n">
        <v>53.55</v>
      </c>
      <c r="S100" t="n">
        <v>46.36</v>
      </c>
      <c r="T100" t="n">
        <v>3268.17</v>
      </c>
      <c r="U100" t="n">
        <v>0.87</v>
      </c>
      <c r="V100" t="n">
        <v>0.9</v>
      </c>
      <c r="W100" t="n">
        <v>9.19</v>
      </c>
      <c r="X100" t="n">
        <v>0.2</v>
      </c>
      <c r="Y100" t="n">
        <v>1</v>
      </c>
      <c r="Z100" t="n">
        <v>10</v>
      </c>
      <c r="AA100" t="n">
        <v>1028.97463008425</v>
      </c>
      <c r="AB100" t="n">
        <v>1407.888484038121</v>
      </c>
      <c r="AC100" t="n">
        <v>1273.52158310542</v>
      </c>
      <c r="AD100" t="n">
        <v>1028974.63008425</v>
      </c>
      <c r="AE100" t="n">
        <v>1407888.484038121</v>
      </c>
      <c r="AF100" t="n">
        <v>1.443881432683012e-06</v>
      </c>
      <c r="AG100" t="n">
        <v>23.125</v>
      </c>
      <c r="AH100" t="n">
        <v>1273521.58310542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3.7616</v>
      </c>
      <c r="E101" t="n">
        <v>26.58</v>
      </c>
      <c r="F101" t="n">
        <v>23.55</v>
      </c>
      <c r="G101" t="n">
        <v>141.3</v>
      </c>
      <c r="H101" t="n">
        <v>1.79</v>
      </c>
      <c r="I101" t="n">
        <v>10</v>
      </c>
      <c r="J101" t="n">
        <v>255.91</v>
      </c>
      <c r="K101" t="n">
        <v>56.13</v>
      </c>
      <c r="L101" t="n">
        <v>25.75</v>
      </c>
      <c r="M101" t="n">
        <v>8</v>
      </c>
      <c r="N101" t="n">
        <v>64.03</v>
      </c>
      <c r="O101" t="n">
        <v>31796.12</v>
      </c>
      <c r="P101" t="n">
        <v>322.64</v>
      </c>
      <c r="Q101" t="n">
        <v>608.8200000000001</v>
      </c>
      <c r="R101" t="n">
        <v>52.95</v>
      </c>
      <c r="S101" t="n">
        <v>46.36</v>
      </c>
      <c r="T101" t="n">
        <v>2974.38</v>
      </c>
      <c r="U101" t="n">
        <v>0.88</v>
      </c>
      <c r="V101" t="n">
        <v>0.9</v>
      </c>
      <c r="W101" t="n">
        <v>9.19</v>
      </c>
      <c r="X101" t="n">
        <v>0.18</v>
      </c>
      <c r="Y101" t="n">
        <v>1</v>
      </c>
      <c r="Z101" t="n">
        <v>10</v>
      </c>
      <c r="AA101" t="n">
        <v>1016.783977525972</v>
      </c>
      <c r="AB101" t="n">
        <v>1391.208695394251</v>
      </c>
      <c r="AC101" t="n">
        <v>1258.43369007949</v>
      </c>
      <c r="AD101" t="n">
        <v>1016783.977525972</v>
      </c>
      <c r="AE101" t="n">
        <v>1391208.695394251</v>
      </c>
      <c r="AF101" t="n">
        <v>1.447190087178369e-06</v>
      </c>
      <c r="AG101" t="n">
        <v>23.07291666666667</v>
      </c>
      <c r="AH101" t="n">
        <v>1258433.69007949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3.762</v>
      </c>
      <c r="E102" t="n">
        <v>26.58</v>
      </c>
      <c r="F102" t="n">
        <v>23.55</v>
      </c>
      <c r="G102" t="n">
        <v>141.28</v>
      </c>
      <c r="H102" t="n">
        <v>1.8</v>
      </c>
      <c r="I102" t="n">
        <v>10</v>
      </c>
      <c r="J102" t="n">
        <v>256.36</v>
      </c>
      <c r="K102" t="n">
        <v>56.13</v>
      </c>
      <c r="L102" t="n">
        <v>26</v>
      </c>
      <c r="M102" t="n">
        <v>8</v>
      </c>
      <c r="N102" t="n">
        <v>64.23999999999999</v>
      </c>
      <c r="O102" t="n">
        <v>31852.5</v>
      </c>
      <c r="P102" t="n">
        <v>323.2</v>
      </c>
      <c r="Q102" t="n">
        <v>608.78</v>
      </c>
      <c r="R102" t="n">
        <v>52.9</v>
      </c>
      <c r="S102" t="n">
        <v>46.36</v>
      </c>
      <c r="T102" t="n">
        <v>2945.11</v>
      </c>
      <c r="U102" t="n">
        <v>0.88</v>
      </c>
      <c r="V102" t="n">
        <v>0.9</v>
      </c>
      <c r="W102" t="n">
        <v>9.19</v>
      </c>
      <c r="X102" t="n">
        <v>0.18</v>
      </c>
      <c r="Y102" t="n">
        <v>1</v>
      </c>
      <c r="Z102" t="n">
        <v>10</v>
      </c>
      <c r="AA102" t="n">
        <v>1017.525618492711</v>
      </c>
      <c r="AB102" t="n">
        <v>1392.223441283834</v>
      </c>
      <c r="AC102" t="n">
        <v>1259.351590045577</v>
      </c>
      <c r="AD102" t="n">
        <v>1017525.618492711</v>
      </c>
      <c r="AE102" t="n">
        <v>1392223.441283834</v>
      </c>
      <c r="AF102" t="n">
        <v>1.44734397808513e-06</v>
      </c>
      <c r="AG102" t="n">
        <v>23.07291666666667</v>
      </c>
      <c r="AH102" t="n">
        <v>1259351.590045577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3.7615</v>
      </c>
      <c r="E103" t="n">
        <v>26.59</v>
      </c>
      <c r="F103" t="n">
        <v>23.55</v>
      </c>
      <c r="G103" t="n">
        <v>141.3</v>
      </c>
      <c r="H103" t="n">
        <v>1.82</v>
      </c>
      <c r="I103" t="n">
        <v>10</v>
      </c>
      <c r="J103" t="n">
        <v>256.82</v>
      </c>
      <c r="K103" t="n">
        <v>56.13</v>
      </c>
      <c r="L103" t="n">
        <v>26.25</v>
      </c>
      <c r="M103" t="n">
        <v>8</v>
      </c>
      <c r="N103" t="n">
        <v>64.45</v>
      </c>
      <c r="O103" t="n">
        <v>31909.08</v>
      </c>
      <c r="P103" t="n">
        <v>323.22</v>
      </c>
      <c r="Q103" t="n">
        <v>608.79</v>
      </c>
      <c r="R103" t="n">
        <v>52.84</v>
      </c>
      <c r="S103" t="n">
        <v>46.36</v>
      </c>
      <c r="T103" t="n">
        <v>2915.11</v>
      </c>
      <c r="U103" t="n">
        <v>0.88</v>
      </c>
      <c r="V103" t="n">
        <v>0.9</v>
      </c>
      <c r="W103" t="n">
        <v>9.199999999999999</v>
      </c>
      <c r="X103" t="n">
        <v>0.18</v>
      </c>
      <c r="Y103" t="n">
        <v>1</v>
      </c>
      <c r="Z103" t="n">
        <v>10</v>
      </c>
      <c r="AA103" t="n">
        <v>1017.640204254402</v>
      </c>
      <c r="AB103" t="n">
        <v>1392.380222578147</v>
      </c>
      <c r="AC103" t="n">
        <v>1259.493408353204</v>
      </c>
      <c r="AD103" t="n">
        <v>1017640.204254402</v>
      </c>
      <c r="AE103" t="n">
        <v>1392380.222578147</v>
      </c>
      <c r="AF103" t="n">
        <v>1.447151614451679e-06</v>
      </c>
      <c r="AG103" t="n">
        <v>23.08159722222222</v>
      </c>
      <c r="AH103" t="n">
        <v>1259493.408353204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3.7621</v>
      </c>
      <c r="E104" t="n">
        <v>26.58</v>
      </c>
      <c r="F104" t="n">
        <v>23.55</v>
      </c>
      <c r="G104" t="n">
        <v>141.28</v>
      </c>
      <c r="H104" t="n">
        <v>1.83</v>
      </c>
      <c r="I104" t="n">
        <v>10</v>
      </c>
      <c r="J104" t="n">
        <v>257.28</v>
      </c>
      <c r="K104" t="n">
        <v>56.13</v>
      </c>
      <c r="L104" t="n">
        <v>26.5</v>
      </c>
      <c r="M104" t="n">
        <v>8</v>
      </c>
      <c r="N104" t="n">
        <v>64.66</v>
      </c>
      <c r="O104" t="n">
        <v>31965.61</v>
      </c>
      <c r="P104" t="n">
        <v>323.21</v>
      </c>
      <c r="Q104" t="n">
        <v>608.8</v>
      </c>
      <c r="R104" t="n">
        <v>52.88</v>
      </c>
      <c r="S104" t="n">
        <v>46.36</v>
      </c>
      <c r="T104" t="n">
        <v>2936.13</v>
      </c>
      <c r="U104" t="n">
        <v>0.88</v>
      </c>
      <c r="V104" t="n">
        <v>0.9</v>
      </c>
      <c r="W104" t="n">
        <v>9.19</v>
      </c>
      <c r="X104" t="n">
        <v>0.17</v>
      </c>
      <c r="Y104" t="n">
        <v>1</v>
      </c>
      <c r="Z104" t="n">
        <v>10</v>
      </c>
      <c r="AA104" t="n">
        <v>1017.522956296443</v>
      </c>
      <c r="AB104" t="n">
        <v>1392.219798749451</v>
      </c>
      <c r="AC104" t="n">
        <v>1259.348295149563</v>
      </c>
      <c r="AD104" t="n">
        <v>1017522.956296443</v>
      </c>
      <c r="AE104" t="n">
        <v>1392219.798749452</v>
      </c>
      <c r="AF104" t="n">
        <v>1.44738245081182e-06</v>
      </c>
      <c r="AG104" t="n">
        <v>23.07291666666667</v>
      </c>
      <c r="AH104" t="n">
        <v>1259348.295149563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3.7618</v>
      </c>
      <c r="E105" t="n">
        <v>26.58</v>
      </c>
      <c r="F105" t="n">
        <v>23.55</v>
      </c>
      <c r="G105" t="n">
        <v>141.29</v>
      </c>
      <c r="H105" t="n">
        <v>1.85</v>
      </c>
      <c r="I105" t="n">
        <v>10</v>
      </c>
      <c r="J105" t="n">
        <v>257.74</v>
      </c>
      <c r="K105" t="n">
        <v>56.13</v>
      </c>
      <c r="L105" t="n">
        <v>26.75</v>
      </c>
      <c r="M105" t="n">
        <v>8</v>
      </c>
      <c r="N105" t="n">
        <v>64.86</v>
      </c>
      <c r="O105" t="n">
        <v>32022.22</v>
      </c>
      <c r="P105" t="n">
        <v>323.49</v>
      </c>
      <c r="Q105" t="n">
        <v>608.78</v>
      </c>
      <c r="R105" t="n">
        <v>52.78</v>
      </c>
      <c r="S105" t="n">
        <v>46.36</v>
      </c>
      <c r="T105" t="n">
        <v>2888.96</v>
      </c>
      <c r="U105" t="n">
        <v>0.88</v>
      </c>
      <c r="V105" t="n">
        <v>0.9</v>
      </c>
      <c r="W105" t="n">
        <v>9.199999999999999</v>
      </c>
      <c r="X105" t="n">
        <v>0.18</v>
      </c>
      <c r="Y105" t="n">
        <v>1</v>
      </c>
      <c r="Z105" t="n">
        <v>10</v>
      </c>
      <c r="AA105" t="n">
        <v>1017.97940073869</v>
      </c>
      <c r="AB105" t="n">
        <v>1392.844326172242</v>
      </c>
      <c r="AC105" t="n">
        <v>1259.913218551652</v>
      </c>
      <c r="AD105" t="n">
        <v>1017979.40073869</v>
      </c>
      <c r="AE105" t="n">
        <v>1392844.326172242</v>
      </c>
      <c r="AF105" t="n">
        <v>1.447267032631749e-06</v>
      </c>
      <c r="AG105" t="n">
        <v>23.07291666666667</v>
      </c>
      <c r="AH105" t="n">
        <v>1259913.218551652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3.7621</v>
      </c>
      <c r="E106" t="n">
        <v>26.58</v>
      </c>
      <c r="F106" t="n">
        <v>23.55</v>
      </c>
      <c r="G106" t="n">
        <v>141.27</v>
      </c>
      <c r="H106" t="n">
        <v>1.86</v>
      </c>
      <c r="I106" t="n">
        <v>10</v>
      </c>
      <c r="J106" t="n">
        <v>258.2</v>
      </c>
      <c r="K106" t="n">
        <v>56.13</v>
      </c>
      <c r="L106" t="n">
        <v>27</v>
      </c>
      <c r="M106" t="n">
        <v>8</v>
      </c>
      <c r="N106" t="n">
        <v>65.06999999999999</v>
      </c>
      <c r="O106" t="n">
        <v>32078.91</v>
      </c>
      <c r="P106" t="n">
        <v>323.33</v>
      </c>
      <c r="Q106" t="n">
        <v>608.78</v>
      </c>
      <c r="R106" t="n">
        <v>52.71</v>
      </c>
      <c r="S106" t="n">
        <v>46.36</v>
      </c>
      <c r="T106" t="n">
        <v>2850.33</v>
      </c>
      <c r="U106" t="n">
        <v>0.88</v>
      </c>
      <c r="V106" t="n">
        <v>0.9</v>
      </c>
      <c r="W106" t="n">
        <v>9.199999999999999</v>
      </c>
      <c r="X106" t="n">
        <v>0.17</v>
      </c>
      <c r="Y106" t="n">
        <v>1</v>
      </c>
      <c r="Z106" t="n">
        <v>10</v>
      </c>
      <c r="AA106" t="n">
        <v>1017.696538877457</v>
      </c>
      <c r="AB106" t="n">
        <v>1392.457302094719</v>
      </c>
      <c r="AC106" t="n">
        <v>1259.563131508896</v>
      </c>
      <c r="AD106" t="n">
        <v>1017696.538877457</v>
      </c>
      <c r="AE106" t="n">
        <v>1392457.302094719</v>
      </c>
      <c r="AF106" t="n">
        <v>1.44738245081182e-06</v>
      </c>
      <c r="AG106" t="n">
        <v>23.07291666666667</v>
      </c>
      <c r="AH106" t="n">
        <v>1259563.131508896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3.7625</v>
      </c>
      <c r="E107" t="n">
        <v>26.58</v>
      </c>
      <c r="F107" t="n">
        <v>23.54</v>
      </c>
      <c r="G107" t="n">
        <v>141.26</v>
      </c>
      <c r="H107" t="n">
        <v>1.87</v>
      </c>
      <c r="I107" t="n">
        <v>10</v>
      </c>
      <c r="J107" t="n">
        <v>258.66</v>
      </c>
      <c r="K107" t="n">
        <v>56.13</v>
      </c>
      <c r="L107" t="n">
        <v>27.25</v>
      </c>
      <c r="M107" t="n">
        <v>8</v>
      </c>
      <c r="N107" t="n">
        <v>65.28</v>
      </c>
      <c r="O107" t="n">
        <v>32135.68</v>
      </c>
      <c r="P107" t="n">
        <v>323.45</v>
      </c>
      <c r="Q107" t="n">
        <v>608.8</v>
      </c>
      <c r="R107" t="n">
        <v>52.76</v>
      </c>
      <c r="S107" t="n">
        <v>46.36</v>
      </c>
      <c r="T107" t="n">
        <v>2878.73</v>
      </c>
      <c r="U107" t="n">
        <v>0.88</v>
      </c>
      <c r="V107" t="n">
        <v>0.91</v>
      </c>
      <c r="W107" t="n">
        <v>9.19</v>
      </c>
      <c r="X107" t="n">
        <v>0.17</v>
      </c>
      <c r="Y107" t="n">
        <v>1</v>
      </c>
      <c r="Z107" t="n">
        <v>10</v>
      </c>
      <c r="AA107" t="n">
        <v>1017.726508728176</v>
      </c>
      <c r="AB107" t="n">
        <v>1392.498308166648</v>
      </c>
      <c r="AC107" t="n">
        <v>1259.600224018873</v>
      </c>
      <c r="AD107" t="n">
        <v>1017726.508728176</v>
      </c>
      <c r="AE107" t="n">
        <v>1392498.308166648</v>
      </c>
      <c r="AF107" t="n">
        <v>1.447536341718581e-06</v>
      </c>
      <c r="AG107" t="n">
        <v>23.07291666666667</v>
      </c>
      <c r="AH107" t="n">
        <v>1259600.224018873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3.7631</v>
      </c>
      <c r="E108" t="n">
        <v>26.57</v>
      </c>
      <c r="F108" t="n">
        <v>23.54</v>
      </c>
      <c r="G108" t="n">
        <v>141.24</v>
      </c>
      <c r="H108" t="n">
        <v>1.89</v>
      </c>
      <c r="I108" t="n">
        <v>10</v>
      </c>
      <c r="J108" t="n">
        <v>259.12</v>
      </c>
      <c r="K108" t="n">
        <v>56.13</v>
      </c>
      <c r="L108" t="n">
        <v>27.5</v>
      </c>
      <c r="M108" t="n">
        <v>8</v>
      </c>
      <c r="N108" t="n">
        <v>65.48999999999999</v>
      </c>
      <c r="O108" t="n">
        <v>32192.53</v>
      </c>
      <c r="P108" t="n">
        <v>323.2</v>
      </c>
      <c r="Q108" t="n">
        <v>608.75</v>
      </c>
      <c r="R108" t="n">
        <v>52.63</v>
      </c>
      <c r="S108" t="n">
        <v>46.36</v>
      </c>
      <c r="T108" t="n">
        <v>2814.72</v>
      </c>
      <c r="U108" t="n">
        <v>0.88</v>
      </c>
      <c r="V108" t="n">
        <v>0.91</v>
      </c>
      <c r="W108" t="n">
        <v>9.19</v>
      </c>
      <c r="X108" t="n">
        <v>0.17</v>
      </c>
      <c r="Y108" t="n">
        <v>1</v>
      </c>
      <c r="Z108" t="n">
        <v>10</v>
      </c>
      <c r="AA108" t="n">
        <v>1017.26220525992</v>
      </c>
      <c r="AB108" t="n">
        <v>1391.863027677757</v>
      </c>
      <c r="AC108" t="n">
        <v>1259.02557380822</v>
      </c>
      <c r="AD108" t="n">
        <v>1017262.20525992</v>
      </c>
      <c r="AE108" t="n">
        <v>1391863.027677757</v>
      </c>
      <c r="AF108" t="n">
        <v>1.447767178078722e-06</v>
      </c>
      <c r="AG108" t="n">
        <v>23.06423611111111</v>
      </c>
      <c r="AH108" t="n">
        <v>1259025.57380822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3.7629</v>
      </c>
      <c r="E109" t="n">
        <v>26.58</v>
      </c>
      <c r="F109" t="n">
        <v>23.54</v>
      </c>
      <c r="G109" t="n">
        <v>141.24</v>
      </c>
      <c r="H109" t="n">
        <v>1.9</v>
      </c>
      <c r="I109" t="n">
        <v>10</v>
      </c>
      <c r="J109" t="n">
        <v>259.58</v>
      </c>
      <c r="K109" t="n">
        <v>56.13</v>
      </c>
      <c r="L109" t="n">
        <v>27.75</v>
      </c>
      <c r="M109" t="n">
        <v>8</v>
      </c>
      <c r="N109" t="n">
        <v>65.70999999999999</v>
      </c>
      <c r="O109" t="n">
        <v>32249.46</v>
      </c>
      <c r="P109" t="n">
        <v>322.44</v>
      </c>
      <c r="Q109" t="n">
        <v>608.77</v>
      </c>
      <c r="R109" t="n">
        <v>52.62</v>
      </c>
      <c r="S109" t="n">
        <v>46.36</v>
      </c>
      <c r="T109" t="n">
        <v>2806.26</v>
      </c>
      <c r="U109" t="n">
        <v>0.88</v>
      </c>
      <c r="V109" t="n">
        <v>0.91</v>
      </c>
      <c r="W109" t="n">
        <v>9.19</v>
      </c>
      <c r="X109" t="n">
        <v>0.17</v>
      </c>
      <c r="Y109" t="n">
        <v>1</v>
      </c>
      <c r="Z109" t="n">
        <v>10</v>
      </c>
      <c r="AA109" t="n">
        <v>1016.197316178352</v>
      </c>
      <c r="AB109" t="n">
        <v>1390.405999456766</v>
      </c>
      <c r="AC109" t="n">
        <v>1257.707602315688</v>
      </c>
      <c r="AD109" t="n">
        <v>1016197.316178352</v>
      </c>
      <c r="AE109" t="n">
        <v>1390405.999456766</v>
      </c>
      <c r="AF109" t="n">
        <v>1.447690232625341e-06</v>
      </c>
      <c r="AG109" t="n">
        <v>23.07291666666667</v>
      </c>
      <c r="AH109" t="n">
        <v>1257707.602315688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3.7609</v>
      </c>
      <c r="E110" t="n">
        <v>26.59</v>
      </c>
      <c r="F110" t="n">
        <v>23.55</v>
      </c>
      <c r="G110" t="n">
        <v>141.32</v>
      </c>
      <c r="H110" t="n">
        <v>1.92</v>
      </c>
      <c r="I110" t="n">
        <v>10</v>
      </c>
      <c r="J110" t="n">
        <v>260.05</v>
      </c>
      <c r="K110" t="n">
        <v>56.13</v>
      </c>
      <c r="L110" t="n">
        <v>28</v>
      </c>
      <c r="M110" t="n">
        <v>8</v>
      </c>
      <c r="N110" t="n">
        <v>65.92</v>
      </c>
      <c r="O110" t="n">
        <v>32306.46</v>
      </c>
      <c r="P110" t="n">
        <v>321.27</v>
      </c>
      <c r="Q110" t="n">
        <v>608.8</v>
      </c>
      <c r="R110" t="n">
        <v>52.89</v>
      </c>
      <c r="S110" t="n">
        <v>46.36</v>
      </c>
      <c r="T110" t="n">
        <v>2944.31</v>
      </c>
      <c r="U110" t="n">
        <v>0.88</v>
      </c>
      <c r="V110" t="n">
        <v>0.9</v>
      </c>
      <c r="W110" t="n">
        <v>9.199999999999999</v>
      </c>
      <c r="X110" t="n">
        <v>0.18</v>
      </c>
      <c r="Y110" t="n">
        <v>1</v>
      </c>
      <c r="Z110" t="n">
        <v>10</v>
      </c>
      <c r="AA110" t="n">
        <v>1014.921402837561</v>
      </c>
      <c r="AB110" t="n">
        <v>1388.660238534571</v>
      </c>
      <c r="AC110" t="n">
        <v>1256.128454365717</v>
      </c>
      <c r="AD110" t="n">
        <v>1014921.402837561</v>
      </c>
      <c r="AE110" t="n">
        <v>1388660.238534571</v>
      </c>
      <c r="AF110" t="n">
        <v>1.446920778091537e-06</v>
      </c>
      <c r="AG110" t="n">
        <v>23.08159722222222</v>
      </c>
      <c r="AH110" t="n">
        <v>1256128.454365717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3.7614</v>
      </c>
      <c r="E111" t="n">
        <v>26.59</v>
      </c>
      <c r="F111" t="n">
        <v>23.55</v>
      </c>
      <c r="G111" t="n">
        <v>141.3</v>
      </c>
      <c r="H111" t="n">
        <v>1.93</v>
      </c>
      <c r="I111" t="n">
        <v>10</v>
      </c>
      <c r="J111" t="n">
        <v>260.51</v>
      </c>
      <c r="K111" t="n">
        <v>56.13</v>
      </c>
      <c r="L111" t="n">
        <v>28.25</v>
      </c>
      <c r="M111" t="n">
        <v>8</v>
      </c>
      <c r="N111" t="n">
        <v>66.13</v>
      </c>
      <c r="O111" t="n">
        <v>32363.54</v>
      </c>
      <c r="P111" t="n">
        <v>320.11</v>
      </c>
      <c r="Q111" t="n">
        <v>608.8</v>
      </c>
      <c r="R111" t="n">
        <v>53.03</v>
      </c>
      <c r="S111" t="n">
        <v>46.36</v>
      </c>
      <c r="T111" t="n">
        <v>3011.23</v>
      </c>
      <c r="U111" t="n">
        <v>0.87</v>
      </c>
      <c r="V111" t="n">
        <v>0.9</v>
      </c>
      <c r="W111" t="n">
        <v>9.19</v>
      </c>
      <c r="X111" t="n">
        <v>0.18</v>
      </c>
      <c r="Y111" t="n">
        <v>1</v>
      </c>
      <c r="Z111" t="n">
        <v>10</v>
      </c>
      <c r="AA111" t="n">
        <v>1013.157818799409</v>
      </c>
      <c r="AB111" t="n">
        <v>1386.247225049735</v>
      </c>
      <c r="AC111" t="n">
        <v>1253.945735501187</v>
      </c>
      <c r="AD111" t="n">
        <v>1013157.818799409</v>
      </c>
      <c r="AE111" t="n">
        <v>1386247.225049735</v>
      </c>
      <c r="AF111" t="n">
        <v>1.447113141724988e-06</v>
      </c>
      <c r="AG111" t="n">
        <v>23.08159722222222</v>
      </c>
      <c r="AH111" t="n">
        <v>1253945.735501187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3.7699</v>
      </c>
      <c r="E112" t="n">
        <v>26.53</v>
      </c>
      <c r="F112" t="n">
        <v>23.53</v>
      </c>
      <c r="G112" t="n">
        <v>156.89</v>
      </c>
      <c r="H112" t="n">
        <v>1.94</v>
      </c>
      <c r="I112" t="n">
        <v>9</v>
      </c>
      <c r="J112" t="n">
        <v>260.97</v>
      </c>
      <c r="K112" t="n">
        <v>56.13</v>
      </c>
      <c r="L112" t="n">
        <v>28.5</v>
      </c>
      <c r="M112" t="n">
        <v>7</v>
      </c>
      <c r="N112" t="n">
        <v>66.34999999999999</v>
      </c>
      <c r="O112" t="n">
        <v>32420.71</v>
      </c>
      <c r="P112" t="n">
        <v>318.28</v>
      </c>
      <c r="Q112" t="n">
        <v>608.77</v>
      </c>
      <c r="R112" t="n">
        <v>52.34</v>
      </c>
      <c r="S112" t="n">
        <v>46.36</v>
      </c>
      <c r="T112" t="n">
        <v>2672.74</v>
      </c>
      <c r="U112" t="n">
        <v>0.89</v>
      </c>
      <c r="V112" t="n">
        <v>0.91</v>
      </c>
      <c r="W112" t="n">
        <v>9.19</v>
      </c>
      <c r="X112" t="n">
        <v>0.16</v>
      </c>
      <c r="Y112" t="n">
        <v>1</v>
      </c>
      <c r="Z112" t="n">
        <v>10</v>
      </c>
      <c r="AA112" t="n">
        <v>1008.923338916478</v>
      </c>
      <c r="AB112" t="n">
        <v>1380.453422861841</v>
      </c>
      <c r="AC112" t="n">
        <v>1248.704885662454</v>
      </c>
      <c r="AD112" t="n">
        <v>1008923.338916478</v>
      </c>
      <c r="AE112" t="n">
        <v>1380453.422861841</v>
      </c>
      <c r="AF112" t="n">
        <v>1.450383323493655e-06</v>
      </c>
      <c r="AG112" t="n">
        <v>23.02951388888889</v>
      </c>
      <c r="AH112" t="n">
        <v>1248704.885662454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3.7706</v>
      </c>
      <c r="E113" t="n">
        <v>26.52</v>
      </c>
      <c r="F113" t="n">
        <v>23.53</v>
      </c>
      <c r="G113" t="n">
        <v>156.85</v>
      </c>
      <c r="H113" t="n">
        <v>1.96</v>
      </c>
      <c r="I113" t="n">
        <v>9</v>
      </c>
      <c r="J113" t="n">
        <v>261.44</v>
      </c>
      <c r="K113" t="n">
        <v>56.13</v>
      </c>
      <c r="L113" t="n">
        <v>28.75</v>
      </c>
      <c r="M113" t="n">
        <v>7</v>
      </c>
      <c r="N113" t="n">
        <v>66.56</v>
      </c>
      <c r="O113" t="n">
        <v>32477.95</v>
      </c>
      <c r="P113" t="n">
        <v>318.66</v>
      </c>
      <c r="Q113" t="n">
        <v>608.76</v>
      </c>
      <c r="R113" t="n">
        <v>52.27</v>
      </c>
      <c r="S113" t="n">
        <v>46.36</v>
      </c>
      <c r="T113" t="n">
        <v>2640.05</v>
      </c>
      <c r="U113" t="n">
        <v>0.89</v>
      </c>
      <c r="V113" t="n">
        <v>0.91</v>
      </c>
      <c r="W113" t="n">
        <v>9.19</v>
      </c>
      <c r="X113" t="n">
        <v>0.16</v>
      </c>
      <c r="Y113" t="n">
        <v>1</v>
      </c>
      <c r="Z113" t="n">
        <v>10</v>
      </c>
      <c r="AA113" t="n">
        <v>1009.3537533363</v>
      </c>
      <c r="AB113" t="n">
        <v>1381.042334859586</v>
      </c>
      <c r="AC113" t="n">
        <v>1249.237592725677</v>
      </c>
      <c r="AD113" t="n">
        <v>1009353.7533363</v>
      </c>
      <c r="AE113" t="n">
        <v>1381042.334859586</v>
      </c>
      <c r="AF113" t="n">
        <v>1.450652632580486e-06</v>
      </c>
      <c r="AG113" t="n">
        <v>23.02083333333333</v>
      </c>
      <c r="AH113" t="n">
        <v>1249237.592725677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3.7706</v>
      </c>
      <c r="E114" t="n">
        <v>26.52</v>
      </c>
      <c r="F114" t="n">
        <v>23.53</v>
      </c>
      <c r="G114" t="n">
        <v>156.86</v>
      </c>
      <c r="H114" t="n">
        <v>1.97</v>
      </c>
      <c r="I114" t="n">
        <v>9</v>
      </c>
      <c r="J114" t="n">
        <v>261.9</v>
      </c>
      <c r="K114" t="n">
        <v>56.13</v>
      </c>
      <c r="L114" t="n">
        <v>29</v>
      </c>
      <c r="M114" t="n">
        <v>7</v>
      </c>
      <c r="N114" t="n">
        <v>66.77</v>
      </c>
      <c r="O114" t="n">
        <v>32535.28</v>
      </c>
      <c r="P114" t="n">
        <v>319.01</v>
      </c>
      <c r="Q114" t="n">
        <v>608.77</v>
      </c>
      <c r="R114" t="n">
        <v>52.29</v>
      </c>
      <c r="S114" t="n">
        <v>46.36</v>
      </c>
      <c r="T114" t="n">
        <v>2645.06</v>
      </c>
      <c r="U114" t="n">
        <v>0.89</v>
      </c>
      <c r="V114" t="n">
        <v>0.91</v>
      </c>
      <c r="W114" t="n">
        <v>9.19</v>
      </c>
      <c r="X114" t="n">
        <v>0.16</v>
      </c>
      <c r="Y114" t="n">
        <v>1</v>
      </c>
      <c r="Z114" t="n">
        <v>10</v>
      </c>
      <c r="AA114" t="n">
        <v>1009.858894560094</v>
      </c>
      <c r="AB114" t="n">
        <v>1381.733491367238</v>
      </c>
      <c r="AC114" t="n">
        <v>1249.862786226283</v>
      </c>
      <c r="AD114" t="n">
        <v>1009858.894560094</v>
      </c>
      <c r="AE114" t="n">
        <v>1381733.491367238</v>
      </c>
      <c r="AF114" t="n">
        <v>1.450652632580486e-06</v>
      </c>
      <c r="AG114" t="n">
        <v>23.02083333333333</v>
      </c>
      <c r="AH114" t="n">
        <v>1249862.786226283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3.7698</v>
      </c>
      <c r="E115" t="n">
        <v>26.53</v>
      </c>
      <c r="F115" t="n">
        <v>23.53</v>
      </c>
      <c r="G115" t="n">
        <v>156.89</v>
      </c>
      <c r="H115" t="n">
        <v>1.98</v>
      </c>
      <c r="I115" t="n">
        <v>9</v>
      </c>
      <c r="J115" t="n">
        <v>262.37</v>
      </c>
      <c r="K115" t="n">
        <v>56.13</v>
      </c>
      <c r="L115" t="n">
        <v>29.25</v>
      </c>
      <c r="M115" t="n">
        <v>7</v>
      </c>
      <c r="N115" t="n">
        <v>66.98999999999999</v>
      </c>
      <c r="O115" t="n">
        <v>32592.68</v>
      </c>
      <c r="P115" t="n">
        <v>319.23</v>
      </c>
      <c r="Q115" t="n">
        <v>608.77</v>
      </c>
      <c r="R115" t="n">
        <v>52.53</v>
      </c>
      <c r="S115" t="n">
        <v>46.36</v>
      </c>
      <c r="T115" t="n">
        <v>2768.67</v>
      </c>
      <c r="U115" t="n">
        <v>0.88</v>
      </c>
      <c r="V115" t="n">
        <v>0.91</v>
      </c>
      <c r="W115" t="n">
        <v>9.19</v>
      </c>
      <c r="X115" t="n">
        <v>0.16</v>
      </c>
      <c r="Y115" t="n">
        <v>1</v>
      </c>
      <c r="Z115" t="n">
        <v>10</v>
      </c>
      <c r="AA115" t="n">
        <v>1010.311591726947</v>
      </c>
      <c r="AB115" t="n">
        <v>1382.352891602516</v>
      </c>
      <c r="AC115" t="n">
        <v>1250.42307177244</v>
      </c>
      <c r="AD115" t="n">
        <v>1010311.591726947</v>
      </c>
      <c r="AE115" t="n">
        <v>1382352.891602516</v>
      </c>
      <c r="AF115" t="n">
        <v>1.450344850766965e-06</v>
      </c>
      <c r="AG115" t="n">
        <v>23.02951388888889</v>
      </c>
      <c r="AH115" t="n">
        <v>1250423.07177244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3.7693</v>
      </c>
      <c r="E116" t="n">
        <v>26.53</v>
      </c>
      <c r="F116" t="n">
        <v>23.54</v>
      </c>
      <c r="G116" t="n">
        <v>156.92</v>
      </c>
      <c r="H116" t="n">
        <v>2</v>
      </c>
      <c r="I116" t="n">
        <v>9</v>
      </c>
      <c r="J116" t="n">
        <v>262.83</v>
      </c>
      <c r="K116" t="n">
        <v>56.13</v>
      </c>
      <c r="L116" t="n">
        <v>29.5</v>
      </c>
      <c r="M116" t="n">
        <v>7</v>
      </c>
      <c r="N116" t="n">
        <v>67.20999999999999</v>
      </c>
      <c r="O116" t="n">
        <v>32650.17</v>
      </c>
      <c r="P116" t="n">
        <v>319.3</v>
      </c>
      <c r="Q116" t="n">
        <v>608.77</v>
      </c>
      <c r="R116" t="n">
        <v>52.54</v>
      </c>
      <c r="S116" t="n">
        <v>46.36</v>
      </c>
      <c r="T116" t="n">
        <v>2774.5</v>
      </c>
      <c r="U116" t="n">
        <v>0.88</v>
      </c>
      <c r="V116" t="n">
        <v>0.91</v>
      </c>
      <c r="W116" t="n">
        <v>9.19</v>
      </c>
      <c r="X116" t="n">
        <v>0.17</v>
      </c>
      <c r="Y116" t="n">
        <v>1</v>
      </c>
      <c r="Z116" t="n">
        <v>10</v>
      </c>
      <c r="AA116" t="n">
        <v>1010.572109652585</v>
      </c>
      <c r="AB116" t="n">
        <v>1382.709343721614</v>
      </c>
      <c r="AC116" t="n">
        <v>1250.745504601575</v>
      </c>
      <c r="AD116" t="n">
        <v>1010572.109652585</v>
      </c>
      <c r="AE116" t="n">
        <v>1382709.343721614</v>
      </c>
      <c r="AF116" t="n">
        <v>1.450152487133514e-06</v>
      </c>
      <c r="AG116" t="n">
        <v>23.02951388888889</v>
      </c>
      <c r="AH116" t="n">
        <v>1250745.504601575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3.7693</v>
      </c>
      <c r="E117" t="n">
        <v>26.53</v>
      </c>
      <c r="F117" t="n">
        <v>23.54</v>
      </c>
      <c r="G117" t="n">
        <v>156.92</v>
      </c>
      <c r="H117" t="n">
        <v>2.01</v>
      </c>
      <c r="I117" t="n">
        <v>9</v>
      </c>
      <c r="J117" t="n">
        <v>263.3</v>
      </c>
      <c r="K117" t="n">
        <v>56.13</v>
      </c>
      <c r="L117" t="n">
        <v>29.75</v>
      </c>
      <c r="M117" t="n">
        <v>7</v>
      </c>
      <c r="N117" t="n">
        <v>67.42</v>
      </c>
      <c r="O117" t="n">
        <v>32707.74</v>
      </c>
      <c r="P117" t="n">
        <v>319.2</v>
      </c>
      <c r="Q117" t="n">
        <v>608.77</v>
      </c>
      <c r="R117" t="n">
        <v>52.48</v>
      </c>
      <c r="S117" t="n">
        <v>46.36</v>
      </c>
      <c r="T117" t="n">
        <v>2740.59</v>
      </c>
      <c r="U117" t="n">
        <v>0.88</v>
      </c>
      <c r="V117" t="n">
        <v>0.91</v>
      </c>
      <c r="W117" t="n">
        <v>9.199999999999999</v>
      </c>
      <c r="X117" t="n">
        <v>0.17</v>
      </c>
      <c r="Y117" t="n">
        <v>1</v>
      </c>
      <c r="Z117" t="n">
        <v>10</v>
      </c>
      <c r="AA117" t="n">
        <v>1010.427733811793</v>
      </c>
      <c r="AB117" t="n">
        <v>1382.51180232683</v>
      </c>
      <c r="AC117" t="n">
        <v>1250.566816280258</v>
      </c>
      <c r="AD117" t="n">
        <v>1010427.733811793</v>
      </c>
      <c r="AE117" t="n">
        <v>1382511.80232683</v>
      </c>
      <c r="AF117" t="n">
        <v>1.450152487133514e-06</v>
      </c>
      <c r="AG117" t="n">
        <v>23.02951388888889</v>
      </c>
      <c r="AH117" t="n">
        <v>1250566.816280258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3.7699</v>
      </c>
      <c r="E118" t="n">
        <v>26.53</v>
      </c>
      <c r="F118" t="n">
        <v>23.53</v>
      </c>
      <c r="G118" t="n">
        <v>156.89</v>
      </c>
      <c r="H118" t="n">
        <v>2.02</v>
      </c>
      <c r="I118" t="n">
        <v>9</v>
      </c>
      <c r="J118" t="n">
        <v>263.77</v>
      </c>
      <c r="K118" t="n">
        <v>56.13</v>
      </c>
      <c r="L118" t="n">
        <v>30</v>
      </c>
      <c r="M118" t="n">
        <v>7</v>
      </c>
      <c r="N118" t="n">
        <v>67.64</v>
      </c>
      <c r="O118" t="n">
        <v>32765.39</v>
      </c>
      <c r="P118" t="n">
        <v>318.83</v>
      </c>
      <c r="Q118" t="n">
        <v>608.8200000000001</v>
      </c>
      <c r="R118" t="n">
        <v>52.35</v>
      </c>
      <c r="S118" t="n">
        <v>46.36</v>
      </c>
      <c r="T118" t="n">
        <v>2677</v>
      </c>
      <c r="U118" t="n">
        <v>0.89</v>
      </c>
      <c r="V118" t="n">
        <v>0.91</v>
      </c>
      <c r="W118" t="n">
        <v>9.19</v>
      </c>
      <c r="X118" t="n">
        <v>0.16</v>
      </c>
      <c r="Y118" t="n">
        <v>1</v>
      </c>
      <c r="Z118" t="n">
        <v>10</v>
      </c>
      <c r="AA118" t="n">
        <v>1009.717279660749</v>
      </c>
      <c r="AB118" t="n">
        <v>1381.539727614346</v>
      </c>
      <c r="AC118" t="n">
        <v>1249.687515014018</v>
      </c>
      <c r="AD118" t="n">
        <v>1009717.279660749</v>
      </c>
      <c r="AE118" t="n">
        <v>1381539.727614346</v>
      </c>
      <c r="AF118" t="n">
        <v>1.450383323493655e-06</v>
      </c>
      <c r="AG118" t="n">
        <v>23.02951388888889</v>
      </c>
      <c r="AH118" t="n">
        <v>1249687.515014018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3.7699</v>
      </c>
      <c r="E119" t="n">
        <v>26.53</v>
      </c>
      <c r="F119" t="n">
        <v>23.53</v>
      </c>
      <c r="G119" t="n">
        <v>156.89</v>
      </c>
      <c r="H119" t="n">
        <v>2.04</v>
      </c>
      <c r="I119" t="n">
        <v>9</v>
      </c>
      <c r="J119" t="n">
        <v>264.23</v>
      </c>
      <c r="K119" t="n">
        <v>56.13</v>
      </c>
      <c r="L119" t="n">
        <v>30.25</v>
      </c>
      <c r="M119" t="n">
        <v>7</v>
      </c>
      <c r="N119" t="n">
        <v>67.86</v>
      </c>
      <c r="O119" t="n">
        <v>32823.12</v>
      </c>
      <c r="P119" t="n">
        <v>318.91</v>
      </c>
      <c r="Q119" t="n">
        <v>608.77</v>
      </c>
      <c r="R119" t="n">
        <v>52.36</v>
      </c>
      <c r="S119" t="n">
        <v>46.36</v>
      </c>
      <c r="T119" t="n">
        <v>2683.89</v>
      </c>
      <c r="U119" t="n">
        <v>0.89</v>
      </c>
      <c r="V119" t="n">
        <v>0.91</v>
      </c>
      <c r="W119" t="n">
        <v>9.19</v>
      </c>
      <c r="X119" t="n">
        <v>0.16</v>
      </c>
      <c r="Y119" t="n">
        <v>1</v>
      </c>
      <c r="Z119" t="n">
        <v>10</v>
      </c>
      <c r="AA119" t="n">
        <v>1009.832761950825</v>
      </c>
      <c r="AB119" t="n">
        <v>1381.697735578347</v>
      </c>
      <c r="AC119" t="n">
        <v>1249.8304429197</v>
      </c>
      <c r="AD119" t="n">
        <v>1009832.761950825</v>
      </c>
      <c r="AE119" t="n">
        <v>1381697.735578347</v>
      </c>
      <c r="AF119" t="n">
        <v>1.450383323493655e-06</v>
      </c>
      <c r="AG119" t="n">
        <v>23.02951388888889</v>
      </c>
      <c r="AH119" t="n">
        <v>1249830.4429197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3.7702</v>
      </c>
      <c r="E120" t="n">
        <v>26.52</v>
      </c>
      <c r="F120" t="n">
        <v>23.53</v>
      </c>
      <c r="G120" t="n">
        <v>156.87</v>
      </c>
      <c r="H120" t="n">
        <v>2.05</v>
      </c>
      <c r="I120" t="n">
        <v>9</v>
      </c>
      <c r="J120" t="n">
        <v>264.7</v>
      </c>
      <c r="K120" t="n">
        <v>56.13</v>
      </c>
      <c r="L120" t="n">
        <v>30.5</v>
      </c>
      <c r="M120" t="n">
        <v>7</v>
      </c>
      <c r="N120" t="n">
        <v>68.08</v>
      </c>
      <c r="O120" t="n">
        <v>32880.94</v>
      </c>
      <c r="P120" t="n">
        <v>318.66</v>
      </c>
      <c r="Q120" t="n">
        <v>608.76</v>
      </c>
      <c r="R120" t="n">
        <v>52.34</v>
      </c>
      <c r="S120" t="n">
        <v>46.36</v>
      </c>
      <c r="T120" t="n">
        <v>2671.87</v>
      </c>
      <c r="U120" t="n">
        <v>0.89</v>
      </c>
      <c r="V120" t="n">
        <v>0.91</v>
      </c>
      <c r="W120" t="n">
        <v>9.19</v>
      </c>
      <c r="X120" t="n">
        <v>0.16</v>
      </c>
      <c r="Y120" t="n">
        <v>1</v>
      </c>
      <c r="Z120" t="n">
        <v>10</v>
      </c>
      <c r="AA120" t="n">
        <v>1009.421248798331</v>
      </c>
      <c r="AB120" t="n">
        <v>1381.134685128425</v>
      </c>
      <c r="AC120" t="n">
        <v>1249.321129214473</v>
      </c>
      <c r="AD120" t="n">
        <v>1009421.248798331</v>
      </c>
      <c r="AE120" t="n">
        <v>1381134.685128425</v>
      </c>
      <c r="AF120" t="n">
        <v>1.450498741673725e-06</v>
      </c>
      <c r="AG120" t="n">
        <v>23.02083333333333</v>
      </c>
      <c r="AH120" t="n">
        <v>1249321.129214473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3.7711</v>
      </c>
      <c r="E121" t="n">
        <v>26.52</v>
      </c>
      <c r="F121" t="n">
        <v>23.52</v>
      </c>
      <c r="G121" t="n">
        <v>156.83</v>
      </c>
      <c r="H121" t="n">
        <v>2.06</v>
      </c>
      <c r="I121" t="n">
        <v>9</v>
      </c>
      <c r="J121" t="n">
        <v>265.17</v>
      </c>
      <c r="K121" t="n">
        <v>56.13</v>
      </c>
      <c r="L121" t="n">
        <v>30.75</v>
      </c>
      <c r="M121" t="n">
        <v>7</v>
      </c>
      <c r="N121" t="n">
        <v>68.3</v>
      </c>
      <c r="O121" t="n">
        <v>32938.83</v>
      </c>
      <c r="P121" t="n">
        <v>318.66</v>
      </c>
      <c r="Q121" t="n">
        <v>608.78</v>
      </c>
      <c r="R121" t="n">
        <v>52.27</v>
      </c>
      <c r="S121" t="n">
        <v>46.36</v>
      </c>
      <c r="T121" t="n">
        <v>2638.06</v>
      </c>
      <c r="U121" t="n">
        <v>0.89</v>
      </c>
      <c r="V121" t="n">
        <v>0.91</v>
      </c>
      <c r="W121" t="n">
        <v>9.19</v>
      </c>
      <c r="X121" t="n">
        <v>0.15</v>
      </c>
      <c r="Y121" t="n">
        <v>1</v>
      </c>
      <c r="Z121" t="n">
        <v>10</v>
      </c>
      <c r="AA121" t="n">
        <v>1009.194501606506</v>
      </c>
      <c r="AB121" t="n">
        <v>1380.824439617192</v>
      </c>
      <c r="AC121" t="n">
        <v>1249.040493099399</v>
      </c>
      <c r="AD121" t="n">
        <v>1009194.501606506</v>
      </c>
      <c r="AE121" t="n">
        <v>1380824.439617191</v>
      </c>
      <c r="AF121" t="n">
        <v>1.450844996213937e-06</v>
      </c>
      <c r="AG121" t="n">
        <v>23.02083333333333</v>
      </c>
      <c r="AH121" t="n">
        <v>1249040.493099399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3.7698</v>
      </c>
      <c r="E122" t="n">
        <v>26.53</v>
      </c>
      <c r="F122" t="n">
        <v>23.53</v>
      </c>
      <c r="G122" t="n">
        <v>156.89</v>
      </c>
      <c r="H122" t="n">
        <v>2.08</v>
      </c>
      <c r="I122" t="n">
        <v>9</v>
      </c>
      <c r="J122" t="n">
        <v>265.64</v>
      </c>
      <c r="K122" t="n">
        <v>56.13</v>
      </c>
      <c r="L122" t="n">
        <v>31</v>
      </c>
      <c r="M122" t="n">
        <v>7</v>
      </c>
      <c r="N122" t="n">
        <v>68.52</v>
      </c>
      <c r="O122" t="n">
        <v>32996.81</v>
      </c>
      <c r="P122" t="n">
        <v>318.21</v>
      </c>
      <c r="Q122" t="n">
        <v>608.75</v>
      </c>
      <c r="R122" t="n">
        <v>52.5</v>
      </c>
      <c r="S122" t="n">
        <v>46.36</v>
      </c>
      <c r="T122" t="n">
        <v>2751.57</v>
      </c>
      <c r="U122" t="n">
        <v>0.88</v>
      </c>
      <c r="V122" t="n">
        <v>0.91</v>
      </c>
      <c r="W122" t="n">
        <v>9.19</v>
      </c>
      <c r="X122" t="n">
        <v>0.16</v>
      </c>
      <c r="Y122" t="n">
        <v>1</v>
      </c>
      <c r="Z122" t="n">
        <v>10</v>
      </c>
      <c r="AA122" t="n">
        <v>1008.839153470727</v>
      </c>
      <c r="AB122" t="n">
        <v>1380.338236620964</v>
      </c>
      <c r="AC122" t="n">
        <v>1248.600692634742</v>
      </c>
      <c r="AD122" t="n">
        <v>1008839.153470727</v>
      </c>
      <c r="AE122" t="n">
        <v>1380338.236620964</v>
      </c>
      <c r="AF122" t="n">
        <v>1.450344850766965e-06</v>
      </c>
      <c r="AG122" t="n">
        <v>23.02951388888889</v>
      </c>
      <c r="AH122" t="n">
        <v>1248600.692634742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3.7687</v>
      </c>
      <c r="E123" t="n">
        <v>26.53</v>
      </c>
      <c r="F123" t="n">
        <v>23.54</v>
      </c>
      <c r="G123" t="n">
        <v>156.94</v>
      </c>
      <c r="H123" t="n">
        <v>2.09</v>
      </c>
      <c r="I123" t="n">
        <v>9</v>
      </c>
      <c r="J123" t="n">
        <v>266.11</v>
      </c>
      <c r="K123" t="n">
        <v>56.13</v>
      </c>
      <c r="L123" t="n">
        <v>31.25</v>
      </c>
      <c r="M123" t="n">
        <v>7</v>
      </c>
      <c r="N123" t="n">
        <v>68.73999999999999</v>
      </c>
      <c r="O123" t="n">
        <v>33054.88</v>
      </c>
      <c r="P123" t="n">
        <v>317.62</v>
      </c>
      <c r="Q123" t="n">
        <v>608.79</v>
      </c>
      <c r="R123" t="n">
        <v>52.71</v>
      </c>
      <c r="S123" t="n">
        <v>46.36</v>
      </c>
      <c r="T123" t="n">
        <v>2859.68</v>
      </c>
      <c r="U123" t="n">
        <v>0.88</v>
      </c>
      <c r="V123" t="n">
        <v>0.91</v>
      </c>
      <c r="W123" t="n">
        <v>9.19</v>
      </c>
      <c r="X123" t="n">
        <v>0.17</v>
      </c>
      <c r="Y123" t="n">
        <v>1</v>
      </c>
      <c r="Z123" t="n">
        <v>10</v>
      </c>
      <c r="AA123" t="n">
        <v>1008.247686829786</v>
      </c>
      <c r="AB123" t="n">
        <v>1379.528965869163</v>
      </c>
      <c r="AC123" t="n">
        <v>1247.868657547674</v>
      </c>
      <c r="AD123" t="n">
        <v>1008247.686829786</v>
      </c>
      <c r="AE123" t="n">
        <v>1379528.965869163</v>
      </c>
      <c r="AF123" t="n">
        <v>1.449921650773372e-06</v>
      </c>
      <c r="AG123" t="n">
        <v>23.02951388888889</v>
      </c>
      <c r="AH123" t="n">
        <v>1247868.657547674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3.7692</v>
      </c>
      <c r="E124" t="n">
        <v>26.53</v>
      </c>
      <c r="F124" t="n">
        <v>23.54</v>
      </c>
      <c r="G124" t="n">
        <v>156.92</v>
      </c>
      <c r="H124" t="n">
        <v>2.1</v>
      </c>
      <c r="I124" t="n">
        <v>9</v>
      </c>
      <c r="J124" t="n">
        <v>266.59</v>
      </c>
      <c r="K124" t="n">
        <v>56.13</v>
      </c>
      <c r="L124" t="n">
        <v>31.5</v>
      </c>
      <c r="M124" t="n">
        <v>7</v>
      </c>
      <c r="N124" t="n">
        <v>68.95999999999999</v>
      </c>
      <c r="O124" t="n">
        <v>33113.03</v>
      </c>
      <c r="P124" t="n">
        <v>316.79</v>
      </c>
      <c r="Q124" t="n">
        <v>608.8099999999999</v>
      </c>
      <c r="R124" t="n">
        <v>52.55</v>
      </c>
      <c r="S124" t="n">
        <v>46.36</v>
      </c>
      <c r="T124" t="n">
        <v>2775.93</v>
      </c>
      <c r="U124" t="n">
        <v>0.88</v>
      </c>
      <c r="V124" t="n">
        <v>0.91</v>
      </c>
      <c r="W124" t="n">
        <v>9.19</v>
      </c>
      <c r="X124" t="n">
        <v>0.17</v>
      </c>
      <c r="Y124" t="n">
        <v>1</v>
      </c>
      <c r="Z124" t="n">
        <v>10</v>
      </c>
      <c r="AA124" t="n">
        <v>1006.965090571693</v>
      </c>
      <c r="AB124" t="n">
        <v>1377.774061084686</v>
      </c>
      <c r="AC124" t="n">
        <v>1246.281238412803</v>
      </c>
      <c r="AD124" t="n">
        <v>1006965.090571693</v>
      </c>
      <c r="AE124" t="n">
        <v>1377774.061084686</v>
      </c>
      <c r="AF124" t="n">
        <v>1.450114014406824e-06</v>
      </c>
      <c r="AG124" t="n">
        <v>23.02951388888889</v>
      </c>
      <c r="AH124" t="n">
        <v>1246281.238412803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3.7695</v>
      </c>
      <c r="E125" t="n">
        <v>26.53</v>
      </c>
      <c r="F125" t="n">
        <v>23.54</v>
      </c>
      <c r="G125" t="n">
        <v>156.91</v>
      </c>
      <c r="H125" t="n">
        <v>2.12</v>
      </c>
      <c r="I125" t="n">
        <v>9</v>
      </c>
      <c r="J125" t="n">
        <v>267.06</v>
      </c>
      <c r="K125" t="n">
        <v>56.13</v>
      </c>
      <c r="L125" t="n">
        <v>31.75</v>
      </c>
      <c r="M125" t="n">
        <v>7</v>
      </c>
      <c r="N125" t="n">
        <v>69.18000000000001</v>
      </c>
      <c r="O125" t="n">
        <v>33171.26</v>
      </c>
      <c r="P125" t="n">
        <v>316.21</v>
      </c>
      <c r="Q125" t="n">
        <v>608.78</v>
      </c>
      <c r="R125" t="n">
        <v>52.65</v>
      </c>
      <c r="S125" t="n">
        <v>46.36</v>
      </c>
      <c r="T125" t="n">
        <v>2826.9</v>
      </c>
      <c r="U125" t="n">
        <v>0.88</v>
      </c>
      <c r="V125" t="n">
        <v>0.91</v>
      </c>
      <c r="W125" t="n">
        <v>9.19</v>
      </c>
      <c r="X125" t="n">
        <v>0.17</v>
      </c>
      <c r="Y125" t="n">
        <v>1</v>
      </c>
      <c r="Z125" t="n">
        <v>10</v>
      </c>
      <c r="AA125" t="n">
        <v>1006.077314231803</v>
      </c>
      <c r="AB125" t="n">
        <v>1376.559366330521</v>
      </c>
      <c r="AC125" t="n">
        <v>1245.18247242114</v>
      </c>
      <c r="AD125" t="n">
        <v>1006077.314231803</v>
      </c>
      <c r="AE125" t="n">
        <v>1376559.366330521</v>
      </c>
      <c r="AF125" t="n">
        <v>1.450229432586894e-06</v>
      </c>
      <c r="AG125" t="n">
        <v>23.02951388888889</v>
      </c>
      <c r="AH125" t="n">
        <v>1245182.47242114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3.7684</v>
      </c>
      <c r="E126" t="n">
        <v>26.54</v>
      </c>
      <c r="F126" t="n">
        <v>23.54</v>
      </c>
      <c r="G126" t="n">
        <v>156.96</v>
      </c>
      <c r="H126" t="n">
        <v>2.13</v>
      </c>
      <c r="I126" t="n">
        <v>9</v>
      </c>
      <c r="J126" t="n">
        <v>267.53</v>
      </c>
      <c r="K126" t="n">
        <v>56.13</v>
      </c>
      <c r="L126" t="n">
        <v>32</v>
      </c>
      <c r="M126" t="n">
        <v>7</v>
      </c>
      <c r="N126" t="n">
        <v>69.40000000000001</v>
      </c>
      <c r="O126" t="n">
        <v>33229.58</v>
      </c>
      <c r="P126" t="n">
        <v>315.23</v>
      </c>
      <c r="Q126" t="n">
        <v>608.79</v>
      </c>
      <c r="R126" t="n">
        <v>52.82</v>
      </c>
      <c r="S126" t="n">
        <v>46.36</v>
      </c>
      <c r="T126" t="n">
        <v>2913.1</v>
      </c>
      <c r="U126" t="n">
        <v>0.88</v>
      </c>
      <c r="V126" t="n">
        <v>0.91</v>
      </c>
      <c r="W126" t="n">
        <v>9.19</v>
      </c>
      <c r="X126" t="n">
        <v>0.17</v>
      </c>
      <c r="Y126" t="n">
        <v>1</v>
      </c>
      <c r="Z126" t="n">
        <v>10</v>
      </c>
      <c r="AA126" t="n">
        <v>1004.846837861584</v>
      </c>
      <c r="AB126" t="n">
        <v>1374.875774276001</v>
      </c>
      <c r="AC126" t="n">
        <v>1243.659560029367</v>
      </c>
      <c r="AD126" t="n">
        <v>1004846.837861584</v>
      </c>
      <c r="AE126" t="n">
        <v>1374875.774276001</v>
      </c>
      <c r="AF126" t="n">
        <v>1.449806232593302e-06</v>
      </c>
      <c r="AG126" t="n">
        <v>23.03819444444444</v>
      </c>
      <c r="AH126" t="n">
        <v>1243659.560029367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3.7792</v>
      </c>
      <c r="E127" t="n">
        <v>26.46</v>
      </c>
      <c r="F127" t="n">
        <v>23.51</v>
      </c>
      <c r="G127" t="n">
        <v>176.32</v>
      </c>
      <c r="H127" t="n">
        <v>2.14</v>
      </c>
      <c r="I127" t="n">
        <v>8</v>
      </c>
      <c r="J127" t="n">
        <v>268</v>
      </c>
      <c r="K127" t="n">
        <v>56.13</v>
      </c>
      <c r="L127" t="n">
        <v>32.25</v>
      </c>
      <c r="M127" t="n">
        <v>6</v>
      </c>
      <c r="N127" t="n">
        <v>69.63</v>
      </c>
      <c r="O127" t="n">
        <v>33287.98</v>
      </c>
      <c r="P127" t="n">
        <v>314.44</v>
      </c>
      <c r="Q127" t="n">
        <v>608.77</v>
      </c>
      <c r="R127" t="n">
        <v>51.73</v>
      </c>
      <c r="S127" t="n">
        <v>46.36</v>
      </c>
      <c r="T127" t="n">
        <v>2373.73</v>
      </c>
      <c r="U127" t="n">
        <v>0.9</v>
      </c>
      <c r="V127" t="n">
        <v>0.91</v>
      </c>
      <c r="W127" t="n">
        <v>9.19</v>
      </c>
      <c r="X127" t="n">
        <v>0.14</v>
      </c>
      <c r="Y127" t="n">
        <v>1</v>
      </c>
      <c r="Z127" t="n">
        <v>10</v>
      </c>
      <c r="AA127" t="n">
        <v>1001.509280426301</v>
      </c>
      <c r="AB127" t="n">
        <v>1370.309180950405</v>
      </c>
      <c r="AC127" t="n">
        <v>1239.528795961512</v>
      </c>
      <c r="AD127" t="n">
        <v>1001509.280426301</v>
      </c>
      <c r="AE127" t="n">
        <v>1370309.180950405</v>
      </c>
      <c r="AF127" t="n">
        <v>1.453961287075843e-06</v>
      </c>
      <c r="AG127" t="n">
        <v>22.96875</v>
      </c>
      <c r="AH127" t="n">
        <v>1239528.795961512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3.7798</v>
      </c>
      <c r="E128" t="n">
        <v>26.46</v>
      </c>
      <c r="F128" t="n">
        <v>23.51</v>
      </c>
      <c r="G128" t="n">
        <v>176.29</v>
      </c>
      <c r="H128" t="n">
        <v>2.15</v>
      </c>
      <c r="I128" t="n">
        <v>8</v>
      </c>
      <c r="J128" t="n">
        <v>268.48</v>
      </c>
      <c r="K128" t="n">
        <v>56.13</v>
      </c>
      <c r="L128" t="n">
        <v>32.5</v>
      </c>
      <c r="M128" t="n">
        <v>6</v>
      </c>
      <c r="N128" t="n">
        <v>69.84999999999999</v>
      </c>
      <c r="O128" t="n">
        <v>33346.47</v>
      </c>
      <c r="P128" t="n">
        <v>314.86</v>
      </c>
      <c r="Q128" t="n">
        <v>608.75</v>
      </c>
      <c r="R128" t="n">
        <v>51.61</v>
      </c>
      <c r="S128" t="n">
        <v>46.36</v>
      </c>
      <c r="T128" t="n">
        <v>2314.96</v>
      </c>
      <c r="U128" t="n">
        <v>0.9</v>
      </c>
      <c r="V128" t="n">
        <v>0.91</v>
      </c>
      <c r="W128" t="n">
        <v>9.19</v>
      </c>
      <c r="X128" t="n">
        <v>0.14</v>
      </c>
      <c r="Y128" t="n">
        <v>1</v>
      </c>
      <c r="Z128" t="n">
        <v>10</v>
      </c>
      <c r="AA128" t="n">
        <v>1002.014206570576</v>
      </c>
      <c r="AB128" t="n">
        <v>1371.000043176771</v>
      </c>
      <c r="AC128" t="n">
        <v>1240.153723266625</v>
      </c>
      <c r="AD128" t="n">
        <v>1002014.206570576</v>
      </c>
      <c r="AE128" t="n">
        <v>1371000.043176771</v>
      </c>
      <c r="AF128" t="n">
        <v>1.454192123435984e-06</v>
      </c>
      <c r="AG128" t="n">
        <v>22.96875</v>
      </c>
      <c r="AH128" t="n">
        <v>1240153.723266625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3.78</v>
      </c>
      <c r="E129" t="n">
        <v>26.46</v>
      </c>
      <c r="F129" t="n">
        <v>23.5</v>
      </c>
      <c r="G129" t="n">
        <v>176.29</v>
      </c>
      <c r="H129" t="n">
        <v>2.17</v>
      </c>
      <c r="I129" t="n">
        <v>8</v>
      </c>
      <c r="J129" t="n">
        <v>268.95</v>
      </c>
      <c r="K129" t="n">
        <v>56.13</v>
      </c>
      <c r="L129" t="n">
        <v>32.75</v>
      </c>
      <c r="M129" t="n">
        <v>6</v>
      </c>
      <c r="N129" t="n">
        <v>70.08</v>
      </c>
      <c r="O129" t="n">
        <v>33405.04</v>
      </c>
      <c r="P129" t="n">
        <v>315.34</v>
      </c>
      <c r="Q129" t="n">
        <v>608.77</v>
      </c>
      <c r="R129" t="n">
        <v>51.47</v>
      </c>
      <c r="S129" t="n">
        <v>46.36</v>
      </c>
      <c r="T129" t="n">
        <v>2241.16</v>
      </c>
      <c r="U129" t="n">
        <v>0.9</v>
      </c>
      <c r="V129" t="n">
        <v>0.91</v>
      </c>
      <c r="W129" t="n">
        <v>9.19</v>
      </c>
      <c r="X129" t="n">
        <v>0.13</v>
      </c>
      <c r="Y129" t="n">
        <v>1</v>
      </c>
      <c r="Z129" t="n">
        <v>10</v>
      </c>
      <c r="AA129" t="n">
        <v>1002.597241821379</v>
      </c>
      <c r="AB129" t="n">
        <v>1371.79777772862</v>
      </c>
      <c r="AC129" t="n">
        <v>1240.875323152473</v>
      </c>
      <c r="AD129" t="n">
        <v>1002597.241821379</v>
      </c>
      <c r="AE129" t="n">
        <v>1371797.77772862</v>
      </c>
      <c r="AF129" t="n">
        <v>1.454269068889364e-06</v>
      </c>
      <c r="AG129" t="n">
        <v>22.96875</v>
      </c>
      <c r="AH129" t="n">
        <v>1240875.323152473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3.7797</v>
      </c>
      <c r="E130" t="n">
        <v>26.46</v>
      </c>
      <c r="F130" t="n">
        <v>23.51</v>
      </c>
      <c r="G130" t="n">
        <v>176.3</v>
      </c>
      <c r="H130" t="n">
        <v>2.18</v>
      </c>
      <c r="I130" t="n">
        <v>8</v>
      </c>
      <c r="J130" t="n">
        <v>269.43</v>
      </c>
      <c r="K130" t="n">
        <v>56.13</v>
      </c>
      <c r="L130" t="n">
        <v>33</v>
      </c>
      <c r="M130" t="n">
        <v>6</v>
      </c>
      <c r="N130" t="n">
        <v>70.3</v>
      </c>
      <c r="O130" t="n">
        <v>33463.7</v>
      </c>
      <c r="P130" t="n">
        <v>315.61</v>
      </c>
      <c r="Q130" t="n">
        <v>608.76</v>
      </c>
      <c r="R130" t="n">
        <v>51.6</v>
      </c>
      <c r="S130" t="n">
        <v>46.36</v>
      </c>
      <c r="T130" t="n">
        <v>2306.21</v>
      </c>
      <c r="U130" t="n">
        <v>0.9</v>
      </c>
      <c r="V130" t="n">
        <v>0.91</v>
      </c>
      <c r="W130" t="n">
        <v>9.19</v>
      </c>
      <c r="X130" t="n">
        <v>0.14</v>
      </c>
      <c r="Y130" t="n">
        <v>1</v>
      </c>
      <c r="Z130" t="n">
        <v>10</v>
      </c>
      <c r="AA130" t="n">
        <v>1003.110687740377</v>
      </c>
      <c r="AB130" t="n">
        <v>1372.500297086628</v>
      </c>
      <c r="AC130" t="n">
        <v>1241.510795048945</v>
      </c>
      <c r="AD130" t="n">
        <v>1003110.687740377</v>
      </c>
      <c r="AE130" t="n">
        <v>1372500.297086628</v>
      </c>
      <c r="AF130" t="n">
        <v>1.454153650709294e-06</v>
      </c>
      <c r="AG130" t="n">
        <v>22.96875</v>
      </c>
      <c r="AH130" t="n">
        <v>1241510.795048945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3.7788</v>
      </c>
      <c r="E131" t="n">
        <v>26.46</v>
      </c>
      <c r="F131" t="n">
        <v>23.51</v>
      </c>
      <c r="G131" t="n">
        <v>176.35</v>
      </c>
      <c r="H131" t="n">
        <v>2.19</v>
      </c>
      <c r="I131" t="n">
        <v>8</v>
      </c>
      <c r="J131" t="n">
        <v>269.9</v>
      </c>
      <c r="K131" t="n">
        <v>56.13</v>
      </c>
      <c r="L131" t="n">
        <v>33.25</v>
      </c>
      <c r="M131" t="n">
        <v>6</v>
      </c>
      <c r="N131" t="n">
        <v>70.53</v>
      </c>
      <c r="O131" t="n">
        <v>33522.45</v>
      </c>
      <c r="P131" t="n">
        <v>315.58</v>
      </c>
      <c r="Q131" t="n">
        <v>608.75</v>
      </c>
      <c r="R131" t="n">
        <v>51.86</v>
      </c>
      <c r="S131" t="n">
        <v>46.36</v>
      </c>
      <c r="T131" t="n">
        <v>2439.84</v>
      </c>
      <c r="U131" t="n">
        <v>0.89</v>
      </c>
      <c r="V131" t="n">
        <v>0.91</v>
      </c>
      <c r="W131" t="n">
        <v>9.19</v>
      </c>
      <c r="X131" t="n">
        <v>0.14</v>
      </c>
      <c r="Y131" t="n">
        <v>1</v>
      </c>
      <c r="Z131" t="n">
        <v>10</v>
      </c>
      <c r="AA131" t="n">
        <v>1003.217556758733</v>
      </c>
      <c r="AB131" t="n">
        <v>1372.646519992271</v>
      </c>
      <c r="AC131" t="n">
        <v>1241.643062645699</v>
      </c>
      <c r="AD131" t="n">
        <v>1003217.556758733</v>
      </c>
      <c r="AE131" t="n">
        <v>1372646.519992271</v>
      </c>
      <c r="AF131" t="n">
        <v>1.453807396169082e-06</v>
      </c>
      <c r="AG131" t="n">
        <v>22.96875</v>
      </c>
      <c r="AH131" t="n">
        <v>1241643.062645699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3.7781</v>
      </c>
      <c r="E132" t="n">
        <v>26.47</v>
      </c>
      <c r="F132" t="n">
        <v>23.52</v>
      </c>
      <c r="G132" t="n">
        <v>176.38</v>
      </c>
      <c r="H132" t="n">
        <v>2.21</v>
      </c>
      <c r="I132" t="n">
        <v>8</v>
      </c>
      <c r="J132" t="n">
        <v>270.38</v>
      </c>
      <c r="K132" t="n">
        <v>56.13</v>
      </c>
      <c r="L132" t="n">
        <v>33.5</v>
      </c>
      <c r="M132" t="n">
        <v>6</v>
      </c>
      <c r="N132" t="n">
        <v>70.76000000000001</v>
      </c>
      <c r="O132" t="n">
        <v>33581.28</v>
      </c>
      <c r="P132" t="n">
        <v>315.35</v>
      </c>
      <c r="Q132" t="n">
        <v>608.77</v>
      </c>
      <c r="R132" t="n">
        <v>51.94</v>
      </c>
      <c r="S132" t="n">
        <v>46.36</v>
      </c>
      <c r="T132" t="n">
        <v>2479.62</v>
      </c>
      <c r="U132" t="n">
        <v>0.89</v>
      </c>
      <c r="V132" t="n">
        <v>0.91</v>
      </c>
      <c r="W132" t="n">
        <v>9.19</v>
      </c>
      <c r="X132" t="n">
        <v>0.15</v>
      </c>
      <c r="Y132" t="n">
        <v>1</v>
      </c>
      <c r="Z132" t="n">
        <v>10</v>
      </c>
      <c r="AA132" t="n">
        <v>1003.077794312063</v>
      </c>
      <c r="AB132" t="n">
        <v>1372.455290846853</v>
      </c>
      <c r="AC132" t="n">
        <v>1241.470084141527</v>
      </c>
      <c r="AD132" t="n">
        <v>1003077.794312063</v>
      </c>
      <c r="AE132" t="n">
        <v>1372455.290846853</v>
      </c>
      <c r="AF132" t="n">
        <v>1.453538087082251e-06</v>
      </c>
      <c r="AG132" t="n">
        <v>22.97743055555556</v>
      </c>
      <c r="AH132" t="n">
        <v>1241470.084141528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3.7798</v>
      </c>
      <c r="E133" t="n">
        <v>26.46</v>
      </c>
      <c r="F133" t="n">
        <v>23.51</v>
      </c>
      <c r="G133" t="n">
        <v>176.29</v>
      </c>
      <c r="H133" t="n">
        <v>2.22</v>
      </c>
      <c r="I133" t="n">
        <v>8</v>
      </c>
      <c r="J133" t="n">
        <v>270.86</v>
      </c>
      <c r="K133" t="n">
        <v>56.13</v>
      </c>
      <c r="L133" t="n">
        <v>33.75</v>
      </c>
      <c r="M133" t="n">
        <v>6</v>
      </c>
      <c r="N133" t="n">
        <v>70.98</v>
      </c>
      <c r="O133" t="n">
        <v>33640.21</v>
      </c>
      <c r="P133" t="n">
        <v>314.99</v>
      </c>
      <c r="Q133" t="n">
        <v>608.79</v>
      </c>
      <c r="R133" t="n">
        <v>51.57</v>
      </c>
      <c r="S133" t="n">
        <v>46.36</v>
      </c>
      <c r="T133" t="n">
        <v>2293.9</v>
      </c>
      <c r="U133" t="n">
        <v>0.9</v>
      </c>
      <c r="V133" t="n">
        <v>0.91</v>
      </c>
      <c r="W133" t="n">
        <v>9.19</v>
      </c>
      <c r="X133" t="n">
        <v>0.13</v>
      </c>
      <c r="Y133" t="n">
        <v>1</v>
      </c>
      <c r="Z133" t="n">
        <v>10</v>
      </c>
      <c r="AA133" t="n">
        <v>1002.201373778815</v>
      </c>
      <c r="AB133" t="n">
        <v>1371.256133608319</v>
      </c>
      <c r="AC133" t="n">
        <v>1240.385372786811</v>
      </c>
      <c r="AD133" t="n">
        <v>1002201.373778815</v>
      </c>
      <c r="AE133" t="n">
        <v>1371256.133608319</v>
      </c>
      <c r="AF133" t="n">
        <v>1.454192123435984e-06</v>
      </c>
      <c r="AG133" t="n">
        <v>22.96875</v>
      </c>
      <c r="AH133" t="n">
        <v>1240385.372786811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3.7792</v>
      </c>
      <c r="E134" t="n">
        <v>26.46</v>
      </c>
      <c r="F134" t="n">
        <v>23.51</v>
      </c>
      <c r="G134" t="n">
        <v>176.32</v>
      </c>
      <c r="H134" t="n">
        <v>2.23</v>
      </c>
      <c r="I134" t="n">
        <v>8</v>
      </c>
      <c r="J134" t="n">
        <v>271.34</v>
      </c>
      <c r="K134" t="n">
        <v>56.13</v>
      </c>
      <c r="L134" t="n">
        <v>34</v>
      </c>
      <c r="M134" t="n">
        <v>6</v>
      </c>
      <c r="N134" t="n">
        <v>71.20999999999999</v>
      </c>
      <c r="O134" t="n">
        <v>33699.21</v>
      </c>
      <c r="P134" t="n">
        <v>314.73</v>
      </c>
      <c r="Q134" t="n">
        <v>608.83</v>
      </c>
      <c r="R134" t="n">
        <v>51.59</v>
      </c>
      <c r="S134" t="n">
        <v>46.36</v>
      </c>
      <c r="T134" t="n">
        <v>2300.42</v>
      </c>
      <c r="U134" t="n">
        <v>0.9</v>
      </c>
      <c r="V134" t="n">
        <v>0.91</v>
      </c>
      <c r="W134" t="n">
        <v>9.19</v>
      </c>
      <c r="X134" t="n">
        <v>0.14</v>
      </c>
      <c r="Y134" t="n">
        <v>1</v>
      </c>
      <c r="Z134" t="n">
        <v>10</v>
      </c>
      <c r="AA134" t="n">
        <v>1001.926873563584</v>
      </c>
      <c r="AB134" t="n">
        <v>1370.880550303744</v>
      </c>
      <c r="AC134" t="n">
        <v>1240.04563462569</v>
      </c>
      <c r="AD134" t="n">
        <v>1001926.873563583</v>
      </c>
      <c r="AE134" t="n">
        <v>1370880.550303744</v>
      </c>
      <c r="AF134" t="n">
        <v>1.453961287075843e-06</v>
      </c>
      <c r="AG134" t="n">
        <v>22.96875</v>
      </c>
      <c r="AH134" t="n">
        <v>1240045.63462569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3.7798</v>
      </c>
      <c r="E135" t="n">
        <v>26.46</v>
      </c>
      <c r="F135" t="n">
        <v>23.51</v>
      </c>
      <c r="G135" t="n">
        <v>176.3</v>
      </c>
      <c r="H135" t="n">
        <v>2.24</v>
      </c>
      <c r="I135" t="n">
        <v>8</v>
      </c>
      <c r="J135" t="n">
        <v>271.82</v>
      </c>
      <c r="K135" t="n">
        <v>56.13</v>
      </c>
      <c r="L135" t="n">
        <v>34.25</v>
      </c>
      <c r="M135" t="n">
        <v>6</v>
      </c>
      <c r="N135" t="n">
        <v>71.44</v>
      </c>
      <c r="O135" t="n">
        <v>33758.31</v>
      </c>
      <c r="P135" t="n">
        <v>314.33</v>
      </c>
      <c r="Q135" t="n">
        <v>608.75</v>
      </c>
      <c r="R135" t="n">
        <v>51.62</v>
      </c>
      <c r="S135" t="n">
        <v>46.36</v>
      </c>
      <c r="T135" t="n">
        <v>2317.8</v>
      </c>
      <c r="U135" t="n">
        <v>0.9</v>
      </c>
      <c r="V135" t="n">
        <v>0.91</v>
      </c>
      <c r="W135" t="n">
        <v>9.19</v>
      </c>
      <c r="X135" t="n">
        <v>0.14</v>
      </c>
      <c r="Y135" t="n">
        <v>1</v>
      </c>
      <c r="Z135" t="n">
        <v>10</v>
      </c>
      <c r="AA135" t="n">
        <v>1001.25114026006</v>
      </c>
      <c r="AB135" t="n">
        <v>1369.955982186613</v>
      </c>
      <c r="AC135" t="n">
        <v>1239.209305992019</v>
      </c>
      <c r="AD135" t="n">
        <v>1001251.14026006</v>
      </c>
      <c r="AE135" t="n">
        <v>1369955.982186613</v>
      </c>
      <c r="AF135" t="n">
        <v>1.454192123435984e-06</v>
      </c>
      <c r="AG135" t="n">
        <v>22.96875</v>
      </c>
      <c r="AH135" t="n">
        <v>1239209.305992019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3.7794</v>
      </c>
      <c r="E136" t="n">
        <v>26.46</v>
      </c>
      <c r="F136" t="n">
        <v>23.51</v>
      </c>
      <c r="G136" t="n">
        <v>176.31</v>
      </c>
      <c r="H136" t="n">
        <v>2.26</v>
      </c>
      <c r="I136" t="n">
        <v>8</v>
      </c>
      <c r="J136" t="n">
        <v>272.3</v>
      </c>
      <c r="K136" t="n">
        <v>56.13</v>
      </c>
      <c r="L136" t="n">
        <v>34.5</v>
      </c>
      <c r="M136" t="n">
        <v>6</v>
      </c>
      <c r="N136" t="n">
        <v>71.67</v>
      </c>
      <c r="O136" t="n">
        <v>33817.62</v>
      </c>
      <c r="P136" t="n">
        <v>313.71</v>
      </c>
      <c r="Q136" t="n">
        <v>608.77</v>
      </c>
      <c r="R136" t="n">
        <v>51.59</v>
      </c>
      <c r="S136" t="n">
        <v>46.36</v>
      </c>
      <c r="T136" t="n">
        <v>2304.62</v>
      </c>
      <c r="U136" t="n">
        <v>0.9</v>
      </c>
      <c r="V136" t="n">
        <v>0.91</v>
      </c>
      <c r="W136" t="n">
        <v>9.19</v>
      </c>
      <c r="X136" t="n">
        <v>0.14</v>
      </c>
      <c r="Y136" t="n">
        <v>1</v>
      </c>
      <c r="Z136" t="n">
        <v>10</v>
      </c>
      <c r="AA136" t="n">
        <v>1000.424893837633</v>
      </c>
      <c r="AB136" t="n">
        <v>1368.825475380029</v>
      </c>
      <c r="AC136" t="n">
        <v>1238.18669316838</v>
      </c>
      <c r="AD136" t="n">
        <v>1000424.893837633</v>
      </c>
      <c r="AE136" t="n">
        <v>1368825.475380029</v>
      </c>
      <c r="AF136" t="n">
        <v>1.454038232529224e-06</v>
      </c>
      <c r="AG136" t="n">
        <v>22.96875</v>
      </c>
      <c r="AH136" t="n">
        <v>1238186.69316838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3.7806</v>
      </c>
      <c r="E137" t="n">
        <v>26.45</v>
      </c>
      <c r="F137" t="n">
        <v>23.5</v>
      </c>
      <c r="G137" t="n">
        <v>176.25</v>
      </c>
      <c r="H137" t="n">
        <v>2.27</v>
      </c>
      <c r="I137" t="n">
        <v>8</v>
      </c>
      <c r="J137" t="n">
        <v>272.78</v>
      </c>
      <c r="K137" t="n">
        <v>56.13</v>
      </c>
      <c r="L137" t="n">
        <v>34.75</v>
      </c>
      <c r="M137" t="n">
        <v>6</v>
      </c>
      <c r="N137" t="n">
        <v>71.90000000000001</v>
      </c>
      <c r="O137" t="n">
        <v>33876.9</v>
      </c>
      <c r="P137" t="n">
        <v>313.42</v>
      </c>
      <c r="Q137" t="n">
        <v>608.77</v>
      </c>
      <c r="R137" t="n">
        <v>51.4</v>
      </c>
      <c r="S137" t="n">
        <v>46.36</v>
      </c>
      <c r="T137" t="n">
        <v>2208.46</v>
      </c>
      <c r="U137" t="n">
        <v>0.9</v>
      </c>
      <c r="V137" t="n">
        <v>0.91</v>
      </c>
      <c r="W137" t="n">
        <v>9.19</v>
      </c>
      <c r="X137" t="n">
        <v>0.13</v>
      </c>
      <c r="Y137" t="n">
        <v>1</v>
      </c>
      <c r="Z137" t="n">
        <v>10</v>
      </c>
      <c r="AA137" t="n">
        <v>999.7335916115206</v>
      </c>
      <c r="AB137" t="n">
        <v>1367.879605176161</v>
      </c>
      <c r="AC137" t="n">
        <v>1237.331095489231</v>
      </c>
      <c r="AD137" t="n">
        <v>999733.5916115206</v>
      </c>
      <c r="AE137" t="n">
        <v>1367879.605176161</v>
      </c>
      <c r="AF137" t="n">
        <v>1.454499905249506e-06</v>
      </c>
      <c r="AG137" t="n">
        <v>22.96006944444444</v>
      </c>
      <c r="AH137" t="n">
        <v>1237331.095489231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3.7807</v>
      </c>
      <c r="E138" t="n">
        <v>26.45</v>
      </c>
      <c r="F138" t="n">
        <v>23.5</v>
      </c>
      <c r="G138" t="n">
        <v>176.25</v>
      </c>
      <c r="H138" t="n">
        <v>2.28</v>
      </c>
      <c r="I138" t="n">
        <v>8</v>
      </c>
      <c r="J138" t="n">
        <v>273.26</v>
      </c>
      <c r="K138" t="n">
        <v>56.13</v>
      </c>
      <c r="L138" t="n">
        <v>35</v>
      </c>
      <c r="M138" t="n">
        <v>6</v>
      </c>
      <c r="N138" t="n">
        <v>72.13</v>
      </c>
      <c r="O138" t="n">
        <v>33936.26</v>
      </c>
      <c r="P138" t="n">
        <v>313.04</v>
      </c>
      <c r="Q138" t="n">
        <v>608.8</v>
      </c>
      <c r="R138" t="n">
        <v>51.31</v>
      </c>
      <c r="S138" t="n">
        <v>46.36</v>
      </c>
      <c r="T138" t="n">
        <v>2160.21</v>
      </c>
      <c r="U138" t="n">
        <v>0.9</v>
      </c>
      <c r="V138" t="n">
        <v>0.91</v>
      </c>
      <c r="W138" t="n">
        <v>9.19</v>
      </c>
      <c r="X138" t="n">
        <v>0.13</v>
      </c>
      <c r="Y138" t="n">
        <v>1</v>
      </c>
      <c r="Z138" t="n">
        <v>10</v>
      </c>
      <c r="AA138" t="n">
        <v>999.1700406431206</v>
      </c>
      <c r="AB138" t="n">
        <v>1367.108529879082</v>
      </c>
      <c r="AC138" t="n">
        <v>1236.633610536294</v>
      </c>
      <c r="AD138" t="n">
        <v>999170.0406431207</v>
      </c>
      <c r="AE138" t="n">
        <v>1367108.529879082</v>
      </c>
      <c r="AF138" t="n">
        <v>1.454538377976196e-06</v>
      </c>
      <c r="AG138" t="n">
        <v>22.96006944444444</v>
      </c>
      <c r="AH138" t="n">
        <v>1236633.610536294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3.7808</v>
      </c>
      <c r="E139" t="n">
        <v>26.45</v>
      </c>
      <c r="F139" t="n">
        <v>23.5</v>
      </c>
      <c r="G139" t="n">
        <v>176.24</v>
      </c>
      <c r="H139" t="n">
        <v>2.29</v>
      </c>
      <c r="I139" t="n">
        <v>8</v>
      </c>
      <c r="J139" t="n">
        <v>273.74</v>
      </c>
      <c r="K139" t="n">
        <v>56.13</v>
      </c>
      <c r="L139" t="n">
        <v>35.25</v>
      </c>
      <c r="M139" t="n">
        <v>6</v>
      </c>
      <c r="N139" t="n">
        <v>72.37</v>
      </c>
      <c r="O139" t="n">
        <v>33995.72</v>
      </c>
      <c r="P139" t="n">
        <v>312.13</v>
      </c>
      <c r="Q139" t="n">
        <v>608.77</v>
      </c>
      <c r="R139" t="n">
        <v>51.23</v>
      </c>
      <c r="S139" t="n">
        <v>46.36</v>
      </c>
      <c r="T139" t="n">
        <v>2123.06</v>
      </c>
      <c r="U139" t="n">
        <v>0.9</v>
      </c>
      <c r="V139" t="n">
        <v>0.91</v>
      </c>
      <c r="W139" t="n">
        <v>9.19</v>
      </c>
      <c r="X139" t="n">
        <v>0.13</v>
      </c>
      <c r="Y139" t="n">
        <v>1</v>
      </c>
      <c r="Z139" t="n">
        <v>10</v>
      </c>
      <c r="AA139" t="n">
        <v>997.8436550020871</v>
      </c>
      <c r="AB139" t="n">
        <v>1365.293710529015</v>
      </c>
      <c r="AC139" t="n">
        <v>1234.991994997883</v>
      </c>
      <c r="AD139" t="n">
        <v>997843.6550020871</v>
      </c>
      <c r="AE139" t="n">
        <v>1365293.710529015</v>
      </c>
      <c r="AF139" t="n">
        <v>1.454576850702886e-06</v>
      </c>
      <c r="AG139" t="n">
        <v>22.96006944444444</v>
      </c>
      <c r="AH139" t="n">
        <v>1234991.994997883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3.7808</v>
      </c>
      <c r="E140" t="n">
        <v>26.45</v>
      </c>
      <c r="F140" t="n">
        <v>23.5</v>
      </c>
      <c r="G140" t="n">
        <v>176.24</v>
      </c>
      <c r="H140" t="n">
        <v>2.3</v>
      </c>
      <c r="I140" t="n">
        <v>8</v>
      </c>
      <c r="J140" t="n">
        <v>274.22</v>
      </c>
      <c r="K140" t="n">
        <v>56.13</v>
      </c>
      <c r="L140" t="n">
        <v>35.5</v>
      </c>
      <c r="M140" t="n">
        <v>6</v>
      </c>
      <c r="N140" t="n">
        <v>72.59999999999999</v>
      </c>
      <c r="O140" t="n">
        <v>34055.27</v>
      </c>
      <c r="P140" t="n">
        <v>311.46</v>
      </c>
      <c r="Q140" t="n">
        <v>608.77</v>
      </c>
      <c r="R140" t="n">
        <v>51.41</v>
      </c>
      <c r="S140" t="n">
        <v>46.36</v>
      </c>
      <c r="T140" t="n">
        <v>2214.32</v>
      </c>
      <c r="U140" t="n">
        <v>0.9</v>
      </c>
      <c r="V140" t="n">
        <v>0.91</v>
      </c>
      <c r="W140" t="n">
        <v>9.19</v>
      </c>
      <c r="X140" t="n">
        <v>0.13</v>
      </c>
      <c r="Y140" t="n">
        <v>1</v>
      </c>
      <c r="Z140" t="n">
        <v>10</v>
      </c>
      <c r="AA140" t="n">
        <v>996.8792791451623</v>
      </c>
      <c r="AB140" t="n">
        <v>1363.974208936311</v>
      </c>
      <c r="AC140" t="n">
        <v>1233.798424785254</v>
      </c>
      <c r="AD140" t="n">
        <v>996879.2791451623</v>
      </c>
      <c r="AE140" t="n">
        <v>1363974.208936311</v>
      </c>
      <c r="AF140" t="n">
        <v>1.454576850702886e-06</v>
      </c>
      <c r="AG140" t="n">
        <v>22.96006944444444</v>
      </c>
      <c r="AH140" t="n">
        <v>1233798.424785254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3.78</v>
      </c>
      <c r="E141" t="n">
        <v>26.46</v>
      </c>
      <c r="F141" t="n">
        <v>23.5</v>
      </c>
      <c r="G141" t="n">
        <v>176.29</v>
      </c>
      <c r="H141" t="n">
        <v>2.32</v>
      </c>
      <c r="I141" t="n">
        <v>8</v>
      </c>
      <c r="J141" t="n">
        <v>274.71</v>
      </c>
      <c r="K141" t="n">
        <v>56.13</v>
      </c>
      <c r="L141" t="n">
        <v>35.75</v>
      </c>
      <c r="M141" t="n">
        <v>6</v>
      </c>
      <c r="N141" t="n">
        <v>72.83</v>
      </c>
      <c r="O141" t="n">
        <v>34114.91</v>
      </c>
      <c r="P141" t="n">
        <v>310.63</v>
      </c>
      <c r="Q141" t="n">
        <v>608.77</v>
      </c>
      <c r="R141" t="n">
        <v>51.5</v>
      </c>
      <c r="S141" t="n">
        <v>46.36</v>
      </c>
      <c r="T141" t="n">
        <v>2258.73</v>
      </c>
      <c r="U141" t="n">
        <v>0.9</v>
      </c>
      <c r="V141" t="n">
        <v>0.91</v>
      </c>
      <c r="W141" t="n">
        <v>9.19</v>
      </c>
      <c r="X141" t="n">
        <v>0.13</v>
      </c>
      <c r="Y141" t="n">
        <v>1</v>
      </c>
      <c r="Z141" t="n">
        <v>10</v>
      </c>
      <c r="AA141" t="n">
        <v>995.8163886863591</v>
      </c>
      <c r="AB141" t="n">
        <v>1362.519915319158</v>
      </c>
      <c r="AC141" t="n">
        <v>1232.482926909809</v>
      </c>
      <c r="AD141" t="n">
        <v>995816.3886863592</v>
      </c>
      <c r="AE141" t="n">
        <v>1362519.915319158</v>
      </c>
      <c r="AF141" t="n">
        <v>1.454269068889364e-06</v>
      </c>
      <c r="AG141" t="n">
        <v>22.96875</v>
      </c>
      <c r="AH141" t="n">
        <v>1232482.926909809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3.7798</v>
      </c>
      <c r="E142" t="n">
        <v>26.46</v>
      </c>
      <c r="F142" t="n">
        <v>23.51</v>
      </c>
      <c r="G142" t="n">
        <v>176.29</v>
      </c>
      <c r="H142" t="n">
        <v>2.33</v>
      </c>
      <c r="I142" t="n">
        <v>8</v>
      </c>
      <c r="J142" t="n">
        <v>275.19</v>
      </c>
      <c r="K142" t="n">
        <v>56.13</v>
      </c>
      <c r="L142" t="n">
        <v>36</v>
      </c>
      <c r="M142" t="n">
        <v>6</v>
      </c>
      <c r="N142" t="n">
        <v>73.06999999999999</v>
      </c>
      <c r="O142" t="n">
        <v>34174.63</v>
      </c>
      <c r="P142" t="n">
        <v>309.95</v>
      </c>
      <c r="Q142" t="n">
        <v>608.75</v>
      </c>
      <c r="R142" t="n">
        <v>51.57</v>
      </c>
      <c r="S142" t="n">
        <v>46.36</v>
      </c>
      <c r="T142" t="n">
        <v>2290.94</v>
      </c>
      <c r="U142" t="n">
        <v>0.9</v>
      </c>
      <c r="V142" t="n">
        <v>0.91</v>
      </c>
      <c r="W142" t="n">
        <v>9.19</v>
      </c>
      <c r="X142" t="n">
        <v>0.14</v>
      </c>
      <c r="Y142" t="n">
        <v>1</v>
      </c>
      <c r="Z142" t="n">
        <v>10</v>
      </c>
      <c r="AA142" t="n">
        <v>994.9450450901356</v>
      </c>
      <c r="AB142" t="n">
        <v>1361.327704569839</v>
      </c>
      <c r="AC142" t="n">
        <v>1231.404499081126</v>
      </c>
      <c r="AD142" t="n">
        <v>994945.0450901357</v>
      </c>
      <c r="AE142" t="n">
        <v>1361327.704569839</v>
      </c>
      <c r="AF142" t="n">
        <v>1.454192123435984e-06</v>
      </c>
      <c r="AG142" t="n">
        <v>22.96875</v>
      </c>
      <c r="AH142" t="n">
        <v>1231404.499081126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3.7784</v>
      </c>
      <c r="E143" t="n">
        <v>26.47</v>
      </c>
      <c r="F143" t="n">
        <v>23.52</v>
      </c>
      <c r="G143" t="n">
        <v>176.37</v>
      </c>
      <c r="H143" t="n">
        <v>2.34</v>
      </c>
      <c r="I143" t="n">
        <v>8</v>
      </c>
      <c r="J143" t="n">
        <v>275.68</v>
      </c>
      <c r="K143" t="n">
        <v>56.13</v>
      </c>
      <c r="L143" t="n">
        <v>36.25</v>
      </c>
      <c r="M143" t="n">
        <v>6</v>
      </c>
      <c r="N143" t="n">
        <v>73.3</v>
      </c>
      <c r="O143" t="n">
        <v>34234.45</v>
      </c>
      <c r="P143" t="n">
        <v>309.1</v>
      </c>
      <c r="Q143" t="n">
        <v>608.78</v>
      </c>
      <c r="R143" t="n">
        <v>51.84</v>
      </c>
      <c r="S143" t="n">
        <v>46.36</v>
      </c>
      <c r="T143" t="n">
        <v>2426.68</v>
      </c>
      <c r="U143" t="n">
        <v>0.89</v>
      </c>
      <c r="V143" t="n">
        <v>0.91</v>
      </c>
      <c r="W143" t="n">
        <v>9.19</v>
      </c>
      <c r="X143" t="n">
        <v>0.14</v>
      </c>
      <c r="Y143" t="n">
        <v>1</v>
      </c>
      <c r="Z143" t="n">
        <v>10</v>
      </c>
      <c r="AA143" t="n">
        <v>994.0260097004143</v>
      </c>
      <c r="AB143" t="n">
        <v>1360.070239804642</v>
      </c>
      <c r="AC143" t="n">
        <v>1230.267044988257</v>
      </c>
      <c r="AD143" t="n">
        <v>994026.0097004143</v>
      </c>
      <c r="AE143" t="n">
        <v>1360070.239804642</v>
      </c>
      <c r="AF143" t="n">
        <v>1.453653505262321e-06</v>
      </c>
      <c r="AG143" t="n">
        <v>22.97743055555556</v>
      </c>
      <c r="AH143" t="n">
        <v>1230267.044988257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3.7787</v>
      </c>
      <c r="E144" t="n">
        <v>26.46</v>
      </c>
      <c r="F144" t="n">
        <v>23.51</v>
      </c>
      <c r="G144" t="n">
        <v>176.35</v>
      </c>
      <c r="H144" t="n">
        <v>2.35</v>
      </c>
      <c r="I144" t="n">
        <v>8</v>
      </c>
      <c r="J144" t="n">
        <v>276.16</v>
      </c>
      <c r="K144" t="n">
        <v>56.13</v>
      </c>
      <c r="L144" t="n">
        <v>36.5</v>
      </c>
      <c r="M144" t="n">
        <v>6</v>
      </c>
      <c r="N144" t="n">
        <v>73.54000000000001</v>
      </c>
      <c r="O144" t="n">
        <v>34294.37</v>
      </c>
      <c r="P144" t="n">
        <v>308.19</v>
      </c>
      <c r="Q144" t="n">
        <v>608.76</v>
      </c>
      <c r="R144" t="n">
        <v>51.77</v>
      </c>
      <c r="S144" t="n">
        <v>46.36</v>
      </c>
      <c r="T144" t="n">
        <v>2393.12</v>
      </c>
      <c r="U144" t="n">
        <v>0.9</v>
      </c>
      <c r="V144" t="n">
        <v>0.91</v>
      </c>
      <c r="W144" t="n">
        <v>9.19</v>
      </c>
      <c r="X144" t="n">
        <v>0.14</v>
      </c>
      <c r="Y144" t="n">
        <v>1</v>
      </c>
      <c r="Z144" t="n">
        <v>10</v>
      </c>
      <c r="AA144" t="n">
        <v>992.5914015935904</v>
      </c>
      <c r="AB144" t="n">
        <v>1358.107345702443</v>
      </c>
      <c r="AC144" t="n">
        <v>1228.491486744233</v>
      </c>
      <c r="AD144" t="n">
        <v>992591.4015935904</v>
      </c>
      <c r="AE144" t="n">
        <v>1358107.345702443</v>
      </c>
      <c r="AF144" t="n">
        <v>1.453768923442392e-06</v>
      </c>
      <c r="AG144" t="n">
        <v>22.96875</v>
      </c>
      <c r="AH144" t="n">
        <v>1228491.486744232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3.7886</v>
      </c>
      <c r="E145" t="n">
        <v>26.39</v>
      </c>
      <c r="F145" t="n">
        <v>23.49</v>
      </c>
      <c r="G145" t="n">
        <v>201.31</v>
      </c>
      <c r="H145" t="n">
        <v>2.36</v>
      </c>
      <c r="I145" t="n">
        <v>7</v>
      </c>
      <c r="J145" t="n">
        <v>276.65</v>
      </c>
      <c r="K145" t="n">
        <v>56.13</v>
      </c>
      <c r="L145" t="n">
        <v>36.75</v>
      </c>
      <c r="M145" t="n">
        <v>5</v>
      </c>
      <c r="N145" t="n">
        <v>73.77</v>
      </c>
      <c r="O145" t="n">
        <v>34354.37</v>
      </c>
      <c r="P145" t="n">
        <v>307.81</v>
      </c>
      <c r="Q145" t="n">
        <v>608.76</v>
      </c>
      <c r="R145" t="n">
        <v>50.93</v>
      </c>
      <c r="S145" t="n">
        <v>46.36</v>
      </c>
      <c r="T145" t="n">
        <v>1976.53</v>
      </c>
      <c r="U145" t="n">
        <v>0.91</v>
      </c>
      <c r="V145" t="n">
        <v>0.91</v>
      </c>
      <c r="W145" t="n">
        <v>9.19</v>
      </c>
      <c r="X145" t="n">
        <v>0.12</v>
      </c>
      <c r="Y145" t="n">
        <v>1</v>
      </c>
      <c r="Z145" t="n">
        <v>10</v>
      </c>
      <c r="AA145" t="n">
        <v>990.2774115495165</v>
      </c>
      <c r="AB145" t="n">
        <v>1354.941242438105</v>
      </c>
      <c r="AC145" t="n">
        <v>1225.627551931789</v>
      </c>
      <c r="AD145" t="n">
        <v>990277.4115495165</v>
      </c>
      <c r="AE145" t="n">
        <v>1354941.242438105</v>
      </c>
      <c r="AF145" t="n">
        <v>1.457577723384722e-06</v>
      </c>
      <c r="AG145" t="n">
        <v>22.90798611111111</v>
      </c>
      <c r="AH145" t="n">
        <v>1225627.551931789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3.7876</v>
      </c>
      <c r="E146" t="n">
        <v>26.4</v>
      </c>
      <c r="F146" t="n">
        <v>23.49</v>
      </c>
      <c r="G146" t="n">
        <v>201.37</v>
      </c>
      <c r="H146" t="n">
        <v>2.38</v>
      </c>
      <c r="I146" t="n">
        <v>7</v>
      </c>
      <c r="J146" t="n">
        <v>277.14</v>
      </c>
      <c r="K146" t="n">
        <v>56.13</v>
      </c>
      <c r="L146" t="n">
        <v>37</v>
      </c>
      <c r="M146" t="n">
        <v>5</v>
      </c>
      <c r="N146" t="n">
        <v>74.01000000000001</v>
      </c>
      <c r="O146" t="n">
        <v>34414.47</v>
      </c>
      <c r="P146" t="n">
        <v>308.48</v>
      </c>
      <c r="Q146" t="n">
        <v>608.79</v>
      </c>
      <c r="R146" t="n">
        <v>51.06</v>
      </c>
      <c r="S146" t="n">
        <v>46.36</v>
      </c>
      <c r="T146" t="n">
        <v>2044.79</v>
      </c>
      <c r="U146" t="n">
        <v>0.91</v>
      </c>
      <c r="V146" t="n">
        <v>0.91</v>
      </c>
      <c r="W146" t="n">
        <v>9.19</v>
      </c>
      <c r="X146" t="n">
        <v>0.12</v>
      </c>
      <c r="Y146" t="n">
        <v>1</v>
      </c>
      <c r="Z146" t="n">
        <v>10</v>
      </c>
      <c r="AA146" t="n">
        <v>991.4030280263463</v>
      </c>
      <c r="AB146" t="n">
        <v>1356.481360560398</v>
      </c>
      <c r="AC146" t="n">
        <v>1227.02068334206</v>
      </c>
      <c r="AD146" t="n">
        <v>991403.0280263464</v>
      </c>
      <c r="AE146" t="n">
        <v>1356481.360560398</v>
      </c>
      <c r="AF146" t="n">
        <v>1.45719299611782e-06</v>
      </c>
      <c r="AG146" t="n">
        <v>22.91666666666667</v>
      </c>
      <c r="AH146" t="n">
        <v>1227020.68334206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3.7889</v>
      </c>
      <c r="E147" t="n">
        <v>26.39</v>
      </c>
      <c r="F147" t="n">
        <v>23.48</v>
      </c>
      <c r="G147" t="n">
        <v>201.3</v>
      </c>
      <c r="H147" t="n">
        <v>2.39</v>
      </c>
      <c r="I147" t="n">
        <v>7</v>
      </c>
      <c r="J147" t="n">
        <v>277.63</v>
      </c>
      <c r="K147" t="n">
        <v>56.13</v>
      </c>
      <c r="L147" t="n">
        <v>37.25</v>
      </c>
      <c r="M147" t="n">
        <v>5</v>
      </c>
      <c r="N147" t="n">
        <v>74.25</v>
      </c>
      <c r="O147" t="n">
        <v>34474.66</v>
      </c>
      <c r="P147" t="n">
        <v>309.09</v>
      </c>
      <c r="Q147" t="n">
        <v>608.8200000000001</v>
      </c>
      <c r="R147" t="n">
        <v>50.85</v>
      </c>
      <c r="S147" t="n">
        <v>46.36</v>
      </c>
      <c r="T147" t="n">
        <v>1938.15</v>
      </c>
      <c r="U147" t="n">
        <v>0.91</v>
      </c>
      <c r="V147" t="n">
        <v>0.91</v>
      </c>
      <c r="W147" t="n">
        <v>9.19</v>
      </c>
      <c r="X147" t="n">
        <v>0.11</v>
      </c>
      <c r="Y147" t="n">
        <v>1</v>
      </c>
      <c r="Z147" t="n">
        <v>10</v>
      </c>
      <c r="AA147" t="n">
        <v>991.9924370682235</v>
      </c>
      <c r="AB147" t="n">
        <v>1357.287816014386</v>
      </c>
      <c r="AC147" t="n">
        <v>1227.750171819387</v>
      </c>
      <c r="AD147" t="n">
        <v>991992.4370682235</v>
      </c>
      <c r="AE147" t="n">
        <v>1357287.816014386</v>
      </c>
      <c r="AF147" t="n">
        <v>1.457693141564792e-06</v>
      </c>
      <c r="AG147" t="n">
        <v>22.90798611111111</v>
      </c>
      <c r="AH147" t="n">
        <v>1227750.171819387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3.7886</v>
      </c>
      <c r="E148" t="n">
        <v>26.4</v>
      </c>
      <c r="F148" t="n">
        <v>23.49</v>
      </c>
      <c r="G148" t="n">
        <v>201.31</v>
      </c>
      <c r="H148" t="n">
        <v>2.4</v>
      </c>
      <c r="I148" t="n">
        <v>7</v>
      </c>
      <c r="J148" t="n">
        <v>278.11</v>
      </c>
      <c r="K148" t="n">
        <v>56.13</v>
      </c>
      <c r="L148" t="n">
        <v>37.5</v>
      </c>
      <c r="M148" t="n">
        <v>5</v>
      </c>
      <c r="N148" t="n">
        <v>74.48999999999999</v>
      </c>
      <c r="O148" t="n">
        <v>34534.94</v>
      </c>
      <c r="P148" t="n">
        <v>309.64</v>
      </c>
      <c r="Q148" t="n">
        <v>608.77</v>
      </c>
      <c r="R148" t="n">
        <v>50.98</v>
      </c>
      <c r="S148" t="n">
        <v>46.36</v>
      </c>
      <c r="T148" t="n">
        <v>2000.43</v>
      </c>
      <c r="U148" t="n">
        <v>0.91</v>
      </c>
      <c r="V148" t="n">
        <v>0.91</v>
      </c>
      <c r="W148" t="n">
        <v>9.19</v>
      </c>
      <c r="X148" t="n">
        <v>0.12</v>
      </c>
      <c r="Y148" t="n">
        <v>1</v>
      </c>
      <c r="Z148" t="n">
        <v>10</v>
      </c>
      <c r="AA148" t="n">
        <v>992.9060300834165</v>
      </c>
      <c r="AB148" t="n">
        <v>1358.537834282653</v>
      </c>
      <c r="AC148" t="n">
        <v>1228.880890098542</v>
      </c>
      <c r="AD148" t="n">
        <v>992906.0300834165</v>
      </c>
      <c r="AE148" t="n">
        <v>1358537.834282652</v>
      </c>
      <c r="AF148" t="n">
        <v>1.457577723384722e-06</v>
      </c>
      <c r="AG148" t="n">
        <v>22.91666666666667</v>
      </c>
      <c r="AH148" t="n">
        <v>1228880.890098542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3.7875</v>
      </c>
      <c r="E149" t="n">
        <v>26.4</v>
      </c>
      <c r="F149" t="n">
        <v>23.49</v>
      </c>
      <c r="G149" t="n">
        <v>201.38</v>
      </c>
      <c r="H149" t="n">
        <v>2.41</v>
      </c>
      <c r="I149" t="n">
        <v>7</v>
      </c>
      <c r="J149" t="n">
        <v>278.6</v>
      </c>
      <c r="K149" t="n">
        <v>56.13</v>
      </c>
      <c r="L149" t="n">
        <v>37.75</v>
      </c>
      <c r="M149" t="n">
        <v>5</v>
      </c>
      <c r="N149" t="n">
        <v>74.73</v>
      </c>
      <c r="O149" t="n">
        <v>34595.32</v>
      </c>
      <c r="P149" t="n">
        <v>309.53</v>
      </c>
      <c r="Q149" t="n">
        <v>608.78</v>
      </c>
      <c r="R149" t="n">
        <v>51.16</v>
      </c>
      <c r="S149" t="n">
        <v>46.36</v>
      </c>
      <c r="T149" t="n">
        <v>2091.88</v>
      </c>
      <c r="U149" t="n">
        <v>0.91</v>
      </c>
      <c r="V149" t="n">
        <v>0.91</v>
      </c>
      <c r="W149" t="n">
        <v>9.19</v>
      </c>
      <c r="X149" t="n">
        <v>0.12</v>
      </c>
      <c r="Y149" t="n">
        <v>1</v>
      </c>
      <c r="Z149" t="n">
        <v>10</v>
      </c>
      <c r="AA149" t="n">
        <v>992.9280171563086</v>
      </c>
      <c r="AB149" t="n">
        <v>1358.567917965785</v>
      </c>
      <c r="AC149" t="n">
        <v>1228.908102637178</v>
      </c>
      <c r="AD149" t="n">
        <v>992928.0171563085</v>
      </c>
      <c r="AE149" t="n">
        <v>1358567.917965784</v>
      </c>
      <c r="AF149" t="n">
        <v>1.457154523391129e-06</v>
      </c>
      <c r="AG149" t="n">
        <v>22.91666666666667</v>
      </c>
      <c r="AH149" t="n">
        <v>1228908.102637178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3.7873</v>
      </c>
      <c r="E150" t="n">
        <v>26.4</v>
      </c>
      <c r="F150" t="n">
        <v>23.5</v>
      </c>
      <c r="G150" t="n">
        <v>201.39</v>
      </c>
      <c r="H150" t="n">
        <v>2.42</v>
      </c>
      <c r="I150" t="n">
        <v>7</v>
      </c>
      <c r="J150" t="n">
        <v>279.09</v>
      </c>
      <c r="K150" t="n">
        <v>56.13</v>
      </c>
      <c r="L150" t="n">
        <v>38</v>
      </c>
      <c r="M150" t="n">
        <v>5</v>
      </c>
      <c r="N150" t="n">
        <v>74.97</v>
      </c>
      <c r="O150" t="n">
        <v>34655.79</v>
      </c>
      <c r="P150" t="n">
        <v>309.68</v>
      </c>
      <c r="Q150" t="n">
        <v>608.75</v>
      </c>
      <c r="R150" t="n">
        <v>51.35</v>
      </c>
      <c r="S150" t="n">
        <v>46.36</v>
      </c>
      <c r="T150" t="n">
        <v>2189.78</v>
      </c>
      <c r="U150" t="n">
        <v>0.9</v>
      </c>
      <c r="V150" t="n">
        <v>0.91</v>
      </c>
      <c r="W150" t="n">
        <v>9.19</v>
      </c>
      <c r="X150" t="n">
        <v>0.12</v>
      </c>
      <c r="Y150" t="n">
        <v>1</v>
      </c>
      <c r="Z150" t="n">
        <v>10</v>
      </c>
      <c r="AA150" t="n">
        <v>993.2508707489113</v>
      </c>
      <c r="AB150" t="n">
        <v>1359.009660494479</v>
      </c>
      <c r="AC150" t="n">
        <v>1229.307685878923</v>
      </c>
      <c r="AD150" t="n">
        <v>993250.8707489113</v>
      </c>
      <c r="AE150" t="n">
        <v>1359009.660494479</v>
      </c>
      <c r="AF150" t="n">
        <v>1.457077577937749e-06</v>
      </c>
      <c r="AG150" t="n">
        <v>22.91666666666667</v>
      </c>
      <c r="AH150" t="n">
        <v>1229307.685878923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3.7884</v>
      </c>
      <c r="E151" t="n">
        <v>26.4</v>
      </c>
      <c r="F151" t="n">
        <v>23.49</v>
      </c>
      <c r="G151" t="n">
        <v>201.33</v>
      </c>
      <c r="H151" t="n">
        <v>2.44</v>
      </c>
      <c r="I151" t="n">
        <v>7</v>
      </c>
      <c r="J151" t="n">
        <v>279.58</v>
      </c>
      <c r="K151" t="n">
        <v>56.13</v>
      </c>
      <c r="L151" t="n">
        <v>38.25</v>
      </c>
      <c r="M151" t="n">
        <v>5</v>
      </c>
      <c r="N151" t="n">
        <v>75.20999999999999</v>
      </c>
      <c r="O151" t="n">
        <v>34716.36</v>
      </c>
      <c r="P151" t="n">
        <v>309.6</v>
      </c>
      <c r="Q151" t="n">
        <v>608.78</v>
      </c>
      <c r="R151" t="n">
        <v>50.97</v>
      </c>
      <c r="S151" t="n">
        <v>46.36</v>
      </c>
      <c r="T151" t="n">
        <v>1998.16</v>
      </c>
      <c r="U151" t="n">
        <v>0.91</v>
      </c>
      <c r="V151" t="n">
        <v>0.91</v>
      </c>
      <c r="W151" t="n">
        <v>9.19</v>
      </c>
      <c r="X151" t="n">
        <v>0.12</v>
      </c>
      <c r="Y151" t="n">
        <v>1</v>
      </c>
      <c r="Z151" t="n">
        <v>10</v>
      </c>
      <c r="AA151" t="n">
        <v>992.8812971952802</v>
      </c>
      <c r="AB151" t="n">
        <v>1358.503993653966</v>
      </c>
      <c r="AC151" t="n">
        <v>1228.850279171961</v>
      </c>
      <c r="AD151" t="n">
        <v>992881.2971952802</v>
      </c>
      <c r="AE151" t="n">
        <v>1358503.993653966</v>
      </c>
      <c r="AF151" t="n">
        <v>1.457500777931341e-06</v>
      </c>
      <c r="AG151" t="n">
        <v>22.91666666666667</v>
      </c>
      <c r="AH151" t="n">
        <v>1228850.279171961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3.7876</v>
      </c>
      <c r="E152" t="n">
        <v>26.4</v>
      </c>
      <c r="F152" t="n">
        <v>23.49</v>
      </c>
      <c r="G152" t="n">
        <v>201.37</v>
      </c>
      <c r="H152" t="n">
        <v>2.45</v>
      </c>
      <c r="I152" t="n">
        <v>7</v>
      </c>
      <c r="J152" t="n">
        <v>280.08</v>
      </c>
      <c r="K152" t="n">
        <v>56.13</v>
      </c>
      <c r="L152" t="n">
        <v>38.5</v>
      </c>
      <c r="M152" t="n">
        <v>3</v>
      </c>
      <c r="N152" t="n">
        <v>75.45</v>
      </c>
      <c r="O152" t="n">
        <v>34777.02</v>
      </c>
      <c r="P152" t="n">
        <v>309.85</v>
      </c>
      <c r="Q152" t="n">
        <v>608.75</v>
      </c>
      <c r="R152" t="n">
        <v>51.05</v>
      </c>
      <c r="S152" t="n">
        <v>46.36</v>
      </c>
      <c r="T152" t="n">
        <v>2035.28</v>
      </c>
      <c r="U152" t="n">
        <v>0.91</v>
      </c>
      <c r="V152" t="n">
        <v>0.91</v>
      </c>
      <c r="W152" t="n">
        <v>9.19</v>
      </c>
      <c r="X152" t="n">
        <v>0.12</v>
      </c>
      <c r="Y152" t="n">
        <v>1</v>
      </c>
      <c r="Z152" t="n">
        <v>10</v>
      </c>
      <c r="AA152" t="n">
        <v>993.3714204745283</v>
      </c>
      <c r="AB152" t="n">
        <v>1359.174601947346</v>
      </c>
      <c r="AC152" t="n">
        <v>1229.456885551026</v>
      </c>
      <c r="AD152" t="n">
        <v>993371.4204745283</v>
      </c>
      <c r="AE152" t="n">
        <v>1359174.601947346</v>
      </c>
      <c r="AF152" t="n">
        <v>1.45719299611782e-06</v>
      </c>
      <c r="AG152" t="n">
        <v>22.91666666666667</v>
      </c>
      <c r="AH152" t="n">
        <v>1229456.885551026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3.7879</v>
      </c>
      <c r="E153" t="n">
        <v>26.4</v>
      </c>
      <c r="F153" t="n">
        <v>23.49</v>
      </c>
      <c r="G153" t="n">
        <v>201.36</v>
      </c>
      <c r="H153" t="n">
        <v>2.46</v>
      </c>
      <c r="I153" t="n">
        <v>7</v>
      </c>
      <c r="J153" t="n">
        <v>280.57</v>
      </c>
      <c r="K153" t="n">
        <v>56.13</v>
      </c>
      <c r="L153" t="n">
        <v>38.75</v>
      </c>
      <c r="M153" t="n">
        <v>3</v>
      </c>
      <c r="N153" t="n">
        <v>75.69</v>
      </c>
      <c r="O153" t="n">
        <v>34837.77</v>
      </c>
      <c r="P153" t="n">
        <v>310.02</v>
      </c>
      <c r="Q153" t="n">
        <v>608.78</v>
      </c>
      <c r="R153" t="n">
        <v>51.07</v>
      </c>
      <c r="S153" t="n">
        <v>46.36</v>
      </c>
      <c r="T153" t="n">
        <v>2048.48</v>
      </c>
      <c r="U153" t="n">
        <v>0.91</v>
      </c>
      <c r="V153" t="n">
        <v>0.91</v>
      </c>
      <c r="W153" t="n">
        <v>9.19</v>
      </c>
      <c r="X153" t="n">
        <v>0.12</v>
      </c>
      <c r="Y153" t="n">
        <v>1</v>
      </c>
      <c r="Z153" t="n">
        <v>10</v>
      </c>
      <c r="AA153" t="n">
        <v>993.5665214369006</v>
      </c>
      <c r="AB153" t="n">
        <v>1359.441547691311</v>
      </c>
      <c r="AC153" t="n">
        <v>1229.698354367848</v>
      </c>
      <c r="AD153" t="n">
        <v>993566.5214369006</v>
      </c>
      <c r="AE153" t="n">
        <v>1359441.547691311</v>
      </c>
      <c r="AF153" t="n">
        <v>1.45730841429789e-06</v>
      </c>
      <c r="AG153" t="n">
        <v>22.91666666666667</v>
      </c>
      <c r="AH153" t="n">
        <v>1229698.354367848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3.788</v>
      </c>
      <c r="E154" t="n">
        <v>26.4</v>
      </c>
      <c r="F154" t="n">
        <v>23.49</v>
      </c>
      <c r="G154" t="n">
        <v>201.35</v>
      </c>
      <c r="H154" t="n">
        <v>2.47</v>
      </c>
      <c r="I154" t="n">
        <v>7</v>
      </c>
      <c r="J154" t="n">
        <v>281.06</v>
      </c>
      <c r="K154" t="n">
        <v>56.13</v>
      </c>
      <c r="L154" t="n">
        <v>39</v>
      </c>
      <c r="M154" t="n">
        <v>3</v>
      </c>
      <c r="N154" t="n">
        <v>75.94</v>
      </c>
      <c r="O154" t="n">
        <v>34898.63</v>
      </c>
      <c r="P154" t="n">
        <v>310.27</v>
      </c>
      <c r="Q154" t="n">
        <v>608.75</v>
      </c>
      <c r="R154" t="n">
        <v>51.12</v>
      </c>
      <c r="S154" t="n">
        <v>46.36</v>
      </c>
      <c r="T154" t="n">
        <v>2071.18</v>
      </c>
      <c r="U154" t="n">
        <v>0.91</v>
      </c>
      <c r="V154" t="n">
        <v>0.91</v>
      </c>
      <c r="W154" t="n">
        <v>9.19</v>
      </c>
      <c r="X154" t="n">
        <v>0.12</v>
      </c>
      <c r="Y154" t="n">
        <v>1</v>
      </c>
      <c r="Z154" t="n">
        <v>10</v>
      </c>
      <c r="AA154" t="n">
        <v>993.9092969009909</v>
      </c>
      <c r="AB154" t="n">
        <v>1359.910548203466</v>
      </c>
      <c r="AC154" t="n">
        <v>1230.122594129369</v>
      </c>
      <c r="AD154" t="n">
        <v>993909.2969009909</v>
      </c>
      <c r="AE154" t="n">
        <v>1359910.548203466</v>
      </c>
      <c r="AF154" t="n">
        <v>1.45734688702458e-06</v>
      </c>
      <c r="AG154" t="n">
        <v>22.91666666666667</v>
      </c>
      <c r="AH154" t="n">
        <v>1230122.594129368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3.7878</v>
      </c>
      <c r="E155" t="n">
        <v>26.4</v>
      </c>
      <c r="F155" t="n">
        <v>23.49</v>
      </c>
      <c r="G155" t="n">
        <v>201.36</v>
      </c>
      <c r="H155" t="n">
        <v>2.48</v>
      </c>
      <c r="I155" t="n">
        <v>7</v>
      </c>
      <c r="J155" t="n">
        <v>281.56</v>
      </c>
      <c r="K155" t="n">
        <v>56.13</v>
      </c>
      <c r="L155" t="n">
        <v>39.25</v>
      </c>
      <c r="M155" t="n">
        <v>2</v>
      </c>
      <c r="N155" t="n">
        <v>76.18000000000001</v>
      </c>
      <c r="O155" t="n">
        <v>34959.58</v>
      </c>
      <c r="P155" t="n">
        <v>310.54</v>
      </c>
      <c r="Q155" t="n">
        <v>608.75</v>
      </c>
      <c r="R155" t="n">
        <v>51.13</v>
      </c>
      <c r="S155" t="n">
        <v>46.36</v>
      </c>
      <c r="T155" t="n">
        <v>2078.93</v>
      </c>
      <c r="U155" t="n">
        <v>0.91</v>
      </c>
      <c r="V155" t="n">
        <v>0.91</v>
      </c>
      <c r="W155" t="n">
        <v>9.19</v>
      </c>
      <c r="X155" t="n">
        <v>0.12</v>
      </c>
      <c r="Y155" t="n">
        <v>1</v>
      </c>
      <c r="Z155" t="n">
        <v>10</v>
      </c>
      <c r="AA155" t="n">
        <v>994.3299922216797</v>
      </c>
      <c r="AB155" t="n">
        <v>1360.486162101</v>
      </c>
      <c r="AC155" t="n">
        <v>1230.643272244401</v>
      </c>
      <c r="AD155" t="n">
        <v>994329.9922216798</v>
      </c>
      <c r="AE155" t="n">
        <v>1360486.162101</v>
      </c>
      <c r="AF155" t="n">
        <v>1.4572699415712e-06</v>
      </c>
      <c r="AG155" t="n">
        <v>22.91666666666667</v>
      </c>
      <c r="AH155" t="n">
        <v>1230643.272244401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3.7873</v>
      </c>
      <c r="E156" t="n">
        <v>26.4</v>
      </c>
      <c r="F156" t="n">
        <v>23.5</v>
      </c>
      <c r="G156" t="n">
        <v>201.39</v>
      </c>
      <c r="H156" t="n">
        <v>2.49</v>
      </c>
      <c r="I156" t="n">
        <v>7</v>
      </c>
      <c r="J156" t="n">
        <v>282.05</v>
      </c>
      <c r="K156" t="n">
        <v>56.13</v>
      </c>
      <c r="L156" t="n">
        <v>39.5</v>
      </c>
      <c r="M156" t="n">
        <v>2</v>
      </c>
      <c r="N156" t="n">
        <v>76.43000000000001</v>
      </c>
      <c r="O156" t="n">
        <v>35020.63</v>
      </c>
      <c r="P156" t="n">
        <v>311</v>
      </c>
      <c r="Q156" t="n">
        <v>608.78</v>
      </c>
      <c r="R156" t="n">
        <v>51.16</v>
      </c>
      <c r="S156" t="n">
        <v>46.36</v>
      </c>
      <c r="T156" t="n">
        <v>2094.13</v>
      </c>
      <c r="U156" t="n">
        <v>0.91</v>
      </c>
      <c r="V156" t="n">
        <v>0.91</v>
      </c>
      <c r="W156" t="n">
        <v>9.19</v>
      </c>
      <c r="X156" t="n">
        <v>0.12</v>
      </c>
      <c r="Y156" t="n">
        <v>1</v>
      </c>
      <c r="Z156" t="n">
        <v>10</v>
      </c>
      <c r="AA156" t="n">
        <v>995.1475742866257</v>
      </c>
      <c r="AB156" t="n">
        <v>1361.604813951434</v>
      </c>
      <c r="AC156" t="n">
        <v>1231.655161532267</v>
      </c>
      <c r="AD156" t="n">
        <v>995147.5742866257</v>
      </c>
      <c r="AE156" t="n">
        <v>1361604.813951434</v>
      </c>
      <c r="AF156" t="n">
        <v>1.457077577937749e-06</v>
      </c>
      <c r="AG156" t="n">
        <v>22.91666666666667</v>
      </c>
      <c r="AH156" t="n">
        <v>1231655.161532267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3.7876</v>
      </c>
      <c r="E157" t="n">
        <v>26.4</v>
      </c>
      <c r="F157" t="n">
        <v>23.49</v>
      </c>
      <c r="G157" t="n">
        <v>201.37</v>
      </c>
      <c r="H157" t="n">
        <v>2.5</v>
      </c>
      <c r="I157" t="n">
        <v>7</v>
      </c>
      <c r="J157" t="n">
        <v>282.55</v>
      </c>
      <c r="K157" t="n">
        <v>56.13</v>
      </c>
      <c r="L157" t="n">
        <v>39.75</v>
      </c>
      <c r="M157" t="n">
        <v>2</v>
      </c>
      <c r="N157" t="n">
        <v>76.67</v>
      </c>
      <c r="O157" t="n">
        <v>35081.77</v>
      </c>
      <c r="P157" t="n">
        <v>311.38</v>
      </c>
      <c r="Q157" t="n">
        <v>608.78</v>
      </c>
      <c r="R157" t="n">
        <v>51.1</v>
      </c>
      <c r="S157" t="n">
        <v>46.36</v>
      </c>
      <c r="T157" t="n">
        <v>2061.33</v>
      </c>
      <c r="U157" t="n">
        <v>0.91</v>
      </c>
      <c r="V157" t="n">
        <v>0.91</v>
      </c>
      <c r="W157" t="n">
        <v>9.19</v>
      </c>
      <c r="X157" t="n">
        <v>0.12</v>
      </c>
      <c r="Y157" t="n">
        <v>1</v>
      </c>
      <c r="Z157" t="n">
        <v>10</v>
      </c>
      <c r="AA157" t="n">
        <v>995.5696981721325</v>
      </c>
      <c r="AB157" t="n">
        <v>1362.182382474376</v>
      </c>
      <c r="AC157" t="n">
        <v>1232.177607726002</v>
      </c>
      <c r="AD157" t="n">
        <v>995569.6981721325</v>
      </c>
      <c r="AE157" t="n">
        <v>1362182.382474376</v>
      </c>
      <c r="AF157" t="n">
        <v>1.45719299611782e-06</v>
      </c>
      <c r="AG157" t="n">
        <v>22.91666666666667</v>
      </c>
      <c r="AH157" t="n">
        <v>1232177.607726002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3.7872</v>
      </c>
      <c r="E158" t="n">
        <v>26.4</v>
      </c>
      <c r="F158" t="n">
        <v>23.5</v>
      </c>
      <c r="G158" t="n">
        <v>201.4</v>
      </c>
      <c r="H158" t="n">
        <v>2.52</v>
      </c>
      <c r="I158" t="n">
        <v>7</v>
      </c>
      <c r="J158" t="n">
        <v>283.04</v>
      </c>
      <c r="K158" t="n">
        <v>56.13</v>
      </c>
      <c r="L158" t="n">
        <v>40</v>
      </c>
      <c r="M158" t="n">
        <v>1</v>
      </c>
      <c r="N158" t="n">
        <v>76.92</v>
      </c>
      <c r="O158" t="n">
        <v>35143.02</v>
      </c>
      <c r="P158" t="n">
        <v>311.68</v>
      </c>
      <c r="Q158" t="n">
        <v>608.76</v>
      </c>
      <c r="R158" t="n">
        <v>51.12</v>
      </c>
      <c r="S158" t="n">
        <v>46.36</v>
      </c>
      <c r="T158" t="n">
        <v>2071.92</v>
      </c>
      <c r="U158" t="n">
        <v>0.91</v>
      </c>
      <c r="V158" t="n">
        <v>0.91</v>
      </c>
      <c r="W158" t="n">
        <v>9.199999999999999</v>
      </c>
      <c r="X158" t="n">
        <v>0.13</v>
      </c>
      <c r="Y158" t="n">
        <v>1</v>
      </c>
      <c r="Z158" t="n">
        <v>10</v>
      </c>
      <c r="AA158" t="n">
        <v>996.1411173037842</v>
      </c>
      <c r="AB158" t="n">
        <v>1362.964223339535</v>
      </c>
      <c r="AC158" t="n">
        <v>1232.884830796311</v>
      </c>
      <c r="AD158" t="n">
        <v>996141.1173037842</v>
      </c>
      <c r="AE158" t="n">
        <v>1362964.223339535</v>
      </c>
      <c r="AF158" t="n">
        <v>1.457039105211059e-06</v>
      </c>
      <c r="AG158" t="n">
        <v>22.91666666666667</v>
      </c>
      <c r="AH158" t="n">
        <v>1232884.830796311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2024-09-24T19:11:58Z</dcterms:created>
  <dcterms:modified xmlns:dcterms="http://purl.org/dc/terms/" xmlns:xsi="http://www.w3.org/2001/XMLSchema-instance" xsi:type="dcterms:W3CDTF">2024-09-24T19:11:58Z</dcterms:modified>
</cp:coreProperties>
</file>